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0" documentId="11_D2E9136C1C2EC5F4B117A81EA15CFCC01D7C6D5C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07" i="2" l="1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<sst xmlns="http://schemas.openxmlformats.org/spreadsheetml/2006/main" count="74003" uniqueCount="5505">
  <si>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</si>
  <si>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</si>
  <si>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</si>
  <si>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</si>
  <si>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</si>
  <si>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</si>
  <si>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</si>
  <si>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</si>
  <si>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</si>
  <si>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</si>
  <si>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</si>
  <si>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</si>
  <si>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</si>
  <si>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</si>
  <si>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</si>
  <si>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</si>
  <si>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</si>
  <si>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</si>
  <si>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</si>
  <si>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</si>
  <si>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</si>
  <si>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</si>
  <si>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</si>
  <si>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</si>
  <si>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</si>
  <si>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</si>
  <si>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</si>
  <si>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</si>
  <si>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</si>
  <si>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</si>
  <si>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</si>
  <si>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</si>
  <si>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</si>
  <si>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</si>
  <si>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</si>
  <si>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</si>
  <si>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</si>
  <si>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</si>
  <si>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</si>
  <si>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</si>
  <si>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</si>
  <si>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</si>
  <si>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</si>
  <si>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</si>
  <si>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</si>
  <si>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</si>
  <si>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</si>
  <si>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</si>
  <si>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</si>
  <si>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</si>
  <si>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</si>
  <si>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</si>
  <si>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</si>
  <si>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</si>
  <si>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</si>
  <si>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</si>
  <si>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</si>
  <si>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</si>
  <si>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</si>
  <si>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</si>
  <si>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</si>
  <si>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</si>
  <si>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</si>
  <si>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</si>
  <si>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</si>
  <si>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</si>
  <si>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</si>
  <si>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</si>
  <si>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</si>
  <si>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</si>
  <si>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</si>
  <si>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</si>
  <si>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</si>
  <si>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</si>
  <si>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</si>
  <si>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</si>
  <si>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WI220310414</t>
  </si>
  <si>
    <t>DATA_VALIDATION</t>
  </si>
  <si>
    <t>201300021881</t>
  </si>
  <si>
    <t>Folder</t>
  </si>
  <si>
    <t/>
  </si>
  <si>
    <t>Mailitem</t>
  </si>
  <si>
    <t>MI2203109669</t>
  </si>
  <si>
    <t>COMPLETED</t>
  </si>
  <si>
    <t>MARK_AS_COMPLETED</t>
  </si>
  <si>
    <t>Queue</t>
  </si>
  <si>
    <t>N/A</t>
  </si>
  <si>
    <t>Sumit Jarhad</t>
  </si>
  <si>
    <t>WI220310470</t>
  </si>
  <si>
    <t>201340000677</t>
  </si>
  <si>
    <t>MI2203104760</t>
  </si>
  <si>
    <t>Ketan Pathak</t>
  </si>
  <si>
    <t>Dashrath Soren</t>
  </si>
  <si>
    <t>WI220310558</t>
  </si>
  <si>
    <t>Raman Vaidya</t>
  </si>
  <si>
    <t>WI220310684</t>
  </si>
  <si>
    <t>201308008219</t>
  </si>
  <si>
    <t>MI2203112140</t>
  </si>
  <si>
    <t>WI220310798</t>
  </si>
  <si>
    <t>WI220310812</t>
  </si>
  <si>
    <t>201308008214</t>
  </si>
  <si>
    <t>MI2203113138</t>
  </si>
  <si>
    <t>WI220310983</t>
  </si>
  <si>
    <t>201330005504</t>
  </si>
  <si>
    <t>MI2203115019</t>
  </si>
  <si>
    <t>Aditya Tade</t>
  </si>
  <si>
    <t>Mohini Shinde</t>
  </si>
  <si>
    <t>WI220311016</t>
  </si>
  <si>
    <t>201340000664</t>
  </si>
  <si>
    <t>MI2203115531</t>
  </si>
  <si>
    <t>WI220311028</t>
  </si>
  <si>
    <t>MI2203115639</t>
  </si>
  <si>
    <t>WI220311036</t>
  </si>
  <si>
    <t>Nisha Verma</t>
  </si>
  <si>
    <t>Ashish Sutar</t>
  </si>
  <si>
    <t>WI220311059</t>
  </si>
  <si>
    <t>Archana Bhujbal</t>
  </si>
  <si>
    <t>WI220311077</t>
  </si>
  <si>
    <t>Supriya Khape</t>
  </si>
  <si>
    <t>WI220311120</t>
  </si>
  <si>
    <t>201308008159</t>
  </si>
  <si>
    <t>MI2203116513</t>
  </si>
  <si>
    <t>Vikash Suryakanth Parmar</t>
  </si>
  <si>
    <t>WI220311128</t>
  </si>
  <si>
    <t>201300021869</t>
  </si>
  <si>
    <t>MI2203116615</t>
  </si>
  <si>
    <t>WI220311152</t>
  </si>
  <si>
    <t>201308008117</t>
  </si>
  <si>
    <t>MI2203116795</t>
  </si>
  <si>
    <t>WI220311161</t>
  </si>
  <si>
    <t>201300021878</t>
  </si>
  <si>
    <t>MI2203116640</t>
  </si>
  <si>
    <t>WI220311220</t>
  </si>
  <si>
    <t>201110012550</t>
  </si>
  <si>
    <t>MI2203117216</t>
  </si>
  <si>
    <t>WI220311270</t>
  </si>
  <si>
    <t>201300021858</t>
  </si>
  <si>
    <t>MI2203117534</t>
  </si>
  <si>
    <t>WI220311339</t>
  </si>
  <si>
    <t>Ujwala Ajabe</t>
  </si>
  <si>
    <t>WI220311361</t>
  </si>
  <si>
    <t>201300021849</t>
  </si>
  <si>
    <t>MI2203118623</t>
  </si>
  <si>
    <t>WI220311366</t>
  </si>
  <si>
    <t>MI2203118658</t>
  </si>
  <si>
    <t>WI220311371</t>
  </si>
  <si>
    <t>MI2203118760</t>
  </si>
  <si>
    <t>WI220311372</t>
  </si>
  <si>
    <t>MI2203118695</t>
  </si>
  <si>
    <t>WI220311382</t>
  </si>
  <si>
    <t>MI2203118767</t>
  </si>
  <si>
    <t>WI220311390</t>
  </si>
  <si>
    <t>Sanjana Uttekar</t>
  </si>
  <si>
    <t>WI220311404</t>
  </si>
  <si>
    <t>Amruta Erande</t>
  </si>
  <si>
    <t>WI220311448</t>
  </si>
  <si>
    <t>201308008138</t>
  </si>
  <si>
    <t>MI2203119670</t>
  </si>
  <si>
    <t>WI220311486</t>
  </si>
  <si>
    <t>201348000289</t>
  </si>
  <si>
    <t>MI2203120060</t>
  </si>
  <si>
    <t>WI220311494</t>
  </si>
  <si>
    <t>201340000671</t>
  </si>
  <si>
    <t>MI2203119978</t>
  </si>
  <si>
    <t>WI220311575</t>
  </si>
  <si>
    <t>WI220311789</t>
  </si>
  <si>
    <t>201300021901</t>
  </si>
  <si>
    <t>MI2203123261</t>
  </si>
  <si>
    <t>WI220311806</t>
  </si>
  <si>
    <t>201130013408</t>
  </si>
  <si>
    <t>MI2203123215</t>
  </si>
  <si>
    <t>WI220311949</t>
  </si>
  <si>
    <t>201348000384</t>
  </si>
  <si>
    <t>MI2203124633</t>
  </si>
  <si>
    <t>WI220311951</t>
  </si>
  <si>
    <t>201330005550</t>
  </si>
  <si>
    <t>MI2203124820</t>
  </si>
  <si>
    <t>WI220311952</t>
  </si>
  <si>
    <t>MI2203124841</t>
  </si>
  <si>
    <t>WI220311965</t>
  </si>
  <si>
    <t>MI2203124996</t>
  </si>
  <si>
    <t>WI220311966</t>
  </si>
  <si>
    <t>MI2203125021</t>
  </si>
  <si>
    <t>WI220311969</t>
  </si>
  <si>
    <t>MI2203125092</t>
  </si>
  <si>
    <t>WI220311970</t>
  </si>
  <si>
    <t>MI2203125107</t>
  </si>
  <si>
    <t>WI220311977</t>
  </si>
  <si>
    <t>MI2203125113</t>
  </si>
  <si>
    <t>WI220312075</t>
  </si>
  <si>
    <t>201330005443</t>
  </si>
  <si>
    <t>MI2203126155</t>
  </si>
  <si>
    <t>WI22031209</t>
  </si>
  <si>
    <t>201340000665</t>
  </si>
  <si>
    <t>MI220315148</t>
  </si>
  <si>
    <t>WI220312351</t>
  </si>
  <si>
    <t>WI220312413</t>
  </si>
  <si>
    <t>201330014457</t>
  </si>
  <si>
    <t>MI2203129484</t>
  </si>
  <si>
    <t>WI220312502</t>
  </si>
  <si>
    <t>Karnal Akhare</t>
  </si>
  <si>
    <t>WI220312571</t>
  </si>
  <si>
    <t>Prajakta Jagannath Mane</t>
  </si>
  <si>
    <t>WI220312674</t>
  </si>
  <si>
    <t>WI220312696</t>
  </si>
  <si>
    <t>201300021885</t>
  </si>
  <si>
    <t>MI2203131897</t>
  </si>
  <si>
    <t>Rohit Mawal</t>
  </si>
  <si>
    <t>WI220312705</t>
  </si>
  <si>
    <t>MI2203132043</t>
  </si>
  <si>
    <t>WI220312708</t>
  </si>
  <si>
    <t>MI2203132046</t>
  </si>
  <si>
    <t>WI220312711</t>
  </si>
  <si>
    <t>MI2203132033</t>
  </si>
  <si>
    <t>Sadaf Khan</t>
  </si>
  <si>
    <t>WI220312713</t>
  </si>
  <si>
    <t>MI2203132062</t>
  </si>
  <si>
    <t>WI220312716</t>
  </si>
  <si>
    <t>MI2203132057</t>
  </si>
  <si>
    <t>WI220312721</t>
  </si>
  <si>
    <t>MI2203132067</t>
  </si>
  <si>
    <t>WI220312897</t>
  </si>
  <si>
    <t>MI2203133794</t>
  </si>
  <si>
    <t>WI220312924</t>
  </si>
  <si>
    <t>201330005614</t>
  </si>
  <si>
    <t>MI2203133978</t>
  </si>
  <si>
    <t>WI220312987</t>
  </si>
  <si>
    <t>201110012556</t>
  </si>
  <si>
    <t>MI2203134741</t>
  </si>
  <si>
    <t>WI220313006</t>
  </si>
  <si>
    <t>201110012549</t>
  </si>
  <si>
    <t>MI2203135025</t>
  </si>
  <si>
    <t>WI220313007</t>
  </si>
  <si>
    <t>MI2203135028</t>
  </si>
  <si>
    <t>WI220313008</t>
  </si>
  <si>
    <t>MI2203135041</t>
  </si>
  <si>
    <t>WI220313009</t>
  </si>
  <si>
    <t>MI2203135046</t>
  </si>
  <si>
    <t>WI220313011</t>
  </si>
  <si>
    <t>MI2203135047</t>
  </si>
  <si>
    <t>WI220313012</t>
  </si>
  <si>
    <t>MI2203135064</t>
  </si>
  <si>
    <t>WI220313013</t>
  </si>
  <si>
    <t>MI2203135084</t>
  </si>
  <si>
    <t>WI220313014</t>
  </si>
  <si>
    <t>MI2203135060</t>
  </si>
  <si>
    <t>WI220313322</t>
  </si>
  <si>
    <t>201348000386</t>
  </si>
  <si>
    <t>MI2203137995</t>
  </si>
  <si>
    <t>WI220313336</t>
  </si>
  <si>
    <t>201130013409</t>
  </si>
  <si>
    <t>MI2203138254</t>
  </si>
  <si>
    <t>WI220313446</t>
  </si>
  <si>
    <t>201130013348</t>
  </si>
  <si>
    <t>MI2203138982</t>
  </si>
  <si>
    <t>WI220313447</t>
  </si>
  <si>
    <t>MI2203138984</t>
  </si>
  <si>
    <t>Sangeeta Kumari</t>
  </si>
  <si>
    <t>WI220313451</t>
  </si>
  <si>
    <t>MI2203138986</t>
  </si>
  <si>
    <t>WI220313454</t>
  </si>
  <si>
    <t>MI2203138990</t>
  </si>
  <si>
    <t>WI220313456</t>
  </si>
  <si>
    <t>201100014701</t>
  </si>
  <si>
    <t>MI2203139034</t>
  </si>
  <si>
    <t>WI220313459</t>
  </si>
  <si>
    <t>MI2203139087</t>
  </si>
  <si>
    <t>WI220313460</t>
  </si>
  <si>
    <t>MI2203139088</t>
  </si>
  <si>
    <t>WI220313461</t>
  </si>
  <si>
    <t>MI2203139090</t>
  </si>
  <si>
    <t>WI220313476</t>
  </si>
  <si>
    <t>201300021871</t>
  </si>
  <si>
    <t>MI2203139218</t>
  </si>
  <si>
    <t>WI220313487</t>
  </si>
  <si>
    <t>201300021840</t>
  </si>
  <si>
    <t>MI2203139514</t>
  </si>
  <si>
    <t>WI220313492</t>
  </si>
  <si>
    <t>201330005625</t>
  </si>
  <si>
    <t>MI2203139565</t>
  </si>
  <si>
    <t>WI220313512</t>
  </si>
  <si>
    <t>201110012557</t>
  </si>
  <si>
    <t>MI2203139710</t>
  </si>
  <si>
    <t>WI220313520</t>
  </si>
  <si>
    <t>Aparna Chavan</t>
  </si>
  <si>
    <t>WI220313521</t>
  </si>
  <si>
    <t>WI220313535</t>
  </si>
  <si>
    <t>201330005601</t>
  </si>
  <si>
    <t>MI2203140226</t>
  </si>
  <si>
    <t>WI220313550</t>
  </si>
  <si>
    <t>WI220313552</t>
  </si>
  <si>
    <t>WI220313561</t>
  </si>
  <si>
    <t>WI220313567</t>
  </si>
  <si>
    <t>201330005609</t>
  </si>
  <si>
    <t>MI2203140563</t>
  </si>
  <si>
    <t>WI220313616</t>
  </si>
  <si>
    <t>WI220313617</t>
  </si>
  <si>
    <t>WI220313623</t>
  </si>
  <si>
    <t>WI220313624</t>
  </si>
  <si>
    <t>WI220313633</t>
  </si>
  <si>
    <t>WI220313648</t>
  </si>
  <si>
    <t>201348000355</t>
  </si>
  <si>
    <t>MI2203141119</t>
  </si>
  <si>
    <t>WI220313897</t>
  </si>
  <si>
    <t>MI2203143867</t>
  </si>
  <si>
    <t>WI220313900</t>
  </si>
  <si>
    <t>MI2203143877</t>
  </si>
  <si>
    <t>WI22031414</t>
  </si>
  <si>
    <t>201100014740</t>
  </si>
  <si>
    <t>MI220317015</t>
  </si>
  <si>
    <t>WI220314211</t>
  </si>
  <si>
    <t>MI2203146525</t>
  </si>
  <si>
    <t>Sanjay Kharade</t>
  </si>
  <si>
    <t>WI220314343</t>
  </si>
  <si>
    <t>WI220314376</t>
  </si>
  <si>
    <t>201300021916</t>
  </si>
  <si>
    <t>MI2203148118</t>
  </si>
  <si>
    <t>WI220314396</t>
  </si>
  <si>
    <t>201300021843</t>
  </si>
  <si>
    <t>MI2203148351</t>
  </si>
  <si>
    <t>WI220314459</t>
  </si>
  <si>
    <t>201300021911</t>
  </si>
  <si>
    <t>MI2203148966</t>
  </si>
  <si>
    <t>WI220314462</t>
  </si>
  <si>
    <t>MI2203148975</t>
  </si>
  <si>
    <t>WI220314494</t>
  </si>
  <si>
    <t>201340000678</t>
  </si>
  <si>
    <t>MI2203149128</t>
  </si>
  <si>
    <t>WI220314530</t>
  </si>
  <si>
    <t>WI220314545</t>
  </si>
  <si>
    <t>201130013319</t>
  </si>
  <si>
    <t>MI2203150097</t>
  </si>
  <si>
    <t>WI220314563</t>
  </si>
  <si>
    <t>WI220314700</t>
  </si>
  <si>
    <t>201330005610</t>
  </si>
  <si>
    <t>MI2203151865</t>
  </si>
  <si>
    <t>Devendra Naidu</t>
  </si>
  <si>
    <t>WI220314799</t>
  </si>
  <si>
    <t>MI2203153774</t>
  </si>
  <si>
    <t>WI220314867</t>
  </si>
  <si>
    <t>201330005559</t>
  </si>
  <si>
    <t>MI2203154553</t>
  </si>
  <si>
    <t>WI220314872</t>
  </si>
  <si>
    <t>201300021920</t>
  </si>
  <si>
    <t>MI2203154735</t>
  </si>
  <si>
    <t>WI220314873</t>
  </si>
  <si>
    <t>MI2203154736</t>
  </si>
  <si>
    <t>WI220314876</t>
  </si>
  <si>
    <t>MI2203154739</t>
  </si>
  <si>
    <t>WI220314897</t>
  </si>
  <si>
    <t>MI2203154793</t>
  </si>
  <si>
    <t>WI220314898</t>
  </si>
  <si>
    <t>MI2203154777</t>
  </si>
  <si>
    <t>WI220315009</t>
  </si>
  <si>
    <t>MI2203155840</t>
  </si>
  <si>
    <t>WI220315012</t>
  </si>
  <si>
    <t>MI2203155858</t>
  </si>
  <si>
    <t>WI220315013</t>
  </si>
  <si>
    <t>MI2203155884</t>
  </si>
  <si>
    <t>WI220315014</t>
  </si>
  <si>
    <t>MI2203155907</t>
  </si>
  <si>
    <t>WI220315016</t>
  </si>
  <si>
    <t>MI2203155934</t>
  </si>
  <si>
    <t>WI220315150</t>
  </si>
  <si>
    <t>201308008131</t>
  </si>
  <si>
    <t>MI2203157055</t>
  </si>
  <si>
    <t>WI220315153</t>
  </si>
  <si>
    <t>201138001234</t>
  </si>
  <si>
    <t>MI2203157084</t>
  </si>
  <si>
    <t>WI220315155</t>
  </si>
  <si>
    <t>MI2203157097</t>
  </si>
  <si>
    <t>WI220315166</t>
  </si>
  <si>
    <t>MI2203157200</t>
  </si>
  <si>
    <t>WI220315250</t>
  </si>
  <si>
    <t>201348000369</t>
  </si>
  <si>
    <t>MI2203158266</t>
  </si>
  <si>
    <t>WI220315383</t>
  </si>
  <si>
    <t>MI2203160089</t>
  </si>
  <si>
    <t>WI220315384</t>
  </si>
  <si>
    <t>MI2203160115</t>
  </si>
  <si>
    <t>WI220315492</t>
  </si>
  <si>
    <t>201300021868</t>
  </si>
  <si>
    <t>MI2203160819</t>
  </si>
  <si>
    <t>WI220315569</t>
  </si>
  <si>
    <t>201308008242</t>
  </si>
  <si>
    <t>MI2203161485</t>
  </si>
  <si>
    <t>WI220315608</t>
  </si>
  <si>
    <t>WI220315641</t>
  </si>
  <si>
    <t>201330014456</t>
  </si>
  <si>
    <t>MI2203162417</t>
  </si>
  <si>
    <t>WI220315645</t>
  </si>
  <si>
    <t>MI2203162437</t>
  </si>
  <si>
    <t>WI220315648</t>
  </si>
  <si>
    <t>MI2203162442</t>
  </si>
  <si>
    <t>WI220315652</t>
  </si>
  <si>
    <t>MI2203162497</t>
  </si>
  <si>
    <t>WI220315653</t>
  </si>
  <si>
    <t>MI2203162514</t>
  </si>
  <si>
    <t>WI220315656</t>
  </si>
  <si>
    <t>MI2203162530</t>
  </si>
  <si>
    <t>WI220315657</t>
  </si>
  <si>
    <t>MI2203162475</t>
  </si>
  <si>
    <t>WI220315659</t>
  </si>
  <si>
    <t>MI2203162600</t>
  </si>
  <si>
    <t>WI220315660</t>
  </si>
  <si>
    <t>MI2203162620</t>
  </si>
  <si>
    <t>WI220315663</t>
  </si>
  <si>
    <t>MI2203162628</t>
  </si>
  <si>
    <t>WI220315706</t>
  </si>
  <si>
    <t>201110012563</t>
  </si>
  <si>
    <t>MI2203163292</t>
  </si>
  <si>
    <t>WI220315708</t>
  </si>
  <si>
    <t>MI2203163303</t>
  </si>
  <si>
    <t>WI220315712</t>
  </si>
  <si>
    <t>MI2203163316</t>
  </si>
  <si>
    <t>WI220315713</t>
  </si>
  <si>
    <t>MI2203163306</t>
  </si>
  <si>
    <t>WI220315720</t>
  </si>
  <si>
    <t>MI2203163489</t>
  </si>
  <si>
    <t>WI220315845</t>
  </si>
  <si>
    <t>WI220315865</t>
  </si>
  <si>
    <t>WI220315867</t>
  </si>
  <si>
    <t>WI220315939</t>
  </si>
  <si>
    <t>201110012534</t>
  </si>
  <si>
    <t>MI2203165424</t>
  </si>
  <si>
    <t>WI220316123</t>
  </si>
  <si>
    <t>201300021786</t>
  </si>
  <si>
    <t>MI2203167489</t>
  </si>
  <si>
    <t>WI220316148</t>
  </si>
  <si>
    <t>MI2203167816</t>
  </si>
  <si>
    <t>WI220316320</t>
  </si>
  <si>
    <t>201130013382</t>
  </si>
  <si>
    <t>MI2203169714</t>
  </si>
  <si>
    <t>WI220316588</t>
  </si>
  <si>
    <t>201300021947</t>
  </si>
  <si>
    <t>MI2203172286</t>
  </si>
  <si>
    <t>WI220316628</t>
  </si>
  <si>
    <t>201330004663</t>
  </si>
  <si>
    <t>MI2203172829</t>
  </si>
  <si>
    <t>WI220316637</t>
  </si>
  <si>
    <t>201330005636</t>
  </si>
  <si>
    <t>MI2203172939</t>
  </si>
  <si>
    <t>WI220316724</t>
  </si>
  <si>
    <t>201300021880</t>
  </si>
  <si>
    <t>MI2203173822</t>
  </si>
  <si>
    <t>WI220316957</t>
  </si>
  <si>
    <t>201300021782</t>
  </si>
  <si>
    <t>MI2203176474</t>
  </si>
  <si>
    <t>Poonam Patil</t>
  </si>
  <si>
    <t>WI220316958</t>
  </si>
  <si>
    <t>MI2203176489</t>
  </si>
  <si>
    <t>WI220316959</t>
  </si>
  <si>
    <t>MI2203176506</t>
  </si>
  <si>
    <t>WI220316961</t>
  </si>
  <si>
    <t>MI2203176510</t>
  </si>
  <si>
    <t>WI22031708</t>
  </si>
  <si>
    <t>201340000659</t>
  </si>
  <si>
    <t>MI220319507</t>
  </si>
  <si>
    <t>WI220317119</t>
  </si>
  <si>
    <t>201330005647</t>
  </si>
  <si>
    <t>MI2203178293</t>
  </si>
  <si>
    <t>WI220317134</t>
  </si>
  <si>
    <t>201308008245</t>
  </si>
  <si>
    <t>MI2203178485</t>
  </si>
  <si>
    <t>WI220317167</t>
  </si>
  <si>
    <t>MI2203178820</t>
  </si>
  <si>
    <t>WI220317168</t>
  </si>
  <si>
    <t>MI2203178822</t>
  </si>
  <si>
    <t>WI220317169</t>
  </si>
  <si>
    <t>MI2203178824</t>
  </si>
  <si>
    <t>WI220317171</t>
  </si>
  <si>
    <t>MI2203178817</t>
  </si>
  <si>
    <t>WI220317182</t>
  </si>
  <si>
    <t>201330005352</t>
  </si>
  <si>
    <t>MI2203178963</t>
  </si>
  <si>
    <t>WI220317192</t>
  </si>
  <si>
    <t>201308008252</t>
  </si>
  <si>
    <t>MI2203179094</t>
  </si>
  <si>
    <t>WI220317206</t>
  </si>
  <si>
    <t>201300021818</t>
  </si>
  <si>
    <t>MI2203179347</t>
  </si>
  <si>
    <t>WI220317216</t>
  </si>
  <si>
    <t>201330005637</t>
  </si>
  <si>
    <t>MI2203179425</t>
  </si>
  <si>
    <t>WI220317218</t>
  </si>
  <si>
    <t>201100014772</t>
  </si>
  <si>
    <t>MI2203179448</t>
  </si>
  <si>
    <t>WI220317253</t>
  </si>
  <si>
    <t>201300021958</t>
  </si>
  <si>
    <t>MI2203180074</t>
  </si>
  <si>
    <t>WI220317259</t>
  </si>
  <si>
    <t>201300021569</t>
  </si>
  <si>
    <t>MI2203180166</t>
  </si>
  <si>
    <t>WI220317264</t>
  </si>
  <si>
    <t>201300021779</t>
  </si>
  <si>
    <t>MI2203180210</t>
  </si>
  <si>
    <t>WI220317269</t>
  </si>
  <si>
    <t>WI220317271</t>
  </si>
  <si>
    <t>WI220317282</t>
  </si>
  <si>
    <t>WI220317297</t>
  </si>
  <si>
    <t>WI220317299</t>
  </si>
  <si>
    <t>WI220317300</t>
  </si>
  <si>
    <t>WI220317301</t>
  </si>
  <si>
    <t>WI220317308</t>
  </si>
  <si>
    <t>WI220317309</t>
  </si>
  <si>
    <t>WI220317312</t>
  </si>
  <si>
    <t>WI220317314</t>
  </si>
  <si>
    <t>WI220317330</t>
  </si>
  <si>
    <t>WI220317332</t>
  </si>
  <si>
    <t>WI220317437</t>
  </si>
  <si>
    <t>WI220317438</t>
  </si>
  <si>
    <t>WI220317972</t>
  </si>
  <si>
    <t>201340000644</t>
  </si>
  <si>
    <t>MI2203187787</t>
  </si>
  <si>
    <t>WI220317975</t>
  </si>
  <si>
    <t>201110012529</t>
  </si>
  <si>
    <t>MI2203187795</t>
  </si>
  <si>
    <t>WI22031799</t>
  </si>
  <si>
    <t>MI220320896</t>
  </si>
  <si>
    <t>WI22031811</t>
  </si>
  <si>
    <t>201300021801</t>
  </si>
  <si>
    <t>MI220321134</t>
  </si>
  <si>
    <t>WI220318179</t>
  </si>
  <si>
    <t>MI2203189828</t>
  </si>
  <si>
    <t>WI220318180</t>
  </si>
  <si>
    <t>MI2203189834</t>
  </si>
  <si>
    <t>WI220318191</t>
  </si>
  <si>
    <t>MI2203190040</t>
  </si>
  <si>
    <t>WI220318193</t>
  </si>
  <si>
    <t>MI2203190043</t>
  </si>
  <si>
    <t>WI220318194</t>
  </si>
  <si>
    <t>MI2203190045</t>
  </si>
  <si>
    <t>WI220318197</t>
  </si>
  <si>
    <t>MI2203190054</t>
  </si>
  <si>
    <t>WI220318223</t>
  </si>
  <si>
    <t>WI220318225</t>
  </si>
  <si>
    <t>WI220318230</t>
  </si>
  <si>
    <t>201340000684</t>
  </si>
  <si>
    <t>MI2203190513</t>
  </si>
  <si>
    <t>WI220318231</t>
  </si>
  <si>
    <t>WI220318233</t>
  </si>
  <si>
    <t>MI2203190584</t>
  </si>
  <si>
    <t>WI220318234</t>
  </si>
  <si>
    <t>MI2203190588</t>
  </si>
  <si>
    <t>WI220318235</t>
  </si>
  <si>
    <t>MI2203190604</t>
  </si>
  <si>
    <t>WI220318244</t>
  </si>
  <si>
    <t>WI22031825</t>
  </si>
  <si>
    <t>201300021692</t>
  </si>
  <si>
    <t>MI220321391</t>
  </si>
  <si>
    <t>WI220318356</t>
  </si>
  <si>
    <t>Hemanshi Deshlahara</t>
  </si>
  <si>
    <t>WI220318373</t>
  </si>
  <si>
    <t>201300021851</t>
  </si>
  <si>
    <t>MI2203191938</t>
  </si>
  <si>
    <t>WI220318375</t>
  </si>
  <si>
    <t>MI2203192048</t>
  </si>
  <si>
    <t>WI220318379</t>
  </si>
  <si>
    <t>MI2203192080</t>
  </si>
  <si>
    <t>WI220318381</t>
  </si>
  <si>
    <t>MI2203192166</t>
  </si>
  <si>
    <t>WI220318382</t>
  </si>
  <si>
    <t>MI2203192247</t>
  </si>
  <si>
    <t>WI220318385</t>
  </si>
  <si>
    <t>MI2203192335</t>
  </si>
  <si>
    <t>WI220318388</t>
  </si>
  <si>
    <t>MI2203192366</t>
  </si>
  <si>
    <t>WI220318390</t>
  </si>
  <si>
    <t>MI2203192385</t>
  </si>
  <si>
    <t>WI220318394</t>
  </si>
  <si>
    <t>MI2203192414</t>
  </si>
  <si>
    <t>WI220318397</t>
  </si>
  <si>
    <t>MI2203192445</t>
  </si>
  <si>
    <t>WI220318400</t>
  </si>
  <si>
    <t>MI2203192469</t>
  </si>
  <si>
    <t>WI220318401</t>
  </si>
  <si>
    <t>MI2203192560</t>
  </si>
  <si>
    <t>WI220318406</t>
  </si>
  <si>
    <t>MI2203192726</t>
  </si>
  <si>
    <t>WI220318411</t>
  </si>
  <si>
    <t>MI2203192792</t>
  </si>
  <si>
    <t>WI220318413</t>
  </si>
  <si>
    <t>MI2203192836</t>
  </si>
  <si>
    <t>WI220318424</t>
  </si>
  <si>
    <t>201300021951</t>
  </si>
  <si>
    <t>MI2203193211</t>
  </si>
  <si>
    <t>WI220318427</t>
  </si>
  <si>
    <t>MI2203193264</t>
  </si>
  <si>
    <t>WI220318432</t>
  </si>
  <si>
    <t>MI2203193273</t>
  </si>
  <si>
    <t>WI220318434</t>
  </si>
  <si>
    <t>MI2203193275</t>
  </si>
  <si>
    <t>WI220318444</t>
  </si>
  <si>
    <t>MI2203193484</t>
  </si>
  <si>
    <t>WI220318446</t>
  </si>
  <si>
    <t>MI2203193495</t>
  </si>
  <si>
    <t>WI220318465</t>
  </si>
  <si>
    <t>201300021945</t>
  </si>
  <si>
    <t>MI2203194152</t>
  </si>
  <si>
    <t>WI220318467</t>
  </si>
  <si>
    <t>MI2203194240</t>
  </si>
  <si>
    <t>WI220318469</t>
  </si>
  <si>
    <t>201300020907</t>
  </si>
  <si>
    <t>MI2203194310</t>
  </si>
  <si>
    <t>WI220318499</t>
  </si>
  <si>
    <t>MI2203195033</t>
  </si>
  <si>
    <t>WI22031857</t>
  </si>
  <si>
    <t>201348000288</t>
  </si>
  <si>
    <t>MI220321610</t>
  </si>
  <si>
    <t>WI220318602</t>
  </si>
  <si>
    <t>201308008059</t>
  </si>
  <si>
    <t>MI2203196771</t>
  </si>
  <si>
    <t>WI220318628</t>
  </si>
  <si>
    <t>WI220318660</t>
  </si>
  <si>
    <t>MI2203197540</t>
  </si>
  <si>
    <t>WI220318667</t>
  </si>
  <si>
    <t>MI2203197593</t>
  </si>
  <si>
    <t>WI220318690</t>
  </si>
  <si>
    <t>201330005649</t>
  </si>
  <si>
    <t>MI2203197866</t>
  </si>
  <si>
    <t>WI220318950</t>
  </si>
  <si>
    <t>201330005612</t>
  </si>
  <si>
    <t>MI2203200858</t>
  </si>
  <si>
    <t>WI220318954</t>
  </si>
  <si>
    <t>MI2203200894</t>
  </si>
  <si>
    <t>WI220318955</t>
  </si>
  <si>
    <t>MI2203200932</t>
  </si>
  <si>
    <t>WI220318957</t>
  </si>
  <si>
    <t>MI2203200945</t>
  </si>
  <si>
    <t>WI220318961</t>
  </si>
  <si>
    <t>MI2203200976</t>
  </si>
  <si>
    <t>WI220318963</t>
  </si>
  <si>
    <t>MI2203201005</t>
  </si>
  <si>
    <t>WI220318970</t>
  </si>
  <si>
    <t>MI2203201062</t>
  </si>
  <si>
    <t>WI22031906</t>
  </si>
  <si>
    <t>MI220322061</t>
  </si>
  <si>
    <t>WI220319153</t>
  </si>
  <si>
    <t>WI220319159</t>
  </si>
  <si>
    <t>WI220319283</t>
  </si>
  <si>
    <t>WI220319315</t>
  </si>
  <si>
    <t>MI2203204866</t>
  </si>
  <si>
    <t>WI220319318</t>
  </si>
  <si>
    <t>201130013417</t>
  </si>
  <si>
    <t>MI2203204876</t>
  </si>
  <si>
    <t>WI220319322</t>
  </si>
  <si>
    <t>WI220319323</t>
  </si>
  <si>
    <t>MI2203204994</t>
  </si>
  <si>
    <t>WI220319328</t>
  </si>
  <si>
    <t>MI2203204996</t>
  </si>
  <si>
    <t>WI220319331</t>
  </si>
  <si>
    <t>MI2203205005</t>
  </si>
  <si>
    <t>WI220319334</t>
  </si>
  <si>
    <t>MI2203205007</t>
  </si>
  <si>
    <t>WI220319342</t>
  </si>
  <si>
    <t>WI220319345</t>
  </si>
  <si>
    <t>MI2203205030</t>
  </si>
  <si>
    <t>WI220319483</t>
  </si>
  <si>
    <t>WI220319554</t>
  </si>
  <si>
    <t>WI220319579</t>
  </si>
  <si>
    <t>201330005643</t>
  </si>
  <si>
    <t>MI2203207373</t>
  </si>
  <si>
    <t>WI220319583</t>
  </si>
  <si>
    <t>MI2203207416</t>
  </si>
  <si>
    <t>WI220319585</t>
  </si>
  <si>
    <t>MI2203207432</t>
  </si>
  <si>
    <t>WI220319589</t>
  </si>
  <si>
    <t>MI2203207471</t>
  </si>
  <si>
    <t>WI220319680</t>
  </si>
  <si>
    <t>201330005598</t>
  </si>
  <si>
    <t>MI2203208005</t>
  </si>
  <si>
    <t>WI220319754</t>
  </si>
  <si>
    <t>MI2203208850</t>
  </si>
  <si>
    <t>WI220319793</t>
  </si>
  <si>
    <t>201300021938</t>
  </si>
  <si>
    <t>MI2203209169</t>
  </si>
  <si>
    <t>WI220319871</t>
  </si>
  <si>
    <t>WI220319940</t>
  </si>
  <si>
    <t>WI220319942</t>
  </si>
  <si>
    <t>WI220320173</t>
  </si>
  <si>
    <t>201300021837</t>
  </si>
  <si>
    <t>MI2203212737</t>
  </si>
  <si>
    <t>WI22032024</t>
  </si>
  <si>
    <t>201308008225</t>
  </si>
  <si>
    <t>MI220322956</t>
  </si>
  <si>
    <t>WI220320243</t>
  </si>
  <si>
    <t>MI2203213964</t>
  </si>
  <si>
    <t>WI22032031</t>
  </si>
  <si>
    <t>201330005542</t>
  </si>
  <si>
    <t>MI220322985</t>
  </si>
  <si>
    <t>WI220320384</t>
  </si>
  <si>
    <t>WI220320483</t>
  </si>
  <si>
    <t>201330005651</t>
  </si>
  <si>
    <t>MI2203216431</t>
  </si>
  <si>
    <t>WI220320556</t>
  </si>
  <si>
    <t>201130013396</t>
  </si>
  <si>
    <t>MI2203217585</t>
  </si>
  <si>
    <t>WI220320578</t>
  </si>
  <si>
    <t>MI2203217878</t>
  </si>
  <si>
    <t>WI220320580</t>
  </si>
  <si>
    <t>MI2203217895</t>
  </si>
  <si>
    <t>WI220320589</t>
  </si>
  <si>
    <t>MI2203217908</t>
  </si>
  <si>
    <t>WI220320590</t>
  </si>
  <si>
    <t>MI2203217920</t>
  </si>
  <si>
    <t>WI220320593</t>
  </si>
  <si>
    <t>MI2203217940</t>
  </si>
  <si>
    <t>WI220320609</t>
  </si>
  <si>
    <t>201300021984</t>
  </si>
  <si>
    <t>MI2203218140</t>
  </si>
  <si>
    <t>WI220320613</t>
  </si>
  <si>
    <t>WI220320658</t>
  </si>
  <si>
    <t>WI22032071</t>
  </si>
  <si>
    <t>201338000102</t>
  </si>
  <si>
    <t>MI220323151</t>
  </si>
  <si>
    <t>WI220320749</t>
  </si>
  <si>
    <t>201330005650</t>
  </si>
  <si>
    <t>MI2203219636</t>
  </si>
  <si>
    <t>WI220320791</t>
  </si>
  <si>
    <t>MI2203220554</t>
  </si>
  <si>
    <t>WI220321044</t>
  </si>
  <si>
    <t>201330005646</t>
  </si>
  <si>
    <t>MI2203222573</t>
  </si>
  <si>
    <t>WI220321054</t>
  </si>
  <si>
    <t>201300021969</t>
  </si>
  <si>
    <t>MI2203222750</t>
  </si>
  <si>
    <t>WI220321079</t>
  </si>
  <si>
    <t>201300021964</t>
  </si>
  <si>
    <t>MI2203222924</t>
  </si>
  <si>
    <t>WI22032112</t>
  </si>
  <si>
    <t>201300021803</t>
  </si>
  <si>
    <t>MI220323467</t>
  </si>
  <si>
    <t>WI220321136</t>
  </si>
  <si>
    <t>WI220321171</t>
  </si>
  <si>
    <t>MI2203223377</t>
  </si>
  <si>
    <t>WI220321187</t>
  </si>
  <si>
    <t>201110012548</t>
  </si>
  <si>
    <t>MI2203223511</t>
  </si>
  <si>
    <t>WI220321234</t>
  </si>
  <si>
    <t>201300021320</t>
  </si>
  <si>
    <t>MI2203223934</t>
  </si>
  <si>
    <t>WI22032132</t>
  </si>
  <si>
    <t>MI220323857</t>
  </si>
  <si>
    <t>WI220321342</t>
  </si>
  <si>
    <t>201330005581</t>
  </si>
  <si>
    <t>MI2203225281</t>
  </si>
  <si>
    <t>Saloni Uttekar</t>
  </si>
  <si>
    <t>WI220321357</t>
  </si>
  <si>
    <t>201300021976</t>
  </si>
  <si>
    <t>MI2203225444</t>
  </si>
  <si>
    <t>WI220321367</t>
  </si>
  <si>
    <t>201110012566</t>
  </si>
  <si>
    <t>MI2203225551</t>
  </si>
  <si>
    <t>WI220321368</t>
  </si>
  <si>
    <t>MI2203225554</t>
  </si>
  <si>
    <t>WI220321370</t>
  </si>
  <si>
    <t>MI2203225574</t>
  </si>
  <si>
    <t>WI220321372</t>
  </si>
  <si>
    <t>201300021854</t>
  </si>
  <si>
    <t>MI2203225650</t>
  </si>
  <si>
    <t>WI220321451</t>
  </si>
  <si>
    <t>201100014723</t>
  </si>
  <si>
    <t>MI2203226211</t>
  </si>
  <si>
    <t>WI220321452</t>
  </si>
  <si>
    <t>MI2203226216</t>
  </si>
  <si>
    <t>WI220321456</t>
  </si>
  <si>
    <t>MI2203226220</t>
  </si>
  <si>
    <t>WI220321458</t>
  </si>
  <si>
    <t>MI2203226235</t>
  </si>
  <si>
    <t>WI220321461</t>
  </si>
  <si>
    <t>MI2203226241</t>
  </si>
  <si>
    <t>WI220321464</t>
  </si>
  <si>
    <t>MI2203226248</t>
  </si>
  <si>
    <t>WI220321465</t>
  </si>
  <si>
    <t>MI2203226263</t>
  </si>
  <si>
    <t>WI220321471</t>
  </si>
  <si>
    <t>MI2203226271</t>
  </si>
  <si>
    <t>WI220321472</t>
  </si>
  <si>
    <t>MI2203226277</t>
  </si>
  <si>
    <t>WI220321473</t>
  </si>
  <si>
    <t>MI2203226280</t>
  </si>
  <si>
    <t>WI220321523</t>
  </si>
  <si>
    <t>201300021543</t>
  </si>
  <si>
    <t>MI2203226715</t>
  </si>
  <si>
    <t>WI220321560</t>
  </si>
  <si>
    <t>201340000669</t>
  </si>
  <si>
    <t>MI2203226874</t>
  </si>
  <si>
    <t>WI220321606</t>
  </si>
  <si>
    <t>201330004605</t>
  </si>
  <si>
    <t>MI2203227259</t>
  </si>
  <si>
    <t>WI220321680</t>
  </si>
  <si>
    <t>MI2203228163</t>
  </si>
  <si>
    <t>WI220321771</t>
  </si>
  <si>
    <t>201110012553</t>
  </si>
  <si>
    <t>MI2203229308</t>
  </si>
  <si>
    <t>WI220321788</t>
  </si>
  <si>
    <t>201338000100</t>
  </si>
  <si>
    <t>MI2203229668</t>
  </si>
  <si>
    <t>WI220321800</t>
  </si>
  <si>
    <t>201130013394</t>
  </si>
  <si>
    <t>MI2203229788</t>
  </si>
  <si>
    <t>WI220321801</t>
  </si>
  <si>
    <t>MI2203229789</t>
  </si>
  <si>
    <t>WI220321802</t>
  </si>
  <si>
    <t>MI2203229790</t>
  </si>
  <si>
    <t>WI220321804</t>
  </si>
  <si>
    <t>MI2203229791</t>
  </si>
  <si>
    <t>WI220321806</t>
  </si>
  <si>
    <t>WI220321814</t>
  </si>
  <si>
    <t>WI220321823</t>
  </si>
  <si>
    <t>201100014748</t>
  </si>
  <si>
    <t>MI2203230304</t>
  </si>
  <si>
    <t>WI220321843</t>
  </si>
  <si>
    <t>WI220321849</t>
  </si>
  <si>
    <t>WI220321850</t>
  </si>
  <si>
    <t>Suraj Toradmal</t>
  </si>
  <si>
    <t>WI220321861</t>
  </si>
  <si>
    <t>WI220321898</t>
  </si>
  <si>
    <t>WI220321902</t>
  </si>
  <si>
    <t>WI220321903</t>
  </si>
  <si>
    <t>WI220321905</t>
  </si>
  <si>
    <t>WI220321911</t>
  </si>
  <si>
    <t>WI220322003</t>
  </si>
  <si>
    <t>201348000337</t>
  </si>
  <si>
    <t>MI2203233225</t>
  </si>
  <si>
    <t>WI220322005</t>
  </si>
  <si>
    <t>MI2203233239</t>
  </si>
  <si>
    <t>WI22032203</t>
  </si>
  <si>
    <t>201300021685</t>
  </si>
  <si>
    <t>MI220324525</t>
  </si>
  <si>
    <t>WI220322204</t>
  </si>
  <si>
    <t>201308008077</t>
  </si>
  <si>
    <t>MI2203235400</t>
  </si>
  <si>
    <t>WI220322227</t>
  </si>
  <si>
    <t>MI2203235786</t>
  </si>
  <si>
    <t>WI220322229</t>
  </si>
  <si>
    <t>MI2203235791</t>
  </si>
  <si>
    <t>WI220322232</t>
  </si>
  <si>
    <t>MI2203235797</t>
  </si>
  <si>
    <t>WI220322263</t>
  </si>
  <si>
    <t>MI2203236124</t>
  </si>
  <si>
    <t>WI220322373</t>
  </si>
  <si>
    <t>201100014763</t>
  </si>
  <si>
    <t>MI2203236775</t>
  </si>
  <si>
    <t>WI220322389</t>
  </si>
  <si>
    <t>WI220322441</t>
  </si>
  <si>
    <t>201340000689</t>
  </si>
  <si>
    <t>MI2203237553</t>
  </si>
  <si>
    <t>WI220322444</t>
  </si>
  <si>
    <t>201330005622</t>
  </si>
  <si>
    <t>MI2203237575</t>
  </si>
  <si>
    <t>WI220322446</t>
  </si>
  <si>
    <t>MI2203237578</t>
  </si>
  <si>
    <t>WI220322450</t>
  </si>
  <si>
    <t>MI2203237623</t>
  </si>
  <si>
    <t>WI220322454</t>
  </si>
  <si>
    <t>MI2203237627</t>
  </si>
  <si>
    <t>WI220322459</t>
  </si>
  <si>
    <t>MI2203237631</t>
  </si>
  <si>
    <t>WI220322462</t>
  </si>
  <si>
    <t>MI2203237646</t>
  </si>
  <si>
    <t>WI220322469</t>
  </si>
  <si>
    <t>MI2203237701</t>
  </si>
  <si>
    <t>WI220322471</t>
  </si>
  <si>
    <t>MI2203237706</t>
  </si>
  <si>
    <t>WI22032248</t>
  </si>
  <si>
    <t>201130013379</t>
  </si>
  <si>
    <t>MI220324748</t>
  </si>
  <si>
    <t>WI220322495</t>
  </si>
  <si>
    <t>MI2203238162</t>
  </si>
  <si>
    <t>WI220322646</t>
  </si>
  <si>
    <t>201130013421</t>
  </si>
  <si>
    <t>MI2203240275</t>
  </si>
  <si>
    <t>WI220322687</t>
  </si>
  <si>
    <t>WI220322837</t>
  </si>
  <si>
    <t>201300021802</t>
  </si>
  <si>
    <t>MI2203242690</t>
  </si>
  <si>
    <t>WI220322843</t>
  </si>
  <si>
    <t>MI2203242783</t>
  </si>
  <si>
    <t>WI220322848</t>
  </si>
  <si>
    <t>MI2203242945</t>
  </si>
  <si>
    <t>WI220322851</t>
  </si>
  <si>
    <t>MI2203242885</t>
  </si>
  <si>
    <t>WI220322861</t>
  </si>
  <si>
    <t>201300022003</t>
  </si>
  <si>
    <t>MI2203243060</t>
  </si>
  <si>
    <t>WI220322865</t>
  </si>
  <si>
    <t>MI2203243098</t>
  </si>
  <si>
    <t>WI220322881</t>
  </si>
  <si>
    <t>MI2203243254</t>
  </si>
  <si>
    <t>WI220322887</t>
  </si>
  <si>
    <t>MI2203243290</t>
  </si>
  <si>
    <t>WI220322891</t>
  </si>
  <si>
    <t>MI2203243316</t>
  </si>
  <si>
    <t>WI220322894</t>
  </si>
  <si>
    <t>MI2203243389</t>
  </si>
  <si>
    <t>WI220322900</t>
  </si>
  <si>
    <t>MI2203243420</t>
  </si>
  <si>
    <t>WI220322904</t>
  </si>
  <si>
    <t>WI220322976</t>
  </si>
  <si>
    <t>201348000362</t>
  </si>
  <si>
    <t>MI2203243876</t>
  </si>
  <si>
    <t>WI220323093</t>
  </si>
  <si>
    <t>WI220323097</t>
  </si>
  <si>
    <t>201330016152</t>
  </si>
  <si>
    <t>MI2203244571</t>
  </si>
  <si>
    <t>WI220323102</t>
  </si>
  <si>
    <t>WI220323122</t>
  </si>
  <si>
    <t>MI2203244945</t>
  </si>
  <si>
    <t>WI220323128</t>
  </si>
  <si>
    <t>201300021872</t>
  </si>
  <si>
    <t>MI2203244980</t>
  </si>
  <si>
    <t>WI220323134</t>
  </si>
  <si>
    <t>MI2203244992</t>
  </si>
  <si>
    <t>WI220323137</t>
  </si>
  <si>
    <t>MI2203245005</t>
  </si>
  <si>
    <t>WI220323141</t>
  </si>
  <si>
    <t>MI2203245031</t>
  </si>
  <si>
    <t>WI220323142</t>
  </si>
  <si>
    <t>WI220323145</t>
  </si>
  <si>
    <t>MI2203245082</t>
  </si>
  <si>
    <t>WI220323150</t>
  </si>
  <si>
    <t>MI2203245084</t>
  </si>
  <si>
    <t>WI220323169</t>
  </si>
  <si>
    <t>MI2203245314</t>
  </si>
  <si>
    <t>WI220323180</t>
  </si>
  <si>
    <t>201300021889</t>
  </si>
  <si>
    <t>MI2203245442</t>
  </si>
  <si>
    <t>WI220323182</t>
  </si>
  <si>
    <t>MI2203245450</t>
  </si>
  <si>
    <t>WI220323187</t>
  </si>
  <si>
    <t>MI2203245480</t>
  </si>
  <si>
    <t>WI220323201</t>
  </si>
  <si>
    <t>WI220323360</t>
  </si>
  <si>
    <t>201330005671</t>
  </si>
  <si>
    <t>MI2203246968</t>
  </si>
  <si>
    <t>WI220323371</t>
  </si>
  <si>
    <t>MI2203247070</t>
  </si>
  <si>
    <t>WI220323491</t>
  </si>
  <si>
    <t>WI220323513</t>
  </si>
  <si>
    <t>201300021982</t>
  </si>
  <si>
    <t>MI2203248388</t>
  </si>
  <si>
    <t>WI220323516</t>
  </si>
  <si>
    <t>WI220323517</t>
  </si>
  <si>
    <t>MI2203248471</t>
  </si>
  <si>
    <t>WI220323585</t>
  </si>
  <si>
    <t>MI2203249405</t>
  </si>
  <si>
    <t>WI220323642</t>
  </si>
  <si>
    <t>MI2203249938</t>
  </si>
  <si>
    <t>WI220323654</t>
  </si>
  <si>
    <t>MI2203250086</t>
  </si>
  <si>
    <t>WI220323724</t>
  </si>
  <si>
    <t>201330005533</t>
  </si>
  <si>
    <t>MI2203250913</t>
  </si>
  <si>
    <t>WI22032374</t>
  </si>
  <si>
    <t>201330004481</t>
  </si>
  <si>
    <t>MI220326318</t>
  </si>
  <si>
    <t>WI220323742</t>
  </si>
  <si>
    <t>MI2203251086</t>
  </si>
  <si>
    <t>WI220323744</t>
  </si>
  <si>
    <t>MI2203251020</t>
  </si>
  <si>
    <t>WI220323746</t>
  </si>
  <si>
    <t>201348000397</t>
  </si>
  <si>
    <t>MI2203250950</t>
  </si>
  <si>
    <t>WI220323747</t>
  </si>
  <si>
    <t>201340000690</t>
  </si>
  <si>
    <t>MI2203251141</t>
  </si>
  <si>
    <t>WI220323760</t>
  </si>
  <si>
    <t>WI220323788</t>
  </si>
  <si>
    <t>WI220323850</t>
  </si>
  <si>
    <t>WI220323903</t>
  </si>
  <si>
    <t>WI220323964</t>
  </si>
  <si>
    <t>WI220323971</t>
  </si>
  <si>
    <t>WI220324002</t>
  </si>
  <si>
    <t>201300021950</t>
  </si>
  <si>
    <t>MI2203253453</t>
  </si>
  <si>
    <t>WI220324146</t>
  </si>
  <si>
    <t>WI220324168</t>
  </si>
  <si>
    <t>MI2203255041</t>
  </si>
  <si>
    <t>WI220324198</t>
  </si>
  <si>
    <t>WI220324372</t>
  </si>
  <si>
    <t>201308007987</t>
  </si>
  <si>
    <t>MI2203257368</t>
  </si>
  <si>
    <t>WI220324449</t>
  </si>
  <si>
    <t>201330005674</t>
  </si>
  <si>
    <t>MI2203258059</t>
  </si>
  <si>
    <t>WI220324473</t>
  </si>
  <si>
    <t>201348000321</t>
  </si>
  <si>
    <t>MI2203258398</t>
  </si>
  <si>
    <t>WI220324533</t>
  </si>
  <si>
    <t>201330005631</t>
  </si>
  <si>
    <t>MI2203259117</t>
  </si>
  <si>
    <t>WI220324536</t>
  </si>
  <si>
    <t>201300021894</t>
  </si>
  <si>
    <t>MI2203259128</t>
  </si>
  <si>
    <t>WI220324542</t>
  </si>
  <si>
    <t>MI2203259217</t>
  </si>
  <si>
    <t>WI220324549</t>
  </si>
  <si>
    <t>201110012567</t>
  </si>
  <si>
    <t>MI2203259399</t>
  </si>
  <si>
    <t>WI220324557</t>
  </si>
  <si>
    <t>MI2203259367</t>
  </si>
  <si>
    <t>WI220324627</t>
  </si>
  <si>
    <t>MI2203260004</t>
  </si>
  <si>
    <t>WI220324687</t>
  </si>
  <si>
    <t>MI2203260514</t>
  </si>
  <si>
    <t>WI22032474</t>
  </si>
  <si>
    <t>201308008229</t>
  </si>
  <si>
    <t>MI220326808</t>
  </si>
  <si>
    <t>WI220324768</t>
  </si>
  <si>
    <t>201308008163</t>
  </si>
  <si>
    <t>MI2203261434</t>
  </si>
  <si>
    <t>WI220324778</t>
  </si>
  <si>
    <t>201300021978</t>
  </si>
  <si>
    <t>MI2203261520</t>
  </si>
  <si>
    <t>WI220324779</t>
  </si>
  <si>
    <t>201300021903</t>
  </si>
  <si>
    <t>MI2203261553</t>
  </si>
  <si>
    <t>WI22032482</t>
  </si>
  <si>
    <t>201110012531</t>
  </si>
  <si>
    <t>MI220326997</t>
  </si>
  <si>
    <t>WI220324936</t>
  </si>
  <si>
    <t>MI2203262549</t>
  </si>
  <si>
    <t>WI220324940</t>
  </si>
  <si>
    <t>MI2203262558</t>
  </si>
  <si>
    <t>WI220324948</t>
  </si>
  <si>
    <t>MI2203262570</t>
  </si>
  <si>
    <t>WI220324950</t>
  </si>
  <si>
    <t>MI2203262591</t>
  </si>
  <si>
    <t>WI220324967</t>
  </si>
  <si>
    <t>201130013413</t>
  </si>
  <si>
    <t>MI2203262778</t>
  </si>
  <si>
    <t>WI220325123</t>
  </si>
  <si>
    <t>201308008262</t>
  </si>
  <si>
    <t>MI2203264380</t>
  </si>
  <si>
    <t>WI22032520</t>
  </si>
  <si>
    <t>201300021726</t>
  </si>
  <si>
    <t>MI220327288</t>
  </si>
  <si>
    <t>WI22032522</t>
  </si>
  <si>
    <t>MI220327230</t>
  </si>
  <si>
    <t>WI220325238</t>
  </si>
  <si>
    <t>201110012574</t>
  </si>
  <si>
    <t>MI2203265985</t>
  </si>
  <si>
    <t>WI220325240</t>
  </si>
  <si>
    <t>MI2203266036</t>
  </si>
  <si>
    <t>WI22032526</t>
  </si>
  <si>
    <t>MI220327293</t>
  </si>
  <si>
    <t>WI220325313</t>
  </si>
  <si>
    <t>WI22032533</t>
  </si>
  <si>
    <t>MI220327430</t>
  </si>
  <si>
    <t>WI220325342</t>
  </si>
  <si>
    <t>WI220325345</t>
  </si>
  <si>
    <t>MI2203267448</t>
  </si>
  <si>
    <t>WI220325351</t>
  </si>
  <si>
    <t>WI220325372</t>
  </si>
  <si>
    <t>WI22032539</t>
  </si>
  <si>
    <t>MI220327440</t>
  </si>
  <si>
    <t>WI22032541</t>
  </si>
  <si>
    <t>MI220327448</t>
  </si>
  <si>
    <t>WI22032542</t>
  </si>
  <si>
    <t>MI220327401</t>
  </si>
  <si>
    <t>WI220325448</t>
  </si>
  <si>
    <t>WI22032545</t>
  </si>
  <si>
    <t>MI220327460</t>
  </si>
  <si>
    <t>WI220325470</t>
  </si>
  <si>
    <t>201300022017</t>
  </si>
  <si>
    <t>MI2203268672</t>
  </si>
  <si>
    <t>WI22032548</t>
  </si>
  <si>
    <t>MI220327530</t>
  </si>
  <si>
    <t>WI22032557</t>
  </si>
  <si>
    <t>MI220327505</t>
  </si>
  <si>
    <t>WI220325643</t>
  </si>
  <si>
    <t>201330005684</t>
  </si>
  <si>
    <t>MI2203270517</t>
  </si>
  <si>
    <t>WI22032566</t>
  </si>
  <si>
    <t>201340000652</t>
  </si>
  <si>
    <t>MI220327664</t>
  </si>
  <si>
    <t>WI220325707</t>
  </si>
  <si>
    <t>201300021957</t>
  </si>
  <si>
    <t>MI2203270981</t>
  </si>
  <si>
    <t>WI220325730</t>
  </si>
  <si>
    <t>201348000395</t>
  </si>
  <si>
    <t>MI2203271325</t>
  </si>
  <si>
    <t>WI220325818</t>
  </si>
  <si>
    <t>201348000394</t>
  </si>
  <si>
    <t>MI2203272262</t>
  </si>
  <si>
    <t>WI220325895</t>
  </si>
  <si>
    <t>201330005658</t>
  </si>
  <si>
    <t>MI2203272899</t>
  </si>
  <si>
    <t>WI220325993</t>
  </si>
  <si>
    <t>WI220326001</t>
  </si>
  <si>
    <t>201348000340</t>
  </si>
  <si>
    <t>MI2203274435</t>
  </si>
  <si>
    <t>WI220326004</t>
  </si>
  <si>
    <t>201300022030</t>
  </si>
  <si>
    <t>MI2203274438</t>
  </si>
  <si>
    <t>WI22032601</t>
  </si>
  <si>
    <t>201100014749</t>
  </si>
  <si>
    <t>MI220328268</t>
  </si>
  <si>
    <t>WI220326018</t>
  </si>
  <si>
    <t>201348000268</t>
  </si>
  <si>
    <t>MI2203274627</t>
  </si>
  <si>
    <t>WI220326029</t>
  </si>
  <si>
    <t>WI220326030</t>
  </si>
  <si>
    <t>WI220326031</t>
  </si>
  <si>
    <t>WI220326040</t>
  </si>
  <si>
    <t>WI220326053</t>
  </si>
  <si>
    <t>WI220326061</t>
  </si>
  <si>
    <t>WI220326065</t>
  </si>
  <si>
    <t>WI22032609</t>
  </si>
  <si>
    <t>201348000370</t>
  </si>
  <si>
    <t>MI220328351</t>
  </si>
  <si>
    <t>WI220326141</t>
  </si>
  <si>
    <t>WI220326155</t>
  </si>
  <si>
    <t>WI220326270</t>
  </si>
  <si>
    <t>MI2203277293</t>
  </si>
  <si>
    <t>WI220326641</t>
  </si>
  <si>
    <t>201330005673</t>
  </si>
  <si>
    <t>MI2203280829</t>
  </si>
  <si>
    <t>WI220326701</t>
  </si>
  <si>
    <t>MI2203281412</t>
  </si>
  <si>
    <t>WI220326706</t>
  </si>
  <si>
    <t>201348000345</t>
  </si>
  <si>
    <t>MI2203281507</t>
  </si>
  <si>
    <t>WI220326772</t>
  </si>
  <si>
    <t>MI2203282279</t>
  </si>
  <si>
    <t>WI220326813</t>
  </si>
  <si>
    <t>WI220326827</t>
  </si>
  <si>
    <t>WI220326909</t>
  </si>
  <si>
    <t>201300022019</t>
  </si>
  <si>
    <t>MI2203283999</t>
  </si>
  <si>
    <t>WI220326911</t>
  </si>
  <si>
    <t>MI2203284056</t>
  </si>
  <si>
    <t>WI220326912</t>
  </si>
  <si>
    <t>MI2203284075</t>
  </si>
  <si>
    <t>WI220326917</t>
  </si>
  <si>
    <t>MI2203284103</t>
  </si>
  <si>
    <t>WI220326929</t>
  </si>
  <si>
    <t>MI2203284229</t>
  </si>
  <si>
    <t>WI22032712</t>
  </si>
  <si>
    <t>201300021663</t>
  </si>
  <si>
    <t>MI220329618</t>
  </si>
  <si>
    <t>WI22032715</t>
  </si>
  <si>
    <t>201348000377</t>
  </si>
  <si>
    <t>MI220329830</t>
  </si>
  <si>
    <t>WI22032718</t>
  </si>
  <si>
    <t>201300021618</t>
  </si>
  <si>
    <t>MI220330024</t>
  </si>
  <si>
    <t>WI22032721</t>
  </si>
  <si>
    <t>MI220330027</t>
  </si>
  <si>
    <t>WI22032726</t>
  </si>
  <si>
    <t>MI220330051</t>
  </si>
  <si>
    <t>WI22032728</t>
  </si>
  <si>
    <t>MI220330057</t>
  </si>
  <si>
    <t>WI22032737</t>
  </si>
  <si>
    <t>MI220330080</t>
  </si>
  <si>
    <t>WI22032757</t>
  </si>
  <si>
    <t>MI220330122</t>
  </si>
  <si>
    <t>WI220327577</t>
  </si>
  <si>
    <t>201300021988</t>
  </si>
  <si>
    <t>MI2203290387</t>
  </si>
  <si>
    <t>WI22032762</t>
  </si>
  <si>
    <t>MI220330130</t>
  </si>
  <si>
    <t>WI22032763</t>
  </si>
  <si>
    <t>MI220330175</t>
  </si>
  <si>
    <t>WI220327803</t>
  </si>
  <si>
    <t>201100014780</t>
  </si>
  <si>
    <t>MI2203292262</t>
  </si>
  <si>
    <t>WI220327854</t>
  </si>
  <si>
    <t>WI220327917</t>
  </si>
  <si>
    <t>MI2203293057</t>
  </si>
  <si>
    <t>WI220327929</t>
  </si>
  <si>
    <t>WI220328063</t>
  </si>
  <si>
    <t>MI2203294631</t>
  </si>
  <si>
    <t>WI220328065</t>
  </si>
  <si>
    <t>MI2203294645</t>
  </si>
  <si>
    <t>WI220328073</t>
  </si>
  <si>
    <t>201348000398</t>
  </si>
  <si>
    <t>MI2203294797</t>
  </si>
  <si>
    <t>WI220328136</t>
  </si>
  <si>
    <t>201300021905</t>
  </si>
  <si>
    <t>MI2203295248</t>
  </si>
  <si>
    <t>WI220328196</t>
  </si>
  <si>
    <t>201308008188</t>
  </si>
  <si>
    <t>MI2203295471</t>
  </si>
  <si>
    <t>WI220328358</t>
  </si>
  <si>
    <t>201308008142</t>
  </si>
  <si>
    <t>MI2203296581</t>
  </si>
  <si>
    <t>WI220328472</t>
  </si>
  <si>
    <t>MI2203297511</t>
  </si>
  <si>
    <t>WI220328576</t>
  </si>
  <si>
    <t>201330016151</t>
  </si>
  <si>
    <t>MI2203298603</t>
  </si>
  <si>
    <t>WI22032858</t>
  </si>
  <si>
    <t>201130013372</t>
  </si>
  <si>
    <t>MI220330878</t>
  </si>
  <si>
    <t>WI220328604</t>
  </si>
  <si>
    <t>MI2203298989</t>
  </si>
  <si>
    <t>WI220328666</t>
  </si>
  <si>
    <t>WI220328675</t>
  </si>
  <si>
    <t>WI220328725</t>
  </si>
  <si>
    <t>MI2203300403</t>
  </si>
  <si>
    <t>WI220329004</t>
  </si>
  <si>
    <t>201330005680</t>
  </si>
  <si>
    <t>MI2203303055</t>
  </si>
  <si>
    <t>WI220329074</t>
  </si>
  <si>
    <t>MI2203303302</t>
  </si>
  <si>
    <t>WI220329320</t>
  </si>
  <si>
    <t>201300021792</t>
  </si>
  <si>
    <t>MI2203304745</t>
  </si>
  <si>
    <t>WI220329489</t>
  </si>
  <si>
    <t>201300022035</t>
  </si>
  <si>
    <t>MI2203305860</t>
  </si>
  <si>
    <t>WI220329570</t>
  </si>
  <si>
    <t>MI2203306808</t>
  </si>
  <si>
    <t>WI220329614</t>
  </si>
  <si>
    <t>201130013427</t>
  </si>
  <si>
    <t>MI2203307173</t>
  </si>
  <si>
    <t>WI220329725</t>
  </si>
  <si>
    <t>WI220329853</t>
  </si>
  <si>
    <t>201340000692</t>
  </si>
  <si>
    <t>MI2203309402</t>
  </si>
  <si>
    <t>WI220329858</t>
  </si>
  <si>
    <t>201330005660</t>
  </si>
  <si>
    <t>MI2203309467</t>
  </si>
  <si>
    <t>WI220329861</t>
  </si>
  <si>
    <t>MI2203309484</t>
  </si>
  <si>
    <t>WI220329862</t>
  </si>
  <si>
    <t>MI2203309493</t>
  </si>
  <si>
    <t>WI220329864</t>
  </si>
  <si>
    <t>MI2203309510</t>
  </si>
  <si>
    <t>WI220329866</t>
  </si>
  <si>
    <t>MI2203309515</t>
  </si>
  <si>
    <t>WI220329867</t>
  </si>
  <si>
    <t>MI2203309521</t>
  </si>
  <si>
    <t>WI220329870</t>
  </si>
  <si>
    <t>MI2203309537</t>
  </si>
  <si>
    <t>WI220329871</t>
  </si>
  <si>
    <t>MI2203309546</t>
  </si>
  <si>
    <t>WI22032988</t>
  </si>
  <si>
    <t>MI220332685</t>
  </si>
  <si>
    <t>WI220329895</t>
  </si>
  <si>
    <t>201100014797</t>
  </si>
  <si>
    <t>MI2203309949</t>
  </si>
  <si>
    <t>WI220329927</t>
  </si>
  <si>
    <t>MI2203310820</t>
  </si>
  <si>
    <t>WI220329928</t>
  </si>
  <si>
    <t>MI2203310846</t>
  </si>
  <si>
    <t>WI220329929</t>
  </si>
  <si>
    <t>MI2203310848</t>
  </si>
  <si>
    <t>WI220329930</t>
  </si>
  <si>
    <t>MI2203310854</t>
  </si>
  <si>
    <t>WI220329936</t>
  </si>
  <si>
    <t>MI2203310860</t>
  </si>
  <si>
    <t>WI220329945</t>
  </si>
  <si>
    <t>MI2203310877</t>
  </si>
  <si>
    <t>WI220329950</t>
  </si>
  <si>
    <t>MI2203310932</t>
  </si>
  <si>
    <t>WI220329952</t>
  </si>
  <si>
    <t>MI2203310947</t>
  </si>
  <si>
    <t>WI220329954</t>
  </si>
  <si>
    <t>MI2203310986</t>
  </si>
  <si>
    <t>WI220329968</t>
  </si>
  <si>
    <t>WI220330019</t>
  </si>
  <si>
    <t>201330005557</t>
  </si>
  <si>
    <t>MI2203312018</t>
  </si>
  <si>
    <t>WI22033002</t>
  </si>
  <si>
    <t>MI220332809</t>
  </si>
  <si>
    <t>WI220330020</t>
  </si>
  <si>
    <t>MI2203312050</t>
  </si>
  <si>
    <t>WI220330021</t>
  </si>
  <si>
    <t>MI2203312056</t>
  </si>
  <si>
    <t>WI220330023</t>
  </si>
  <si>
    <t>MI2203312082</t>
  </si>
  <si>
    <t>WI220330024</t>
  </si>
  <si>
    <t>MI2203312102</t>
  </si>
  <si>
    <t>WI220330026</t>
  </si>
  <si>
    <t>MI2203312145</t>
  </si>
  <si>
    <t>WI220330027</t>
  </si>
  <si>
    <t>MI2203312150</t>
  </si>
  <si>
    <t>WI220330030</t>
  </si>
  <si>
    <t>MI2203312161</t>
  </si>
  <si>
    <t>WI220330089</t>
  </si>
  <si>
    <t>201300021865</t>
  </si>
  <si>
    <t>MI2203312745</t>
  </si>
  <si>
    <t>WI220330147</t>
  </si>
  <si>
    <t>MI2203313900</t>
  </si>
  <si>
    <t>WI220330176</t>
  </si>
  <si>
    <t>201308008277</t>
  </si>
  <si>
    <t>MI2203314534</t>
  </si>
  <si>
    <t>WI220330196</t>
  </si>
  <si>
    <t>201330005727</t>
  </si>
  <si>
    <t>MI2203314831</t>
  </si>
  <si>
    <t>WI220330284</t>
  </si>
  <si>
    <t>MI2203315877</t>
  </si>
  <si>
    <t>WI220330341</t>
  </si>
  <si>
    <t>MI2203316564</t>
  </si>
  <si>
    <t>WI220330459</t>
  </si>
  <si>
    <t>WI220330460</t>
  </si>
  <si>
    <t>WI220330462</t>
  </si>
  <si>
    <t>WI220330464</t>
  </si>
  <si>
    <t>WI220330524</t>
  </si>
  <si>
    <t>WI220330771</t>
  </si>
  <si>
    <t>201330005729</t>
  </si>
  <si>
    <t>MI2203321915</t>
  </si>
  <si>
    <t>WI220330787</t>
  </si>
  <si>
    <t>MI2203321992</t>
  </si>
  <si>
    <t>WI22033080</t>
  </si>
  <si>
    <t>201130013392</t>
  </si>
  <si>
    <t>MI220333470</t>
  </si>
  <si>
    <t>WI220330808</t>
  </si>
  <si>
    <t>MI2203322310</t>
  </si>
  <si>
    <t>WI220330829</t>
  </si>
  <si>
    <t>MI2203322623</t>
  </si>
  <si>
    <t>WI220330882</t>
  </si>
  <si>
    <t>201330005632</t>
  </si>
  <si>
    <t>MI2203323252</t>
  </si>
  <si>
    <t>WI220330890</t>
  </si>
  <si>
    <t>MI2203323421</t>
  </si>
  <si>
    <t>WI220330908</t>
  </si>
  <si>
    <t>WI220330926</t>
  </si>
  <si>
    <t>201340000695</t>
  </si>
  <si>
    <t>MI2203323793</t>
  </si>
  <si>
    <t>WI220330932</t>
  </si>
  <si>
    <t>201330005731</t>
  </si>
  <si>
    <t>MI2203323911</t>
  </si>
  <si>
    <t>WI220330936</t>
  </si>
  <si>
    <t>201300022043</t>
  </si>
  <si>
    <t>MI2203323853</t>
  </si>
  <si>
    <t>WI220330937</t>
  </si>
  <si>
    <t>MI2203323868</t>
  </si>
  <si>
    <t>WI220330943</t>
  </si>
  <si>
    <t>MI2203323894</t>
  </si>
  <si>
    <t>WI220330950</t>
  </si>
  <si>
    <t>MI2203323925</t>
  </si>
  <si>
    <t>WI220330951</t>
  </si>
  <si>
    <t>MI2203324012</t>
  </si>
  <si>
    <t>WI220330952</t>
  </si>
  <si>
    <t>MI2203324005</t>
  </si>
  <si>
    <t>WI220331055</t>
  </si>
  <si>
    <t>201348000323</t>
  </si>
  <si>
    <t>MI2203324542</t>
  </si>
  <si>
    <t>WI220331066</t>
  </si>
  <si>
    <t>MI2203324637</t>
  </si>
  <si>
    <t>WI220331080</t>
  </si>
  <si>
    <t>MI2203324907</t>
  </si>
  <si>
    <t>WI220331099</t>
  </si>
  <si>
    <t>WI220331267</t>
  </si>
  <si>
    <t>201300021991</t>
  </si>
  <si>
    <t>MI2203326747</t>
  </si>
  <si>
    <t>WI220331291</t>
  </si>
  <si>
    <t>MI2203327072</t>
  </si>
  <si>
    <t>WI220331335</t>
  </si>
  <si>
    <t>201340000693</t>
  </si>
  <si>
    <t>MI2203327362</t>
  </si>
  <si>
    <t>WI220331336</t>
  </si>
  <si>
    <t>WI220331349</t>
  </si>
  <si>
    <t>MI2203327635</t>
  </si>
  <si>
    <t>WI220331351</t>
  </si>
  <si>
    <t>201300020221</t>
  </si>
  <si>
    <t>MI2203327689</t>
  </si>
  <si>
    <t>WI220331370</t>
  </si>
  <si>
    <t>201348000381</t>
  </si>
  <si>
    <t>MI2203327955</t>
  </si>
  <si>
    <t>WI220331503</t>
  </si>
  <si>
    <t>MI2203328973</t>
  </si>
  <si>
    <t>WI220331506</t>
  </si>
  <si>
    <t>WI220331511</t>
  </si>
  <si>
    <t>WI220331526</t>
  </si>
  <si>
    <t>WI220331536</t>
  </si>
  <si>
    <t>WI220331544</t>
  </si>
  <si>
    <t>WI220331589</t>
  </si>
  <si>
    <t>WI220331756</t>
  </si>
  <si>
    <t>WI220331781</t>
  </si>
  <si>
    <t>201308008155</t>
  </si>
  <si>
    <t>MI2203331044</t>
  </si>
  <si>
    <t>WI220331788</t>
  </si>
  <si>
    <t>MI2203331107</t>
  </si>
  <si>
    <t>WI22033189</t>
  </si>
  <si>
    <t>201100014741</t>
  </si>
  <si>
    <t>MI220334083</t>
  </si>
  <si>
    <t>WI220331914</t>
  </si>
  <si>
    <t>201300020991</t>
  </si>
  <si>
    <t>MI2203331993</t>
  </si>
  <si>
    <t>WI220331984</t>
  </si>
  <si>
    <t>201110012568</t>
  </si>
  <si>
    <t>MI2203332581</t>
  </si>
  <si>
    <t>WI220332020</t>
  </si>
  <si>
    <t>201300022023</t>
  </si>
  <si>
    <t>MI2203333062</t>
  </si>
  <si>
    <t>WI220332023</t>
  </si>
  <si>
    <t>MI2203333017</t>
  </si>
  <si>
    <t>WI220332024</t>
  </si>
  <si>
    <t>MI2203333074</t>
  </si>
  <si>
    <t>WI220332025</t>
  </si>
  <si>
    <t>MI2203333078</t>
  </si>
  <si>
    <t>WI220332027</t>
  </si>
  <si>
    <t>MI2203333082</t>
  </si>
  <si>
    <t>WI220332028</t>
  </si>
  <si>
    <t>MI2203333097</t>
  </si>
  <si>
    <t>WI220332031</t>
  </si>
  <si>
    <t>MI2203333112</t>
  </si>
  <si>
    <t>WI220332032</t>
  </si>
  <si>
    <t>MI2203333144</t>
  </si>
  <si>
    <t>WI220332039</t>
  </si>
  <si>
    <t>MI2203333147</t>
  </si>
  <si>
    <t>WI220332040</t>
  </si>
  <si>
    <t>MI2203333158</t>
  </si>
  <si>
    <t>WI220332041</t>
  </si>
  <si>
    <t>MI2203333157</t>
  </si>
  <si>
    <t>WI220332043</t>
  </si>
  <si>
    <t>MI2203333179</t>
  </si>
  <si>
    <t>WI220332174</t>
  </si>
  <si>
    <t>MI2203334248</t>
  </si>
  <si>
    <t>WI220332199</t>
  </si>
  <si>
    <t>201308008271</t>
  </si>
  <si>
    <t>MI2203334595</t>
  </si>
  <si>
    <t>WI220332214</t>
  </si>
  <si>
    <t>MI2203334997</t>
  </si>
  <si>
    <t>WI220332510</t>
  </si>
  <si>
    <t>201300022027</t>
  </si>
  <si>
    <t>MI2203337991</t>
  </si>
  <si>
    <t>WI220332535</t>
  </si>
  <si>
    <t>WI220332586</t>
  </si>
  <si>
    <t>201300022034</t>
  </si>
  <si>
    <t>MI2203338717</t>
  </si>
  <si>
    <t>WI220332600</t>
  </si>
  <si>
    <t>201308008282</t>
  </si>
  <si>
    <t>MI2203338838</t>
  </si>
  <si>
    <t>WI220332620</t>
  </si>
  <si>
    <t>WI220332630</t>
  </si>
  <si>
    <t>WI220332647</t>
  </si>
  <si>
    <t>WI220332657</t>
  </si>
  <si>
    <t>WI220332675</t>
  </si>
  <si>
    <t>WI220332695</t>
  </si>
  <si>
    <t>WI220332721</t>
  </si>
  <si>
    <t>WI220332752</t>
  </si>
  <si>
    <t>WI220332766</t>
  </si>
  <si>
    <t>WI220332987</t>
  </si>
  <si>
    <t>201100014788</t>
  </si>
  <si>
    <t>MI2203342584</t>
  </si>
  <si>
    <t>WI22033300</t>
  </si>
  <si>
    <t>201330005444</t>
  </si>
  <si>
    <t>MI220334885</t>
  </si>
  <si>
    <t>WI22033308</t>
  </si>
  <si>
    <t>201348000259</t>
  </si>
  <si>
    <t>MI220335187</t>
  </si>
  <si>
    <t>WI220333227</t>
  </si>
  <si>
    <t>WI220333366</t>
  </si>
  <si>
    <t>MI2203346425</t>
  </si>
  <si>
    <t>WI220333453</t>
  </si>
  <si>
    <t>MI2203347254</t>
  </si>
  <si>
    <t>WI220333486</t>
  </si>
  <si>
    <t>201130013447</t>
  </si>
  <si>
    <t>MI2203347404</t>
  </si>
  <si>
    <t>WI220333651</t>
  </si>
  <si>
    <t>201300019496</t>
  </si>
  <si>
    <t>MI2203348859</t>
  </si>
  <si>
    <t>WI220333696</t>
  </si>
  <si>
    <t>201330005753</t>
  </si>
  <si>
    <t>MI2203349419</t>
  </si>
  <si>
    <t>WI220333842</t>
  </si>
  <si>
    <t>201130013433</t>
  </si>
  <si>
    <t>MI2203351060</t>
  </si>
  <si>
    <t>WI220333843</t>
  </si>
  <si>
    <t>MI2203351096</t>
  </si>
  <si>
    <t>WI220333881</t>
  </si>
  <si>
    <t>201110012587</t>
  </si>
  <si>
    <t>MI2203351652</t>
  </si>
  <si>
    <t>WI220333905</t>
  </si>
  <si>
    <t>201300022071</t>
  </si>
  <si>
    <t>MI2203352214</t>
  </si>
  <si>
    <t>WI220333910</t>
  </si>
  <si>
    <t>201330005751</t>
  </si>
  <si>
    <t>MI2203352245</t>
  </si>
  <si>
    <t>WI220333945</t>
  </si>
  <si>
    <t>WI220333951</t>
  </si>
  <si>
    <t>WI220333984</t>
  </si>
  <si>
    <t>WI220333988</t>
  </si>
  <si>
    <t>WI220333992</t>
  </si>
  <si>
    <t>WI220334031</t>
  </si>
  <si>
    <t>201110012590</t>
  </si>
  <si>
    <t>MI2203354373</t>
  </si>
  <si>
    <t>WI220334033</t>
  </si>
  <si>
    <t>201100014798</t>
  </si>
  <si>
    <t>MI2203354401</t>
  </si>
  <si>
    <t>WI22033412</t>
  </si>
  <si>
    <t>201330005429</t>
  </si>
  <si>
    <t>MI220336648</t>
  </si>
  <si>
    <t>WI22033414</t>
  </si>
  <si>
    <t>MI220336677</t>
  </si>
  <si>
    <t>WI22033418</t>
  </si>
  <si>
    <t>MI220336662</t>
  </si>
  <si>
    <t>WI22033420</t>
  </si>
  <si>
    <t>MI220336742</t>
  </si>
  <si>
    <t>WI22033423</t>
  </si>
  <si>
    <t>201100014744</t>
  </si>
  <si>
    <t>MI220336802</t>
  </si>
  <si>
    <t>WI220334239</t>
  </si>
  <si>
    <t>201348000390</t>
  </si>
  <si>
    <t>MI2203357220</t>
  </si>
  <si>
    <t>WI220334264</t>
  </si>
  <si>
    <t>201100014778</t>
  </si>
  <si>
    <t>MI2203357421</t>
  </si>
  <si>
    <t>WI220334265</t>
  </si>
  <si>
    <t>MI2203357423</t>
  </si>
  <si>
    <t>WI220334271</t>
  </si>
  <si>
    <t>MI2203357439</t>
  </si>
  <si>
    <t>WI220334273</t>
  </si>
  <si>
    <t>MI2203357444</t>
  </si>
  <si>
    <t>WI22033429</t>
  </si>
  <si>
    <t>201348000349</t>
  </si>
  <si>
    <t>MI220336686</t>
  </si>
  <si>
    <t>WI220334373</t>
  </si>
  <si>
    <t>201330005760</t>
  </si>
  <si>
    <t>MI2203358802</t>
  </si>
  <si>
    <t>WI220334397</t>
  </si>
  <si>
    <t>201110012576</t>
  </si>
  <si>
    <t>MI2203359229</t>
  </si>
  <si>
    <t>WI220334413</t>
  </si>
  <si>
    <t>201300021966</t>
  </si>
  <si>
    <t>MI2203359474</t>
  </si>
  <si>
    <t>WI220334477</t>
  </si>
  <si>
    <t>WI220334479</t>
  </si>
  <si>
    <t>WI220334480</t>
  </si>
  <si>
    <t>WI220334481</t>
  </si>
  <si>
    <t>WI220334482</t>
  </si>
  <si>
    <t>WI220334489</t>
  </si>
  <si>
    <t>WI22033452</t>
  </si>
  <si>
    <t>MI220337006</t>
  </si>
  <si>
    <t>WI220334568</t>
  </si>
  <si>
    <t>MI2203360853</t>
  </si>
  <si>
    <t>WI220334664</t>
  </si>
  <si>
    <t>201348000332</t>
  </si>
  <si>
    <t>MI2203362195</t>
  </si>
  <si>
    <t>WI220334952</t>
  </si>
  <si>
    <t>MI2203365833</t>
  </si>
  <si>
    <t>WI220335009</t>
  </si>
  <si>
    <t>201340000698</t>
  </si>
  <si>
    <t>MI2203366393</t>
  </si>
  <si>
    <t>WI220335010</t>
  </si>
  <si>
    <t>201330005740</t>
  </si>
  <si>
    <t>MI2203366466</t>
  </si>
  <si>
    <t>WI220335090</t>
  </si>
  <si>
    <t>201300022048</t>
  </si>
  <si>
    <t>MI2203367330</t>
  </si>
  <si>
    <t>WI220335238</t>
  </si>
  <si>
    <t>WI220335259</t>
  </si>
  <si>
    <t>WI220335338</t>
  </si>
  <si>
    <t>201348000334</t>
  </si>
  <si>
    <t>MI2203370252</t>
  </si>
  <si>
    <t>WI220335581</t>
  </si>
  <si>
    <t>MI2203372720</t>
  </si>
  <si>
    <t>WI220335813</t>
  </si>
  <si>
    <t>MI2203375203</t>
  </si>
  <si>
    <t>WI220335828</t>
  </si>
  <si>
    <t>MI2203375407</t>
  </si>
  <si>
    <t>WI220335837</t>
  </si>
  <si>
    <t>201300022058</t>
  </si>
  <si>
    <t>MI2203375627</t>
  </si>
  <si>
    <t>WI220335841</t>
  </si>
  <si>
    <t>MI2203375680</t>
  </si>
  <si>
    <t>WI220335844</t>
  </si>
  <si>
    <t>MI2203375747</t>
  </si>
  <si>
    <t>WI220335848</t>
  </si>
  <si>
    <t>MI2203375872</t>
  </si>
  <si>
    <t>WI220335850</t>
  </si>
  <si>
    <t>MI2203375932</t>
  </si>
  <si>
    <t>WI220335894</t>
  </si>
  <si>
    <t>MI2203376407</t>
  </si>
  <si>
    <t>WI220335978</t>
  </si>
  <si>
    <t>MI2203377146</t>
  </si>
  <si>
    <t>WI220335991</t>
  </si>
  <si>
    <t>201308008274</t>
  </si>
  <si>
    <t>MI2203377498</t>
  </si>
  <si>
    <t>WI220336003</t>
  </si>
  <si>
    <t>MI2203377656</t>
  </si>
  <si>
    <t>WI220336010</t>
  </si>
  <si>
    <t>201340000701</t>
  </si>
  <si>
    <t>MI2203377740</t>
  </si>
  <si>
    <t>WI220336027</t>
  </si>
  <si>
    <t>201308008217</t>
  </si>
  <si>
    <t>MI2203377989</t>
  </si>
  <si>
    <t>WI220336034</t>
  </si>
  <si>
    <t>201330005756</t>
  </si>
  <si>
    <t>MI2203378106</t>
  </si>
  <si>
    <t>WI220336088</t>
  </si>
  <si>
    <t>201330005733</t>
  </si>
  <si>
    <t>MI2203378970</t>
  </si>
  <si>
    <t>WI220336205</t>
  </si>
  <si>
    <t>201308008260</t>
  </si>
  <si>
    <t>MI2203380024</t>
  </si>
  <si>
    <t>WI220336368</t>
  </si>
  <si>
    <t>201300022089</t>
  </si>
  <si>
    <t>MI2203381095</t>
  </si>
  <si>
    <t>WI220336389</t>
  </si>
  <si>
    <t>MI2203381366</t>
  </si>
  <si>
    <t>WI220336519</t>
  </si>
  <si>
    <t>201340000705</t>
  </si>
  <si>
    <t>MI2203382659</t>
  </si>
  <si>
    <t>WI220336531</t>
  </si>
  <si>
    <t>201340000706</t>
  </si>
  <si>
    <t>MI2203382806</t>
  </si>
  <si>
    <t>WI220336585</t>
  </si>
  <si>
    <t>WI220336599</t>
  </si>
  <si>
    <t>MI2203383881</t>
  </si>
  <si>
    <t>WI220336631</t>
  </si>
  <si>
    <t>WI220336659</t>
  </si>
  <si>
    <t>WI220336663</t>
  </si>
  <si>
    <t>WI220336682</t>
  </si>
  <si>
    <t>WI220336710</t>
  </si>
  <si>
    <t>WI220336758</t>
  </si>
  <si>
    <t>WI220336773</t>
  </si>
  <si>
    <t>WI220336892</t>
  </si>
  <si>
    <t>WI220336996</t>
  </si>
  <si>
    <t>201330005782</t>
  </si>
  <si>
    <t>MI2203388026</t>
  </si>
  <si>
    <t>WI220337199</t>
  </si>
  <si>
    <t>MI2203389664</t>
  </si>
  <si>
    <t>WI220337209</t>
  </si>
  <si>
    <t>201308008171</t>
  </si>
  <si>
    <t>MI2203389783</t>
  </si>
  <si>
    <t>WI220337222</t>
  </si>
  <si>
    <t>WI220337229</t>
  </si>
  <si>
    <t>201300022083</t>
  </si>
  <si>
    <t>MI2203389973</t>
  </si>
  <si>
    <t>WI220337233</t>
  </si>
  <si>
    <t>MI2203390008</t>
  </si>
  <si>
    <t>WI220337279</t>
  </si>
  <si>
    <t>201100014782</t>
  </si>
  <si>
    <t>MI2203390277</t>
  </si>
  <si>
    <t>WI220337306</t>
  </si>
  <si>
    <t>201308008109</t>
  </si>
  <si>
    <t>MI2203390716</t>
  </si>
  <si>
    <t>WI220337326</t>
  </si>
  <si>
    <t>WI220337335</t>
  </si>
  <si>
    <t>MI2203391052</t>
  </si>
  <si>
    <t>WI220337405</t>
  </si>
  <si>
    <t>201348000401</t>
  </si>
  <si>
    <t>MI2203391697</t>
  </si>
  <si>
    <t>WI220337433</t>
  </si>
  <si>
    <t>MI2203392222</t>
  </si>
  <si>
    <t>WI220337497</t>
  </si>
  <si>
    <t>201300022110</t>
  </si>
  <si>
    <t>MI2203393458</t>
  </si>
  <si>
    <t>WI220337508</t>
  </si>
  <si>
    <t>201300021895</t>
  </si>
  <si>
    <t>MI2203393526</t>
  </si>
  <si>
    <t>WI220337510</t>
  </si>
  <si>
    <t>WI220337521</t>
  </si>
  <si>
    <t>WI220337530</t>
  </si>
  <si>
    <t>WI220337623</t>
  </si>
  <si>
    <t>WI220337640</t>
  </si>
  <si>
    <t>201100014812</t>
  </si>
  <si>
    <t>MI2203395034</t>
  </si>
  <si>
    <t>WI220337654</t>
  </si>
  <si>
    <t>201300021900</t>
  </si>
  <si>
    <t>MI2203395228</t>
  </si>
  <si>
    <t>WI220337655</t>
  </si>
  <si>
    <t>MI2203395234</t>
  </si>
  <si>
    <t>WI220337658</t>
  </si>
  <si>
    <t>MI2203395247</t>
  </si>
  <si>
    <t>WI220337660</t>
  </si>
  <si>
    <t>MI2203395257</t>
  </si>
  <si>
    <t>WI22033776</t>
  </si>
  <si>
    <t>WI220337818</t>
  </si>
  <si>
    <t>201300022117</t>
  </si>
  <si>
    <t>MI2203396540</t>
  </si>
  <si>
    <t>WI220337822</t>
  </si>
  <si>
    <t>MI2203396717</t>
  </si>
  <si>
    <t>WI220337826</t>
  </si>
  <si>
    <t>201300021853</t>
  </si>
  <si>
    <t>MI2203396734</t>
  </si>
  <si>
    <t>WI220337828</t>
  </si>
  <si>
    <t>MI2203396772</t>
  </si>
  <si>
    <t>WI22033784</t>
  </si>
  <si>
    <t>201300021816</t>
  </si>
  <si>
    <t>MI220340424</t>
  </si>
  <si>
    <t>WI220337840</t>
  </si>
  <si>
    <t>201348000408</t>
  </si>
  <si>
    <t>MI2203397114</t>
  </si>
  <si>
    <t>WI220337852</t>
  </si>
  <si>
    <t>201308008270</t>
  </si>
  <si>
    <t>MI2203397353</t>
  </si>
  <si>
    <t>WI220337888</t>
  </si>
  <si>
    <t>201308008286</t>
  </si>
  <si>
    <t>MI2203397698</t>
  </si>
  <si>
    <t>WI220337905</t>
  </si>
  <si>
    <t>MI2203397903</t>
  </si>
  <si>
    <t>WI220337906</t>
  </si>
  <si>
    <t>MI2203397906</t>
  </si>
  <si>
    <t>WI220337907</t>
  </si>
  <si>
    <t>MI2203397908</t>
  </si>
  <si>
    <t>WI220337909</t>
  </si>
  <si>
    <t>MI2203397909</t>
  </si>
  <si>
    <t>WI220337911</t>
  </si>
  <si>
    <t>MI2203397911</t>
  </si>
  <si>
    <t>WI220337913</t>
  </si>
  <si>
    <t>MI2203397912</t>
  </si>
  <si>
    <t>WI220337923</t>
  </si>
  <si>
    <t>MI2203398078</t>
  </si>
  <si>
    <t>WI220337924</t>
  </si>
  <si>
    <t>MI2203398080</t>
  </si>
  <si>
    <t>WI220337925</t>
  </si>
  <si>
    <t>MI2203398081</t>
  </si>
  <si>
    <t>WI220337926</t>
  </si>
  <si>
    <t>MI2203398082</t>
  </si>
  <si>
    <t>WI220337927</t>
  </si>
  <si>
    <t>MI2203398084</t>
  </si>
  <si>
    <t>WI220337928</t>
  </si>
  <si>
    <t>MI2203398086</t>
  </si>
  <si>
    <t>WI220337929</t>
  </si>
  <si>
    <t>MI2203398087</t>
  </si>
  <si>
    <t>WI220337930</t>
  </si>
  <si>
    <t>MI2203398088</t>
  </si>
  <si>
    <t>WI220337931</t>
  </si>
  <si>
    <t>MI2203398092</t>
  </si>
  <si>
    <t>WI220337932</t>
  </si>
  <si>
    <t>MI2203398094</t>
  </si>
  <si>
    <t>WI220337934</t>
  </si>
  <si>
    <t>MI2203398100</t>
  </si>
  <si>
    <t>WI220337935</t>
  </si>
  <si>
    <t>MI2203398102</t>
  </si>
  <si>
    <t>WI220337938</t>
  </si>
  <si>
    <t>MI2203398103</t>
  </si>
  <si>
    <t>WI220337939</t>
  </si>
  <si>
    <t>MI2203398105</t>
  </si>
  <si>
    <t>WI220337940</t>
  </si>
  <si>
    <t>MI2203398108</t>
  </si>
  <si>
    <t>WI220337941</t>
  </si>
  <si>
    <t>MI2203398113</t>
  </si>
  <si>
    <t>WI220337942</t>
  </si>
  <si>
    <t>MI2203398114</t>
  </si>
  <si>
    <t>WI220337944</t>
  </si>
  <si>
    <t>MI2203398115</t>
  </si>
  <si>
    <t>WI220337945</t>
  </si>
  <si>
    <t>MI2203398123</t>
  </si>
  <si>
    <t>WI220337946</t>
  </si>
  <si>
    <t>MI2203398126</t>
  </si>
  <si>
    <t>WI22033795</t>
  </si>
  <si>
    <t>WI220337963</t>
  </si>
  <si>
    <t>201300021992</t>
  </si>
  <si>
    <t>MI2203398354</t>
  </si>
  <si>
    <t>WI220337967</t>
  </si>
  <si>
    <t>MI2203398363</t>
  </si>
  <si>
    <t>WI220337996</t>
  </si>
  <si>
    <t>WI220337997</t>
  </si>
  <si>
    <t>WI220337998</t>
  </si>
  <si>
    <t>WI220338000</t>
  </si>
  <si>
    <t>WI220338001</t>
  </si>
  <si>
    <t>WI220338002</t>
  </si>
  <si>
    <t>WI220338003</t>
  </si>
  <si>
    <t>WI220338004</t>
  </si>
  <si>
    <t>WI220338007</t>
  </si>
  <si>
    <t>WI22033827</t>
  </si>
  <si>
    <t>WI220338286</t>
  </si>
  <si>
    <t>WI220338287</t>
  </si>
  <si>
    <t>WI22033855</t>
  </si>
  <si>
    <t>WI22033862</t>
  </si>
  <si>
    <t>201130013371</t>
  </si>
  <si>
    <t>MI220341445</t>
  </si>
  <si>
    <t>WI22033864</t>
  </si>
  <si>
    <t>WI22033878</t>
  </si>
  <si>
    <t>201330005523</t>
  </si>
  <si>
    <t>MI220341570</t>
  </si>
  <si>
    <t>WI22033888</t>
  </si>
  <si>
    <t>201308008154</t>
  </si>
  <si>
    <t>MI220341607</t>
  </si>
  <si>
    <t>WI220338884</t>
  </si>
  <si>
    <t>MI2203409165</t>
  </si>
  <si>
    <t>WI220338886</t>
  </si>
  <si>
    <t>MI2203409180</t>
  </si>
  <si>
    <t>WI220338941</t>
  </si>
  <si>
    <t>MI2203410062</t>
  </si>
  <si>
    <t>WI220339031</t>
  </si>
  <si>
    <t>201300022066</t>
  </si>
  <si>
    <t>MI2203410998</t>
  </si>
  <si>
    <t>WI220339037</t>
  </si>
  <si>
    <t>201300022093</t>
  </si>
  <si>
    <t>MI2203411197</t>
  </si>
  <si>
    <t>Shivani Narwade</t>
  </si>
  <si>
    <t>WI220339039</t>
  </si>
  <si>
    <t>MI2203411199</t>
  </si>
  <si>
    <t>WI220339040</t>
  </si>
  <si>
    <t>MI2203411213</t>
  </si>
  <si>
    <t>WI220339042</t>
  </si>
  <si>
    <t>MI2203411260</t>
  </si>
  <si>
    <t>Sunny Yadav</t>
  </si>
  <si>
    <t>WI220339057</t>
  </si>
  <si>
    <t>MI2203411406</t>
  </si>
  <si>
    <t>WI220339061</t>
  </si>
  <si>
    <t>MI2203411424</t>
  </si>
  <si>
    <t>WI220339063</t>
  </si>
  <si>
    <t>MI2203411428</t>
  </si>
  <si>
    <t>WI220339064</t>
  </si>
  <si>
    <t>MI2203411446</t>
  </si>
  <si>
    <t>WI220339152</t>
  </si>
  <si>
    <t>Nayan Naramshettiwar</t>
  </si>
  <si>
    <t>WI22033924</t>
  </si>
  <si>
    <t>WI22033927</t>
  </si>
  <si>
    <t>WI22033934</t>
  </si>
  <si>
    <t>WI220339428</t>
  </si>
  <si>
    <t>201110012444</t>
  </si>
  <si>
    <t>MI2203414222</t>
  </si>
  <si>
    <t>WI22033944</t>
  </si>
  <si>
    <t>WI220339444</t>
  </si>
  <si>
    <t>201100014809</t>
  </si>
  <si>
    <t>MI2203414352</t>
  </si>
  <si>
    <t>WI220339446</t>
  </si>
  <si>
    <t>MI2203414377</t>
  </si>
  <si>
    <t>WI220339447</t>
  </si>
  <si>
    <t>MI2203414398</t>
  </si>
  <si>
    <t>WI220339449</t>
  </si>
  <si>
    <t>MI2203414419</t>
  </si>
  <si>
    <t>WI220339451</t>
  </si>
  <si>
    <t>MI2203414433</t>
  </si>
  <si>
    <t>Ganesh Bavdiwale</t>
  </si>
  <si>
    <t>WI220339455</t>
  </si>
  <si>
    <t>MI2203414446</t>
  </si>
  <si>
    <t>WI22033948</t>
  </si>
  <si>
    <t>201348000302</t>
  </si>
  <si>
    <t>MI220342361</t>
  </si>
  <si>
    <t>WI220339528</t>
  </si>
  <si>
    <t>201330005780</t>
  </si>
  <si>
    <t>MI2203415388</t>
  </si>
  <si>
    <t>Pratik Bhandwalkar</t>
  </si>
  <si>
    <t>WI220339576</t>
  </si>
  <si>
    <t>MI2203415895</t>
  </si>
  <si>
    <t>WI220339583</t>
  </si>
  <si>
    <t>MI2203416022</t>
  </si>
  <si>
    <t>WI220339585</t>
  </si>
  <si>
    <t>MI2203416068</t>
  </si>
  <si>
    <t>WI220339605</t>
  </si>
  <si>
    <t>MI2203416105</t>
  </si>
  <si>
    <t>WI220339631</t>
  </si>
  <si>
    <t>MI2203416552</t>
  </si>
  <si>
    <t>WI220339634</t>
  </si>
  <si>
    <t>MI2203416557</t>
  </si>
  <si>
    <t>WI220339637</t>
  </si>
  <si>
    <t>201308008195</t>
  </si>
  <si>
    <t>MI2203416647</t>
  </si>
  <si>
    <t>Samadhan Kamble</t>
  </si>
  <si>
    <t>WI220339648</t>
  </si>
  <si>
    <t>201308008280</t>
  </si>
  <si>
    <t>MI2203416768</t>
  </si>
  <si>
    <t>WI220339675</t>
  </si>
  <si>
    <t>MI2203416938</t>
  </si>
  <si>
    <t>WI220339680</t>
  </si>
  <si>
    <t>MI2203417003</t>
  </si>
  <si>
    <t>WI22033977</t>
  </si>
  <si>
    <t>WI220339827</t>
  </si>
  <si>
    <t>201308008291</t>
  </si>
  <si>
    <t>MI2203418677</t>
  </si>
  <si>
    <t>WI22033988</t>
  </si>
  <si>
    <t>WI220339903</t>
  </si>
  <si>
    <t>201300022111</t>
  </si>
  <si>
    <t>MI2203419279</t>
  </si>
  <si>
    <t>WI220340018</t>
  </si>
  <si>
    <t>MI2203420677</t>
  </si>
  <si>
    <t>WI22034005</t>
  </si>
  <si>
    <t>WI220340059</t>
  </si>
  <si>
    <t>201348000399</t>
  </si>
  <si>
    <t>MI2203420979</t>
  </si>
  <si>
    <t>WI220340068</t>
  </si>
  <si>
    <t>201130013457</t>
  </si>
  <si>
    <t>MI2203421063</t>
  </si>
  <si>
    <t>WI220340126</t>
  </si>
  <si>
    <t>MI2203421599</t>
  </si>
  <si>
    <t>WI220340175</t>
  </si>
  <si>
    <t>201300022105</t>
  </si>
  <si>
    <t>MI2203421941</t>
  </si>
  <si>
    <t>WI220340189</t>
  </si>
  <si>
    <t>201300022127</t>
  </si>
  <si>
    <t>MI2203422065</t>
  </si>
  <si>
    <t>WI220340193</t>
  </si>
  <si>
    <t>201100014817</t>
  </si>
  <si>
    <t>MI2203422121</t>
  </si>
  <si>
    <t>WI22034024</t>
  </si>
  <si>
    <t>WI220340354</t>
  </si>
  <si>
    <t>201348000404</t>
  </si>
  <si>
    <t>MI2203423592</t>
  </si>
  <si>
    <t>WI220340394</t>
  </si>
  <si>
    <t>MI2203424283</t>
  </si>
  <si>
    <t>WI22034042</t>
  </si>
  <si>
    <t>WI220340488</t>
  </si>
  <si>
    <t>WI22034050</t>
  </si>
  <si>
    <t>WI22034051</t>
  </si>
  <si>
    <t>201308008231</t>
  </si>
  <si>
    <t>MI220343461</t>
  </si>
  <si>
    <t>WI220340541</t>
  </si>
  <si>
    <t>WI22034056</t>
  </si>
  <si>
    <t>WI220340642</t>
  </si>
  <si>
    <t>MI2203426548</t>
  </si>
  <si>
    <t>WI220340679</t>
  </si>
  <si>
    <t>MI2203426755</t>
  </si>
  <si>
    <t>Shubham Karwate</t>
  </si>
  <si>
    <t>WI220340681</t>
  </si>
  <si>
    <t>MI2203426801</t>
  </si>
  <si>
    <t>WI220340689</t>
  </si>
  <si>
    <t>MI2203426827</t>
  </si>
  <si>
    <t>Sagar Belhekar</t>
  </si>
  <si>
    <t>WI22034069</t>
  </si>
  <si>
    <t>201330005484</t>
  </si>
  <si>
    <t>MI220343779</t>
  </si>
  <si>
    <t>WI220340692</t>
  </si>
  <si>
    <t>MI2203426865</t>
  </si>
  <si>
    <t>WI220340747</t>
  </si>
  <si>
    <t>WI220340840</t>
  </si>
  <si>
    <t>201340000614</t>
  </si>
  <si>
    <t>MI2203428341</t>
  </si>
  <si>
    <t>WI220340844</t>
  </si>
  <si>
    <t>201348000339</t>
  </si>
  <si>
    <t>MI2203428398</t>
  </si>
  <si>
    <t>WI220340980</t>
  </si>
  <si>
    <t>201308008292</t>
  </si>
  <si>
    <t>MI2203429728</t>
  </si>
  <si>
    <t>WI220341006</t>
  </si>
  <si>
    <t>201330005779</t>
  </si>
  <si>
    <t>MI2203430001</t>
  </si>
  <si>
    <t>WI220341013</t>
  </si>
  <si>
    <t>201300022133</t>
  </si>
  <si>
    <t>MI2203430129</t>
  </si>
  <si>
    <t>WI220341090</t>
  </si>
  <si>
    <t>201348000407</t>
  </si>
  <si>
    <t>MI2203430688</t>
  </si>
  <si>
    <t>WI220341310</t>
  </si>
  <si>
    <t>201330005757</t>
  </si>
  <si>
    <t>MI2203433124</t>
  </si>
  <si>
    <t>WI220341444</t>
  </si>
  <si>
    <t>MI2203433896</t>
  </si>
  <si>
    <t>WI220341521</t>
  </si>
  <si>
    <t>MI2203434796</t>
  </si>
  <si>
    <t>WI220341524</t>
  </si>
  <si>
    <t>MI2203434818</t>
  </si>
  <si>
    <t>WI220341591</t>
  </si>
  <si>
    <t>201330005810</t>
  </si>
  <si>
    <t>MI2203435531</t>
  </si>
  <si>
    <t>WI220341713</t>
  </si>
  <si>
    <t>MI2203436517</t>
  </si>
  <si>
    <t>WI220341720</t>
  </si>
  <si>
    <t>WI220341731</t>
  </si>
  <si>
    <t>WI220341768</t>
  </si>
  <si>
    <t>WI220341803</t>
  </si>
  <si>
    <t>WI220341823</t>
  </si>
  <si>
    <t>WI220341865</t>
  </si>
  <si>
    <t>WI220341875</t>
  </si>
  <si>
    <t>WI220341882</t>
  </si>
  <si>
    <t>WI220341906</t>
  </si>
  <si>
    <t>WI220341918</t>
  </si>
  <si>
    <t>WI220342030</t>
  </si>
  <si>
    <t>201100014802</t>
  </si>
  <si>
    <t>MI2203440561</t>
  </si>
  <si>
    <t>Akash Pawar</t>
  </si>
  <si>
    <t>WI220342040</t>
  </si>
  <si>
    <t>MI2203440622</t>
  </si>
  <si>
    <t>WI2203422</t>
  </si>
  <si>
    <t>201330005498</t>
  </si>
  <si>
    <t>MI22036561</t>
  </si>
  <si>
    <t>WI220342281</t>
  </si>
  <si>
    <t>201300022072</t>
  </si>
  <si>
    <t>MI2203441677</t>
  </si>
  <si>
    <t>WI220342312</t>
  </si>
  <si>
    <t>WI220342321</t>
  </si>
  <si>
    <t>Mohit Bilampelli</t>
  </si>
  <si>
    <t>WI220342342</t>
  </si>
  <si>
    <t>WI220342395</t>
  </si>
  <si>
    <t>Shilpy Raina</t>
  </si>
  <si>
    <t>WI220342417</t>
  </si>
  <si>
    <t>201330021043</t>
  </si>
  <si>
    <t>MI2203443166</t>
  </si>
  <si>
    <t>WI220342438</t>
  </si>
  <si>
    <t>201330005817</t>
  </si>
  <si>
    <t>MI2203443296</t>
  </si>
  <si>
    <t>WI220342460</t>
  </si>
  <si>
    <t>MI2203443458</t>
  </si>
  <si>
    <t>Komal Kharde</t>
  </si>
  <si>
    <t>WI220342461</t>
  </si>
  <si>
    <t>MI2203443459</t>
  </si>
  <si>
    <t>WI220342462</t>
  </si>
  <si>
    <t>MI2203443461</t>
  </si>
  <si>
    <t>WI220342464</t>
  </si>
  <si>
    <t>MI2203443464</t>
  </si>
  <si>
    <t>Adesh Dhire</t>
  </si>
  <si>
    <t>WI220342484</t>
  </si>
  <si>
    <t>201330005678</t>
  </si>
  <si>
    <t>MI2203443880</t>
  </si>
  <si>
    <t>Apeksha Hirve</t>
  </si>
  <si>
    <t>WI220342511</t>
  </si>
  <si>
    <t>201330005702</t>
  </si>
  <si>
    <t>MI2203444130</t>
  </si>
  <si>
    <t>Sushant Bhambure</t>
  </si>
  <si>
    <t>WI220342519</t>
  </si>
  <si>
    <t>201110012594</t>
  </si>
  <si>
    <t>MI2203444178</t>
  </si>
  <si>
    <t>WI220342546</t>
  </si>
  <si>
    <t>201300022061</t>
  </si>
  <si>
    <t>MI2203444538</t>
  </si>
  <si>
    <t>WI220342547</t>
  </si>
  <si>
    <t>201300022059</t>
  </si>
  <si>
    <t>MI2203444543</t>
  </si>
  <si>
    <t>WI220342570</t>
  </si>
  <si>
    <t>201300022012</t>
  </si>
  <si>
    <t>MI2203444890</t>
  </si>
  <si>
    <t>WI220342590</t>
  </si>
  <si>
    <t>201100014824</t>
  </si>
  <si>
    <t>MI2203445173</t>
  </si>
  <si>
    <t>WI220342647</t>
  </si>
  <si>
    <t>201330005827</t>
  </si>
  <si>
    <t>MI2203445915</t>
  </si>
  <si>
    <t>WI220342680</t>
  </si>
  <si>
    <t>WI220342682</t>
  </si>
  <si>
    <t>Rituja Bhuse</t>
  </si>
  <si>
    <t>WI220342683</t>
  </si>
  <si>
    <t>WI220342684</t>
  </si>
  <si>
    <t>WI220342686</t>
  </si>
  <si>
    <t>WI220342689</t>
  </si>
  <si>
    <t>WI220342690</t>
  </si>
  <si>
    <t>WI220342694</t>
  </si>
  <si>
    <t>WI220342731</t>
  </si>
  <si>
    <t>WI220342732</t>
  </si>
  <si>
    <t>WI22034276</t>
  </si>
  <si>
    <t>WI220342776</t>
  </si>
  <si>
    <t>WI220342909</t>
  </si>
  <si>
    <t>201300022116</t>
  </si>
  <si>
    <t>MI2203448685</t>
  </si>
  <si>
    <t>WI220342911</t>
  </si>
  <si>
    <t>MI2203448700</t>
  </si>
  <si>
    <t>WI220342915</t>
  </si>
  <si>
    <t>MI2203448742</t>
  </si>
  <si>
    <t>WI220342918</t>
  </si>
  <si>
    <t>MI2203448736</t>
  </si>
  <si>
    <t>WI22034309</t>
  </si>
  <si>
    <t>WI2203432</t>
  </si>
  <si>
    <t>201300021754</t>
  </si>
  <si>
    <t>MI22036806</t>
  </si>
  <si>
    <t>WI220343367</t>
  </si>
  <si>
    <t>201340000713</t>
  </si>
  <si>
    <t>MI2203454029</t>
  </si>
  <si>
    <t>WI220343377</t>
  </si>
  <si>
    <t>WI220343379</t>
  </si>
  <si>
    <t>201300022150</t>
  </si>
  <si>
    <t>MI2203454155</t>
  </si>
  <si>
    <t>WI220343382</t>
  </si>
  <si>
    <t>MI2203454190</t>
  </si>
  <si>
    <t>WI220343413</t>
  </si>
  <si>
    <t>MI2203454582</t>
  </si>
  <si>
    <t>WI220343415</t>
  </si>
  <si>
    <t>MI2203454593</t>
  </si>
  <si>
    <t>WI220343448</t>
  </si>
  <si>
    <t>WI220343472</t>
  </si>
  <si>
    <t>WI220343499</t>
  </si>
  <si>
    <t>201100014829</t>
  </si>
  <si>
    <t>MI2203455365</t>
  </si>
  <si>
    <t>WI2203435</t>
  </si>
  <si>
    <t>201300021774</t>
  </si>
  <si>
    <t>MI2202795808</t>
  </si>
  <si>
    <t>WI220343516</t>
  </si>
  <si>
    <t>201300022136</t>
  </si>
  <si>
    <t>MI2203455550</t>
  </si>
  <si>
    <t>WI220343551</t>
  </si>
  <si>
    <t>201348000307</t>
  </si>
  <si>
    <t>MI2203456019</t>
  </si>
  <si>
    <t>WI220343591</t>
  </si>
  <si>
    <t>201308008251</t>
  </si>
  <si>
    <t>MI2203456556</t>
  </si>
  <si>
    <t>WI220343675</t>
  </si>
  <si>
    <t>WI220343692</t>
  </si>
  <si>
    <t>MI2203457500</t>
  </si>
  <si>
    <t>WI22034370</t>
  </si>
  <si>
    <t>201330005514</t>
  </si>
  <si>
    <t>MI220346517</t>
  </si>
  <si>
    <t>WI22034371</t>
  </si>
  <si>
    <t>MI220346524</t>
  </si>
  <si>
    <t>WI220343722</t>
  </si>
  <si>
    <t>WI22034373</t>
  </si>
  <si>
    <t>MI220346532</t>
  </si>
  <si>
    <t>WI22034375</t>
  </si>
  <si>
    <t>MI220346540</t>
  </si>
  <si>
    <t>WI22034380</t>
  </si>
  <si>
    <t>MI220346689</t>
  </si>
  <si>
    <t>WI2203440</t>
  </si>
  <si>
    <t>201110012510</t>
  </si>
  <si>
    <t>MI2202799893</t>
  </si>
  <si>
    <t>WI220344029</t>
  </si>
  <si>
    <t>MI2203460434</t>
  </si>
  <si>
    <t>WI220344080</t>
  </si>
  <si>
    <t>Nikita Mandage</t>
  </si>
  <si>
    <t>WI220344121</t>
  </si>
  <si>
    <t>Payal Pathare</t>
  </si>
  <si>
    <t>WI220344144</t>
  </si>
  <si>
    <t>MI2203462008</t>
  </si>
  <si>
    <t>WI220344426</t>
  </si>
  <si>
    <t>201130013444</t>
  </si>
  <si>
    <t>MI2203464400</t>
  </si>
  <si>
    <t>WI220344429</t>
  </si>
  <si>
    <t>MI2203464412</t>
  </si>
  <si>
    <t>WI220344433</t>
  </si>
  <si>
    <t>MI2203464422</t>
  </si>
  <si>
    <t>WI220344436</t>
  </si>
  <si>
    <t>MI2203464429</t>
  </si>
  <si>
    <t>WI220344441</t>
  </si>
  <si>
    <t>MI2203464443</t>
  </si>
  <si>
    <t>WI220344442</t>
  </si>
  <si>
    <t>MI2203464445</t>
  </si>
  <si>
    <t>WI220344445</t>
  </si>
  <si>
    <t>MI2203464457</t>
  </si>
  <si>
    <t>WI220344447</t>
  </si>
  <si>
    <t>MI2203464472</t>
  </si>
  <si>
    <t>Swapnil Chavan</t>
  </si>
  <si>
    <t>WI220344450</t>
  </si>
  <si>
    <t>MI2203464483</t>
  </si>
  <si>
    <t>WI220344451</t>
  </si>
  <si>
    <t>MI2203464491</t>
  </si>
  <si>
    <t>WI220344454</t>
  </si>
  <si>
    <t>MI2203464497</t>
  </si>
  <si>
    <t>WI220344456</t>
  </si>
  <si>
    <t>MI2203464500</t>
  </si>
  <si>
    <t>WI220344464</t>
  </si>
  <si>
    <t>MI2203464511</t>
  </si>
  <si>
    <t>WI220344466</t>
  </si>
  <si>
    <t>MI2203464518</t>
  </si>
  <si>
    <t>WI220344479</t>
  </si>
  <si>
    <t>MI2203464523</t>
  </si>
  <si>
    <t>WI22034448</t>
  </si>
  <si>
    <t>201300021660</t>
  </si>
  <si>
    <t>MI220347610</t>
  </si>
  <si>
    <t>WI220344480</t>
  </si>
  <si>
    <t>MI2203464537</t>
  </si>
  <si>
    <t>WI220344489</t>
  </si>
  <si>
    <t>MI2203464548</t>
  </si>
  <si>
    <t>WI220344495</t>
  </si>
  <si>
    <t>MI2203464557</t>
  </si>
  <si>
    <t>WI220344498</t>
  </si>
  <si>
    <t>MI2203464563</t>
  </si>
  <si>
    <t>WI22034450</t>
  </si>
  <si>
    <t>MI220347630</t>
  </si>
  <si>
    <t>WI220344507</t>
  </si>
  <si>
    <t>MI2203464568</t>
  </si>
  <si>
    <t>WI22034451</t>
  </si>
  <si>
    <t>MI220347635</t>
  </si>
  <si>
    <t>WI220344511</t>
  </si>
  <si>
    <t>MI2203464569</t>
  </si>
  <si>
    <t>WI220344513</t>
  </si>
  <si>
    <t>MI2203464610</t>
  </si>
  <si>
    <t>WI220344514</t>
  </si>
  <si>
    <t>MI2203464621</t>
  </si>
  <si>
    <t>WI220344516</t>
  </si>
  <si>
    <t>MI2203464627</t>
  </si>
  <si>
    <t>WI220344517</t>
  </si>
  <si>
    <t>MI2203464631</t>
  </si>
  <si>
    <t>WI220344522</t>
  </si>
  <si>
    <t>MI2203464657</t>
  </si>
  <si>
    <t>WI220344523</t>
  </si>
  <si>
    <t>MI2203464661</t>
  </si>
  <si>
    <t>WI220344526</t>
  </si>
  <si>
    <t>MI2203464670</t>
  </si>
  <si>
    <t>WI220344530</t>
  </si>
  <si>
    <t>MI2203464674</t>
  </si>
  <si>
    <t>WI220344534</t>
  </si>
  <si>
    <t>MI2203464682</t>
  </si>
  <si>
    <t>WI220344536</t>
  </si>
  <si>
    <t>MI2203464686</t>
  </si>
  <si>
    <t>Bhagyashree Takawale</t>
  </si>
  <si>
    <t>WI220344537</t>
  </si>
  <si>
    <t>MI2203464694</t>
  </si>
  <si>
    <t>WI220344541</t>
  </si>
  <si>
    <t>MI2203464699</t>
  </si>
  <si>
    <t>WI220344545</t>
  </si>
  <si>
    <t>MI2203464701</t>
  </si>
  <si>
    <t>WI220344548</t>
  </si>
  <si>
    <t>MI2203464705</t>
  </si>
  <si>
    <t>WI220344549</t>
  </si>
  <si>
    <t>MI2203464712</t>
  </si>
  <si>
    <t>WI220344551</t>
  </si>
  <si>
    <t>MI2203464716</t>
  </si>
  <si>
    <t>WI220344557</t>
  </si>
  <si>
    <t>MI2203464724</t>
  </si>
  <si>
    <t>WI220344562</t>
  </si>
  <si>
    <t>MI2203464725</t>
  </si>
  <si>
    <t>WI220344563</t>
  </si>
  <si>
    <t>MI2203464729</t>
  </si>
  <si>
    <t>WI220344566</t>
  </si>
  <si>
    <t>MI2203464753</t>
  </si>
  <si>
    <t>WI220344568</t>
  </si>
  <si>
    <t>MI2203464762</t>
  </si>
  <si>
    <t>WI220344570</t>
  </si>
  <si>
    <t>MI2203464765</t>
  </si>
  <si>
    <t>WI220344572</t>
  </si>
  <si>
    <t>MI2203464773</t>
  </si>
  <si>
    <t>WI220344577</t>
  </si>
  <si>
    <t>MI2203464777</t>
  </si>
  <si>
    <t>WI220344578</t>
  </si>
  <si>
    <t>MI2203464791</t>
  </si>
  <si>
    <t>WI220344582</t>
  </si>
  <si>
    <t>MI2203464793</t>
  </si>
  <si>
    <t>WI220344586</t>
  </si>
  <si>
    <t>MI2203464816</t>
  </si>
  <si>
    <t>WI220344587</t>
  </si>
  <si>
    <t>MI2203464801</t>
  </si>
  <si>
    <t>WI220344590</t>
  </si>
  <si>
    <t>MI2203464828</t>
  </si>
  <si>
    <t>WI220344592</t>
  </si>
  <si>
    <t>MI2203464863</t>
  </si>
  <si>
    <t>WI220344596</t>
  </si>
  <si>
    <t>MI2203464866</t>
  </si>
  <si>
    <t>WI220344599</t>
  </si>
  <si>
    <t>MI2203464880</t>
  </si>
  <si>
    <t>WI220344603</t>
  </si>
  <si>
    <t>MI2203464886</t>
  </si>
  <si>
    <t>WI220344605</t>
  </si>
  <si>
    <t>MI2203464909</t>
  </si>
  <si>
    <t>WI220344607</t>
  </si>
  <si>
    <t>MI2203464917</t>
  </si>
  <si>
    <t>WI220344609</t>
  </si>
  <si>
    <t>MI2203464936</t>
  </si>
  <si>
    <t>WI220344611</t>
  </si>
  <si>
    <t>MI2203464952</t>
  </si>
  <si>
    <t>WI220344613</t>
  </si>
  <si>
    <t>MI2203464968</t>
  </si>
  <si>
    <t>WI220344614</t>
  </si>
  <si>
    <t>MI2203464976</t>
  </si>
  <si>
    <t>WI220344661</t>
  </si>
  <si>
    <t>MI2203466410</t>
  </si>
  <si>
    <t>WI22034468</t>
  </si>
  <si>
    <t>201330005565</t>
  </si>
  <si>
    <t>MI220347810</t>
  </si>
  <si>
    <t>WI220344718</t>
  </si>
  <si>
    <t>201300022132</t>
  </si>
  <si>
    <t>MI2203466956</t>
  </si>
  <si>
    <t>WI220344731</t>
  </si>
  <si>
    <t>MI2203467267</t>
  </si>
  <si>
    <t>WI220344739</t>
  </si>
  <si>
    <t>201100014825</t>
  </si>
  <si>
    <t>MI2203467418</t>
  </si>
  <si>
    <t>WI220344794</t>
  </si>
  <si>
    <t>201300022164</t>
  </si>
  <si>
    <t>MI2203467782</t>
  </si>
  <si>
    <t>WI220344815</t>
  </si>
  <si>
    <t>MI2203467932</t>
  </si>
  <si>
    <t>WI220344836</t>
  </si>
  <si>
    <t>MI2203468049</t>
  </si>
  <si>
    <t>WI220344879</t>
  </si>
  <si>
    <t>WI220344889</t>
  </si>
  <si>
    <t>201308008290</t>
  </si>
  <si>
    <t>MI2203468415</t>
  </si>
  <si>
    <t>WI220344903</t>
  </si>
  <si>
    <t>201300022161</t>
  </si>
  <si>
    <t>MI2203468476</t>
  </si>
  <si>
    <t>WI220344932</t>
  </si>
  <si>
    <t>201340000712</t>
  </si>
  <si>
    <t>MI2203468663</t>
  </si>
  <si>
    <t>WI220345015</t>
  </si>
  <si>
    <t>201330005808</t>
  </si>
  <si>
    <t>MI2203469360</t>
  </si>
  <si>
    <t>WI220345085</t>
  </si>
  <si>
    <t>201308008156</t>
  </si>
  <si>
    <t>MI2203470160</t>
  </si>
  <si>
    <t>WI220345135</t>
  </si>
  <si>
    <t>201130013468</t>
  </si>
  <si>
    <t>MI2203470598</t>
  </si>
  <si>
    <t>WI220345153</t>
  </si>
  <si>
    <t>201348000382</t>
  </si>
  <si>
    <t>MI2203470744</t>
  </si>
  <si>
    <t>WI220345155</t>
  </si>
  <si>
    <t>201330005838</t>
  </si>
  <si>
    <t>MI2203470781</t>
  </si>
  <si>
    <t>WI220345163</t>
  </si>
  <si>
    <t>MI2203470830</t>
  </si>
  <si>
    <t>WI220345166</t>
  </si>
  <si>
    <t>MI2203470867</t>
  </si>
  <si>
    <t>WI220345168</t>
  </si>
  <si>
    <t>MI2203470877</t>
  </si>
  <si>
    <t>WI22034521</t>
  </si>
  <si>
    <t>201130013350</t>
  </si>
  <si>
    <t>MI220348300</t>
  </si>
  <si>
    <t>WI220345239</t>
  </si>
  <si>
    <t>201330005818</t>
  </si>
  <si>
    <t>MI2203471683</t>
  </si>
  <si>
    <t>WI220345240</t>
  </si>
  <si>
    <t>MI2203471714</t>
  </si>
  <si>
    <t>WI220345241</t>
  </si>
  <si>
    <t>MI2203471696</t>
  </si>
  <si>
    <t>WI220345243</t>
  </si>
  <si>
    <t>MI2203471705</t>
  </si>
  <si>
    <t>WI220345283</t>
  </si>
  <si>
    <t>WI220345291</t>
  </si>
  <si>
    <t>WI220345329</t>
  </si>
  <si>
    <t>WI220345330</t>
  </si>
  <si>
    <t>WI220345351</t>
  </si>
  <si>
    <t>WI220345386</t>
  </si>
  <si>
    <t>WI220345400</t>
  </si>
  <si>
    <t>WI220345425</t>
  </si>
  <si>
    <t>WI220345475</t>
  </si>
  <si>
    <t>MI2203473624</t>
  </si>
  <si>
    <t>WI220345581</t>
  </si>
  <si>
    <t>WI2203457</t>
  </si>
  <si>
    <t>MI2202800192</t>
  </si>
  <si>
    <t>WI2203458</t>
  </si>
  <si>
    <t>201330005478</t>
  </si>
  <si>
    <t>MI2202800485</t>
  </si>
  <si>
    <t>WI220345862</t>
  </si>
  <si>
    <t>201330005830</t>
  </si>
  <si>
    <t>MI2203476732</t>
  </si>
  <si>
    <t>WI220345863</t>
  </si>
  <si>
    <t>MI2203476752</t>
  </si>
  <si>
    <t>WI220345866</t>
  </si>
  <si>
    <t>MI2203476759</t>
  </si>
  <si>
    <t>WI220345867</t>
  </si>
  <si>
    <t>MI2203476799</t>
  </si>
  <si>
    <t>WI220345869</t>
  </si>
  <si>
    <t>MI2203476766</t>
  </si>
  <si>
    <t>WI220345876</t>
  </si>
  <si>
    <t>MI2203476813</t>
  </si>
  <si>
    <t>WI220345879</t>
  </si>
  <si>
    <t>MI2203476819</t>
  </si>
  <si>
    <t>WI220345880</t>
  </si>
  <si>
    <t>MI2203476905</t>
  </si>
  <si>
    <t>WI220345881</t>
  </si>
  <si>
    <t>MI2203476838</t>
  </si>
  <si>
    <t>WI220345885</t>
  </si>
  <si>
    <t>MI2203476856</t>
  </si>
  <si>
    <t>WI220345887</t>
  </si>
  <si>
    <t>MI2203476874</t>
  </si>
  <si>
    <t>WI220345891</t>
  </si>
  <si>
    <t>MI2203476918</t>
  </si>
  <si>
    <t>WI220345892</t>
  </si>
  <si>
    <t>MI2203476971</t>
  </si>
  <si>
    <t>WI220345893</t>
  </si>
  <si>
    <t>MI2203476926</t>
  </si>
  <si>
    <t>WI220345894</t>
  </si>
  <si>
    <t>MI2203476936</t>
  </si>
  <si>
    <t>WI220345897</t>
  </si>
  <si>
    <t>MI2203477073</t>
  </si>
  <si>
    <t>WI220345901</t>
  </si>
  <si>
    <t>MI2203476948</t>
  </si>
  <si>
    <t>WI220345905</t>
  </si>
  <si>
    <t>MI2203476951</t>
  </si>
  <si>
    <t>WI220345906</t>
  </si>
  <si>
    <t>MI2203476962</t>
  </si>
  <si>
    <t>WI220345911</t>
  </si>
  <si>
    <t>MI2203476986</t>
  </si>
  <si>
    <t>WI220345913</t>
  </si>
  <si>
    <t>MI2203476997</t>
  </si>
  <si>
    <t>WI220345915</t>
  </si>
  <si>
    <t>MI2203477008</t>
  </si>
  <si>
    <t>WI220345923</t>
  </si>
  <si>
    <t>MI2203477018</t>
  </si>
  <si>
    <t>WI220345924</t>
  </si>
  <si>
    <t>MI2203477034</t>
  </si>
  <si>
    <t>WI220345925</t>
  </si>
  <si>
    <t>MI2203477050</t>
  </si>
  <si>
    <t>WI220345932</t>
  </si>
  <si>
    <t>MI2203477080</t>
  </si>
  <si>
    <t>WI220345935</t>
  </si>
  <si>
    <t>MI2203477093</t>
  </si>
  <si>
    <t>WI220345939</t>
  </si>
  <si>
    <t>MI2203477106</t>
  </si>
  <si>
    <t>WI220345982</t>
  </si>
  <si>
    <t>201300022139</t>
  </si>
  <si>
    <t>MI2203477823</t>
  </si>
  <si>
    <t>WI2203460</t>
  </si>
  <si>
    <t>MI2202800590</t>
  </si>
  <si>
    <t>WI220346048</t>
  </si>
  <si>
    <t>201330005803</t>
  </si>
  <si>
    <t>MI2203478170</t>
  </si>
  <si>
    <t>WI220346067</t>
  </si>
  <si>
    <t>MI2203478787</t>
  </si>
  <si>
    <t>WI220346098</t>
  </si>
  <si>
    <t>201300022162</t>
  </si>
  <si>
    <t>MI2203478969</t>
  </si>
  <si>
    <t>WI220346100</t>
  </si>
  <si>
    <t>201130013403</t>
  </si>
  <si>
    <t>MI2203479089</t>
  </si>
  <si>
    <t>WI220346116</t>
  </si>
  <si>
    <t>201308008259</t>
  </si>
  <si>
    <t>MI2203479375</t>
  </si>
  <si>
    <t>WI220346150</t>
  </si>
  <si>
    <t>201340000710</t>
  </si>
  <si>
    <t>MI2203479747</t>
  </si>
  <si>
    <t>WI220346154</t>
  </si>
  <si>
    <t>WI220346239</t>
  </si>
  <si>
    <t>MI2203480945</t>
  </si>
  <si>
    <t>WI220346284</t>
  </si>
  <si>
    <t>WI220346388</t>
  </si>
  <si>
    <t>WI22034642</t>
  </si>
  <si>
    <t>MI220349532</t>
  </si>
  <si>
    <t>WI220346424</t>
  </si>
  <si>
    <t>WI220346460</t>
  </si>
  <si>
    <t>WI220346469</t>
  </si>
  <si>
    <t>WI220346576</t>
  </si>
  <si>
    <t>201308008247</t>
  </si>
  <si>
    <t>MI2203484668</t>
  </si>
  <si>
    <t>Sandip Tribhuvan</t>
  </si>
  <si>
    <t>WI22034659</t>
  </si>
  <si>
    <t>MI220348209</t>
  </si>
  <si>
    <t>WI220346601</t>
  </si>
  <si>
    <t>201330005791</t>
  </si>
  <si>
    <t>MI2203485075</t>
  </si>
  <si>
    <t>WI220346603</t>
  </si>
  <si>
    <t>MI2203485077</t>
  </si>
  <si>
    <t>WI220346611</t>
  </si>
  <si>
    <t>MI2203485118</t>
  </si>
  <si>
    <t>WI220346618</t>
  </si>
  <si>
    <t>MI2203485209</t>
  </si>
  <si>
    <t>WI220346641</t>
  </si>
  <si>
    <t>201330005826</t>
  </si>
  <si>
    <t>MI2203485622</t>
  </si>
  <si>
    <t>WI220346670</t>
  </si>
  <si>
    <t>WI22034670</t>
  </si>
  <si>
    <t>201330005566</t>
  </si>
  <si>
    <t>MI220350015</t>
  </si>
  <si>
    <t>WI220346708</t>
  </si>
  <si>
    <t>201130013471</t>
  </si>
  <si>
    <t>MI2203486197</t>
  </si>
  <si>
    <t>WI22034677</t>
  </si>
  <si>
    <t>MI220350107</t>
  </si>
  <si>
    <t>WI220346803</t>
  </si>
  <si>
    <t>MI2203487004</t>
  </si>
  <si>
    <t>Kalyani Mane</t>
  </si>
  <si>
    <t>WI220346805</t>
  </si>
  <si>
    <t>MI2203487011</t>
  </si>
  <si>
    <t>WI220346811</t>
  </si>
  <si>
    <t>201110012597</t>
  </si>
  <si>
    <t>MI2203487075</t>
  </si>
  <si>
    <t>WI220346812</t>
  </si>
  <si>
    <t>MI2203487081</t>
  </si>
  <si>
    <t>WI220346813</t>
  </si>
  <si>
    <t>MI2203487085</t>
  </si>
  <si>
    <t>WI220346814</t>
  </si>
  <si>
    <t>MI2203487086</t>
  </si>
  <si>
    <t>WI220346845</t>
  </si>
  <si>
    <t>201300022154</t>
  </si>
  <si>
    <t>MI2203487691</t>
  </si>
  <si>
    <t>WI220346846</t>
  </si>
  <si>
    <t>MI2203487720</t>
  </si>
  <si>
    <t>WI220346981</t>
  </si>
  <si>
    <t>WI220346989</t>
  </si>
  <si>
    <t>WI220346990</t>
  </si>
  <si>
    <t>WI2203472</t>
  </si>
  <si>
    <t>201330005516</t>
  </si>
  <si>
    <t>MI2202804131</t>
  </si>
  <si>
    <t>WI22034742</t>
  </si>
  <si>
    <t>201330005433</t>
  </si>
  <si>
    <t>MI220350930</t>
  </si>
  <si>
    <t>WI22034753</t>
  </si>
  <si>
    <t>WI22034757</t>
  </si>
  <si>
    <t>WI220347585</t>
  </si>
  <si>
    <t>MI2203495301</t>
  </si>
  <si>
    <t>WI2203476</t>
  </si>
  <si>
    <t>201300021796</t>
  </si>
  <si>
    <t>MI2202806807</t>
  </si>
  <si>
    <t>WI220347684</t>
  </si>
  <si>
    <t>MI2203496412</t>
  </si>
  <si>
    <t>WI2203477</t>
  </si>
  <si>
    <t>201308008203</t>
  </si>
  <si>
    <t>MI2202807825</t>
  </si>
  <si>
    <t>WI220347712</t>
  </si>
  <si>
    <t>201330005775</t>
  </si>
  <si>
    <t>MI2203496626</t>
  </si>
  <si>
    <t>WI220347713</t>
  </si>
  <si>
    <t>MI2203496628</t>
  </si>
  <si>
    <t>WI220347715</t>
  </si>
  <si>
    <t>MI2203496638</t>
  </si>
  <si>
    <t>WI220347717</t>
  </si>
  <si>
    <t>MI2203496652</t>
  </si>
  <si>
    <t>WI220347722</t>
  </si>
  <si>
    <t>201300022151</t>
  </si>
  <si>
    <t>MI2203496817</t>
  </si>
  <si>
    <t>WI220347724</t>
  </si>
  <si>
    <t>MI2203496831</t>
  </si>
  <si>
    <t>WI220347728</t>
  </si>
  <si>
    <t>MI2203496860</t>
  </si>
  <si>
    <t>WI220347737</t>
  </si>
  <si>
    <t>MI2203496862</t>
  </si>
  <si>
    <t>WI220347741</t>
  </si>
  <si>
    <t>MI2203496871</t>
  </si>
  <si>
    <t>WI220347771</t>
  </si>
  <si>
    <t>201330005807</t>
  </si>
  <si>
    <t>MI2203497374</t>
  </si>
  <si>
    <t>WI220347776</t>
  </si>
  <si>
    <t>MI2203497497</t>
  </si>
  <si>
    <t>WI220347840</t>
  </si>
  <si>
    <t>201330005835</t>
  </si>
  <si>
    <t>MI2203498320</t>
  </si>
  <si>
    <t>WI2203479</t>
  </si>
  <si>
    <t>201300021793</t>
  </si>
  <si>
    <t>MI2202810960</t>
  </si>
  <si>
    <t>WI220347991</t>
  </si>
  <si>
    <t>WI2203480</t>
  </si>
  <si>
    <t>201300021787</t>
  </si>
  <si>
    <t>MI2202812239</t>
  </si>
  <si>
    <t>WI220348004</t>
  </si>
  <si>
    <t>MI2203500546</t>
  </si>
  <si>
    <t>WI220348021</t>
  </si>
  <si>
    <t>MI2203500740</t>
  </si>
  <si>
    <t>WI220348023</t>
  </si>
  <si>
    <t>WI220348036</t>
  </si>
  <si>
    <t>WI2203481</t>
  </si>
  <si>
    <t>MI2202812433</t>
  </si>
  <si>
    <t>WI22034811</t>
  </si>
  <si>
    <t>WI220348165</t>
  </si>
  <si>
    <t>201330004754</t>
  </si>
  <si>
    <t>MI2203502764</t>
  </si>
  <si>
    <t>WI220348174</t>
  </si>
  <si>
    <t>MI2203502757</t>
  </si>
  <si>
    <t>WI2203482</t>
  </si>
  <si>
    <t>201300021800</t>
  </si>
  <si>
    <t>MI2203579</t>
  </si>
  <si>
    <t>WI220348235</t>
  </si>
  <si>
    <t>201308008284</t>
  </si>
  <si>
    <t>MI2203503303</t>
  </si>
  <si>
    <t>WI220348334</t>
  </si>
  <si>
    <t>MI2203504004</t>
  </si>
  <si>
    <t>WI220348341</t>
  </si>
  <si>
    <t>201300022193</t>
  </si>
  <si>
    <t>MI2203503993</t>
  </si>
  <si>
    <t>WI22034835</t>
  </si>
  <si>
    <t>WI2203484</t>
  </si>
  <si>
    <t>MI22031126</t>
  </si>
  <si>
    <t>WI22034840</t>
  </si>
  <si>
    <t>MI220351791</t>
  </si>
  <si>
    <t>WI22034842</t>
  </si>
  <si>
    <t>WI220348472</t>
  </si>
  <si>
    <t>201130013443</t>
  </si>
  <si>
    <t>MI2203505883</t>
  </si>
  <si>
    <t>WI2203485</t>
  </si>
  <si>
    <t>201330005518</t>
  </si>
  <si>
    <t>MI22031346</t>
  </si>
  <si>
    <t>WI220348580</t>
  </si>
  <si>
    <t>201130013470</t>
  </si>
  <si>
    <t>MI2203506849</t>
  </si>
  <si>
    <t>WI220348596</t>
  </si>
  <si>
    <t>WI2203486</t>
  </si>
  <si>
    <t>MI22031332</t>
  </si>
  <si>
    <t>WI220348675</t>
  </si>
  <si>
    <t>201348000326</t>
  </si>
  <si>
    <t>MI2203508138</t>
  </si>
  <si>
    <t>WI2203487</t>
  </si>
  <si>
    <t>201330005521</t>
  </si>
  <si>
    <t>MI22032536</t>
  </si>
  <si>
    <t>WI220348705</t>
  </si>
  <si>
    <t>MI2203508428</t>
  </si>
  <si>
    <t>WI220348734</t>
  </si>
  <si>
    <t>WI220348740</t>
  </si>
  <si>
    <t>WI220348746</t>
  </si>
  <si>
    <t>MI2203508857</t>
  </si>
  <si>
    <t>WI22034876</t>
  </si>
  <si>
    <t>201100014761</t>
  </si>
  <si>
    <t>MI220352294</t>
  </si>
  <si>
    <t>WI22034877</t>
  </si>
  <si>
    <t>201100013644</t>
  </si>
  <si>
    <t>MI220352281</t>
  </si>
  <si>
    <t>WI220348771</t>
  </si>
  <si>
    <t>WI220348793</t>
  </si>
  <si>
    <t>201130013474</t>
  </si>
  <si>
    <t>MI2203509084</t>
  </si>
  <si>
    <t>WI2203488</t>
  </si>
  <si>
    <t>MI22035036</t>
  </si>
  <si>
    <t>WI22034882</t>
  </si>
  <si>
    <t>201110012505</t>
  </si>
  <si>
    <t>MI220352413</t>
  </si>
  <si>
    <t>WI220348824</t>
  </si>
  <si>
    <t>WI220348829</t>
  </si>
  <si>
    <t>WI220348858</t>
  </si>
  <si>
    <t>MI2203509792</t>
  </si>
  <si>
    <t>WI220348866</t>
  </si>
  <si>
    <t>MI2203509802</t>
  </si>
  <si>
    <t>WI220348869</t>
  </si>
  <si>
    <t>MI2203509901</t>
  </si>
  <si>
    <t>WI220348870</t>
  </si>
  <si>
    <t>MI2203509917</t>
  </si>
  <si>
    <t>WI22034890</t>
  </si>
  <si>
    <t>WI22034891</t>
  </si>
  <si>
    <t>WI22034893</t>
  </si>
  <si>
    <t>WI220348941</t>
  </si>
  <si>
    <t>201340000709</t>
  </si>
  <si>
    <t>MI2203510468</t>
  </si>
  <si>
    <t>WI220348947</t>
  </si>
  <si>
    <t>MI2203510593</t>
  </si>
  <si>
    <t>WI2203490</t>
  </si>
  <si>
    <t>MI22035037</t>
  </si>
  <si>
    <t>WI220349005</t>
  </si>
  <si>
    <t>201330005843</t>
  </si>
  <si>
    <t>MI2203511141</t>
  </si>
  <si>
    <t>WI220349011</t>
  </si>
  <si>
    <t>MI2203511154</t>
  </si>
  <si>
    <t>WI220349014</t>
  </si>
  <si>
    <t>MI2203511195</t>
  </si>
  <si>
    <t>WI220349026</t>
  </si>
  <si>
    <t>201130013484</t>
  </si>
  <si>
    <t>MI2203511309</t>
  </si>
  <si>
    <t>WI220349072</t>
  </si>
  <si>
    <t>201300022194</t>
  </si>
  <si>
    <t>MI2203511897</t>
  </si>
  <si>
    <t>WI220349126</t>
  </si>
  <si>
    <t>WI220349168</t>
  </si>
  <si>
    <t>WI220349187</t>
  </si>
  <si>
    <t>MI2203513151</t>
  </si>
  <si>
    <t>WI220349194</t>
  </si>
  <si>
    <t>Swapnil Ambesange</t>
  </si>
  <si>
    <t>WI220349197</t>
  </si>
  <si>
    <t>MI2203513245</t>
  </si>
  <si>
    <t>WI220349199</t>
  </si>
  <si>
    <t>MI2203513257</t>
  </si>
  <si>
    <t>WI220349200</t>
  </si>
  <si>
    <t>MI2203513278</t>
  </si>
  <si>
    <t>WI220349202</t>
  </si>
  <si>
    <t>MI2203513294</t>
  </si>
  <si>
    <t>WI220349206</t>
  </si>
  <si>
    <t>MI2203513328</t>
  </si>
  <si>
    <t>WI220349221</t>
  </si>
  <si>
    <t>MI2203513348</t>
  </si>
  <si>
    <t>WI220349222</t>
  </si>
  <si>
    <t>MI2203513312</t>
  </si>
  <si>
    <t>WI22034923</t>
  </si>
  <si>
    <t>WI220349230</t>
  </si>
  <si>
    <t>MI2203513368</t>
  </si>
  <si>
    <t>Shivani Rapariya</t>
  </si>
  <si>
    <t>WI220349235</t>
  </si>
  <si>
    <t>WI220349237</t>
  </si>
  <si>
    <t>MI2203513494</t>
  </si>
  <si>
    <t>WI22034927</t>
  </si>
  <si>
    <t>WI22034958</t>
  </si>
  <si>
    <t>WI220349694</t>
  </si>
  <si>
    <t>201110012604</t>
  </si>
  <si>
    <t>MI2203516454</t>
  </si>
  <si>
    <t>WI220349698</t>
  </si>
  <si>
    <t>MI2203516474</t>
  </si>
  <si>
    <t>WI220349700</t>
  </si>
  <si>
    <t>MI2203516507</t>
  </si>
  <si>
    <t>WI220349703</t>
  </si>
  <si>
    <t>MI2203516528</t>
  </si>
  <si>
    <t>WI220349706</t>
  </si>
  <si>
    <t>MI2203516547</t>
  </si>
  <si>
    <t>WI220349709</t>
  </si>
  <si>
    <t>MI2203516579</t>
  </si>
  <si>
    <t>WI220349711</t>
  </si>
  <si>
    <t>MI2203516603</t>
  </si>
  <si>
    <t>WI220349712</t>
  </si>
  <si>
    <t>MI2203516630</t>
  </si>
  <si>
    <t>WI220349714</t>
  </si>
  <si>
    <t>MI2203516654</t>
  </si>
  <si>
    <t>WI220349719</t>
  </si>
  <si>
    <t>MI2203516672</t>
  </si>
  <si>
    <t>WI220349723</t>
  </si>
  <si>
    <t>MI2203516691</t>
  </si>
  <si>
    <t>WI220349732</t>
  </si>
  <si>
    <t>201300022172</t>
  </si>
  <si>
    <t>MI2203516818</t>
  </si>
  <si>
    <t>WI220349894</t>
  </si>
  <si>
    <t>201340000721</t>
  </si>
  <si>
    <t>MI2203518358</t>
  </si>
  <si>
    <t>WI2203499</t>
  </si>
  <si>
    <t>WI2203500</t>
  </si>
  <si>
    <t>WI220350158</t>
  </si>
  <si>
    <t>MI2203520374</t>
  </si>
  <si>
    <t>WI220350170</t>
  </si>
  <si>
    <t>WI220350176</t>
  </si>
  <si>
    <t>MI2203520752</t>
  </si>
  <si>
    <t>WI220350182</t>
  </si>
  <si>
    <t>MI2203520798</t>
  </si>
  <si>
    <t>WI220350185</t>
  </si>
  <si>
    <t>MI2203520812</t>
  </si>
  <si>
    <t>WI220350222</t>
  </si>
  <si>
    <t>201110012603</t>
  </si>
  <si>
    <t>MI2203521244</t>
  </si>
  <si>
    <t>WI220350223</t>
  </si>
  <si>
    <t>MI2203521255</t>
  </si>
  <si>
    <t>WI220350224</t>
  </si>
  <si>
    <t>MI2203521269</t>
  </si>
  <si>
    <t>WI220350225</t>
  </si>
  <si>
    <t>MI2203521280</t>
  </si>
  <si>
    <t>WI220350237</t>
  </si>
  <si>
    <t>MI2203521425</t>
  </si>
  <si>
    <t>WI220350238</t>
  </si>
  <si>
    <t>MI2203521436</t>
  </si>
  <si>
    <t>WI220350240</t>
  </si>
  <si>
    <t>MI2203521442</t>
  </si>
  <si>
    <t>WI220350241</t>
  </si>
  <si>
    <t>MI2203521452</t>
  </si>
  <si>
    <t>WI220350290</t>
  </si>
  <si>
    <t>201330005806</t>
  </si>
  <si>
    <t>MI2203521887</t>
  </si>
  <si>
    <t>WI220350341</t>
  </si>
  <si>
    <t>WI220350397</t>
  </si>
  <si>
    <t>201100014820</t>
  </si>
  <si>
    <t>MI2203522871</t>
  </si>
  <si>
    <t>WI220350412</t>
  </si>
  <si>
    <t>MI2203523233</t>
  </si>
  <si>
    <t>WI220350434</t>
  </si>
  <si>
    <t>201300022197</t>
  </si>
  <si>
    <t>MI2203523609</t>
  </si>
  <si>
    <t>WI220350444</t>
  </si>
  <si>
    <t>201330005866</t>
  </si>
  <si>
    <t>MI2203523750</t>
  </si>
  <si>
    <t>WI220350445</t>
  </si>
  <si>
    <t>MI2203523752</t>
  </si>
  <si>
    <t>WI220350451</t>
  </si>
  <si>
    <t>MI2203523820</t>
  </si>
  <si>
    <t>WI220350479</t>
  </si>
  <si>
    <t>WI220350483</t>
  </si>
  <si>
    <t>WI220350495</t>
  </si>
  <si>
    <t>201308008114</t>
  </si>
  <si>
    <t>MI2203524473</t>
  </si>
  <si>
    <t>WI220350496</t>
  </si>
  <si>
    <t>WI220350499</t>
  </si>
  <si>
    <t>WI220350547</t>
  </si>
  <si>
    <t>201130013487</t>
  </si>
  <si>
    <t>MI2203525553</t>
  </si>
  <si>
    <t>WI220350562</t>
  </si>
  <si>
    <t>WI220350573</t>
  </si>
  <si>
    <t>WI220350618</t>
  </si>
  <si>
    <t>201300022165</t>
  </si>
  <si>
    <t>MI2203526858</t>
  </si>
  <si>
    <t>WI220350631</t>
  </si>
  <si>
    <t>201100014843</t>
  </si>
  <si>
    <t>MI2203526980</t>
  </si>
  <si>
    <t>WI220350715</t>
  </si>
  <si>
    <t>201300022175</t>
  </si>
  <si>
    <t>MI2203527579</t>
  </si>
  <si>
    <t>Manisha Roy</t>
  </si>
  <si>
    <t>WI220350734</t>
  </si>
  <si>
    <t>201300022203</t>
  </si>
  <si>
    <t>MI2203527732</t>
  </si>
  <si>
    <t>WI220350786</t>
  </si>
  <si>
    <t>201130013478</t>
  </si>
  <si>
    <t>MI2203528594</t>
  </si>
  <si>
    <t>WI220350827</t>
  </si>
  <si>
    <t>MI2203529058</t>
  </si>
  <si>
    <t>Deepika Dutta</t>
  </si>
  <si>
    <t>WI220350868</t>
  </si>
  <si>
    <t>201300022158</t>
  </si>
  <si>
    <t>MI2203529530</t>
  </si>
  <si>
    <t>Prathamesh Amte</t>
  </si>
  <si>
    <t>WI220350869</t>
  </si>
  <si>
    <t>MI2203529532</t>
  </si>
  <si>
    <t>WI220350870</t>
  </si>
  <si>
    <t>MI2203529536</t>
  </si>
  <si>
    <t>WI220350896</t>
  </si>
  <si>
    <t>MI2203529776</t>
  </si>
  <si>
    <t>Swapnil Randhir</t>
  </si>
  <si>
    <t>WI220350920</t>
  </si>
  <si>
    <t>WI220350943</t>
  </si>
  <si>
    <t>WI220350946</t>
  </si>
  <si>
    <t>Sayali Shinde</t>
  </si>
  <si>
    <t>WI220350947</t>
  </si>
  <si>
    <t>WI220350948</t>
  </si>
  <si>
    <t>Shital Dhokare</t>
  </si>
  <si>
    <t>WI220350949</t>
  </si>
  <si>
    <t>WI220351777</t>
  </si>
  <si>
    <t>201330005882</t>
  </si>
  <si>
    <t>MI2203539312</t>
  </si>
  <si>
    <t>WI220351895</t>
  </si>
  <si>
    <t>MI2203540391</t>
  </si>
  <si>
    <t>WI220351947</t>
  </si>
  <si>
    <t>MI2203540899</t>
  </si>
  <si>
    <t>WI220351956</t>
  </si>
  <si>
    <t>201330005831</t>
  </si>
  <si>
    <t>MI2203540971</t>
  </si>
  <si>
    <t>WI220351960</t>
  </si>
  <si>
    <t>MI2203540988</t>
  </si>
  <si>
    <t>WI220351963</t>
  </si>
  <si>
    <t>MI2203540994</t>
  </si>
  <si>
    <t>WI220351967</t>
  </si>
  <si>
    <t>MI2203540999</t>
  </si>
  <si>
    <t>WI220351972</t>
  </si>
  <si>
    <t>MI2203541019</t>
  </si>
  <si>
    <t>WI220351977</t>
  </si>
  <si>
    <t>MI2203541195</t>
  </si>
  <si>
    <t>WI220351994</t>
  </si>
  <si>
    <t>201330005859</t>
  </si>
  <si>
    <t>MI2203541433</t>
  </si>
  <si>
    <t>WI220352002</t>
  </si>
  <si>
    <t>MI2203541467</t>
  </si>
  <si>
    <t>WI220352003</t>
  </si>
  <si>
    <t>MI2203541488</t>
  </si>
  <si>
    <t>WI220352006</t>
  </si>
  <si>
    <t>MI2203541497</t>
  </si>
  <si>
    <t>WI220352007</t>
  </si>
  <si>
    <t>MI2203541519</t>
  </si>
  <si>
    <t>WI220352016</t>
  </si>
  <si>
    <t>MI2203541526</t>
  </si>
  <si>
    <t>WI220352019</t>
  </si>
  <si>
    <t>MI2203541539</t>
  </si>
  <si>
    <t>WI220352021</t>
  </si>
  <si>
    <t>MI2203541544</t>
  </si>
  <si>
    <t>WI220352022</t>
  </si>
  <si>
    <t>MI2203541547</t>
  </si>
  <si>
    <t>WI220352023</t>
  </si>
  <si>
    <t>MI2203541558</t>
  </si>
  <si>
    <t>WI220352025</t>
  </si>
  <si>
    <t>MI2203541571</t>
  </si>
  <si>
    <t>WI220352026</t>
  </si>
  <si>
    <t>MI2203541734</t>
  </si>
  <si>
    <t>WI220352030</t>
  </si>
  <si>
    <t>MI2203541581</t>
  </si>
  <si>
    <t>WI220352032</t>
  </si>
  <si>
    <t>MI2203541718</t>
  </si>
  <si>
    <t>WI220352033</t>
  </si>
  <si>
    <t>MI2203541727</t>
  </si>
  <si>
    <t>WI220352045</t>
  </si>
  <si>
    <t>WI220352049</t>
  </si>
  <si>
    <t>201348000422</t>
  </si>
  <si>
    <t>MI2203542255</t>
  </si>
  <si>
    <t>WI220352051</t>
  </si>
  <si>
    <t>WI220352059</t>
  </si>
  <si>
    <t>WI220352093</t>
  </si>
  <si>
    <t>WI220352101</t>
  </si>
  <si>
    <t>201330005851</t>
  </si>
  <si>
    <t>MI2203542828</t>
  </si>
  <si>
    <t>WI220352104</t>
  </si>
  <si>
    <t>MI2203542838</t>
  </si>
  <si>
    <t>WI220352106</t>
  </si>
  <si>
    <t>MI2203542848</t>
  </si>
  <si>
    <t>WI220352123</t>
  </si>
  <si>
    <t>MI2203543122</t>
  </si>
  <si>
    <t>WI220352133</t>
  </si>
  <si>
    <t>MI2203543173</t>
  </si>
  <si>
    <t>WI220352150</t>
  </si>
  <si>
    <t>WI220352163</t>
  </si>
  <si>
    <t>201300022201</t>
  </si>
  <si>
    <t>MI2203543634</t>
  </si>
  <si>
    <t>WI220352171</t>
  </si>
  <si>
    <t>201300022192</t>
  </si>
  <si>
    <t>MI2203543719</t>
  </si>
  <si>
    <t>WI220352328</t>
  </si>
  <si>
    <t>MI2203545049</t>
  </si>
  <si>
    <t>WI220352534</t>
  </si>
  <si>
    <t>MI2203546515</t>
  </si>
  <si>
    <t>WI220352583</t>
  </si>
  <si>
    <t>201348000400</t>
  </si>
  <si>
    <t>MI2203546925</t>
  </si>
  <si>
    <t>WI220352691</t>
  </si>
  <si>
    <t>MI2203548589</t>
  </si>
  <si>
    <t>WI220352854</t>
  </si>
  <si>
    <t>MI2203550182</t>
  </si>
  <si>
    <t>WI220352869</t>
  </si>
  <si>
    <t>MI2203550300</t>
  </si>
  <si>
    <t>WI220352888</t>
  </si>
  <si>
    <t>201330005888</t>
  </si>
  <si>
    <t>MI2203550525</t>
  </si>
  <si>
    <t>WI220352904</t>
  </si>
  <si>
    <t>201300022232</t>
  </si>
  <si>
    <t>MI2203550716</t>
  </si>
  <si>
    <t>WI220353063</t>
  </si>
  <si>
    <t>201300022253</t>
  </si>
  <si>
    <t>MI2203552222</t>
  </si>
  <si>
    <t>WI220353186</t>
  </si>
  <si>
    <t>201100014839</t>
  </si>
  <si>
    <t>MI2203553206</t>
  </si>
  <si>
    <t>WI22035321</t>
  </si>
  <si>
    <t>201308008119</t>
  </si>
  <si>
    <t>MI220357871</t>
  </si>
  <si>
    <t>WI220353240</t>
  </si>
  <si>
    <t>201300022208</t>
  </si>
  <si>
    <t>MI2203553581</t>
  </si>
  <si>
    <t>WI220353296</t>
  </si>
  <si>
    <t>WI220353305</t>
  </si>
  <si>
    <t>WI220353337</t>
  </si>
  <si>
    <t>WI220353356</t>
  </si>
  <si>
    <t>MI2203554780</t>
  </si>
  <si>
    <t>WI220353425</t>
  </si>
  <si>
    <t>201130013486</t>
  </si>
  <si>
    <t>MI2203555303</t>
  </si>
  <si>
    <t>WI220353428</t>
  </si>
  <si>
    <t>MI2203555336</t>
  </si>
  <si>
    <t>WI220353434</t>
  </si>
  <si>
    <t>MI2203555349</t>
  </si>
  <si>
    <t>WI220353436</t>
  </si>
  <si>
    <t>MI2203555356</t>
  </si>
  <si>
    <t>WI220353438</t>
  </si>
  <si>
    <t>MI2203555364</t>
  </si>
  <si>
    <t>WI220353441</t>
  </si>
  <si>
    <t>MI2203555372</t>
  </si>
  <si>
    <t>WI220353445</t>
  </si>
  <si>
    <t>MI2203555421</t>
  </si>
  <si>
    <t>WI220353454</t>
  </si>
  <si>
    <t>MI2203555501</t>
  </si>
  <si>
    <t>WI220353463</t>
  </si>
  <si>
    <t>MI2203555563</t>
  </si>
  <si>
    <t>WI220353500</t>
  </si>
  <si>
    <t>201330005745</t>
  </si>
  <si>
    <t>MI2203555930</t>
  </si>
  <si>
    <t>WI220353541</t>
  </si>
  <si>
    <t>201130013494</t>
  </si>
  <si>
    <t>MI2203556173</t>
  </si>
  <si>
    <t>WI220353611</t>
  </si>
  <si>
    <t>MI2203556711</t>
  </si>
  <si>
    <t>WI220353620</t>
  </si>
  <si>
    <t>201300022209</t>
  </si>
  <si>
    <t>MI2203556779</t>
  </si>
  <si>
    <t>WI22035374</t>
  </si>
  <si>
    <t>MI220358261</t>
  </si>
  <si>
    <t>WI22035376</t>
  </si>
  <si>
    <t>MI220358257</t>
  </si>
  <si>
    <t>WI220353773</t>
  </si>
  <si>
    <t>WI22035379</t>
  </si>
  <si>
    <t>MI220358262</t>
  </si>
  <si>
    <t>WI220353795</t>
  </si>
  <si>
    <t>WI220353822</t>
  </si>
  <si>
    <t>WI220353839</t>
  </si>
  <si>
    <t>WI220353845</t>
  </si>
  <si>
    <t>201348000296</t>
  </si>
  <si>
    <t>MI2203558600</t>
  </si>
  <si>
    <t>WI220353856</t>
  </si>
  <si>
    <t>WI220353883</t>
  </si>
  <si>
    <t>MI2203558941</t>
  </si>
  <si>
    <t>WI220353890</t>
  </si>
  <si>
    <t>WI22035390</t>
  </si>
  <si>
    <t>MI220358264</t>
  </si>
  <si>
    <t>WI220353936</t>
  </si>
  <si>
    <t>WI220353960</t>
  </si>
  <si>
    <t>WI22035398</t>
  </si>
  <si>
    <t>MI220358270</t>
  </si>
  <si>
    <t>WI220354034</t>
  </si>
  <si>
    <t>201300022204</t>
  </si>
  <si>
    <t>MI2203560082</t>
  </si>
  <si>
    <t>WI220354043</t>
  </si>
  <si>
    <t>MI2203560092</t>
  </si>
  <si>
    <t>WI220354044</t>
  </si>
  <si>
    <t>MI2203560073</t>
  </si>
  <si>
    <t>Pooja Supekar</t>
  </si>
  <si>
    <t>WI220354049</t>
  </si>
  <si>
    <t>MI2203560179</t>
  </si>
  <si>
    <t>WI220354051</t>
  </si>
  <si>
    <t>MI2203560188</t>
  </si>
  <si>
    <t>WI220354052</t>
  </si>
  <si>
    <t>MI2203560198</t>
  </si>
  <si>
    <t>WI220354053</t>
  </si>
  <si>
    <t>MI2203560207</t>
  </si>
  <si>
    <t>WI220354061</t>
  </si>
  <si>
    <t>MI2203560321</t>
  </si>
  <si>
    <t>WI22035414</t>
  </si>
  <si>
    <t>MI220358702</t>
  </si>
  <si>
    <t>WI220354142</t>
  </si>
  <si>
    <t>201330005832</t>
  </si>
  <si>
    <t>MI2203560913</t>
  </si>
  <si>
    <t>WI220354159</t>
  </si>
  <si>
    <t>201340000723</t>
  </si>
  <si>
    <t>MI2203561043</t>
  </si>
  <si>
    <t>WI220354171</t>
  </si>
  <si>
    <t>201300022229</t>
  </si>
  <si>
    <t>MI2203561153</t>
  </si>
  <si>
    <t>WI220354229</t>
  </si>
  <si>
    <t>201300022252</t>
  </si>
  <si>
    <t>MI2203561636</t>
  </si>
  <si>
    <t>WI220354238</t>
  </si>
  <si>
    <t>MI2203561670</t>
  </si>
  <si>
    <t>WI220354243</t>
  </si>
  <si>
    <t>MI2203561685</t>
  </si>
  <si>
    <t>WI220354246</t>
  </si>
  <si>
    <t>MI2203561694</t>
  </si>
  <si>
    <t>WI220354253</t>
  </si>
  <si>
    <t>MI2203561738</t>
  </si>
  <si>
    <t>WI22035433</t>
  </si>
  <si>
    <t>WI22035434</t>
  </si>
  <si>
    <t>WI220354385</t>
  </si>
  <si>
    <t>201330005862</t>
  </si>
  <si>
    <t>MI2203563264</t>
  </si>
  <si>
    <t>WI220354390</t>
  </si>
  <si>
    <t>201300022147</t>
  </si>
  <si>
    <t>MI2203563461</t>
  </si>
  <si>
    <t>WI220354392</t>
  </si>
  <si>
    <t>MI2203563496</t>
  </si>
  <si>
    <t>WI220354394</t>
  </si>
  <si>
    <t>MI2203563487</t>
  </si>
  <si>
    <t>WI220354397</t>
  </si>
  <si>
    <t>MI2203563505</t>
  </si>
  <si>
    <t>WI220354401</t>
  </si>
  <si>
    <t>MI2203563574</t>
  </si>
  <si>
    <t>WI220354402</t>
  </si>
  <si>
    <t>MI2203563553</t>
  </si>
  <si>
    <t>WI220354428</t>
  </si>
  <si>
    <t>WI220354434</t>
  </si>
  <si>
    <t>WI220354621</t>
  </si>
  <si>
    <t>201348000412</t>
  </si>
  <si>
    <t>MI2203566485</t>
  </si>
  <si>
    <t>WI220354654</t>
  </si>
  <si>
    <t>WI220354672</t>
  </si>
  <si>
    <t>WI220354724</t>
  </si>
  <si>
    <t>WI220354857</t>
  </si>
  <si>
    <t>201300022239</t>
  </si>
  <si>
    <t>MI2203568958</t>
  </si>
  <si>
    <t>WI220354858</t>
  </si>
  <si>
    <t>MI2203568957</t>
  </si>
  <si>
    <t>WI220354859</t>
  </si>
  <si>
    <t>MI2203568961</t>
  </si>
  <si>
    <t>WI220354860</t>
  </si>
  <si>
    <t>MI2203568965</t>
  </si>
  <si>
    <t>WI220354863</t>
  </si>
  <si>
    <t>MI2203568966</t>
  </si>
  <si>
    <t>WI220354864</t>
  </si>
  <si>
    <t>MI2203568969</t>
  </si>
  <si>
    <t>Tejas Bomidwar</t>
  </si>
  <si>
    <t>WI220354865</t>
  </si>
  <si>
    <t>MI2203568970</t>
  </si>
  <si>
    <t>Prajwal Kendre</t>
  </si>
  <si>
    <t>WI220354898</t>
  </si>
  <si>
    <t>MI2203569180</t>
  </si>
  <si>
    <t>WI220354899</t>
  </si>
  <si>
    <t>MI2203569182</t>
  </si>
  <si>
    <t>WI22035490</t>
  </si>
  <si>
    <t>201300021839</t>
  </si>
  <si>
    <t>MI220359238</t>
  </si>
  <si>
    <t>WI220354902</t>
  </si>
  <si>
    <t>201330005892</t>
  </si>
  <si>
    <t>MI2203569224</t>
  </si>
  <si>
    <t>WI22035491</t>
  </si>
  <si>
    <t>MI220359243</t>
  </si>
  <si>
    <t>WI22035493</t>
  </si>
  <si>
    <t>MI220359251</t>
  </si>
  <si>
    <t>WI22035499</t>
  </si>
  <si>
    <t>MI220359333</t>
  </si>
  <si>
    <t>WI22035500</t>
  </si>
  <si>
    <t>MI220359340</t>
  </si>
  <si>
    <t>WI220355017</t>
  </si>
  <si>
    <t>Anjali Injapuri</t>
  </si>
  <si>
    <t>WI220355018</t>
  </si>
  <si>
    <t>WI22035502</t>
  </si>
  <si>
    <t>MI220359353</t>
  </si>
  <si>
    <t>WI220355021</t>
  </si>
  <si>
    <t>WI220355023</t>
  </si>
  <si>
    <t>WI22035504</t>
  </si>
  <si>
    <t>MI220359347</t>
  </si>
  <si>
    <t>WI22035505</t>
  </si>
  <si>
    <t>MI220359360</t>
  </si>
  <si>
    <t>WI220355224</t>
  </si>
  <si>
    <t>MI2203573434</t>
  </si>
  <si>
    <t>WI220355279</t>
  </si>
  <si>
    <t>MI2203574142</t>
  </si>
  <si>
    <t>WI220355489</t>
  </si>
  <si>
    <t>201330005200</t>
  </si>
  <si>
    <t>MI2203576510</t>
  </si>
  <si>
    <t>WI220355516</t>
  </si>
  <si>
    <t>MI2203577082</t>
  </si>
  <si>
    <t>WI220356046</t>
  </si>
  <si>
    <t>MI2203582059</t>
  </si>
  <si>
    <t>WI220356143</t>
  </si>
  <si>
    <t>WI220356457</t>
  </si>
  <si>
    <t>MI2203583945</t>
  </si>
  <si>
    <t>WI220356665</t>
  </si>
  <si>
    <t>MI2203585828</t>
  </si>
  <si>
    <t>WI220356693</t>
  </si>
  <si>
    <t>MI2203586059</t>
  </si>
  <si>
    <t>WI220357331</t>
  </si>
  <si>
    <t>201300022244</t>
  </si>
  <si>
    <t>MI2203594242</t>
  </si>
  <si>
    <t>WI220357406</t>
  </si>
  <si>
    <t>201330005897</t>
  </si>
  <si>
    <t>MI2203595463</t>
  </si>
  <si>
    <t>WI220357518</t>
  </si>
  <si>
    <t>MI2203596729</t>
  </si>
  <si>
    <t>WI220357530</t>
  </si>
  <si>
    <t>WI220357846</t>
  </si>
  <si>
    <t>201330005908</t>
  </si>
  <si>
    <t>MI2203600806</t>
  </si>
  <si>
    <t>Swapnil Kadam</t>
  </si>
  <si>
    <t>WI220358090</t>
  </si>
  <si>
    <t>MI2203603636</t>
  </si>
  <si>
    <t>WI220358192</t>
  </si>
  <si>
    <t>MI2203604992</t>
  </si>
  <si>
    <t>WI220358198</t>
  </si>
  <si>
    <t>MI2203605136</t>
  </si>
  <si>
    <t>WI22035848</t>
  </si>
  <si>
    <t>MI220362538</t>
  </si>
  <si>
    <t>WI220358690</t>
  </si>
  <si>
    <t>MI2203574943</t>
  </si>
  <si>
    <t>WI220358691</t>
  </si>
  <si>
    <t>MI2203574945</t>
  </si>
  <si>
    <t>WI220358692</t>
  </si>
  <si>
    <t>MI2203574948</t>
  </si>
  <si>
    <t>WI220358712</t>
  </si>
  <si>
    <t>MI2203575100</t>
  </si>
  <si>
    <t>WI220358718</t>
  </si>
  <si>
    <t>MI2203576803</t>
  </si>
  <si>
    <t>WI220358722</t>
  </si>
  <si>
    <t>201340000729</t>
  </si>
  <si>
    <t>MI2203577479</t>
  </si>
  <si>
    <t>WI220358723</t>
  </si>
  <si>
    <t>MI2203577640</t>
  </si>
  <si>
    <t>WI220358724</t>
  </si>
  <si>
    <t>MI2203577648</t>
  </si>
  <si>
    <t>WI220358726</t>
  </si>
  <si>
    <t>MI2203577685</t>
  </si>
  <si>
    <t>WI220358727</t>
  </si>
  <si>
    <t>MI2203577698</t>
  </si>
  <si>
    <t>WI220358728</t>
  </si>
  <si>
    <t>MI2203577703</t>
  </si>
  <si>
    <t>WI220358730</t>
  </si>
  <si>
    <t>MI2203580137</t>
  </si>
  <si>
    <t>WI220358731</t>
  </si>
  <si>
    <t>MI2203577715</t>
  </si>
  <si>
    <t>WI220358732</t>
  </si>
  <si>
    <t>MI2203577724</t>
  </si>
  <si>
    <t>WI220358733</t>
  </si>
  <si>
    <t>MI2203580650</t>
  </si>
  <si>
    <t>WI220358734</t>
  </si>
  <si>
    <t>MI2203580656</t>
  </si>
  <si>
    <t>WI220358735</t>
  </si>
  <si>
    <t>MI2203580662</t>
  </si>
  <si>
    <t>WI220358736</t>
  </si>
  <si>
    <t>MI2203580684</t>
  </si>
  <si>
    <t>WI220358737</t>
  </si>
  <si>
    <t>MI2203580673</t>
  </si>
  <si>
    <t>WI220358738</t>
  </si>
  <si>
    <t>MI2203580749</t>
  </si>
  <si>
    <t>WI220358739</t>
  </si>
  <si>
    <t>MI2203580962</t>
  </si>
  <si>
    <t>WI220358740</t>
  </si>
  <si>
    <t>MI2203580762</t>
  </si>
  <si>
    <t>WI220358741</t>
  </si>
  <si>
    <t>MI2203581537</t>
  </si>
  <si>
    <t>WI220358742</t>
  </si>
  <si>
    <t>201300022044</t>
  </si>
  <si>
    <t>MI2203582349</t>
  </si>
  <si>
    <t>WI220358743</t>
  </si>
  <si>
    <t>201330005749</t>
  </si>
  <si>
    <t>MI2203583076</t>
  </si>
  <si>
    <t>WI220358744</t>
  </si>
  <si>
    <t>MI2203583129</t>
  </si>
  <si>
    <t>WI220358745</t>
  </si>
  <si>
    <t>MI2203583171</t>
  </si>
  <si>
    <t>WI220358746</t>
  </si>
  <si>
    <t>MI2203583200</t>
  </si>
  <si>
    <t>WI220358747</t>
  </si>
  <si>
    <t>MI2203583248</t>
  </si>
  <si>
    <t>WI220358748</t>
  </si>
  <si>
    <t>MI2203583274</t>
  </si>
  <si>
    <t>WI220358754</t>
  </si>
  <si>
    <t>MI2203585249</t>
  </si>
  <si>
    <t>WI220358756</t>
  </si>
  <si>
    <t>MI2203585254</t>
  </si>
  <si>
    <t>WI220358757</t>
  </si>
  <si>
    <t>MI2203585261</t>
  </si>
  <si>
    <t>WI220358761</t>
  </si>
  <si>
    <t>MI2203585618</t>
  </si>
  <si>
    <t>WI220358765</t>
  </si>
  <si>
    <t>MI2203585644</t>
  </si>
  <si>
    <t>WI220358766</t>
  </si>
  <si>
    <t>MI2203585659</t>
  </si>
  <si>
    <t>WI220358767</t>
  </si>
  <si>
    <t>201308008269</t>
  </si>
  <si>
    <t>MI2203586463</t>
  </si>
  <si>
    <t>WI220358774</t>
  </si>
  <si>
    <t>201330005909</t>
  </si>
  <si>
    <t>MI2203589328</t>
  </si>
  <si>
    <t>WI220358776</t>
  </si>
  <si>
    <t>MI2203590417</t>
  </si>
  <si>
    <t>WI220358786</t>
  </si>
  <si>
    <t>201110012616</t>
  </si>
  <si>
    <t>MI2203596942</t>
  </si>
  <si>
    <t>WI220358792</t>
  </si>
  <si>
    <t>201330005891</t>
  </si>
  <si>
    <t>MI2203598053</t>
  </si>
  <si>
    <t>WI220358794</t>
  </si>
  <si>
    <t>MI2203598163</t>
  </si>
  <si>
    <t>WI220358797</t>
  </si>
  <si>
    <t>MI2203598055</t>
  </si>
  <si>
    <t>WI220358798</t>
  </si>
  <si>
    <t>MI2203598176</t>
  </si>
  <si>
    <t>WI220358799</t>
  </si>
  <si>
    <t>201300022159</t>
  </si>
  <si>
    <t>MI2203598189</t>
  </si>
  <si>
    <t>WI220358802</t>
  </si>
  <si>
    <t>MI2203598218</t>
  </si>
  <si>
    <t>WI220358804</t>
  </si>
  <si>
    <t>MI2203598252</t>
  </si>
  <si>
    <t>WI220358805</t>
  </si>
  <si>
    <t>MI2203598240</t>
  </si>
  <si>
    <t>WI220358807</t>
  </si>
  <si>
    <t>MI2203598532</t>
  </si>
  <si>
    <t>WI220358808</t>
  </si>
  <si>
    <t>201340000719</t>
  </si>
  <si>
    <t>MI2203598505</t>
  </si>
  <si>
    <t>WI220358809</t>
  </si>
  <si>
    <t>MI2203598539</t>
  </si>
  <si>
    <t>WI220358810</t>
  </si>
  <si>
    <t>201100014854</t>
  </si>
  <si>
    <t>MI2203598621</t>
  </si>
  <si>
    <t>WI220358811</t>
  </si>
  <si>
    <t>MI2203598951</t>
  </si>
  <si>
    <t>WI220358813</t>
  </si>
  <si>
    <t>201340000730</t>
  </si>
  <si>
    <t>MI2203598899</t>
  </si>
  <si>
    <t>WI220358822</t>
  </si>
  <si>
    <t>201110012610</t>
  </si>
  <si>
    <t>MI2203604823</t>
  </si>
  <si>
    <t>WI220358823</t>
  </si>
  <si>
    <t>MI2203604825</t>
  </si>
  <si>
    <t>WI220358824</t>
  </si>
  <si>
    <t>MI2203604829</t>
  </si>
  <si>
    <t>WI220358825</t>
  </si>
  <si>
    <t>MI2203604833</t>
  </si>
  <si>
    <t>WI220358826</t>
  </si>
  <si>
    <t>MI2203604838</t>
  </si>
  <si>
    <t>WI220358827</t>
  </si>
  <si>
    <t>MI2203604839</t>
  </si>
  <si>
    <t>WI220358830</t>
  </si>
  <si>
    <t>201110012607</t>
  </si>
  <si>
    <t>MI2203605039</t>
  </si>
  <si>
    <t>WI220358831</t>
  </si>
  <si>
    <t>MI2203605067</t>
  </si>
  <si>
    <t>WI220358832</t>
  </si>
  <si>
    <t>MI2203605041</t>
  </si>
  <si>
    <t>WI220358833</t>
  </si>
  <si>
    <t>MI2203605049</t>
  </si>
  <si>
    <t>WI220358834</t>
  </si>
  <si>
    <t>201100014858</t>
  </si>
  <si>
    <t>MI2203605133</t>
  </si>
  <si>
    <t>WI220358853</t>
  </si>
  <si>
    <t>WI220358896</t>
  </si>
  <si>
    <t>WI220359046</t>
  </si>
  <si>
    <t>WI220359059</t>
  </si>
  <si>
    <t>WI220359060</t>
  </si>
  <si>
    <t>WI220359072</t>
  </si>
  <si>
    <t>WI220359077</t>
  </si>
  <si>
    <t>WI22035910</t>
  </si>
  <si>
    <t>MI220363041</t>
  </si>
  <si>
    <t>WI220359107</t>
  </si>
  <si>
    <t>201300022268</t>
  </si>
  <si>
    <t>MI2203615071</t>
  </si>
  <si>
    <t>WI220359108</t>
  </si>
  <si>
    <t>MI2203615096</t>
  </si>
  <si>
    <t>WI220359109</t>
  </si>
  <si>
    <t>MI2203615079</t>
  </si>
  <si>
    <t>WI220359110</t>
  </si>
  <si>
    <t>MI2203615098</t>
  </si>
  <si>
    <t>WI220359112</t>
  </si>
  <si>
    <t>MI2203615108</t>
  </si>
  <si>
    <t>WI220359113</t>
  </si>
  <si>
    <t>MI2203615101</t>
  </si>
  <si>
    <t>WI220359116</t>
  </si>
  <si>
    <t>MI2203615150</t>
  </si>
  <si>
    <t>WI220359118</t>
  </si>
  <si>
    <t>MI2203615144</t>
  </si>
  <si>
    <t>WI220359119</t>
  </si>
  <si>
    <t>MI2203615154</t>
  </si>
  <si>
    <t>WI220359120</t>
  </si>
  <si>
    <t>MI2203615158</t>
  </si>
  <si>
    <t>WI220359122</t>
  </si>
  <si>
    <t>MI2203615160</t>
  </si>
  <si>
    <t>WI220359124</t>
  </si>
  <si>
    <t>MI2203615168</t>
  </si>
  <si>
    <t>WI220359125</t>
  </si>
  <si>
    <t>MI2203615172</t>
  </si>
  <si>
    <t>WI220359149</t>
  </si>
  <si>
    <t>MI2203615481</t>
  </si>
  <si>
    <t>WI220359168</t>
  </si>
  <si>
    <t>MI2203615763</t>
  </si>
  <si>
    <t>WI220359364</t>
  </si>
  <si>
    <t>201130013501</t>
  </si>
  <si>
    <t>MI2203617338</t>
  </si>
  <si>
    <t>WI22035942</t>
  </si>
  <si>
    <t>MI220363047</t>
  </si>
  <si>
    <t>WI220359430</t>
  </si>
  <si>
    <t>WI220359432</t>
  </si>
  <si>
    <t>201330005887</t>
  </si>
  <si>
    <t>MI2203617639</t>
  </si>
  <si>
    <t>WI220359436</t>
  </si>
  <si>
    <t>MI2203617652</t>
  </si>
  <si>
    <t>WI220359438</t>
  </si>
  <si>
    <t>MI2203617663</t>
  </si>
  <si>
    <t>WI220359440</t>
  </si>
  <si>
    <t>MI2203617673</t>
  </si>
  <si>
    <t>WI220359442</t>
  </si>
  <si>
    <t>MI2203617676</t>
  </si>
  <si>
    <t>WI220359444</t>
  </si>
  <si>
    <t>MI2203617685</t>
  </si>
  <si>
    <t>WI220359445</t>
  </si>
  <si>
    <t>MI2203617719</t>
  </si>
  <si>
    <t>WI220359447</t>
  </si>
  <si>
    <t>MI2203617738</t>
  </si>
  <si>
    <t>WI220359448</t>
  </si>
  <si>
    <t>MI2203617727</t>
  </si>
  <si>
    <t>WI220359449</t>
  </si>
  <si>
    <t>MI2203617747</t>
  </si>
  <si>
    <t>WI220359450</t>
  </si>
  <si>
    <t>MI2203617742</t>
  </si>
  <si>
    <t>WI220359453</t>
  </si>
  <si>
    <t>MI2203617754</t>
  </si>
  <si>
    <t>WI220359467</t>
  </si>
  <si>
    <t>201300021367</t>
  </si>
  <si>
    <t>MI2203617989</t>
  </si>
  <si>
    <t>WI22035947</t>
  </si>
  <si>
    <t>201340000666</t>
  </si>
  <si>
    <t>MI220363065</t>
  </si>
  <si>
    <t>WI220359488</t>
  </si>
  <si>
    <t>201130013450</t>
  </si>
  <si>
    <t>MI2203617866</t>
  </si>
  <si>
    <t>WI220359510</t>
  </si>
  <si>
    <t>WI220359525</t>
  </si>
  <si>
    <t>WI220359538</t>
  </si>
  <si>
    <t>WI220359571</t>
  </si>
  <si>
    <t>201130013503</t>
  </si>
  <si>
    <t>MI2203618938</t>
  </si>
  <si>
    <t>WI220359592</t>
  </si>
  <si>
    <t>MI2203619358</t>
  </si>
  <si>
    <t>WI220359594</t>
  </si>
  <si>
    <t>MI2203619360</t>
  </si>
  <si>
    <t>WI220359598</t>
  </si>
  <si>
    <t>MI2203619422</t>
  </si>
  <si>
    <t>WI220359602</t>
  </si>
  <si>
    <t>MI2203619432</t>
  </si>
  <si>
    <t>WI220359603</t>
  </si>
  <si>
    <t>MI2203619435</t>
  </si>
  <si>
    <t>WI220359605</t>
  </si>
  <si>
    <t>MI2203619442</t>
  </si>
  <si>
    <t>WI220359697</t>
  </si>
  <si>
    <t>201308008191</t>
  </si>
  <si>
    <t>MI2203620730</t>
  </si>
  <si>
    <t>WI220359739</t>
  </si>
  <si>
    <t>201330005921</t>
  </si>
  <si>
    <t>MI2203621110</t>
  </si>
  <si>
    <t>WI220359896</t>
  </si>
  <si>
    <t>WI220359922</t>
  </si>
  <si>
    <t>MI2203622914</t>
  </si>
  <si>
    <t>WI220359966</t>
  </si>
  <si>
    <t>MI2203623435</t>
  </si>
  <si>
    <t>WI220359978</t>
  </si>
  <si>
    <t>MI2203623537</t>
  </si>
  <si>
    <t>WI220359985</t>
  </si>
  <si>
    <t>WI220360013</t>
  </si>
  <si>
    <t>MI2203623982</t>
  </si>
  <si>
    <t>WI220360015</t>
  </si>
  <si>
    <t>MI2203623999</t>
  </si>
  <si>
    <t>WI220360016</t>
  </si>
  <si>
    <t>MI2203624008</t>
  </si>
  <si>
    <t>WI220360034</t>
  </si>
  <si>
    <t>201300022284</t>
  </si>
  <si>
    <t>MI2203624200</t>
  </si>
  <si>
    <t>WI220360042</t>
  </si>
  <si>
    <t>MI2203624303</t>
  </si>
  <si>
    <t>WI220360044</t>
  </si>
  <si>
    <t>MI2203624322</t>
  </si>
  <si>
    <t>WI220360047</t>
  </si>
  <si>
    <t>MI2203624336</t>
  </si>
  <si>
    <t>WI220360048</t>
  </si>
  <si>
    <t>MI2203624346</t>
  </si>
  <si>
    <t>WI220360049</t>
  </si>
  <si>
    <t>MI2203624357</t>
  </si>
  <si>
    <t>WI220360075</t>
  </si>
  <si>
    <t>WI22036009</t>
  </si>
  <si>
    <t>MI220364071</t>
  </si>
  <si>
    <t>WI22036011</t>
  </si>
  <si>
    <t>MI220364092</t>
  </si>
  <si>
    <t>WI220360121</t>
  </si>
  <si>
    <t>WI220360135</t>
  </si>
  <si>
    <t>MI2203625389</t>
  </si>
  <si>
    <t>WI220360165</t>
  </si>
  <si>
    <t>201330005762</t>
  </si>
  <si>
    <t>MI2203625645</t>
  </si>
  <si>
    <t>WI220360166</t>
  </si>
  <si>
    <t>MI2203625635</t>
  </si>
  <si>
    <t>WI220360168</t>
  </si>
  <si>
    <t>MI2203625649</t>
  </si>
  <si>
    <t>WI220360171</t>
  </si>
  <si>
    <t>MI2203625658</t>
  </si>
  <si>
    <t>WI220360174</t>
  </si>
  <si>
    <t>MI2203625670</t>
  </si>
  <si>
    <t>WI220360212</t>
  </si>
  <si>
    <t>MI2203625942</t>
  </si>
  <si>
    <t>WI220360272</t>
  </si>
  <si>
    <t>MI2203626400</t>
  </si>
  <si>
    <t>WI220360408</t>
  </si>
  <si>
    <t>WI220360447</t>
  </si>
  <si>
    <t>201300022298</t>
  </si>
  <si>
    <t>MI2203628274</t>
  </si>
  <si>
    <t>WI220360548</t>
  </si>
  <si>
    <t>201300022277</t>
  </si>
  <si>
    <t>MI2203629618</t>
  </si>
  <si>
    <t>WI220360550</t>
  </si>
  <si>
    <t>WI220360590</t>
  </si>
  <si>
    <t>WI220360609</t>
  </si>
  <si>
    <t>201300022302</t>
  </si>
  <si>
    <t>MI2203630153</t>
  </si>
  <si>
    <t>WI220360613</t>
  </si>
  <si>
    <t>MI2203630230</t>
  </si>
  <si>
    <t>WI220360647</t>
  </si>
  <si>
    <t>WI220360655</t>
  </si>
  <si>
    <t>WI220360675</t>
  </si>
  <si>
    <t>WI220360685</t>
  </si>
  <si>
    <t>WI220360698</t>
  </si>
  <si>
    <t>MI2203631361</t>
  </si>
  <si>
    <t>WI220360718</t>
  </si>
  <si>
    <t>WI220360801</t>
  </si>
  <si>
    <t>201330005231</t>
  </si>
  <si>
    <t>MI2203632004</t>
  </si>
  <si>
    <t>WI22036081</t>
  </si>
  <si>
    <t>201330005544</t>
  </si>
  <si>
    <t>MI220364864</t>
  </si>
  <si>
    <t>WI220360827</t>
  </si>
  <si>
    <t>WI22036085</t>
  </si>
  <si>
    <t>MI220364894</t>
  </si>
  <si>
    <t>WI22036086</t>
  </si>
  <si>
    <t>MI220364932</t>
  </si>
  <si>
    <t>WI220360864</t>
  </si>
  <si>
    <t>MI2203632547</t>
  </si>
  <si>
    <t>WI220360893</t>
  </si>
  <si>
    <t>WI220360913</t>
  </si>
  <si>
    <t>WI22036092</t>
  </si>
  <si>
    <t>MI220364963</t>
  </si>
  <si>
    <t>WI220360937</t>
  </si>
  <si>
    <t>WI220360948</t>
  </si>
  <si>
    <t>WI220361116</t>
  </si>
  <si>
    <t>WI22036137</t>
  </si>
  <si>
    <t>201348000373</t>
  </si>
  <si>
    <t>MI220365460</t>
  </si>
  <si>
    <t>WI220361550</t>
  </si>
  <si>
    <t>201100014855</t>
  </si>
  <si>
    <t>MI2203639555</t>
  </si>
  <si>
    <t>WI22036157</t>
  </si>
  <si>
    <t>WI220361584</t>
  </si>
  <si>
    <t>MI2203639726</t>
  </si>
  <si>
    <t>WI220361594</t>
  </si>
  <si>
    <t>201300022114</t>
  </si>
  <si>
    <t>MI2203639800</t>
  </si>
  <si>
    <t>WI220361600</t>
  </si>
  <si>
    <t>MI2203639814</t>
  </si>
  <si>
    <t>WI220361604</t>
  </si>
  <si>
    <t>MI2203639883</t>
  </si>
  <si>
    <t>WI220361605</t>
  </si>
  <si>
    <t>MI2203639899</t>
  </si>
  <si>
    <t>WI220361606</t>
  </si>
  <si>
    <t>MI2203639906</t>
  </si>
  <si>
    <t>WI220361607</t>
  </si>
  <si>
    <t>MI2203639920</t>
  </si>
  <si>
    <t>WI220361608</t>
  </si>
  <si>
    <t>MI2203639929</t>
  </si>
  <si>
    <t>WI220361609</t>
  </si>
  <si>
    <t>MI2203639946</t>
  </si>
  <si>
    <t>WI220361610</t>
  </si>
  <si>
    <t>MI2203639943</t>
  </si>
  <si>
    <t>WI220361613</t>
  </si>
  <si>
    <t>MI2203639954</t>
  </si>
  <si>
    <t>WI220361620</t>
  </si>
  <si>
    <t>MI2203640120</t>
  </si>
  <si>
    <t>WI220361623</t>
  </si>
  <si>
    <t>MI2203640153</t>
  </si>
  <si>
    <t>WI220361631</t>
  </si>
  <si>
    <t>201300022278</t>
  </si>
  <si>
    <t>MI2203640178</t>
  </si>
  <si>
    <t>WI220361698</t>
  </si>
  <si>
    <t>MI2203640763</t>
  </si>
  <si>
    <t>WI220361751</t>
  </si>
  <si>
    <t>201330005952</t>
  </si>
  <si>
    <t>MI2203641304</t>
  </si>
  <si>
    <t>WI220361755</t>
  </si>
  <si>
    <t>MI2203641345</t>
  </si>
  <si>
    <t>WI220361756</t>
  </si>
  <si>
    <t>MI2203641332</t>
  </si>
  <si>
    <t>WI220361757</t>
  </si>
  <si>
    <t>MI2203641363</t>
  </si>
  <si>
    <t>WI220361759</t>
  </si>
  <si>
    <t>MI2203641395</t>
  </si>
  <si>
    <t>WI220361760</t>
  </si>
  <si>
    <t>MI2203641383</t>
  </si>
  <si>
    <t>WI220361764</t>
  </si>
  <si>
    <t>MI2203641419</t>
  </si>
  <si>
    <t>WI220361767</t>
  </si>
  <si>
    <t>MI2203641437</t>
  </si>
  <si>
    <t>WI2203620</t>
  </si>
  <si>
    <t>MI22039212</t>
  </si>
  <si>
    <t>WI22036203</t>
  </si>
  <si>
    <t>MI220366659</t>
  </si>
  <si>
    <t>WI220362181</t>
  </si>
  <si>
    <t>MI2203645271</t>
  </si>
  <si>
    <t>WI220362192</t>
  </si>
  <si>
    <t>201330005934</t>
  </si>
  <si>
    <t>MI2203645452</t>
  </si>
  <si>
    <t>WI220362203</t>
  </si>
  <si>
    <t>MI2203645563</t>
  </si>
  <si>
    <t>WI22036225</t>
  </si>
  <si>
    <t>WI220362257</t>
  </si>
  <si>
    <t>201300022303</t>
  </si>
  <si>
    <t>MI2203646077</t>
  </si>
  <si>
    <t>WI22036228</t>
  </si>
  <si>
    <t>MI220367299</t>
  </si>
  <si>
    <t>WI22036229</t>
  </si>
  <si>
    <t>MI220367309</t>
  </si>
  <si>
    <t>WI220362314</t>
  </si>
  <si>
    <t>201110012620</t>
  </si>
  <si>
    <t>MI2203646549</t>
  </si>
  <si>
    <t>WI220362323</t>
  </si>
  <si>
    <t>201330005929</t>
  </si>
  <si>
    <t>MI2203646685</t>
  </si>
  <si>
    <t>WI220362356</t>
  </si>
  <si>
    <t>WI220362500</t>
  </si>
  <si>
    <t>WI220362519</t>
  </si>
  <si>
    <t>MI2203648614</t>
  </si>
  <si>
    <t>Cindy Lyn Mendoza</t>
  </si>
  <si>
    <t>WI220362520</t>
  </si>
  <si>
    <t>MI2203648619</t>
  </si>
  <si>
    <t>WI220362521</t>
  </si>
  <si>
    <t>Monali Jadhav</t>
  </si>
  <si>
    <t>WI220362592</t>
  </si>
  <si>
    <t>201300020516</t>
  </si>
  <si>
    <t>MI2203649213</t>
  </si>
  <si>
    <t>WI220362809</t>
  </si>
  <si>
    <t>201308008313</t>
  </si>
  <si>
    <t>MI2203650770</t>
  </si>
  <si>
    <t>WI220362814</t>
  </si>
  <si>
    <t>201110012623</t>
  </si>
  <si>
    <t>MI2203650913</t>
  </si>
  <si>
    <t>WI220362820</t>
  </si>
  <si>
    <t>201100014863</t>
  </si>
  <si>
    <t>MI2203651092</t>
  </si>
  <si>
    <t>WI220362821</t>
  </si>
  <si>
    <t>MI2203651095</t>
  </si>
  <si>
    <t>WI220362823</t>
  </si>
  <si>
    <t>MI2203651100</t>
  </si>
  <si>
    <t>WI220362880</t>
  </si>
  <si>
    <t>WI220362886</t>
  </si>
  <si>
    <t>WI22036289</t>
  </si>
  <si>
    <t>WI220363447</t>
  </si>
  <si>
    <t>201348000372</t>
  </si>
  <si>
    <t>MI2203656935</t>
  </si>
  <si>
    <t>WI220363586</t>
  </si>
  <si>
    <t>201300022314</t>
  </si>
  <si>
    <t>MI2203658209</t>
  </si>
  <si>
    <t>WI220363593</t>
  </si>
  <si>
    <t>MI2203658263</t>
  </si>
  <si>
    <t>WI220363595</t>
  </si>
  <si>
    <t>MI2203658330</t>
  </si>
  <si>
    <t>WI220363625</t>
  </si>
  <si>
    <t>MI2203658648</t>
  </si>
  <si>
    <t>WI220363661</t>
  </si>
  <si>
    <t>201300022299</t>
  </si>
  <si>
    <t>MI2203659028</t>
  </si>
  <si>
    <t>WI220363676</t>
  </si>
  <si>
    <t>MI2203659190</t>
  </si>
  <si>
    <t>WI220363724</t>
  </si>
  <si>
    <t>WI220363803</t>
  </si>
  <si>
    <t>201330005971</t>
  </si>
  <si>
    <t>MI2203659737</t>
  </si>
  <si>
    <t>WI220363822</t>
  </si>
  <si>
    <t>WI220363841</t>
  </si>
  <si>
    <t>201340000740</t>
  </si>
  <si>
    <t>MI2203660105</t>
  </si>
  <si>
    <t>WI220364133</t>
  </si>
  <si>
    <t>201330005967</t>
  </si>
  <si>
    <t>MI2203662410</t>
  </si>
  <si>
    <t>WI220364206</t>
  </si>
  <si>
    <t>MI2203663411</t>
  </si>
  <si>
    <t>WI220364230</t>
  </si>
  <si>
    <t>WI220364261</t>
  </si>
  <si>
    <t>WI220364321</t>
  </si>
  <si>
    <t>201340000731</t>
  </si>
  <si>
    <t>MI2203664707</t>
  </si>
  <si>
    <t>WI220364362</t>
  </si>
  <si>
    <t>WI220364482</t>
  </si>
  <si>
    <t>201100014830</t>
  </si>
  <si>
    <t>MI2203666394</t>
  </si>
  <si>
    <t>WI220364483</t>
  </si>
  <si>
    <t>MI2203666388</t>
  </si>
  <si>
    <t>WI220364495</t>
  </si>
  <si>
    <t>201130013490</t>
  </si>
  <si>
    <t>MI2203666554</t>
  </si>
  <si>
    <t>WI220364508</t>
  </si>
  <si>
    <t>201340000743</t>
  </si>
  <si>
    <t>MI2203666695</t>
  </si>
  <si>
    <t>WI220364542</t>
  </si>
  <si>
    <t>WI220364587</t>
  </si>
  <si>
    <t>201300022328</t>
  </si>
  <si>
    <t>MI2203667342</t>
  </si>
  <si>
    <t>WI22036460</t>
  </si>
  <si>
    <t>201300021681</t>
  </si>
  <si>
    <t>MI220368793</t>
  </si>
  <si>
    <t>WI220364652</t>
  </si>
  <si>
    <t>MI2203668498</t>
  </si>
  <si>
    <t>WI220364657</t>
  </si>
  <si>
    <t>MI2203668552</t>
  </si>
  <si>
    <t>WI220364672</t>
  </si>
  <si>
    <t>MI2203668570</t>
  </si>
  <si>
    <t>WI220364675</t>
  </si>
  <si>
    <t>MI2203668591</t>
  </si>
  <si>
    <t>WI22036468</t>
  </si>
  <si>
    <t>MI220368180</t>
  </si>
  <si>
    <t>WI220364700</t>
  </si>
  <si>
    <t>201100014850</t>
  </si>
  <si>
    <t>MI2203668809</t>
  </si>
  <si>
    <t>WI220364705</t>
  </si>
  <si>
    <t>MI2203668852</t>
  </si>
  <si>
    <t>WI220364711</t>
  </si>
  <si>
    <t>MI2203668858</t>
  </si>
  <si>
    <t>WI220364713</t>
  </si>
  <si>
    <t>MI2203668871</t>
  </si>
  <si>
    <t>WI220364715</t>
  </si>
  <si>
    <t>MI2203668885</t>
  </si>
  <si>
    <t>WI220364717</t>
  </si>
  <si>
    <t>MI2203668894</t>
  </si>
  <si>
    <t>WI220364720</t>
  </si>
  <si>
    <t>MI2203668930</t>
  </si>
  <si>
    <t>WI220364721</t>
  </si>
  <si>
    <t>WI220364735</t>
  </si>
  <si>
    <t>MI2203669065</t>
  </si>
  <si>
    <t>WI220364739</t>
  </si>
  <si>
    <t>MI2203669098</t>
  </si>
  <si>
    <t>WI220364741</t>
  </si>
  <si>
    <t>MI2203669107</t>
  </si>
  <si>
    <t>WI220364742</t>
  </si>
  <si>
    <t>MI2203669124</t>
  </si>
  <si>
    <t>WI220364743</t>
  </si>
  <si>
    <t>MI2203669131</t>
  </si>
  <si>
    <t>WI220364749</t>
  </si>
  <si>
    <t>MI2203669154</t>
  </si>
  <si>
    <t>WI220364760</t>
  </si>
  <si>
    <t>MI2203669295</t>
  </si>
  <si>
    <t>WI220364819</t>
  </si>
  <si>
    <t>WI220364823</t>
  </si>
  <si>
    <t>201300022195</t>
  </si>
  <si>
    <t>MI2203669855</t>
  </si>
  <si>
    <t>WI220364824</t>
  </si>
  <si>
    <t>MI2203669898</t>
  </si>
  <si>
    <t>WI220364831</t>
  </si>
  <si>
    <t>MI2203670006</t>
  </si>
  <si>
    <t>WI220364843</t>
  </si>
  <si>
    <t>MI2203670029</t>
  </si>
  <si>
    <t>WI220364844</t>
  </si>
  <si>
    <t>MI2203670018</t>
  </si>
  <si>
    <t>WI220364849</t>
  </si>
  <si>
    <t>MI2203670039</t>
  </si>
  <si>
    <t>WI220364874</t>
  </si>
  <si>
    <t>201330005915</t>
  </si>
  <si>
    <t>MI2203670295</t>
  </si>
  <si>
    <t>WI220364878</t>
  </si>
  <si>
    <t>MI2203670301</t>
  </si>
  <si>
    <t>WI220364879</t>
  </si>
  <si>
    <t>MI2203670313</t>
  </si>
  <si>
    <t>WI220364881</t>
  </si>
  <si>
    <t>MI2203670319</t>
  </si>
  <si>
    <t>WI220364905</t>
  </si>
  <si>
    <t>MI2203670729</t>
  </si>
  <si>
    <t>WI220364908</t>
  </si>
  <si>
    <t>MI2203670766</t>
  </si>
  <si>
    <t>WI220365027</t>
  </si>
  <si>
    <t>WI220365028</t>
  </si>
  <si>
    <t>MI2203671715</t>
  </si>
  <si>
    <t>WI220365121</t>
  </si>
  <si>
    <t>201300022292</t>
  </si>
  <si>
    <t>MI2203672884</t>
  </si>
  <si>
    <t>WI220365140</t>
  </si>
  <si>
    <t>MI2203672994</t>
  </si>
  <si>
    <t>WI220365178</t>
  </si>
  <si>
    <t>201130013497</t>
  </si>
  <si>
    <t>MI2203673429</t>
  </si>
  <si>
    <t>WI220365198</t>
  </si>
  <si>
    <t>WI220365199</t>
  </si>
  <si>
    <t>MI2203673663</t>
  </si>
  <si>
    <t>WI220365201</t>
  </si>
  <si>
    <t>MI2203673722</t>
  </si>
  <si>
    <t>WI220365280</t>
  </si>
  <si>
    <t>WI220365329</t>
  </si>
  <si>
    <t>Nilesh Thakur</t>
  </si>
  <si>
    <t>WI220365357</t>
  </si>
  <si>
    <t>201308008194</t>
  </si>
  <si>
    <t>MI2203675135</t>
  </si>
  <si>
    <t>WI220365398</t>
  </si>
  <si>
    <t>201110012431</t>
  </si>
  <si>
    <t>MI2203675634</t>
  </si>
  <si>
    <t>WI220365507</t>
  </si>
  <si>
    <t>MI2203676908</t>
  </si>
  <si>
    <t>WI220365517</t>
  </si>
  <si>
    <t>MI2203676944</t>
  </si>
  <si>
    <t>WI220365696</t>
  </si>
  <si>
    <t>201348000351</t>
  </si>
  <si>
    <t>MI2203678118</t>
  </si>
  <si>
    <t>WI220365728</t>
  </si>
  <si>
    <t>WI22036578</t>
  </si>
  <si>
    <t>MI220370045</t>
  </si>
  <si>
    <t>WI22036579</t>
  </si>
  <si>
    <t>MI220370040</t>
  </si>
  <si>
    <t>WI220365848</t>
  </si>
  <si>
    <t>MI2203679375</t>
  </si>
  <si>
    <t>WI220365861</t>
  </si>
  <si>
    <t>201300022339</t>
  </si>
  <si>
    <t>MI2203679464</t>
  </si>
  <si>
    <t>WI220365873</t>
  </si>
  <si>
    <t>MI2203679490</t>
  </si>
  <si>
    <t>WI220365891</t>
  </si>
  <si>
    <t>WI220365944</t>
  </si>
  <si>
    <t>201308008248</t>
  </si>
  <si>
    <t>MI2203680117</t>
  </si>
  <si>
    <t>WI22036604</t>
  </si>
  <si>
    <t>201130013385</t>
  </si>
  <si>
    <t>MI220370286</t>
  </si>
  <si>
    <t>WI220366049</t>
  </si>
  <si>
    <t>201300022326</t>
  </si>
  <si>
    <t>MI2203681127</t>
  </si>
  <si>
    <t>WI220366068</t>
  </si>
  <si>
    <t>MI2203681293</t>
  </si>
  <si>
    <t>WI22036607</t>
  </si>
  <si>
    <t>MI220370279</t>
  </si>
  <si>
    <t>WI220366077</t>
  </si>
  <si>
    <t>WI220366080</t>
  </si>
  <si>
    <t>MI2203681310</t>
  </si>
  <si>
    <t>WI220366088</t>
  </si>
  <si>
    <t>MI2203681327</t>
  </si>
  <si>
    <t>WI220366108</t>
  </si>
  <si>
    <t>MI2203681350</t>
  </si>
  <si>
    <t>WI22036616</t>
  </si>
  <si>
    <t>MI220370298</t>
  </si>
  <si>
    <t>WI22036617</t>
  </si>
  <si>
    <t>MI220370301</t>
  </si>
  <si>
    <t>WI220366246</t>
  </si>
  <si>
    <t>WI220366248</t>
  </si>
  <si>
    <t>MI2203681808</t>
  </si>
  <si>
    <t>WI22036625</t>
  </si>
  <si>
    <t>MI220370311</t>
  </si>
  <si>
    <t>WI22036628</t>
  </si>
  <si>
    <t>MI220370316</t>
  </si>
  <si>
    <t>WI220366342</t>
  </si>
  <si>
    <t>201300022325</t>
  </si>
  <si>
    <t>MI2203682335</t>
  </si>
  <si>
    <t>WI220366349</t>
  </si>
  <si>
    <t>MI2203682451</t>
  </si>
  <si>
    <t>WI220366375</t>
  </si>
  <si>
    <t>201300022307</t>
  </si>
  <si>
    <t>MI2203682689</t>
  </si>
  <si>
    <t>WI220366378</t>
  </si>
  <si>
    <t>MI2203682798</t>
  </si>
  <si>
    <t>WI220366379</t>
  </si>
  <si>
    <t>MI2203682823</t>
  </si>
  <si>
    <t>WI220366381</t>
  </si>
  <si>
    <t>MI2203682830</t>
  </si>
  <si>
    <t>WI220366382</t>
  </si>
  <si>
    <t>MI2203682838</t>
  </si>
  <si>
    <t>WI220366398</t>
  </si>
  <si>
    <t>201300022324</t>
  </si>
  <si>
    <t>MI2203683007</t>
  </si>
  <si>
    <t>WI220366409</t>
  </si>
  <si>
    <t>WI220366419</t>
  </si>
  <si>
    <t>MI2203683364</t>
  </si>
  <si>
    <t>WI22036645</t>
  </si>
  <si>
    <t>201110012515</t>
  </si>
  <si>
    <t>MI220370728</t>
  </si>
  <si>
    <t>WI220366461</t>
  </si>
  <si>
    <t>201130013513</t>
  </si>
  <si>
    <t>MI2203683538</t>
  </si>
  <si>
    <t>WI220366468</t>
  </si>
  <si>
    <t>201330005946</t>
  </si>
  <si>
    <t>MI2203683767</t>
  </si>
  <si>
    <t>WI220366472</t>
  </si>
  <si>
    <t>MI2203683784</t>
  </si>
  <si>
    <t>WI220366489</t>
  </si>
  <si>
    <t>MI2203684016</t>
  </si>
  <si>
    <t>WI220366510</t>
  </si>
  <si>
    <t>201330005944</t>
  </si>
  <si>
    <t>MI2203684102</t>
  </si>
  <si>
    <t>WI220366552</t>
  </si>
  <si>
    <t>201330005965</t>
  </si>
  <si>
    <t>MI2203684560</t>
  </si>
  <si>
    <t>WI220366565</t>
  </si>
  <si>
    <t>201330005904</t>
  </si>
  <si>
    <t>MI2203684941</t>
  </si>
  <si>
    <t>WI220366662</t>
  </si>
  <si>
    <t>201308008322</t>
  </si>
  <si>
    <t>MI2203686343</t>
  </si>
  <si>
    <t>WI220366707</t>
  </si>
  <si>
    <t>WI220366721</t>
  </si>
  <si>
    <t>WI220366748</t>
  </si>
  <si>
    <t>WI220366754</t>
  </si>
  <si>
    <t>201330005719</t>
  </si>
  <si>
    <t>MI2203687244</t>
  </si>
  <si>
    <t>WI220366765</t>
  </si>
  <si>
    <t>MI2203687286</t>
  </si>
  <si>
    <t>WI220366783</t>
  </si>
  <si>
    <t>WI220366795</t>
  </si>
  <si>
    <t>WI220366800</t>
  </si>
  <si>
    <t>MI2203687728</t>
  </si>
  <si>
    <t>WI220366805</t>
  </si>
  <si>
    <t>201300022344</t>
  </si>
  <si>
    <t>MI2203687733</t>
  </si>
  <si>
    <t>WI220366845</t>
  </si>
  <si>
    <t>WI220366968</t>
  </si>
  <si>
    <t>201130013520</t>
  </si>
  <si>
    <t>MI2203689876</t>
  </si>
  <si>
    <t>WI220367013</t>
  </si>
  <si>
    <t>WI220367015</t>
  </si>
  <si>
    <t>201300022342</t>
  </si>
  <si>
    <t>MI2203690492</t>
  </si>
  <si>
    <t>WI220367076</t>
  </si>
  <si>
    <t>MI2203691161</t>
  </si>
  <si>
    <t>WI220367087</t>
  </si>
  <si>
    <t>MI2203691250</t>
  </si>
  <si>
    <t>WI220367088</t>
  </si>
  <si>
    <t>MI2203691252</t>
  </si>
  <si>
    <t>WI220367090</t>
  </si>
  <si>
    <t>MI2203691255</t>
  </si>
  <si>
    <t>WI220367129</t>
  </si>
  <si>
    <t>201330006005</t>
  </si>
  <si>
    <t>MI2203691693</t>
  </si>
  <si>
    <t>WI220367176</t>
  </si>
  <si>
    <t>201330005993</t>
  </si>
  <si>
    <t>MI2203692531</t>
  </si>
  <si>
    <t>WI220367181</t>
  </si>
  <si>
    <t>WI220367192</t>
  </si>
  <si>
    <t>WI220367196</t>
  </si>
  <si>
    <t>WI220367202</t>
  </si>
  <si>
    <t>201100014879</t>
  </si>
  <si>
    <t>MI2203692813</t>
  </si>
  <si>
    <t>WI220367223</t>
  </si>
  <si>
    <t>WI220367672</t>
  </si>
  <si>
    <t>MI2203698150</t>
  </si>
  <si>
    <t>WI220367675</t>
  </si>
  <si>
    <t>MI2203698174</t>
  </si>
  <si>
    <t>WI220367676</t>
  </si>
  <si>
    <t>MI2203698186</t>
  </si>
  <si>
    <t>WI220367683</t>
  </si>
  <si>
    <t>MI2203698257</t>
  </si>
  <si>
    <t>WI220367686</t>
  </si>
  <si>
    <t>MI2203698275</t>
  </si>
  <si>
    <t>WI220367688</t>
  </si>
  <si>
    <t>MI2203698296</t>
  </si>
  <si>
    <t>WI220367701</t>
  </si>
  <si>
    <t>MI2203698396</t>
  </si>
  <si>
    <t>WI220367810</t>
  </si>
  <si>
    <t>201300022236</t>
  </si>
  <si>
    <t>MI2203699834</t>
  </si>
  <si>
    <t>WI220367812</t>
  </si>
  <si>
    <t>MI2203699879</t>
  </si>
  <si>
    <t>WI220367885</t>
  </si>
  <si>
    <t>WI220367925</t>
  </si>
  <si>
    <t>201330005997</t>
  </si>
  <si>
    <t>MI2203700920</t>
  </si>
  <si>
    <t>WI220367930</t>
  </si>
  <si>
    <t>201100014874</t>
  </si>
  <si>
    <t>MI2203701009</t>
  </si>
  <si>
    <t>WI220367931</t>
  </si>
  <si>
    <t>MI2203701013</t>
  </si>
  <si>
    <t>WI220367934</t>
  </si>
  <si>
    <t>MI2203701022</t>
  </si>
  <si>
    <t>WI220367935</t>
  </si>
  <si>
    <t>MI2203701019</t>
  </si>
  <si>
    <t>WI220367943</t>
  </si>
  <si>
    <t>WI220367946</t>
  </si>
  <si>
    <t>201300022337</t>
  </si>
  <si>
    <t>MI2203701274</t>
  </si>
  <si>
    <t>WI220367947</t>
  </si>
  <si>
    <t>MI2203701280</t>
  </si>
  <si>
    <t>WI220367961</t>
  </si>
  <si>
    <t>MI2203701431</t>
  </si>
  <si>
    <t>WI220367965</t>
  </si>
  <si>
    <t>WI220367969</t>
  </si>
  <si>
    <t>201340000744</t>
  </si>
  <si>
    <t>MI2203701486</t>
  </si>
  <si>
    <t>WI220367971</t>
  </si>
  <si>
    <t>MI2203701559</t>
  </si>
  <si>
    <t>WI220368025</t>
  </si>
  <si>
    <t>MI2203702158</t>
  </si>
  <si>
    <t>WI220368026</t>
  </si>
  <si>
    <t>201340000739</t>
  </si>
  <si>
    <t>MI2203702122</t>
  </si>
  <si>
    <t>WI220368100</t>
  </si>
  <si>
    <t>MI2203702949</t>
  </si>
  <si>
    <t>WI220368102</t>
  </si>
  <si>
    <t>201340000741</t>
  </si>
  <si>
    <t>MI2203702889</t>
  </si>
  <si>
    <t>WI220368134</t>
  </si>
  <si>
    <t>201300022258</t>
  </si>
  <si>
    <t>MI2203703282</t>
  </si>
  <si>
    <t>WI220368167</t>
  </si>
  <si>
    <t>201300022273</t>
  </si>
  <si>
    <t>MI2203703761</t>
  </si>
  <si>
    <t>WI220368237</t>
  </si>
  <si>
    <t>MI2203704415</t>
  </si>
  <si>
    <t>WI220368252</t>
  </si>
  <si>
    <t>MI2203704487</t>
  </si>
  <si>
    <t>WI220368259</t>
  </si>
  <si>
    <t>WI22036830</t>
  </si>
  <si>
    <t>MI220373173</t>
  </si>
  <si>
    <t>WI220368305</t>
  </si>
  <si>
    <t>MI2203705169</t>
  </si>
  <si>
    <t>WI220368306</t>
  </si>
  <si>
    <t>MI2203705170</t>
  </si>
  <si>
    <t>WI220368322</t>
  </si>
  <si>
    <t>WI220368341</t>
  </si>
  <si>
    <t>WI220368376</t>
  </si>
  <si>
    <t>201330005980</t>
  </si>
  <si>
    <t>MI2203705996</t>
  </si>
  <si>
    <t>WI220368527</t>
  </si>
  <si>
    <t>WI220368574</t>
  </si>
  <si>
    <t>MI2203708150</t>
  </si>
  <si>
    <t>WI220368592</t>
  </si>
  <si>
    <t>MI2203708303</t>
  </si>
  <si>
    <t>WI220368598</t>
  </si>
  <si>
    <t>MI2203708332</t>
  </si>
  <si>
    <t>WI220368605</t>
  </si>
  <si>
    <t>WI220368616</t>
  </si>
  <si>
    <t>WI220368681</t>
  </si>
  <si>
    <t>201330006006</t>
  </si>
  <si>
    <t>MI2203709320</t>
  </si>
  <si>
    <t>WI220368724</t>
  </si>
  <si>
    <t>MI2203709656</t>
  </si>
  <si>
    <t>WI220368896</t>
  </si>
  <si>
    <t>MI2203711366</t>
  </si>
  <si>
    <t>WI220368910</t>
  </si>
  <si>
    <t>201300022370</t>
  </si>
  <si>
    <t>MI2203711495</t>
  </si>
  <si>
    <t>WI220368967</t>
  </si>
  <si>
    <t>WI220369027</t>
  </si>
  <si>
    <t>WI220369039</t>
  </si>
  <si>
    <t>MI2203712655</t>
  </si>
  <si>
    <t>WI22036915</t>
  </si>
  <si>
    <t>WI22036918</t>
  </si>
  <si>
    <t>WI22036919</t>
  </si>
  <si>
    <t>WI220369240</t>
  </si>
  <si>
    <t>201130013402</t>
  </si>
  <si>
    <t>MI2203714511</t>
  </si>
  <si>
    <t>WI220369355</t>
  </si>
  <si>
    <t>201300022368</t>
  </si>
  <si>
    <t>MI2203715545</t>
  </si>
  <si>
    <t>WI220369478</t>
  </si>
  <si>
    <t>WI220369556</t>
  </si>
  <si>
    <t>WI220369560</t>
  </si>
  <si>
    <t>201348000354</t>
  </si>
  <si>
    <t>MI2203717366</t>
  </si>
  <si>
    <t>WI220369605</t>
  </si>
  <si>
    <t>WI220369700</t>
  </si>
  <si>
    <t>201130013388</t>
  </si>
  <si>
    <t>MI2203718666</t>
  </si>
  <si>
    <t>WI220369716</t>
  </si>
  <si>
    <t>MI2203718689</t>
  </si>
  <si>
    <t>WI220369717</t>
  </si>
  <si>
    <t>201330006007</t>
  </si>
  <si>
    <t>MI2203718778</t>
  </si>
  <si>
    <t>WI220369718</t>
  </si>
  <si>
    <t>MI2203718781</t>
  </si>
  <si>
    <t>WI220369720</t>
  </si>
  <si>
    <t>MI2203718792</t>
  </si>
  <si>
    <t>WI220369721</t>
  </si>
  <si>
    <t>MI2203718796</t>
  </si>
  <si>
    <t>WI220369722</t>
  </si>
  <si>
    <t>MI2203718801</t>
  </si>
  <si>
    <t>WI220369723</t>
  </si>
  <si>
    <t>MI2203718820</t>
  </si>
  <si>
    <t>WI220369724</t>
  </si>
  <si>
    <t>MI2203718834</t>
  </si>
  <si>
    <t>WI220369728</t>
  </si>
  <si>
    <t>MI2203718813</t>
  </si>
  <si>
    <t>WI220369733</t>
  </si>
  <si>
    <t>201330006001</t>
  </si>
  <si>
    <t>MI2203718908</t>
  </si>
  <si>
    <t>WI220369901</t>
  </si>
  <si>
    <t>MI2203720249</t>
  </si>
  <si>
    <t>WI220369936</t>
  </si>
  <si>
    <t>MI2203720718</t>
  </si>
  <si>
    <t>WI220370008</t>
  </si>
  <si>
    <t>MI2203721187</t>
  </si>
  <si>
    <t>WI220370093</t>
  </si>
  <si>
    <t>MI2203721737</t>
  </si>
  <si>
    <t>WI220370138</t>
  </si>
  <si>
    <t>WI220370230</t>
  </si>
  <si>
    <t>MI2203723236</t>
  </si>
  <si>
    <t>WI220370313</t>
  </si>
  <si>
    <t>201308008320</t>
  </si>
  <si>
    <t>MI2203724084</t>
  </si>
  <si>
    <t>WI220370316</t>
  </si>
  <si>
    <t>201340000732</t>
  </si>
  <si>
    <t>MI2203724151</t>
  </si>
  <si>
    <t>WI220370399</t>
  </si>
  <si>
    <t>201300022377</t>
  </si>
  <si>
    <t>MI2203724774</t>
  </si>
  <si>
    <t>WI220370403</t>
  </si>
  <si>
    <t>201300022374</t>
  </si>
  <si>
    <t>MI2203724888</t>
  </si>
  <si>
    <t>WI220370423</t>
  </si>
  <si>
    <t>WI220370433</t>
  </si>
  <si>
    <t>WI220370440</t>
  </si>
  <si>
    <t>MI2203725234</t>
  </si>
  <si>
    <t>WI220370443</t>
  </si>
  <si>
    <t>WI220370492</t>
  </si>
  <si>
    <t>201330006003</t>
  </si>
  <si>
    <t>MI2203725556</t>
  </si>
  <si>
    <t>WI220370552</t>
  </si>
  <si>
    <t>WI220370562</t>
  </si>
  <si>
    <t>201130013527</t>
  </si>
  <si>
    <t>MI2203726029</t>
  </si>
  <si>
    <t>WI220370576</t>
  </si>
  <si>
    <t>MI2203726234</t>
  </si>
  <si>
    <t>WI220370579</t>
  </si>
  <si>
    <t>MI2203726245</t>
  </si>
  <si>
    <t>WI220370581</t>
  </si>
  <si>
    <t>MI2203726254</t>
  </si>
  <si>
    <t>WI220370582</t>
  </si>
  <si>
    <t>MI2203726260</t>
  </si>
  <si>
    <t>WI220370583</t>
  </si>
  <si>
    <t>MI2203726265</t>
  </si>
  <si>
    <t>WI220370584</t>
  </si>
  <si>
    <t>MI2203726286</t>
  </si>
  <si>
    <t>WI220370586</t>
  </si>
  <si>
    <t>MI2203726300</t>
  </si>
  <si>
    <t>WI220370588</t>
  </si>
  <si>
    <t>MI2203726308</t>
  </si>
  <si>
    <t>WI220370589</t>
  </si>
  <si>
    <t>MI2203726323</t>
  </si>
  <si>
    <t>WI220370597</t>
  </si>
  <si>
    <t>MI2203726470</t>
  </si>
  <si>
    <t>WI220370601</t>
  </si>
  <si>
    <t>MI2203726521</t>
  </si>
  <si>
    <t>WI220370603</t>
  </si>
  <si>
    <t>MI2203726531</t>
  </si>
  <si>
    <t>WI220370605</t>
  </si>
  <si>
    <t>MI2203726514</t>
  </si>
  <si>
    <t>WI220370607</t>
  </si>
  <si>
    <t>MI2203726594</t>
  </si>
  <si>
    <t>WI220370609</t>
  </si>
  <si>
    <t>MI2203726599</t>
  </si>
  <si>
    <t>WI220370610</t>
  </si>
  <si>
    <t>MI2203726620</t>
  </si>
  <si>
    <t>WI220370612</t>
  </si>
  <si>
    <t>MI2203726627</t>
  </si>
  <si>
    <t>WI220370613</t>
  </si>
  <si>
    <t>MI2203726631</t>
  </si>
  <si>
    <t>WI220370614</t>
  </si>
  <si>
    <t>MI2203726641</t>
  </si>
  <si>
    <t>WI220370615</t>
  </si>
  <si>
    <t>MI2203726650</t>
  </si>
  <si>
    <t>WI220370617</t>
  </si>
  <si>
    <t>MI2203726658</t>
  </si>
  <si>
    <t>WI220370618</t>
  </si>
  <si>
    <t>MI2203726666</t>
  </si>
  <si>
    <t>WI220370624</t>
  </si>
  <si>
    <t>MI2203726780</t>
  </si>
  <si>
    <t>WI220370625</t>
  </si>
  <si>
    <t>MI2203726782</t>
  </si>
  <si>
    <t>WI220370626</t>
  </si>
  <si>
    <t>MI2203726790</t>
  </si>
  <si>
    <t>WI220370628</t>
  </si>
  <si>
    <t>MI2203726806</t>
  </si>
  <si>
    <t>WI220370638</t>
  </si>
  <si>
    <t>WI220370654</t>
  </si>
  <si>
    <t>WI220370658</t>
  </si>
  <si>
    <t>WI220370662</t>
  </si>
  <si>
    <t>WI220370672</t>
  </si>
  <si>
    <t>WI220370677</t>
  </si>
  <si>
    <t>201330006020</t>
  </si>
  <si>
    <t>MI2203727414</t>
  </si>
  <si>
    <t>WI220370682</t>
  </si>
  <si>
    <t>MI2203727477</t>
  </si>
  <si>
    <t>WI220370685</t>
  </si>
  <si>
    <t>WI220370686</t>
  </si>
  <si>
    <t>MI2203727481</t>
  </si>
  <si>
    <t>WI220370691</t>
  </si>
  <si>
    <t>MI2203727517</t>
  </si>
  <si>
    <t>WI220370710</t>
  </si>
  <si>
    <t>WI220370721</t>
  </si>
  <si>
    <t>WI220370762</t>
  </si>
  <si>
    <t>201130013528</t>
  </si>
  <si>
    <t>MI2203728339</t>
  </si>
  <si>
    <t>WI220370789</t>
  </si>
  <si>
    <t>201300022309</t>
  </si>
  <si>
    <t>MI2203728687</t>
  </si>
  <si>
    <t>WI22037082</t>
  </si>
  <si>
    <t>201110012544</t>
  </si>
  <si>
    <t>MI220376098</t>
  </si>
  <si>
    <t>WI220370887</t>
  </si>
  <si>
    <t>WI220370950</t>
  </si>
  <si>
    <t>201348000427</t>
  </si>
  <si>
    <t>MI2203730172</t>
  </si>
  <si>
    <t>WI22037100</t>
  </si>
  <si>
    <t>201300021809</t>
  </si>
  <si>
    <t>MI220376397</t>
  </si>
  <si>
    <t>WI220371023</t>
  </si>
  <si>
    <t>201100014880</t>
  </si>
  <si>
    <t>MI2203730729</t>
  </si>
  <si>
    <t>Sanket Koli</t>
  </si>
  <si>
    <t>WI22037103</t>
  </si>
  <si>
    <t>201300021861</t>
  </si>
  <si>
    <t>MI220376300</t>
  </si>
  <si>
    <t>WI220371054</t>
  </si>
  <si>
    <t>WI220371064</t>
  </si>
  <si>
    <t>WI220371076</t>
  </si>
  <si>
    <t>201110012579</t>
  </si>
  <si>
    <t>MI2203731111</t>
  </si>
  <si>
    <t>WI220371082</t>
  </si>
  <si>
    <t>WI220371116</t>
  </si>
  <si>
    <t>201330005948</t>
  </si>
  <si>
    <t>MI2203731670</t>
  </si>
  <si>
    <t>WI220371117</t>
  </si>
  <si>
    <t>MI2203731675</t>
  </si>
  <si>
    <t>WI220371118</t>
  </si>
  <si>
    <t>MI2203731677</t>
  </si>
  <si>
    <t>WI22037114</t>
  </si>
  <si>
    <t>MI220376398</t>
  </si>
  <si>
    <t>WI22037116</t>
  </si>
  <si>
    <t>MI220376407</t>
  </si>
  <si>
    <t>WI22037122</t>
  </si>
  <si>
    <t>MI220376409</t>
  </si>
  <si>
    <t>WI22037124</t>
  </si>
  <si>
    <t>MI220376410</t>
  </si>
  <si>
    <t>WI22037125</t>
  </si>
  <si>
    <t>MI220376445</t>
  </si>
  <si>
    <t>WI22037126</t>
  </si>
  <si>
    <t>MI220376451</t>
  </si>
  <si>
    <t>WI22037128</t>
  </si>
  <si>
    <t>MI220376462</t>
  </si>
  <si>
    <t>WI220371318</t>
  </si>
  <si>
    <t>201308008327</t>
  </si>
  <si>
    <t>MI2203733225</t>
  </si>
  <si>
    <t>WI22037132</t>
  </si>
  <si>
    <t>MI220376467</t>
  </si>
  <si>
    <t>WI220371323</t>
  </si>
  <si>
    <t>201308008317</t>
  </si>
  <si>
    <t>MI2203733431</t>
  </si>
  <si>
    <t>WI220371347</t>
  </si>
  <si>
    <t>201330006013</t>
  </si>
  <si>
    <t>MI2203733688</t>
  </si>
  <si>
    <t>WI22037135</t>
  </si>
  <si>
    <t>MI220376476</t>
  </si>
  <si>
    <t>WI220371355</t>
  </si>
  <si>
    <t>201130013535</t>
  </si>
  <si>
    <t>MI2203733782</t>
  </si>
  <si>
    <t>WI220371359</t>
  </si>
  <si>
    <t>WI220371362</t>
  </si>
  <si>
    <t>WI220371366</t>
  </si>
  <si>
    <t>201348000428</t>
  </si>
  <si>
    <t>MI2203734008</t>
  </si>
  <si>
    <t>WI220371369</t>
  </si>
  <si>
    <t>WI22037137</t>
  </si>
  <si>
    <t>MI220376483</t>
  </si>
  <si>
    <t>WI22037138</t>
  </si>
  <si>
    <t>MI220376493</t>
  </si>
  <si>
    <t>WI220371425</t>
  </si>
  <si>
    <t>WI220371438</t>
  </si>
  <si>
    <t>WI2203716</t>
  </si>
  <si>
    <t>201100014731</t>
  </si>
  <si>
    <t>MI220310605</t>
  </si>
  <si>
    <t>WI220371725</t>
  </si>
  <si>
    <t>MI2203737585</t>
  </si>
  <si>
    <t>WI220371762</t>
  </si>
  <si>
    <t>MI2203737820</t>
  </si>
  <si>
    <t>WI220371763</t>
  </si>
  <si>
    <t>MI2203737833</t>
  </si>
  <si>
    <t>WI220371787</t>
  </si>
  <si>
    <t>201308007915</t>
  </si>
  <si>
    <t>MI2203737973</t>
  </si>
  <si>
    <t>WI22037186</t>
  </si>
  <si>
    <t>MI220376828</t>
  </si>
  <si>
    <t>WI220371891</t>
  </si>
  <si>
    <t>201300022361</t>
  </si>
  <si>
    <t>MI2203739322</t>
  </si>
  <si>
    <t>WI220371899</t>
  </si>
  <si>
    <t>MI2203739450</t>
  </si>
  <si>
    <t>WI220371951</t>
  </si>
  <si>
    <t>201300022376</t>
  </si>
  <si>
    <t>MI2203739946</t>
  </si>
  <si>
    <t>WI220371952</t>
  </si>
  <si>
    <t>MI2203739947</t>
  </si>
  <si>
    <t>WI220371955</t>
  </si>
  <si>
    <t>MI2203739962</t>
  </si>
  <si>
    <t>WI220371959</t>
  </si>
  <si>
    <t>MI2203739982</t>
  </si>
  <si>
    <t>WI220371961</t>
  </si>
  <si>
    <t>MI2203739985</t>
  </si>
  <si>
    <t>WI220371962</t>
  </si>
  <si>
    <t>MI2203740009</t>
  </si>
  <si>
    <t>WI220371964</t>
  </si>
  <si>
    <t>MI2203739989</t>
  </si>
  <si>
    <t>WI220372061</t>
  </si>
  <si>
    <t>WI220372065</t>
  </si>
  <si>
    <t>MI2203741281</t>
  </si>
  <si>
    <t>WI220372091</t>
  </si>
  <si>
    <t>MI2203741611</t>
  </si>
  <si>
    <t>WI220372119</t>
  </si>
  <si>
    <t>201130013523</t>
  </si>
  <si>
    <t>MI2203742034</t>
  </si>
  <si>
    <t>WI220372157</t>
  </si>
  <si>
    <t>MI2203742473</t>
  </si>
  <si>
    <t>WI220372215</t>
  </si>
  <si>
    <t>MI2203743339</t>
  </si>
  <si>
    <t>WI220372254</t>
  </si>
  <si>
    <t>201300022390</t>
  </si>
  <si>
    <t>MI2203743711</t>
  </si>
  <si>
    <t>WI220372255</t>
  </si>
  <si>
    <t>201300022301</t>
  </si>
  <si>
    <t>MI2203743784</t>
  </si>
  <si>
    <t>WI220372285</t>
  </si>
  <si>
    <t>MI2203744340</t>
  </si>
  <si>
    <t>WI220372313</t>
  </si>
  <si>
    <t>201330005962</t>
  </si>
  <si>
    <t>MI2203744845</t>
  </si>
  <si>
    <t>WI220372450</t>
  </si>
  <si>
    <t>WI220372468</t>
  </si>
  <si>
    <t>WI220372530</t>
  </si>
  <si>
    <t>MI2203746911</t>
  </si>
  <si>
    <t>WI220372723</t>
  </si>
  <si>
    <t>201330006016</t>
  </si>
  <si>
    <t>MI2203748320</t>
  </si>
  <si>
    <t>WI220372839</t>
  </si>
  <si>
    <t>201300022372</t>
  </si>
  <si>
    <t>MI2203749522</t>
  </si>
  <si>
    <t>WI220372859</t>
  </si>
  <si>
    <t>MI2203749915</t>
  </si>
  <si>
    <t>WI220372913</t>
  </si>
  <si>
    <t>201300022387</t>
  </si>
  <si>
    <t>MI2203750271</t>
  </si>
  <si>
    <t>WI220372969</t>
  </si>
  <si>
    <t>201100014865</t>
  </si>
  <si>
    <t>MI2203750633</t>
  </si>
  <si>
    <t>WI220372996</t>
  </si>
  <si>
    <t>WI220373005</t>
  </si>
  <si>
    <t>WI220373022</t>
  </si>
  <si>
    <t>201110012633</t>
  </si>
  <si>
    <t>MI2203751326</t>
  </si>
  <si>
    <t>WI220373028</t>
  </si>
  <si>
    <t>MI2203751398</t>
  </si>
  <si>
    <t>WI220373030</t>
  </si>
  <si>
    <t>MI2203751421</t>
  </si>
  <si>
    <t>WI220373033</t>
  </si>
  <si>
    <t>MI2203751449</t>
  </si>
  <si>
    <t>WI220373034</t>
  </si>
  <si>
    <t>MI2203751436</t>
  </si>
  <si>
    <t>WI220373035</t>
  </si>
  <si>
    <t>MI2203751457</t>
  </si>
  <si>
    <t>WI220373036</t>
  </si>
  <si>
    <t>MI2203751460</t>
  </si>
  <si>
    <t>WI220373040</t>
  </si>
  <si>
    <t>MI2203751500</t>
  </si>
  <si>
    <t>WI220373041</t>
  </si>
  <si>
    <t>MI2203751509</t>
  </si>
  <si>
    <t>WI220373049</t>
  </si>
  <si>
    <t>MI2203751537</t>
  </si>
  <si>
    <t>WI220373054</t>
  </si>
  <si>
    <t>MI2203751562</t>
  </si>
  <si>
    <t>WI220373056</t>
  </si>
  <si>
    <t>MI2203751594</t>
  </si>
  <si>
    <t>WI220373057</t>
  </si>
  <si>
    <t>MI2203751607</t>
  </si>
  <si>
    <t>WI220373078</t>
  </si>
  <si>
    <t>WI220373135</t>
  </si>
  <si>
    <t>MI2203752797</t>
  </si>
  <si>
    <t>WI220373148</t>
  </si>
  <si>
    <t>MI2203752933</t>
  </si>
  <si>
    <t>WI220373151</t>
  </si>
  <si>
    <t>MI2203752936</t>
  </si>
  <si>
    <t>WI220373157</t>
  </si>
  <si>
    <t>MI2203753060</t>
  </si>
  <si>
    <t>WI220373158</t>
  </si>
  <si>
    <t>MI2203753041</t>
  </si>
  <si>
    <t>WI220373159</t>
  </si>
  <si>
    <t>MI2203753064</t>
  </si>
  <si>
    <t>WI220373160</t>
  </si>
  <si>
    <t>MI2203753047</t>
  </si>
  <si>
    <t>WI220373162</t>
  </si>
  <si>
    <t>MI2203753051</t>
  </si>
  <si>
    <t>WI220373163</t>
  </si>
  <si>
    <t>MI2203753052</t>
  </si>
  <si>
    <t>WI220373491</t>
  </si>
  <si>
    <t>MI2203756428</t>
  </si>
  <si>
    <t>WI220373550</t>
  </si>
  <si>
    <t>201300022404</t>
  </si>
  <si>
    <t>MI2203757124</t>
  </si>
  <si>
    <t>WI22037368</t>
  </si>
  <si>
    <t>WI220373734</t>
  </si>
  <si>
    <t>MI2203758684</t>
  </si>
  <si>
    <t>WI220373760</t>
  </si>
  <si>
    <t>WI220373791</t>
  </si>
  <si>
    <t>MI2203759152</t>
  </si>
  <si>
    <t>WI220373900</t>
  </si>
  <si>
    <t>MI2203760393</t>
  </si>
  <si>
    <t>WI220373902</t>
  </si>
  <si>
    <t>MI2203760448</t>
  </si>
  <si>
    <t>WI220373979</t>
  </si>
  <si>
    <t>MI2203761107</t>
  </si>
  <si>
    <t>WI220374077</t>
  </si>
  <si>
    <t>201300022316</t>
  </si>
  <si>
    <t>MI2203761884</t>
  </si>
  <si>
    <t>WI220374082</t>
  </si>
  <si>
    <t>201330006023</t>
  </si>
  <si>
    <t>MI2203761984</t>
  </si>
  <si>
    <t>WI220374136</t>
  </si>
  <si>
    <t>201330006037</t>
  </si>
  <si>
    <t>MI2203762356</t>
  </si>
  <si>
    <t>WI220374284</t>
  </si>
  <si>
    <t>201300022412</t>
  </si>
  <si>
    <t>MI2203763735</t>
  </si>
  <si>
    <t>WI220374290</t>
  </si>
  <si>
    <t>MI2203763818</t>
  </si>
  <si>
    <t>WI220374292</t>
  </si>
  <si>
    <t>MI2203763823</t>
  </si>
  <si>
    <t>WI220374293</t>
  </si>
  <si>
    <t>MI2203763828</t>
  </si>
  <si>
    <t>WI220374305</t>
  </si>
  <si>
    <t>201300022413</t>
  </si>
  <si>
    <t>MI2203764055</t>
  </si>
  <si>
    <t>WI22037455</t>
  </si>
  <si>
    <t>WI220374616</t>
  </si>
  <si>
    <t>WI220374638</t>
  </si>
  <si>
    <t>201100014890</t>
  </si>
  <si>
    <t>MI2203766568</t>
  </si>
  <si>
    <t>WI220374667</t>
  </si>
  <si>
    <t>MI2203766863</t>
  </si>
  <si>
    <t>WI220374690</t>
  </si>
  <si>
    <t>WI220374703</t>
  </si>
  <si>
    <t>WI220374723</t>
  </si>
  <si>
    <t>WI220374733</t>
  </si>
  <si>
    <t>WI220374752</t>
  </si>
  <si>
    <t>WI220374764</t>
  </si>
  <si>
    <t>201130013511</t>
  </si>
  <si>
    <t>MI2203768475</t>
  </si>
  <si>
    <t>WI220374805</t>
  </si>
  <si>
    <t>201330006025</t>
  </si>
  <si>
    <t>MI2203769474</t>
  </si>
  <si>
    <t>WI220374837</t>
  </si>
  <si>
    <t>201300022247</t>
  </si>
  <si>
    <t>MI2203769595</t>
  </si>
  <si>
    <t>WI220374838</t>
  </si>
  <si>
    <t>201100014887</t>
  </si>
  <si>
    <t>MI2203769660</t>
  </si>
  <si>
    <t>WI220374848</t>
  </si>
  <si>
    <t>MI2203769758</t>
  </si>
  <si>
    <t>WI220374849</t>
  </si>
  <si>
    <t>MI2203769774</t>
  </si>
  <si>
    <t>WI220374850</t>
  </si>
  <si>
    <t>MI2203769778</t>
  </si>
  <si>
    <t>Malleshwari Bonla</t>
  </si>
  <si>
    <t>WI220374857</t>
  </si>
  <si>
    <t>201300022422</t>
  </si>
  <si>
    <t>MI2203769912</t>
  </si>
  <si>
    <t>WI220374858</t>
  </si>
  <si>
    <t>201330014477</t>
  </si>
  <si>
    <t>MI2203769918</t>
  </si>
  <si>
    <t>WI220374894</t>
  </si>
  <si>
    <t>201330006015</t>
  </si>
  <si>
    <t>MI2203770326</t>
  </si>
  <si>
    <t>WI220374909</t>
  </si>
  <si>
    <t>MI2203770393</t>
  </si>
  <si>
    <t>WI220374916</t>
  </si>
  <si>
    <t>MI2203770451</t>
  </si>
  <si>
    <t>WI220374917</t>
  </si>
  <si>
    <t>MI2203770455</t>
  </si>
  <si>
    <t>WI220374924</t>
  </si>
  <si>
    <t>MI2203770480</t>
  </si>
  <si>
    <t>WI220374926</t>
  </si>
  <si>
    <t>MI2203770484</t>
  </si>
  <si>
    <t>WI220374928</t>
  </si>
  <si>
    <t>MI2203770482</t>
  </si>
  <si>
    <t>WI220374929</t>
  </si>
  <si>
    <t>MI2203770495</t>
  </si>
  <si>
    <t>WI220374967</t>
  </si>
  <si>
    <t>WI22037497</t>
  </si>
  <si>
    <t>WI220374977</t>
  </si>
  <si>
    <t>WI220375017</t>
  </si>
  <si>
    <t>MI2203770913</t>
  </si>
  <si>
    <t>WI220375018</t>
  </si>
  <si>
    <t>MI2203770918</t>
  </si>
  <si>
    <t>WI220375019</t>
  </si>
  <si>
    <t>MI2203770927</t>
  </si>
  <si>
    <t>WI220375096</t>
  </si>
  <si>
    <t>MI2203772283</t>
  </si>
  <si>
    <t>WI220375148</t>
  </si>
  <si>
    <t>MI2203772987</t>
  </si>
  <si>
    <t>WI22037528</t>
  </si>
  <si>
    <t>WI220375297</t>
  </si>
  <si>
    <t>MI2203774946</t>
  </si>
  <si>
    <t>WI22037557</t>
  </si>
  <si>
    <t>201330005551</t>
  </si>
  <si>
    <t>MI220380615</t>
  </si>
  <si>
    <t>WI220375594</t>
  </si>
  <si>
    <t>MI2203777676</t>
  </si>
  <si>
    <t>WI220375634</t>
  </si>
  <si>
    <t>201100014885</t>
  </si>
  <si>
    <t>MI2203777839</t>
  </si>
  <si>
    <t>Varsha Dombale</t>
  </si>
  <si>
    <t>WI220375635</t>
  </si>
  <si>
    <t>MI2203777842</t>
  </si>
  <si>
    <t>WI220375638</t>
  </si>
  <si>
    <t>MI2203777846</t>
  </si>
  <si>
    <t>WI220375639</t>
  </si>
  <si>
    <t>MI2203777854</t>
  </si>
  <si>
    <t>WI220375640</t>
  </si>
  <si>
    <t>MI2203777856</t>
  </si>
  <si>
    <t>WI220375641</t>
  </si>
  <si>
    <t>MI2203777866</t>
  </si>
  <si>
    <t>WI220375642</t>
  </si>
  <si>
    <t>MI2203777869</t>
  </si>
  <si>
    <t>WI220375646</t>
  </si>
  <si>
    <t>MI2203777883</t>
  </si>
  <si>
    <t>WI220375649</t>
  </si>
  <si>
    <t>MI2203777900</t>
  </si>
  <si>
    <t>WI220375670</t>
  </si>
  <si>
    <t>MI2203778230</t>
  </si>
  <si>
    <t>WI220375740</t>
  </si>
  <si>
    <t>WI220375833</t>
  </si>
  <si>
    <t>MI2203780245</t>
  </si>
  <si>
    <t>WI220375846</t>
  </si>
  <si>
    <t>MI2203780291</t>
  </si>
  <si>
    <t>WI220375847</t>
  </si>
  <si>
    <t>MI2203780305</t>
  </si>
  <si>
    <t>WI220375855</t>
  </si>
  <si>
    <t>MI2203780412</t>
  </si>
  <si>
    <t>WI220375869</t>
  </si>
  <si>
    <t>MI2203780757</t>
  </si>
  <si>
    <t>WI22037590</t>
  </si>
  <si>
    <t>MI220381028</t>
  </si>
  <si>
    <t>WI220376011</t>
  </si>
  <si>
    <t>WI220376016</t>
  </si>
  <si>
    <t>201300022434</t>
  </si>
  <si>
    <t>MI2203782443</t>
  </si>
  <si>
    <t>WI220376019</t>
  </si>
  <si>
    <t>201130013521</t>
  </si>
  <si>
    <t>MI2203782471</t>
  </si>
  <si>
    <t>WI220376020</t>
  </si>
  <si>
    <t>MI2203782497</t>
  </si>
  <si>
    <t>WI220376021</t>
  </si>
  <si>
    <t>MI2203782504</t>
  </si>
  <si>
    <t>WI220376023</t>
  </si>
  <si>
    <t>MI2203782541</t>
  </si>
  <si>
    <t>WI220376026</t>
  </si>
  <si>
    <t>MI2203782569</t>
  </si>
  <si>
    <t>WI220376038</t>
  </si>
  <si>
    <t>MI2203782592</t>
  </si>
  <si>
    <t>WI220376040</t>
  </si>
  <si>
    <t>MI2203782620</t>
  </si>
  <si>
    <t>WI220376049</t>
  </si>
  <si>
    <t>MI2203782706</t>
  </si>
  <si>
    <t>WI220376052</t>
  </si>
  <si>
    <t>MI2203782738</t>
  </si>
  <si>
    <t>WI220376117</t>
  </si>
  <si>
    <t>201330005927</t>
  </si>
  <si>
    <t>MI2203783701</t>
  </si>
  <si>
    <t>WI220376244</t>
  </si>
  <si>
    <t>WI220376258</t>
  </si>
  <si>
    <t>WI220376323</t>
  </si>
  <si>
    <t>201330005982</t>
  </si>
  <si>
    <t>MI2203785989</t>
  </si>
  <si>
    <t>WI220376334</t>
  </si>
  <si>
    <t>201330006049</t>
  </si>
  <si>
    <t>MI2203786059</t>
  </si>
  <si>
    <t>WI220376443</t>
  </si>
  <si>
    <t>201130013517</t>
  </si>
  <si>
    <t>MI2203787348</t>
  </si>
  <si>
    <t>WI220376572</t>
  </si>
  <si>
    <t>201130013524</t>
  </si>
  <si>
    <t>MI2203788161</t>
  </si>
  <si>
    <t>WI220376594</t>
  </si>
  <si>
    <t>201130013534</t>
  </si>
  <si>
    <t>MI2203788557</t>
  </si>
  <si>
    <t>WI220376603</t>
  </si>
  <si>
    <t>MI2203788802</t>
  </si>
  <si>
    <t>WI22037661</t>
  </si>
  <si>
    <t>201348000379</t>
  </si>
  <si>
    <t>MI220381896</t>
  </si>
  <si>
    <t>WI220376614</t>
  </si>
  <si>
    <t>WI220376619</t>
  </si>
  <si>
    <t>WI220376620</t>
  </si>
  <si>
    <t>WI220376649</t>
  </si>
  <si>
    <t>MI2203789584</t>
  </si>
  <si>
    <t>WI220376684</t>
  </si>
  <si>
    <t>201100014892</t>
  </si>
  <si>
    <t>MI2203790023</t>
  </si>
  <si>
    <t>WI220376689</t>
  </si>
  <si>
    <t>MI2203790082</t>
  </si>
  <si>
    <t>WI220376770</t>
  </si>
  <si>
    <t>201348000437</t>
  </si>
  <si>
    <t>MI2203790541</t>
  </si>
  <si>
    <t>WI22037682</t>
  </si>
  <si>
    <t>201348000236</t>
  </si>
  <si>
    <t>MI220382269</t>
  </si>
  <si>
    <t>WI220376822</t>
  </si>
  <si>
    <t>201300022426</t>
  </si>
  <si>
    <t>MI2203791086</t>
  </si>
  <si>
    <t>WI220376823</t>
  </si>
  <si>
    <t>MI2203791075</t>
  </si>
  <si>
    <t>WI220376828</t>
  </si>
  <si>
    <t>MI2203791125</t>
  </si>
  <si>
    <t>WI220376832</t>
  </si>
  <si>
    <t>MI2203791152</t>
  </si>
  <si>
    <t>WI220376841</t>
  </si>
  <si>
    <t>MI2203791278</t>
  </si>
  <si>
    <t>WI220376867</t>
  </si>
  <si>
    <t>MI2203791671</t>
  </si>
  <si>
    <t>WI220376875</t>
  </si>
  <si>
    <t>WI220376896</t>
  </si>
  <si>
    <t>201330006056</t>
  </si>
  <si>
    <t>MI2203792199</t>
  </si>
  <si>
    <t>WI220376907</t>
  </si>
  <si>
    <t>WI220376911</t>
  </si>
  <si>
    <t>WI220377002</t>
  </si>
  <si>
    <t>WI220377080</t>
  </si>
  <si>
    <t>MI2203794253</t>
  </si>
  <si>
    <t>WI220377085</t>
  </si>
  <si>
    <t>201308008304</t>
  </si>
  <si>
    <t>MI2203794421</t>
  </si>
  <si>
    <t>WI220377096</t>
  </si>
  <si>
    <t>201330006059</t>
  </si>
  <si>
    <t>MI2203794715</t>
  </si>
  <si>
    <t>WI220377100</t>
  </si>
  <si>
    <t>MI2203794748</t>
  </si>
  <si>
    <t>WI220377102</t>
  </si>
  <si>
    <t>MI2203794756</t>
  </si>
  <si>
    <t>WI220377103</t>
  </si>
  <si>
    <t>MI2203794763</t>
  </si>
  <si>
    <t>WI220377104</t>
  </si>
  <si>
    <t>MI2203794770</t>
  </si>
  <si>
    <t>WI220377258</t>
  </si>
  <si>
    <t>WI220377263</t>
  </si>
  <si>
    <t>WI220377298</t>
  </si>
  <si>
    <t>MI2203796656</t>
  </si>
  <si>
    <t>WI220377347</t>
  </si>
  <si>
    <t>201110012638</t>
  </si>
  <si>
    <t>MI2203796853</t>
  </si>
  <si>
    <t>WI220377371</t>
  </si>
  <si>
    <t>201300022385</t>
  </si>
  <si>
    <t>MI2203797457</t>
  </si>
  <si>
    <t>WI220377372</t>
  </si>
  <si>
    <t>MI2203797472</t>
  </si>
  <si>
    <t>WI220377400</t>
  </si>
  <si>
    <t>WI220377500</t>
  </si>
  <si>
    <t>MI2203798967</t>
  </si>
  <si>
    <t>WI220377536</t>
  </si>
  <si>
    <t>MI2203799236</t>
  </si>
  <si>
    <t>WI220377537</t>
  </si>
  <si>
    <t>MI2203799244</t>
  </si>
  <si>
    <t>WI220377543</t>
  </si>
  <si>
    <t>MI2203799260</t>
  </si>
  <si>
    <t>WI220377550</t>
  </si>
  <si>
    <t>MI2203799354</t>
  </si>
  <si>
    <t>WI220377552</t>
  </si>
  <si>
    <t>MI2203799381</t>
  </si>
  <si>
    <t>WI220377553</t>
  </si>
  <si>
    <t>MI2203799401</t>
  </si>
  <si>
    <t>WI220377555</t>
  </si>
  <si>
    <t>MI2203799410</t>
  </si>
  <si>
    <t>WI220377560</t>
  </si>
  <si>
    <t>201338000113</t>
  </si>
  <si>
    <t>MI2203799510</t>
  </si>
  <si>
    <t>WI220377627</t>
  </si>
  <si>
    <t>201308008110</t>
  </si>
  <si>
    <t>MI2203800647</t>
  </si>
  <si>
    <t>WI220377647</t>
  </si>
  <si>
    <t>201330006063</t>
  </si>
  <si>
    <t>MI2203800922</t>
  </si>
  <si>
    <t>WI220377733</t>
  </si>
  <si>
    <t>201300022440</t>
  </si>
  <si>
    <t>MI2203801835</t>
  </si>
  <si>
    <t>WI220377743</t>
  </si>
  <si>
    <t>201348000325</t>
  </si>
  <si>
    <t>MI2203802085</t>
  </si>
  <si>
    <t>WI220377763</t>
  </si>
  <si>
    <t>WI220377810</t>
  </si>
  <si>
    <t>MI2203802884</t>
  </si>
  <si>
    <t>WI220377821</t>
  </si>
  <si>
    <t>201348000322</t>
  </si>
  <si>
    <t>MI2203802948</t>
  </si>
  <si>
    <t>WI22037783</t>
  </si>
  <si>
    <t>MI220383280</t>
  </si>
  <si>
    <t>WI220377836</t>
  </si>
  <si>
    <t>201330006033</t>
  </si>
  <si>
    <t>MI2203803258</t>
  </si>
  <si>
    <t>WI220377838</t>
  </si>
  <si>
    <t>MI2203803263</t>
  </si>
  <si>
    <t>WI220377839</t>
  </si>
  <si>
    <t>MI2203803270</t>
  </si>
  <si>
    <t>WI220377840</t>
  </si>
  <si>
    <t>MI2203803291</t>
  </si>
  <si>
    <t>WI220377841</t>
  </si>
  <si>
    <t>MI2203803277</t>
  </si>
  <si>
    <t>WI220378029</t>
  </si>
  <si>
    <t>WI220378037</t>
  </si>
  <si>
    <t>WI22037804</t>
  </si>
  <si>
    <t>WI220378049</t>
  </si>
  <si>
    <t>201300021882</t>
  </si>
  <si>
    <t>MI2203806536</t>
  </si>
  <si>
    <t>WI220378077</t>
  </si>
  <si>
    <t>201300022453</t>
  </si>
  <si>
    <t>MI2203806844</t>
  </si>
  <si>
    <t>WI220378093</t>
  </si>
  <si>
    <t>201100014881</t>
  </si>
  <si>
    <t>MI2203807085</t>
  </si>
  <si>
    <t>WI220378094</t>
  </si>
  <si>
    <t>MI2203807086</t>
  </si>
  <si>
    <t>WI220378095</t>
  </si>
  <si>
    <t>MI2203807088</t>
  </si>
  <si>
    <t>WI220378098</t>
  </si>
  <si>
    <t>MI2203807089</t>
  </si>
  <si>
    <t>WI22037811</t>
  </si>
  <si>
    <t>WI22037812</t>
  </si>
  <si>
    <t>WI220378132</t>
  </si>
  <si>
    <t>MI2203807542</t>
  </si>
  <si>
    <t>WI220378140</t>
  </si>
  <si>
    <t>201300022432</t>
  </si>
  <si>
    <t>MI2203807611</t>
  </si>
  <si>
    <t>WI220378200</t>
  </si>
  <si>
    <t>201348000406</t>
  </si>
  <si>
    <t>MI2203807918</t>
  </si>
  <si>
    <t>WI220378243</t>
  </si>
  <si>
    <t>MI2203808460</t>
  </si>
  <si>
    <t>WI220378259</t>
  </si>
  <si>
    <t>WI220378261</t>
  </si>
  <si>
    <t>WI220378266</t>
  </si>
  <si>
    <t>WI220378271</t>
  </si>
  <si>
    <t>WI220378272</t>
  </si>
  <si>
    <t>WI220378273</t>
  </si>
  <si>
    <t>WI22037836</t>
  </si>
  <si>
    <t>201138001239</t>
  </si>
  <si>
    <t>MI220383926</t>
  </si>
  <si>
    <t>WI22037849</t>
  </si>
  <si>
    <t>201100014760</t>
  </si>
  <si>
    <t>MI220383821</t>
  </si>
  <si>
    <t>WI22037852</t>
  </si>
  <si>
    <t>MI220384022</t>
  </si>
  <si>
    <t>WI22037854</t>
  </si>
  <si>
    <t>MI220384061</t>
  </si>
  <si>
    <t>WI22037855</t>
  </si>
  <si>
    <t>MI220384091</t>
  </si>
  <si>
    <t>WI22037864</t>
  </si>
  <si>
    <t>MI220384214</t>
  </si>
  <si>
    <t>WI22037865</t>
  </si>
  <si>
    <t>MI220384282</t>
  </si>
  <si>
    <t>WI22037870</t>
  </si>
  <si>
    <t>MI220384348</t>
  </si>
  <si>
    <t>WI220378801</t>
  </si>
  <si>
    <t>MI2203815811</t>
  </si>
  <si>
    <t>WI220378846</t>
  </si>
  <si>
    <t>MI2203816551</t>
  </si>
  <si>
    <t>WI220378914</t>
  </si>
  <si>
    <t>201340000753</t>
  </si>
  <si>
    <t>MI2203817498</t>
  </si>
  <si>
    <t>WI220378924</t>
  </si>
  <si>
    <t>201130013532</t>
  </si>
  <si>
    <t>MI2203817646</t>
  </si>
  <si>
    <t>WI220378925</t>
  </si>
  <si>
    <t>MI2203817647</t>
  </si>
  <si>
    <t>WI220378926</t>
  </si>
  <si>
    <t>MI2203817650</t>
  </si>
  <si>
    <t>WI220378927</t>
  </si>
  <si>
    <t>MI2203817652</t>
  </si>
  <si>
    <t>WI220378928</t>
  </si>
  <si>
    <t>MI2203817653</t>
  </si>
  <si>
    <t>WI220378929</t>
  </si>
  <si>
    <t>MI2203817655</t>
  </si>
  <si>
    <t>WI220378931</t>
  </si>
  <si>
    <t>MI2203817656</t>
  </si>
  <si>
    <t>WI220378979</t>
  </si>
  <si>
    <t>WI220378983</t>
  </si>
  <si>
    <t>MI2203818269</t>
  </si>
  <si>
    <t>WI22037907</t>
  </si>
  <si>
    <t>MI220384804</t>
  </si>
  <si>
    <t>WI22037912</t>
  </si>
  <si>
    <t>MI220384756</t>
  </si>
  <si>
    <t>WI22037916</t>
  </si>
  <si>
    <t>MI220384859</t>
  </si>
  <si>
    <t>WI220379268</t>
  </si>
  <si>
    <t>201110012642</t>
  </si>
  <si>
    <t>MI2203820755</t>
  </si>
  <si>
    <t>WI220379270</t>
  </si>
  <si>
    <t>MI2203820790</t>
  </si>
  <si>
    <t>WI220379293</t>
  </si>
  <si>
    <t>MI2203821084</t>
  </si>
  <si>
    <t>WI220379322</t>
  </si>
  <si>
    <t>201300022415</t>
  </si>
  <si>
    <t>MI2203821209</t>
  </si>
  <si>
    <t>WI220379324</t>
  </si>
  <si>
    <t>MI2203821221</t>
  </si>
  <si>
    <t>WI220379347</t>
  </si>
  <si>
    <t>MI2203821319</t>
  </si>
  <si>
    <t>WI22037935</t>
  </si>
  <si>
    <t>WI22037938</t>
  </si>
  <si>
    <t>MI220384990</t>
  </si>
  <si>
    <t>WI220379388</t>
  </si>
  <si>
    <t>201348000423</t>
  </si>
  <si>
    <t>MI2203821481</t>
  </si>
  <si>
    <t>WI22037939</t>
  </si>
  <si>
    <t>201308008165</t>
  </si>
  <si>
    <t>MI220385040</t>
  </si>
  <si>
    <t>WI22037940</t>
  </si>
  <si>
    <t>MI220385066</t>
  </si>
  <si>
    <t>WI22037947</t>
  </si>
  <si>
    <t>MI220385138</t>
  </si>
  <si>
    <t>WI22037953</t>
  </si>
  <si>
    <t>MI220385244</t>
  </si>
  <si>
    <t>WI220379720</t>
  </si>
  <si>
    <t>WI220379729</t>
  </si>
  <si>
    <t>201348000312</t>
  </si>
  <si>
    <t>MI2203823818</t>
  </si>
  <si>
    <t>WI22037978</t>
  </si>
  <si>
    <t>201330005554</t>
  </si>
  <si>
    <t>MI220385513</t>
  </si>
  <si>
    <t>WI22037981</t>
  </si>
  <si>
    <t>MI220385459</t>
  </si>
  <si>
    <t>WI22037982</t>
  </si>
  <si>
    <t>MI220385521</t>
  </si>
  <si>
    <t>WI220379832</t>
  </si>
  <si>
    <t>WI220379840</t>
  </si>
  <si>
    <t>MI2203825224</t>
  </si>
  <si>
    <t>WI22037988</t>
  </si>
  <si>
    <t>MI220385567</t>
  </si>
  <si>
    <t>WI220379912</t>
  </si>
  <si>
    <t>MI2203826343</t>
  </si>
  <si>
    <t>WI220379919</t>
  </si>
  <si>
    <t>201340000754</t>
  </si>
  <si>
    <t>MI2203826504</t>
  </si>
  <si>
    <t>WI220379929</t>
  </si>
  <si>
    <t>MI2203826609</t>
  </si>
  <si>
    <t>WI220379930</t>
  </si>
  <si>
    <t>MI2203826613</t>
  </si>
  <si>
    <t>WI220379931</t>
  </si>
  <si>
    <t>MI2203826621</t>
  </si>
  <si>
    <t>WI220379932</t>
  </si>
  <si>
    <t>MI2203826619</t>
  </si>
  <si>
    <t>WI220379934</t>
  </si>
  <si>
    <t>MI2203826635</t>
  </si>
  <si>
    <t>WI220379936</t>
  </si>
  <si>
    <t>MI2203826649</t>
  </si>
  <si>
    <t>WI220379958</t>
  </si>
  <si>
    <t>MI2203826967</t>
  </si>
  <si>
    <t>WI220380038</t>
  </si>
  <si>
    <t>MI2203828195</t>
  </si>
  <si>
    <t>WI22038006</t>
  </si>
  <si>
    <t>MI220385550</t>
  </si>
  <si>
    <t>WI220380075</t>
  </si>
  <si>
    <t>MI2203828616</t>
  </si>
  <si>
    <t>WI220380151</t>
  </si>
  <si>
    <t>WI220380171</t>
  </si>
  <si>
    <t>MI2203829572</t>
  </si>
  <si>
    <t>WI220380185</t>
  </si>
  <si>
    <t>WI220380215</t>
  </si>
  <si>
    <t>201348000335</t>
  </si>
  <si>
    <t>MI2203830068</t>
  </si>
  <si>
    <t>WI220380223</t>
  </si>
  <si>
    <t>201300022418</t>
  </si>
  <si>
    <t>MI2203830054</t>
  </si>
  <si>
    <t>WI220380297</t>
  </si>
  <si>
    <t>MI2203831175</t>
  </si>
  <si>
    <t>WI220380317</t>
  </si>
  <si>
    <t>201300022470</t>
  </si>
  <si>
    <t>MI2203831267</t>
  </si>
  <si>
    <t>WI220380395</t>
  </si>
  <si>
    <t>MI2203832041</t>
  </si>
  <si>
    <t>WI220380396</t>
  </si>
  <si>
    <t>MI2203831975</t>
  </si>
  <si>
    <t>WI220380422</t>
  </si>
  <si>
    <t>MI2203832181</t>
  </si>
  <si>
    <t>WI220380425</t>
  </si>
  <si>
    <t>MI2203832186</t>
  </si>
  <si>
    <t>WI220380430</t>
  </si>
  <si>
    <t>MI2203832189</t>
  </si>
  <si>
    <t>WI22038044</t>
  </si>
  <si>
    <t>MI220386155</t>
  </si>
  <si>
    <t>WI220380462</t>
  </si>
  <si>
    <t>MI2203832408</t>
  </si>
  <si>
    <t>WI220380477</t>
  </si>
  <si>
    <t>MI2203832481</t>
  </si>
  <si>
    <t>WI220380478</t>
  </si>
  <si>
    <t>MI2203832474</t>
  </si>
  <si>
    <t>WI220380497</t>
  </si>
  <si>
    <t>201300022383</t>
  </si>
  <si>
    <t>MI2203832654</t>
  </si>
  <si>
    <t>WI220380511</t>
  </si>
  <si>
    <t>MI2203833046</t>
  </si>
  <si>
    <t>WI220380566</t>
  </si>
  <si>
    <t>MI2203833586</t>
  </si>
  <si>
    <t>WI220380609</t>
  </si>
  <si>
    <t>MI2203834349</t>
  </si>
  <si>
    <t>WI22038070</t>
  </si>
  <si>
    <t>MI220386578</t>
  </si>
  <si>
    <t>WI220380700</t>
  </si>
  <si>
    <t>WI220380727</t>
  </si>
  <si>
    <t>WI220380772</t>
  </si>
  <si>
    <t>WI220380784</t>
  </si>
  <si>
    <t>WI220380806</t>
  </si>
  <si>
    <t>WI220380813</t>
  </si>
  <si>
    <t>201330006087</t>
  </si>
  <si>
    <t>MI2203836098</t>
  </si>
  <si>
    <t>WI220380819</t>
  </si>
  <si>
    <t>201100014898</t>
  </si>
  <si>
    <t>MI2203836195</t>
  </si>
  <si>
    <t>WI220380936</t>
  </si>
  <si>
    <t>201348000328</t>
  </si>
  <si>
    <t>MI2203837607</t>
  </si>
  <si>
    <t>WI220380958</t>
  </si>
  <si>
    <t>201300022391</t>
  </si>
  <si>
    <t>MI2203837812</t>
  </si>
  <si>
    <t>WI220380959</t>
  </si>
  <si>
    <t>MI2203837832</t>
  </si>
  <si>
    <t>WI220380960</t>
  </si>
  <si>
    <t>MI2203837826</t>
  </si>
  <si>
    <t>WI220380966</t>
  </si>
  <si>
    <t>201308008037</t>
  </si>
  <si>
    <t>MI2203837919</t>
  </si>
  <si>
    <t>WI220381054</t>
  </si>
  <si>
    <t>MI2203838412</t>
  </si>
  <si>
    <t>WI220381056</t>
  </si>
  <si>
    <t>WI220381057</t>
  </si>
  <si>
    <t>MI2203838423</t>
  </si>
  <si>
    <t>WI22038106</t>
  </si>
  <si>
    <t>201340000662</t>
  </si>
  <si>
    <t>MI220386624</t>
  </si>
  <si>
    <t>WI220381131</t>
  </si>
  <si>
    <t>201330005991</t>
  </si>
  <si>
    <t>MI2203838914</t>
  </si>
  <si>
    <t>WI220381148</t>
  </si>
  <si>
    <t>MI2203839044</t>
  </si>
  <si>
    <t>WI220381156</t>
  </si>
  <si>
    <t>MI2203839344</t>
  </si>
  <si>
    <t>WI220381166</t>
  </si>
  <si>
    <t>201338000095</t>
  </si>
  <si>
    <t>MI2203839499</t>
  </si>
  <si>
    <t>WI220381253</t>
  </si>
  <si>
    <t>MI2203840009</t>
  </si>
  <si>
    <t>WI220381256</t>
  </si>
  <si>
    <t>MI2203840017</t>
  </si>
  <si>
    <t>WI220381326</t>
  </si>
  <si>
    <t>201130013538</t>
  </si>
  <si>
    <t>MI2203840798</t>
  </si>
  <si>
    <t>WI22038146</t>
  </si>
  <si>
    <t>WI220381485</t>
  </si>
  <si>
    <t>MI2203842697</t>
  </si>
  <si>
    <t>WI220381567</t>
  </si>
  <si>
    <t>WI220381575</t>
  </si>
  <si>
    <t>WI220381601</t>
  </si>
  <si>
    <t>201130013562</t>
  </si>
  <si>
    <t>MI2203843959</t>
  </si>
  <si>
    <t>WI22038165</t>
  </si>
  <si>
    <t>WI220381699</t>
  </si>
  <si>
    <t>WI220381740</t>
  </si>
  <si>
    <t>WI220382084</t>
  </si>
  <si>
    <t>201300022498</t>
  </si>
  <si>
    <t>MI2203849153</t>
  </si>
  <si>
    <t>WI220382192</t>
  </si>
  <si>
    <t>MI2203849959</t>
  </si>
  <si>
    <t>WI220382193</t>
  </si>
  <si>
    <t>MI2203849960</t>
  </si>
  <si>
    <t>WI220382194</t>
  </si>
  <si>
    <t>MI2203849963</t>
  </si>
  <si>
    <t>WI220382196</t>
  </si>
  <si>
    <t>MI2203849970</t>
  </si>
  <si>
    <t>WI220382201</t>
  </si>
  <si>
    <t>MI2203849981</t>
  </si>
  <si>
    <t>WI220382202</t>
  </si>
  <si>
    <t>MI2203849987</t>
  </si>
  <si>
    <t>WI220382204</t>
  </si>
  <si>
    <t>MI2203849994</t>
  </si>
  <si>
    <t>WI220382205</t>
  </si>
  <si>
    <t>MI2203849997</t>
  </si>
  <si>
    <t>WI220382230</t>
  </si>
  <si>
    <t>WI220382301</t>
  </si>
  <si>
    <t>MI2203851095</t>
  </si>
  <si>
    <t>WI220382302</t>
  </si>
  <si>
    <t>201100014903</t>
  </si>
  <si>
    <t>MI2203851096</t>
  </si>
  <si>
    <t>WI220382303</t>
  </si>
  <si>
    <t>MI2203851097</t>
  </si>
  <si>
    <t>WI220382304</t>
  </si>
  <si>
    <t>MI2203851101</t>
  </si>
  <si>
    <t>WI220382305</t>
  </si>
  <si>
    <t>MI2203851105</t>
  </si>
  <si>
    <t>WI220382306</t>
  </si>
  <si>
    <t>MI2203851106</t>
  </si>
  <si>
    <t>WI220382307</t>
  </si>
  <si>
    <t>MI2203851111</t>
  </si>
  <si>
    <t>WI220382308</t>
  </si>
  <si>
    <t>MI2203851113</t>
  </si>
  <si>
    <t>WI220382309</t>
  </si>
  <si>
    <t>MI2203851125</t>
  </si>
  <si>
    <t>WI220382329</t>
  </si>
  <si>
    <t>WI220382333</t>
  </si>
  <si>
    <t>201100014902</t>
  </si>
  <si>
    <t>MI2203851436</t>
  </si>
  <si>
    <t>WI220382337</t>
  </si>
  <si>
    <t>201100014904</t>
  </si>
  <si>
    <t>MI2203851469</t>
  </si>
  <si>
    <t>WI220382353</t>
  </si>
  <si>
    <t>WI220382354</t>
  </si>
  <si>
    <t>WI22038252</t>
  </si>
  <si>
    <t>201330005578</t>
  </si>
  <si>
    <t>MI220388850</t>
  </si>
  <si>
    <t>WI220382957</t>
  </si>
  <si>
    <t>201300022503</t>
  </si>
  <si>
    <t>MI2203856790</t>
  </si>
  <si>
    <t>WI220383013</t>
  </si>
  <si>
    <t>201300022446</t>
  </si>
  <si>
    <t>MI2203857354</t>
  </si>
  <si>
    <t>WI220383017</t>
  </si>
  <si>
    <t>MI2203857380</t>
  </si>
  <si>
    <t>WI220383022</t>
  </si>
  <si>
    <t>MI2203857416</t>
  </si>
  <si>
    <t>WI220383028</t>
  </si>
  <si>
    <t>MI2203857421</t>
  </si>
  <si>
    <t>WI220383073</t>
  </si>
  <si>
    <t>MI2203858017</t>
  </si>
  <si>
    <t>WI220383140</t>
  </si>
  <si>
    <t>WI220383194</t>
  </si>
  <si>
    <t>201300022454</t>
  </si>
  <si>
    <t>MI2203859160</t>
  </si>
  <si>
    <t>WI220383203</t>
  </si>
  <si>
    <t>MI2203859167</t>
  </si>
  <si>
    <t>WI220383211</t>
  </si>
  <si>
    <t>MI2203859173</t>
  </si>
  <si>
    <t>WI220383217</t>
  </si>
  <si>
    <t>MI2203859185</t>
  </si>
  <si>
    <t>WI220383241</t>
  </si>
  <si>
    <t>MI2203859323</t>
  </si>
  <si>
    <t>WI220383243</t>
  </si>
  <si>
    <t>MI2203859343</t>
  </si>
  <si>
    <t>WI220383249</t>
  </si>
  <si>
    <t>MI2203859388</t>
  </si>
  <si>
    <t>WI220383251</t>
  </si>
  <si>
    <t>MI2203859382</t>
  </si>
  <si>
    <t>WI220383293</t>
  </si>
  <si>
    <t>201330005886</t>
  </si>
  <si>
    <t>MI2203859583</t>
  </si>
  <si>
    <t>WI220383296</t>
  </si>
  <si>
    <t>MI2203859628</t>
  </si>
  <si>
    <t>WI220383297</t>
  </si>
  <si>
    <t>MI2203859610</t>
  </si>
  <si>
    <t>WI220383301</t>
  </si>
  <si>
    <t>MI2203859654</t>
  </si>
  <si>
    <t>WI220383319</t>
  </si>
  <si>
    <t>201300022334</t>
  </si>
  <si>
    <t>MI2203859743</t>
  </si>
  <si>
    <t>WI220383343</t>
  </si>
  <si>
    <t>201330006024</t>
  </si>
  <si>
    <t>MI2203860259</t>
  </si>
  <si>
    <t>WI220383346</t>
  </si>
  <si>
    <t>MI2203860286</t>
  </si>
  <si>
    <t>WI220383461</t>
  </si>
  <si>
    <t>201300022442</t>
  </si>
  <si>
    <t>MI2203861540</t>
  </si>
  <si>
    <t>WI220383570</t>
  </si>
  <si>
    <t>MI2203862611</t>
  </si>
  <si>
    <t>WI220383683</t>
  </si>
  <si>
    <t>201348000444</t>
  </si>
  <si>
    <t>MI2203863348</t>
  </si>
  <si>
    <t>WI22038375</t>
  </si>
  <si>
    <t>201300021847</t>
  </si>
  <si>
    <t>MI220389454</t>
  </si>
  <si>
    <t>WI220383885</t>
  </si>
  <si>
    <t>MI2203865834</t>
  </si>
  <si>
    <t>WI220383982</t>
  </si>
  <si>
    <t>201300022424</t>
  </si>
  <si>
    <t>MI2203866620</t>
  </si>
  <si>
    <t>WI220384150</t>
  </si>
  <si>
    <t>MI2203868161</t>
  </si>
  <si>
    <t>WI220384287</t>
  </si>
  <si>
    <t>WI220384293</t>
  </si>
  <si>
    <t>WI220384301</t>
  </si>
  <si>
    <t>WI220384309</t>
  </si>
  <si>
    <t>201130012689</t>
  </si>
  <si>
    <t>MI2203869702</t>
  </si>
  <si>
    <t>WI220384312</t>
  </si>
  <si>
    <t>MI2203869946</t>
  </si>
  <si>
    <t>WI220384315</t>
  </si>
  <si>
    <t>WI220384374</t>
  </si>
  <si>
    <t>WI220384383</t>
  </si>
  <si>
    <t>WI220384416</t>
  </si>
  <si>
    <t>WI220384624</t>
  </si>
  <si>
    <t>MI2203872626</t>
  </si>
  <si>
    <t>WI220384726</t>
  </si>
  <si>
    <t>201340000757</t>
  </si>
  <si>
    <t>MI2203873550</t>
  </si>
  <si>
    <t>WI220384776</t>
  </si>
  <si>
    <t>201130013526</t>
  </si>
  <si>
    <t>MI2203873851</t>
  </si>
  <si>
    <t>WI220384826</t>
  </si>
  <si>
    <t>201130013549</t>
  </si>
  <si>
    <t>MI2203874351</t>
  </si>
  <si>
    <t>WI220384827</t>
  </si>
  <si>
    <t>MI2203874504</t>
  </si>
  <si>
    <t>WI220384967</t>
  </si>
  <si>
    <t>201300022490</t>
  </si>
  <si>
    <t>MI2203876128</t>
  </si>
  <si>
    <t>WI220384968</t>
  </si>
  <si>
    <t>MI2203876198</t>
  </si>
  <si>
    <t>WI220385056</t>
  </si>
  <si>
    <t>WI220385281</t>
  </si>
  <si>
    <t>WI220385285</t>
  </si>
  <si>
    <t>WI220385484</t>
  </si>
  <si>
    <t>MI2203881506</t>
  </si>
  <si>
    <t>WI220385540</t>
  </si>
  <si>
    <t>201300022392</t>
  </si>
  <si>
    <t>MI2203881946</t>
  </si>
  <si>
    <t>WI220385576</t>
  </si>
  <si>
    <t>MI2203882283</t>
  </si>
  <si>
    <t>WI220385591</t>
  </si>
  <si>
    <t>201130013519</t>
  </si>
  <si>
    <t>MI2203882501</t>
  </si>
  <si>
    <t>WI220385595</t>
  </si>
  <si>
    <t>MI2203882539</t>
  </si>
  <si>
    <t>WI220385596</t>
  </si>
  <si>
    <t>MI2203882550</t>
  </si>
  <si>
    <t>WI220385597</t>
  </si>
  <si>
    <t>WI2203856</t>
  </si>
  <si>
    <t>201130013386</t>
  </si>
  <si>
    <t>MI220312330</t>
  </si>
  <si>
    <t>WI220385603</t>
  </si>
  <si>
    <t>MI2203882651</t>
  </si>
  <si>
    <t>WI220385646</t>
  </si>
  <si>
    <t>201348000342</t>
  </si>
  <si>
    <t>MI2203882894</t>
  </si>
  <si>
    <t>WI220385739</t>
  </si>
  <si>
    <t>MI2203883643</t>
  </si>
  <si>
    <t>WI220385740</t>
  </si>
  <si>
    <t>MI2203883628</t>
  </si>
  <si>
    <t>WI220385750</t>
  </si>
  <si>
    <t>201300022505</t>
  </si>
  <si>
    <t>MI2203883774</t>
  </si>
  <si>
    <t>WI220385773</t>
  </si>
  <si>
    <t>201330006114</t>
  </si>
  <si>
    <t>MI2203883955</t>
  </si>
  <si>
    <t>WI220385781</t>
  </si>
  <si>
    <t>201300022481</t>
  </si>
  <si>
    <t>MI2203884069</t>
  </si>
  <si>
    <t>WI220385860</t>
  </si>
  <si>
    <t>201300021830</t>
  </si>
  <si>
    <t>MI2203884426</t>
  </si>
  <si>
    <t>WI22038589</t>
  </si>
  <si>
    <t>201330005552</t>
  </si>
  <si>
    <t>MI220392554</t>
  </si>
  <si>
    <t>WI2203859</t>
  </si>
  <si>
    <t>MI220312334</t>
  </si>
  <si>
    <t>WI220385933</t>
  </si>
  <si>
    <t>201340000755</t>
  </si>
  <si>
    <t>MI2203885019</t>
  </si>
  <si>
    <t>WI22038594</t>
  </si>
  <si>
    <t>MI220392512</t>
  </si>
  <si>
    <t>WI220386001</t>
  </si>
  <si>
    <t>WI220386019</t>
  </si>
  <si>
    <t>201330006083</t>
  </si>
  <si>
    <t>MI2203885895</t>
  </si>
  <si>
    <t>WI220386049</t>
  </si>
  <si>
    <t>WI220386059</t>
  </si>
  <si>
    <t>WI220386154</t>
  </si>
  <si>
    <t>WI220386160</t>
  </si>
  <si>
    <t>WI220386165</t>
  </si>
  <si>
    <t>201110012644</t>
  </si>
  <si>
    <t>MI2203887127</t>
  </si>
  <si>
    <t>WI220386166</t>
  </si>
  <si>
    <t>MI2203887131</t>
  </si>
  <si>
    <t>WI220386167</t>
  </si>
  <si>
    <t>MI2203887144</t>
  </si>
  <si>
    <t>WI220386168</t>
  </si>
  <si>
    <t>WI220386170</t>
  </si>
  <si>
    <t>MI2203887148</t>
  </si>
  <si>
    <t>WI220386307</t>
  </si>
  <si>
    <t>MI2203887165</t>
  </si>
  <si>
    <t>WI220386310</t>
  </si>
  <si>
    <t>MI2203887172</t>
  </si>
  <si>
    <t>WI220386312</t>
  </si>
  <si>
    <t>MI2203887186</t>
  </si>
  <si>
    <t>WI220386313</t>
  </si>
  <si>
    <t>MI2203887192</t>
  </si>
  <si>
    <t>WI220386492</t>
  </si>
  <si>
    <t>MI2203887206</t>
  </si>
  <si>
    <t>WI220386494</t>
  </si>
  <si>
    <t>MI2203887290</t>
  </si>
  <si>
    <t>WI220386496</t>
  </si>
  <si>
    <t>WI220386497</t>
  </si>
  <si>
    <t>WI220386498</t>
  </si>
  <si>
    <t>WI220386499</t>
  </si>
  <si>
    <t>201330006122</t>
  </si>
  <si>
    <t>MI2203889080</t>
  </si>
  <si>
    <t>WI220386533</t>
  </si>
  <si>
    <t>201308008334</t>
  </si>
  <si>
    <t>MI2203890177</t>
  </si>
  <si>
    <t>WI220386536</t>
  </si>
  <si>
    <t>201300022427</t>
  </si>
  <si>
    <t>MI2203890193</t>
  </si>
  <si>
    <t>WI220386549</t>
  </si>
  <si>
    <t>MI2203890282</t>
  </si>
  <si>
    <t>WI220386575</t>
  </si>
  <si>
    <t>201330006070</t>
  </si>
  <si>
    <t>MI2203890579</t>
  </si>
  <si>
    <t>WI220386581</t>
  </si>
  <si>
    <t>MI2203890613</t>
  </si>
  <si>
    <t>WI220386582</t>
  </si>
  <si>
    <t>MI2203890616</t>
  </si>
  <si>
    <t>WI220386584</t>
  </si>
  <si>
    <t>MI2203890621</t>
  </si>
  <si>
    <t>WI220386585</t>
  </si>
  <si>
    <t>MI2203890628</t>
  </si>
  <si>
    <t>WI220386586</t>
  </si>
  <si>
    <t>MI2203890632</t>
  </si>
  <si>
    <t>WI220386587</t>
  </si>
  <si>
    <t>MI2203890633</t>
  </si>
  <si>
    <t>WI220386591</t>
  </si>
  <si>
    <t>MI2203890637</t>
  </si>
  <si>
    <t>WI220386622</t>
  </si>
  <si>
    <t>WI220386650</t>
  </si>
  <si>
    <t>201308008340</t>
  </si>
  <si>
    <t>MI2203891517</t>
  </si>
  <si>
    <t>WI220386683</t>
  </si>
  <si>
    <t>WI220386734</t>
  </si>
  <si>
    <t>MI2203891820</t>
  </si>
  <si>
    <t>WI220386735</t>
  </si>
  <si>
    <t>MI2203891823</t>
  </si>
  <si>
    <t>WI220386736</t>
  </si>
  <si>
    <t>WI220386756</t>
  </si>
  <si>
    <t>WI220386795</t>
  </si>
  <si>
    <t>WI220386802</t>
  </si>
  <si>
    <t>WI220386809</t>
  </si>
  <si>
    <t>WI220387060</t>
  </si>
  <si>
    <t>MI2203894231</t>
  </si>
  <si>
    <t>WI220387063</t>
  </si>
  <si>
    <t>MI2203894245</t>
  </si>
  <si>
    <t>WI220387065</t>
  </si>
  <si>
    <t>MI2203894257</t>
  </si>
  <si>
    <t>WI220387067</t>
  </si>
  <si>
    <t>MI2203894274</t>
  </si>
  <si>
    <t>WI220387069</t>
  </si>
  <si>
    <t>MI2203894292</t>
  </si>
  <si>
    <t>WI220387073</t>
  </si>
  <si>
    <t>MI2203894309</t>
  </si>
  <si>
    <t>WI220387074</t>
  </si>
  <si>
    <t>MI2203894321</t>
  </si>
  <si>
    <t>WI220387176</t>
  </si>
  <si>
    <t>MI2203895209</t>
  </si>
  <si>
    <t>WI22038718</t>
  </si>
  <si>
    <t>201330005570</t>
  </si>
  <si>
    <t>MI220393633</t>
  </si>
  <si>
    <t>WI220387296</t>
  </si>
  <si>
    <t>201330006048</t>
  </si>
  <si>
    <t>MI2203896465</t>
  </si>
  <si>
    <t>WI22038759</t>
  </si>
  <si>
    <t>201100014764</t>
  </si>
  <si>
    <t>MI220393824</t>
  </si>
  <si>
    <t>WI220387617</t>
  </si>
  <si>
    <t>MI2203898850</t>
  </si>
  <si>
    <t>WI220387620</t>
  </si>
  <si>
    <t>201300022531</t>
  </si>
  <si>
    <t>MI2203898851</t>
  </si>
  <si>
    <t>WI220387623</t>
  </si>
  <si>
    <t>MI2203898853</t>
  </si>
  <si>
    <t>WI220387625</t>
  </si>
  <si>
    <t>MI2203898874</t>
  </si>
  <si>
    <t>WI220387626</t>
  </si>
  <si>
    <t>MI2203898869</t>
  </si>
  <si>
    <t>WI220387628</t>
  </si>
  <si>
    <t>MI2203898875</t>
  </si>
  <si>
    <t>WI220387629</t>
  </si>
  <si>
    <t>MI2203898882</t>
  </si>
  <si>
    <t>WI220387630</t>
  </si>
  <si>
    <t>MI2203898880</t>
  </si>
  <si>
    <t>WI220387631</t>
  </si>
  <si>
    <t>MI2203898886</t>
  </si>
  <si>
    <t>WI220387632</t>
  </si>
  <si>
    <t>MI2203898895</t>
  </si>
  <si>
    <t>WI220387633</t>
  </si>
  <si>
    <t>MI2203898899</t>
  </si>
  <si>
    <t>WI220387635</t>
  </si>
  <si>
    <t>MI2203898901</t>
  </si>
  <si>
    <t>WI220387636</t>
  </si>
  <si>
    <t>MI2203898905</t>
  </si>
  <si>
    <t>WI220387638</t>
  </si>
  <si>
    <t>MI2203898960</t>
  </si>
  <si>
    <t>WI220387647</t>
  </si>
  <si>
    <t>MI2203899086</t>
  </si>
  <si>
    <t>WI220387651</t>
  </si>
  <si>
    <t>MI2203899137</t>
  </si>
  <si>
    <t>WI220387652</t>
  </si>
  <si>
    <t>MI2203899139</t>
  </si>
  <si>
    <t>WI220387654</t>
  </si>
  <si>
    <t>MI2203899114</t>
  </si>
  <si>
    <t>WI220387655</t>
  </si>
  <si>
    <t>MI2203899156</t>
  </si>
  <si>
    <t>WI220387656</t>
  </si>
  <si>
    <t>MI2203899159</t>
  </si>
  <si>
    <t>WI220387657</t>
  </si>
  <si>
    <t>MI2203899170</t>
  </si>
  <si>
    <t>WI220387661</t>
  </si>
  <si>
    <t>MI2203899181</t>
  </si>
  <si>
    <t>WI220387668</t>
  </si>
  <si>
    <t>MI2203899176</t>
  </si>
  <si>
    <t>WI220387683</t>
  </si>
  <si>
    <t>WI220387737</t>
  </si>
  <si>
    <t>MI2203899837</t>
  </si>
  <si>
    <t>WI220387782</t>
  </si>
  <si>
    <t>WI220387813</t>
  </si>
  <si>
    <t>201300022452</t>
  </si>
  <si>
    <t>MI2203900580</t>
  </si>
  <si>
    <t>WI220387825</t>
  </si>
  <si>
    <t>WI220387842</t>
  </si>
  <si>
    <t>WI220387872</t>
  </si>
  <si>
    <t>MI2203901334</t>
  </si>
  <si>
    <t>WI220387873</t>
  </si>
  <si>
    <t>MI2203901303</t>
  </si>
  <si>
    <t>WI220387874</t>
  </si>
  <si>
    <t>MI2203901317</t>
  </si>
  <si>
    <t>WI220387875</t>
  </si>
  <si>
    <t>MI2203901320</t>
  </si>
  <si>
    <t>WI220387877</t>
  </si>
  <si>
    <t>MI2203901330</t>
  </si>
  <si>
    <t>WI220387886</t>
  </si>
  <si>
    <t>201330006112</t>
  </si>
  <si>
    <t>MI2203901436</t>
  </si>
  <si>
    <t>WI220387908</t>
  </si>
  <si>
    <t>MI2203901592</t>
  </si>
  <si>
    <t>WI220387947</t>
  </si>
  <si>
    <t>201300022529</t>
  </si>
  <si>
    <t>MI2203902146</t>
  </si>
  <si>
    <t>WI220388017</t>
  </si>
  <si>
    <t>201300022459</t>
  </si>
  <si>
    <t>MI2203903076</t>
  </si>
  <si>
    <t>WI220388034</t>
  </si>
  <si>
    <t>MI2203903351</t>
  </si>
  <si>
    <t>WI220388084</t>
  </si>
  <si>
    <t>WI22038809</t>
  </si>
  <si>
    <t>201300021846</t>
  </si>
  <si>
    <t>MI220394530</t>
  </si>
  <si>
    <t>WI220388144</t>
  </si>
  <si>
    <t>MI2203904506</t>
  </si>
  <si>
    <t>WI220388161</t>
  </si>
  <si>
    <t>MI2203904798</t>
  </si>
  <si>
    <t>WI220388163</t>
  </si>
  <si>
    <t>MI2203904811</t>
  </si>
  <si>
    <t>WI220388166</t>
  </si>
  <si>
    <t>MI2203904841</t>
  </si>
  <si>
    <t>WI220388167</t>
  </si>
  <si>
    <t>MI2203904828</t>
  </si>
  <si>
    <t>WI220388170</t>
  </si>
  <si>
    <t>MI2203904847</t>
  </si>
  <si>
    <t>WI220388172</t>
  </si>
  <si>
    <t>MI2203904854</t>
  </si>
  <si>
    <t>WI220388173</t>
  </si>
  <si>
    <t>MI2203904876</t>
  </si>
  <si>
    <t>WI220388174</t>
  </si>
  <si>
    <t>MI2203904868</t>
  </si>
  <si>
    <t>WI220388178</t>
  </si>
  <si>
    <t>MI2203904888</t>
  </si>
  <si>
    <t>WI220388180</t>
  </si>
  <si>
    <t>MI2203904896</t>
  </si>
  <si>
    <t>WI220388186</t>
  </si>
  <si>
    <t>MI2203904901</t>
  </si>
  <si>
    <t>WI220388192</t>
  </si>
  <si>
    <t>201300022527</t>
  </si>
  <si>
    <t>MI2203905057</t>
  </si>
  <si>
    <t>WI22038828</t>
  </si>
  <si>
    <t>MI220394726</t>
  </si>
  <si>
    <t>WI220388322</t>
  </si>
  <si>
    <t>WI220388374</t>
  </si>
  <si>
    <t>WI220388389</t>
  </si>
  <si>
    <t>MI2203907114</t>
  </si>
  <si>
    <t>WI220388392</t>
  </si>
  <si>
    <t>WI220388443</t>
  </si>
  <si>
    <t>201300022323</t>
  </si>
  <si>
    <t>MI2203907881</t>
  </si>
  <si>
    <t>WI22038849</t>
  </si>
  <si>
    <t>201308008177</t>
  </si>
  <si>
    <t>MI220394966</t>
  </si>
  <si>
    <t>WI220388539</t>
  </si>
  <si>
    <t>MI2203909182</t>
  </si>
  <si>
    <t>WI220388545</t>
  </si>
  <si>
    <t>MI2203909293</t>
  </si>
  <si>
    <t>WI220388581</t>
  </si>
  <si>
    <t>WI220388696</t>
  </si>
  <si>
    <t>201130013566</t>
  </si>
  <si>
    <t>MI2203911156</t>
  </si>
  <si>
    <t>WI220388697</t>
  </si>
  <si>
    <t>MI2203911141</t>
  </si>
  <si>
    <t>WI220388787</t>
  </si>
  <si>
    <t>MI2203911939</t>
  </si>
  <si>
    <t>WI220388943</t>
  </si>
  <si>
    <t>201340000758</t>
  </si>
  <si>
    <t>MI2203913070</t>
  </si>
  <si>
    <t>WI220389003</t>
  </si>
  <si>
    <t>201348000449</t>
  </si>
  <si>
    <t>MI2203913585</t>
  </si>
  <si>
    <t>WI220389028</t>
  </si>
  <si>
    <t>201130013542</t>
  </si>
  <si>
    <t>MI2203913810</t>
  </si>
  <si>
    <t>WI220389131</t>
  </si>
  <si>
    <t>201300022543</t>
  </si>
  <si>
    <t>MI2203914250</t>
  </si>
  <si>
    <t>WI220389254</t>
  </si>
  <si>
    <t>WI220389274</t>
  </si>
  <si>
    <t>WI220389359</t>
  </si>
  <si>
    <t>WI220389578</t>
  </si>
  <si>
    <t>WI220389583</t>
  </si>
  <si>
    <t>WI220389601</t>
  </si>
  <si>
    <t>WI220389744</t>
  </si>
  <si>
    <t>201300022550</t>
  </si>
  <si>
    <t>MI2203920482</t>
  </si>
  <si>
    <t>WI22038983</t>
  </si>
  <si>
    <t>MI220395800</t>
  </si>
  <si>
    <t>WI220389838</t>
  </si>
  <si>
    <t>201300021961</t>
  </si>
  <si>
    <t>MI2203921163</t>
  </si>
  <si>
    <t>WI220389849</t>
  </si>
  <si>
    <t>201100014895</t>
  </si>
  <si>
    <t>MI2203921208</t>
  </si>
  <si>
    <t>WI22038996</t>
  </si>
  <si>
    <t>MI220395839</t>
  </si>
  <si>
    <t>WI22039000</t>
  </si>
  <si>
    <t>MI220395844</t>
  </si>
  <si>
    <t>WI220390044</t>
  </si>
  <si>
    <t>MI2203922839</t>
  </si>
  <si>
    <t>WI220390046</t>
  </si>
  <si>
    <t>MI2203922873</t>
  </si>
  <si>
    <t>WI220390047</t>
  </si>
  <si>
    <t>MI2203922876</t>
  </si>
  <si>
    <t>WI220390071</t>
  </si>
  <si>
    <t>201300022181</t>
  </si>
  <si>
    <t>MI2203923315</t>
  </si>
  <si>
    <t>WI220390072</t>
  </si>
  <si>
    <t>MI2203923302</t>
  </si>
  <si>
    <t>WI220390097</t>
  </si>
  <si>
    <t>201330006128</t>
  </si>
  <si>
    <t>MI2203923570</t>
  </si>
  <si>
    <t>WI22039010</t>
  </si>
  <si>
    <t>MI220395914</t>
  </si>
  <si>
    <t>WI220390101</t>
  </si>
  <si>
    <t>MI2203923582</t>
  </si>
  <si>
    <t>WI220390104</t>
  </si>
  <si>
    <t>MI2203923629</t>
  </si>
  <si>
    <t>WI220390107</t>
  </si>
  <si>
    <t>MI2203923633</t>
  </si>
  <si>
    <t>WI220390111</t>
  </si>
  <si>
    <t>MI2203923640</t>
  </si>
  <si>
    <t>WI220390115</t>
  </si>
  <si>
    <t>MI2203923650</t>
  </si>
  <si>
    <t>WI220390116</t>
  </si>
  <si>
    <t>MI2203923658</t>
  </si>
  <si>
    <t>WI220390118</t>
  </si>
  <si>
    <t>MI2203923696</t>
  </si>
  <si>
    <t>WI220390122</t>
  </si>
  <si>
    <t>MI2203923738</t>
  </si>
  <si>
    <t>WI220390128</t>
  </si>
  <si>
    <t>MI2203923760</t>
  </si>
  <si>
    <t>WI220390131</t>
  </si>
  <si>
    <t>MI2203923772</t>
  </si>
  <si>
    <t>WI220390133</t>
  </si>
  <si>
    <t>MI2203923769</t>
  </si>
  <si>
    <t>WI220390138</t>
  </si>
  <si>
    <t>MI2203923783</t>
  </si>
  <si>
    <t>WI220390142</t>
  </si>
  <si>
    <t>MI2203923788</t>
  </si>
  <si>
    <t>WI220390205</t>
  </si>
  <si>
    <t>201300022533</t>
  </si>
  <si>
    <t>MI2203924177</t>
  </si>
  <si>
    <t>WI22039022</t>
  </si>
  <si>
    <t>201340000668</t>
  </si>
  <si>
    <t>MI220395874</t>
  </si>
  <si>
    <t>WI220390238</t>
  </si>
  <si>
    <t>MI2203924392</t>
  </si>
  <si>
    <t>WI220390241</t>
  </si>
  <si>
    <t>201330006130</t>
  </si>
  <si>
    <t>MI2203924398</t>
  </si>
  <si>
    <t>WI220390286</t>
  </si>
  <si>
    <t>MI2203924965</t>
  </si>
  <si>
    <t>WI220390349</t>
  </si>
  <si>
    <t>201330006141</t>
  </si>
  <si>
    <t>MI2203925554</t>
  </si>
  <si>
    <t>WI220390350</t>
  </si>
  <si>
    <t>WI220390387</t>
  </si>
  <si>
    <t>201110012652</t>
  </si>
  <si>
    <t>MI2203925783</t>
  </si>
  <si>
    <t>WI220390391</t>
  </si>
  <si>
    <t>WI220390403</t>
  </si>
  <si>
    <t>201308008321</t>
  </si>
  <si>
    <t>MI2203925995</t>
  </si>
  <si>
    <t>WI220390406</t>
  </si>
  <si>
    <t>WI220390407</t>
  </si>
  <si>
    <t>WI220390411</t>
  </si>
  <si>
    <t>WI220390421</t>
  </si>
  <si>
    <t>201330006182</t>
  </si>
  <si>
    <t>MI2203926211</t>
  </si>
  <si>
    <t>WI220390447</t>
  </si>
  <si>
    <t>WI22039046</t>
  </si>
  <si>
    <t>WI220390460</t>
  </si>
  <si>
    <t>MI2203926603</t>
  </si>
  <si>
    <t>WI22039047</t>
  </si>
  <si>
    <t>WI220390561</t>
  </si>
  <si>
    <t>201330006125</t>
  </si>
  <si>
    <t>MI2203927353</t>
  </si>
  <si>
    <t>WI220390569</t>
  </si>
  <si>
    <t>WI220390571</t>
  </si>
  <si>
    <t>WI220390589</t>
  </si>
  <si>
    <t>WI220390593</t>
  </si>
  <si>
    <t>WI220390741</t>
  </si>
  <si>
    <t>201300022582</t>
  </si>
  <si>
    <t>MI2203929020</t>
  </si>
  <si>
    <t>WI220390750</t>
  </si>
  <si>
    <t>201130013577</t>
  </si>
  <si>
    <t>MI2203929068</t>
  </si>
  <si>
    <t>WI220390893</t>
  </si>
  <si>
    <t>201130013581</t>
  </si>
  <si>
    <t>MI2203930004</t>
  </si>
  <si>
    <t>WI220390918</t>
  </si>
  <si>
    <t>201300022579</t>
  </si>
  <si>
    <t>MI2203930178</t>
  </si>
  <si>
    <t>WI22039094</t>
  </si>
  <si>
    <t>WI220390997</t>
  </si>
  <si>
    <t>WI22039100</t>
  </si>
  <si>
    <t>201110012540</t>
  </si>
  <si>
    <t>MI220396952</t>
  </si>
  <si>
    <t>WI220391033</t>
  </si>
  <si>
    <t>WI220391056</t>
  </si>
  <si>
    <t>201330005852</t>
  </si>
  <si>
    <t>MI2203931586</t>
  </si>
  <si>
    <t>WI220391075</t>
  </si>
  <si>
    <t>201130013574</t>
  </si>
  <si>
    <t>MI2203931728</t>
  </si>
  <si>
    <t>WI220391076</t>
  </si>
  <si>
    <t>MI2203931729</t>
  </si>
  <si>
    <t>WI220391077</t>
  </si>
  <si>
    <t>MI2203931730</t>
  </si>
  <si>
    <t>WI220391078</t>
  </si>
  <si>
    <t>MI2203931732</t>
  </si>
  <si>
    <t>WI220391079</t>
  </si>
  <si>
    <t>MI2203931734</t>
  </si>
  <si>
    <t>WI220391080</t>
  </si>
  <si>
    <t>MI2203931735</t>
  </si>
  <si>
    <t>WI220391081</t>
  </si>
  <si>
    <t>MI2203931737</t>
  </si>
  <si>
    <t>WI220391082</t>
  </si>
  <si>
    <t>MI2203931740</t>
  </si>
  <si>
    <t>WI220391083</t>
  </si>
  <si>
    <t>MI2203931742</t>
  </si>
  <si>
    <t>WI220391084</t>
  </si>
  <si>
    <t>MI2203931739</t>
  </si>
  <si>
    <t>WI220391085</t>
  </si>
  <si>
    <t>MI2203931746</t>
  </si>
  <si>
    <t>WI220391086</t>
  </si>
  <si>
    <t>MI2203931749</t>
  </si>
  <si>
    <t>WI220391087</t>
  </si>
  <si>
    <t>MI2203931750</t>
  </si>
  <si>
    <t>WI220391088</t>
  </si>
  <si>
    <t>MI2203931751</t>
  </si>
  <si>
    <t>WI220391089</t>
  </si>
  <si>
    <t>MI2203931752</t>
  </si>
  <si>
    <t>WI220391090</t>
  </si>
  <si>
    <t>MI2203931753</t>
  </si>
  <si>
    <t>WI220391091</t>
  </si>
  <si>
    <t>MI2203931754</t>
  </si>
  <si>
    <t>WI220391092</t>
  </si>
  <si>
    <t>MI2203931755</t>
  </si>
  <si>
    <t>WI220391093</t>
  </si>
  <si>
    <t>MI2203931756</t>
  </si>
  <si>
    <t>WI220391094</t>
  </si>
  <si>
    <t>MI2203931760</t>
  </si>
  <si>
    <t>WI220391095</t>
  </si>
  <si>
    <t>MI2203931762</t>
  </si>
  <si>
    <t>WI220391096</t>
  </si>
  <si>
    <t>MI2203931763</t>
  </si>
  <si>
    <t>WI220391097</t>
  </si>
  <si>
    <t>MI2203931765</t>
  </si>
  <si>
    <t>WI220391098</t>
  </si>
  <si>
    <t>MI2203931767</t>
  </si>
  <si>
    <t>WI220391111</t>
  </si>
  <si>
    <t>201300022169</t>
  </si>
  <si>
    <t>MI2203931918</t>
  </si>
  <si>
    <t>WI220391112</t>
  </si>
  <si>
    <t>MI2203931917</t>
  </si>
  <si>
    <t>WI220391113</t>
  </si>
  <si>
    <t>MI2203931922</t>
  </si>
  <si>
    <t>WI220391114</t>
  </si>
  <si>
    <t>MI2203931927</t>
  </si>
  <si>
    <t>WI220391126</t>
  </si>
  <si>
    <t>WI220391127</t>
  </si>
  <si>
    <t>WI220391132</t>
  </si>
  <si>
    <t>WI220391268</t>
  </si>
  <si>
    <t>MI2203934167</t>
  </si>
  <si>
    <t>WI22039132</t>
  </si>
  <si>
    <t>201300021831</t>
  </si>
  <si>
    <t>MI220397425</t>
  </si>
  <si>
    <t>WI22039134</t>
  </si>
  <si>
    <t>MI220397428</t>
  </si>
  <si>
    <t>WI22039135</t>
  </si>
  <si>
    <t>MI220397429</t>
  </si>
  <si>
    <t>WI22039137</t>
  </si>
  <si>
    <t>MI220397430</t>
  </si>
  <si>
    <t>WI22039138</t>
  </si>
  <si>
    <t>MI220397432</t>
  </si>
  <si>
    <t>WI22039139</t>
  </si>
  <si>
    <t>MI220397435</t>
  </si>
  <si>
    <t>WI22039140</t>
  </si>
  <si>
    <t>MI220397436</t>
  </si>
  <si>
    <t>WI22039141</t>
  </si>
  <si>
    <t>MI220397439</t>
  </si>
  <si>
    <t>WI22039145</t>
  </si>
  <si>
    <t>MI220397478</t>
  </si>
  <si>
    <t>WI22039155</t>
  </si>
  <si>
    <t>WI22039158</t>
  </si>
  <si>
    <t>WI22039164</t>
  </si>
  <si>
    <t>WI22039180</t>
  </si>
  <si>
    <t>WI22039238</t>
  </si>
  <si>
    <t>WI22039239</t>
  </si>
  <si>
    <t>WI22039241</t>
  </si>
  <si>
    <t>WI22039342</t>
  </si>
  <si>
    <t>MI2203100183</t>
  </si>
  <si>
    <t>WI22039537</t>
  </si>
  <si>
    <t>MI2203102089</t>
  </si>
  <si>
    <t>WI22039593</t>
  </si>
  <si>
    <t>MI2203102540</t>
  </si>
  <si>
    <t>WI22039596</t>
  </si>
  <si>
    <t>MI2203102551</t>
  </si>
  <si>
    <t>WI22039692</t>
  </si>
  <si>
    <t>201130013407</t>
  </si>
  <si>
    <t>MI2203103456</t>
  </si>
  <si>
    <t>WI22039740</t>
  </si>
  <si>
    <t>201330005563</t>
  </si>
  <si>
    <t>MI2203103817</t>
  </si>
  <si>
    <t>WI22039767</t>
  </si>
  <si>
    <t>MI2203103808</t>
  </si>
  <si>
    <t>WI22039786</t>
  </si>
  <si>
    <t>MI2203104038</t>
  </si>
  <si>
    <t>WI22039815</t>
  </si>
  <si>
    <t>WI22039879</t>
  </si>
  <si>
    <t>MI2203104928</t>
  </si>
  <si>
    <t>WI22039880</t>
  </si>
  <si>
    <t>WI22039882</t>
  </si>
  <si>
    <t>MI2203104935</t>
  </si>
  <si>
    <t>WI22039896</t>
  </si>
  <si>
    <t>MI2203105033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</si>
</sst>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H12" sqref="H12"/>
    </sheetView>
  </sheetViews>
  <sheetFormatPr defaultRowHeight="14.25" x14ac:dyDescent="0.45"/>
  <cols>
    <col min="1" max="1" width="17.531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44651.41667460648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44651.41667460648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607"/>
  <sheetViews>
    <sheetView tabSelected="1" topLeftCell="AZ2587" workbookViewId="0">
      <selection activeCell="A2" sqref="A2:BE2607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  <c r="AY1" s="3" t="s">
        <v>69</v>
      </c>
      <c r="AZ1" s="3" t="s">
        <v>70</v>
      </c>
      <c r="BA1" s="3" t="s">
        <v>71</v>
      </c>
      <c r="BB1" s="3" t="s">
        <v>72</v>
      </c>
      <c r="BC1" s="3" t="s">
        <v>73</v>
      </c>
      <c r="BD1" s="3" t="s">
        <v>74</v>
      </c>
      <c r="BE1" s="3" t="s">
        <v>75</v>
      </c>
    </row>
    <row r="2" spans="1:57" x14ac:dyDescent="0.45">
      <c r="A2" t="s">
        <v>76</v>
      </c>
      <c r="B2" t="s">
        <v>77</v>
      </c>
      <c r="C2" t="s">
        <v>78</v>
      </c>
      <c r="D2" t="s">
        <v>79</v>
      </c>
      <c r="E2" s="2" t="str">
        <f>HYPERLINK("capsilon://?command=openfolder&amp;siteaddress=FAM.docvelocity-na8.net&amp;folderid=FXE37BF3CE-7578-2202-2B75-D9EC08E0EB2B","FX22031129")</f>
        <v>FX22031129</v>
      </c>
      <c r="F2" t="s">
        <v>80</v>
      </c>
      <c r="G2" t="s">
        <v>80</v>
      </c>
      <c r="H2" t="s">
        <v>81</v>
      </c>
      <c r="I2" t="s">
        <v>82</v>
      </c>
      <c r="J2">
        <v>0</v>
      </c>
      <c r="K2" t="s">
        <v>83</v>
      </c>
      <c r="L2" t="s">
        <v>84</v>
      </c>
      <c r="M2" t="s">
        <v>85</v>
      </c>
      <c r="N2">
        <v>1</v>
      </c>
      <c r="O2" s="1">
        <v>44623.518692129626</v>
      </c>
      <c r="P2" s="1">
        <v>44623.528831018521</v>
      </c>
      <c r="Q2">
        <v>380</v>
      </c>
      <c r="R2">
        <v>496</v>
      </c>
      <c r="S2" t="b">
        <v>0</v>
      </c>
      <c r="T2" t="s">
        <v>86</v>
      </c>
      <c r="U2" t="b">
        <v>0</v>
      </c>
      <c r="V2" t="s">
        <v>87</v>
      </c>
      <c r="W2" s="1">
        <v>44623.528831018521</v>
      </c>
      <c r="X2">
        <v>238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160</v>
      </c>
      <c r="AF2">
        <v>0</v>
      </c>
      <c r="AG2">
        <v>5</v>
      </c>
      <c r="AH2" t="s">
        <v>86</v>
      </c>
      <c r="AI2" t="s">
        <v>86</v>
      </c>
      <c r="AJ2" t="s">
        <v>86</v>
      </c>
      <c r="AK2" t="s">
        <v>86</v>
      </c>
      <c r="AL2" t="s">
        <v>86</v>
      </c>
      <c r="AM2" t="s">
        <v>86</v>
      </c>
      <c r="AN2" t="s">
        <v>86</v>
      </c>
      <c r="AO2" t="s">
        <v>86</v>
      </c>
      <c r="AP2" t="s">
        <v>86</v>
      </c>
      <c r="AQ2" t="s">
        <v>86</v>
      </c>
      <c r="AR2" t="s">
        <v>86</v>
      </c>
      <c r="AS2" t="s">
        <v>86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</row>
    <row r="3" spans="1:57" x14ac:dyDescent="0.45">
      <c r="A3" t="s">
        <v>88</v>
      </c>
      <c r="B3" t="s">
        <v>77</v>
      </c>
      <c r="C3" t="s">
        <v>89</v>
      </c>
      <c r="D3" t="s">
        <v>79</v>
      </c>
      <c r="E3" s="2" t="str">
        <f>HYPERLINK("capsilon://?command=openfolder&amp;siteaddress=FAM.docvelocity-na8.net&amp;folderid=FX41468944-450B-F4A2-2453-32B2B1FA0C87","FX2203701")</f>
        <v>FX2203701</v>
      </c>
      <c r="F3" t="s">
        <v>80</v>
      </c>
      <c r="G3" t="s">
        <v>80</v>
      </c>
      <c r="H3" t="s">
        <v>81</v>
      </c>
      <c r="I3" t="s">
        <v>90</v>
      </c>
      <c r="J3">
        <v>0</v>
      </c>
      <c r="K3" t="s">
        <v>83</v>
      </c>
      <c r="L3" t="s">
        <v>84</v>
      </c>
      <c r="M3" t="s">
        <v>85</v>
      </c>
      <c r="N3">
        <v>2</v>
      </c>
      <c r="O3" s="1">
        <v>44623.522905092592</v>
      </c>
      <c r="P3" s="1">
        <v>44623.576979166668</v>
      </c>
      <c r="Q3">
        <v>281</v>
      </c>
      <c r="R3">
        <v>4391</v>
      </c>
      <c r="S3" t="b">
        <v>0</v>
      </c>
      <c r="T3" t="s">
        <v>86</v>
      </c>
      <c r="U3" t="b">
        <v>1</v>
      </c>
      <c r="V3" t="s">
        <v>91</v>
      </c>
      <c r="W3" s="1">
        <v>44623.552557870367</v>
      </c>
      <c r="X3">
        <v>2549</v>
      </c>
      <c r="Y3">
        <v>398</v>
      </c>
      <c r="Z3">
        <v>0</v>
      </c>
      <c r="AA3">
        <v>398</v>
      </c>
      <c r="AB3">
        <v>72</v>
      </c>
      <c r="AC3">
        <v>143</v>
      </c>
      <c r="AD3">
        <v>-398</v>
      </c>
      <c r="AE3">
        <v>0</v>
      </c>
      <c r="AF3">
        <v>0</v>
      </c>
      <c r="AG3">
        <v>0</v>
      </c>
      <c r="AH3" t="s">
        <v>92</v>
      </c>
      <c r="AI3" s="1">
        <v>44623.576979166668</v>
      </c>
      <c r="AJ3">
        <v>1842</v>
      </c>
      <c r="AK3">
        <v>4</v>
      </c>
      <c r="AL3">
        <v>0</v>
      </c>
      <c r="AM3">
        <v>4</v>
      </c>
      <c r="AN3">
        <v>72</v>
      </c>
      <c r="AO3">
        <v>4</v>
      </c>
      <c r="AP3">
        <v>-402</v>
      </c>
      <c r="AQ3">
        <v>0</v>
      </c>
      <c r="AR3">
        <v>0</v>
      </c>
      <c r="AS3">
        <v>0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</row>
    <row r="4" spans="1:57" x14ac:dyDescent="0.45">
      <c r="A4" t="s">
        <v>93</v>
      </c>
      <c r="B4" t="s">
        <v>77</v>
      </c>
      <c r="C4" t="s">
        <v>78</v>
      </c>
      <c r="D4" t="s">
        <v>79</v>
      </c>
      <c r="E4" s="2" t="str">
        <f>HYPERLINK("capsilon://?command=openfolder&amp;siteaddress=FAM.docvelocity-na8.net&amp;folderid=FXE37BF3CE-7578-2202-2B75-D9EC08E0EB2B","FX22031129")</f>
        <v>FX22031129</v>
      </c>
      <c r="F4" t="s">
        <v>80</v>
      </c>
      <c r="G4" t="s">
        <v>80</v>
      </c>
      <c r="H4" t="s">
        <v>81</v>
      </c>
      <c r="I4" t="s">
        <v>82</v>
      </c>
      <c r="J4">
        <v>0</v>
      </c>
      <c r="K4" t="s">
        <v>83</v>
      </c>
      <c r="L4" t="s">
        <v>84</v>
      </c>
      <c r="M4" t="s">
        <v>85</v>
      </c>
      <c r="N4">
        <v>2</v>
      </c>
      <c r="O4" s="1">
        <v>44623.530532407407</v>
      </c>
      <c r="P4" s="1">
        <v>44623.594710648147</v>
      </c>
      <c r="Q4">
        <v>603</v>
      </c>
      <c r="R4">
        <v>4942</v>
      </c>
      <c r="S4" t="b">
        <v>0</v>
      </c>
      <c r="T4" t="s">
        <v>86</v>
      </c>
      <c r="U4" t="b">
        <v>1</v>
      </c>
      <c r="V4" t="s">
        <v>94</v>
      </c>
      <c r="W4" s="1">
        <v>44623.570706018516</v>
      </c>
      <c r="X4">
        <v>3394</v>
      </c>
      <c r="Y4">
        <v>217</v>
      </c>
      <c r="Z4">
        <v>0</v>
      </c>
      <c r="AA4">
        <v>217</v>
      </c>
      <c r="AB4">
        <v>0</v>
      </c>
      <c r="AC4">
        <v>147</v>
      </c>
      <c r="AD4">
        <v>-217</v>
      </c>
      <c r="AE4">
        <v>0</v>
      </c>
      <c r="AF4">
        <v>0</v>
      </c>
      <c r="AG4">
        <v>0</v>
      </c>
      <c r="AH4" t="s">
        <v>92</v>
      </c>
      <c r="AI4" s="1">
        <v>44623.594710648147</v>
      </c>
      <c r="AJ4">
        <v>1531</v>
      </c>
      <c r="AK4">
        <v>11</v>
      </c>
      <c r="AL4">
        <v>0</v>
      </c>
      <c r="AM4">
        <v>11</v>
      </c>
      <c r="AN4">
        <v>0</v>
      </c>
      <c r="AO4">
        <v>12</v>
      </c>
      <c r="AP4">
        <v>-228</v>
      </c>
      <c r="AQ4">
        <v>0</v>
      </c>
      <c r="AR4">
        <v>0</v>
      </c>
      <c r="AS4">
        <v>0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</row>
    <row r="5" spans="1:57" x14ac:dyDescent="0.45">
      <c r="A5" t="s">
        <v>95</v>
      </c>
      <c r="B5" t="s">
        <v>77</v>
      </c>
      <c r="C5" t="s">
        <v>96</v>
      </c>
      <c r="D5" t="s">
        <v>79</v>
      </c>
      <c r="E5" s="2" t="str">
        <f>HYPERLINK("capsilon://?command=openfolder&amp;siteaddress=FAM.docvelocity-na8.net&amp;folderid=FX061501A9-47F9-C46D-4BCA-B38A8E273BBE","FX220211456")</f>
        <v>FX220211456</v>
      </c>
      <c r="F5" t="s">
        <v>80</v>
      </c>
      <c r="G5" t="s">
        <v>80</v>
      </c>
      <c r="H5" t="s">
        <v>81</v>
      </c>
      <c r="I5" t="s">
        <v>97</v>
      </c>
      <c r="J5">
        <v>0</v>
      </c>
      <c r="K5" t="s">
        <v>83</v>
      </c>
      <c r="L5" t="s">
        <v>84</v>
      </c>
      <c r="M5" t="s">
        <v>85</v>
      </c>
      <c r="N5">
        <v>1</v>
      </c>
      <c r="O5" s="1">
        <v>44623.542291666665</v>
      </c>
      <c r="P5" s="1">
        <v>44623.549490740741</v>
      </c>
      <c r="Q5">
        <v>191</v>
      </c>
      <c r="R5">
        <v>431</v>
      </c>
      <c r="S5" t="b">
        <v>0</v>
      </c>
      <c r="T5" t="s">
        <v>86</v>
      </c>
      <c r="U5" t="b">
        <v>0</v>
      </c>
      <c r="V5" t="s">
        <v>87</v>
      </c>
      <c r="W5" s="1">
        <v>44623.549490740741</v>
      </c>
      <c r="X5">
        <v>337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149</v>
      </c>
      <c r="AF5">
        <v>0</v>
      </c>
      <c r="AG5">
        <v>8</v>
      </c>
      <c r="AH5" t="s">
        <v>86</v>
      </c>
      <c r="AI5" t="s">
        <v>86</v>
      </c>
      <c r="AJ5" t="s">
        <v>86</v>
      </c>
      <c r="AK5" t="s">
        <v>86</v>
      </c>
      <c r="AL5" t="s">
        <v>86</v>
      </c>
      <c r="AM5" t="s">
        <v>86</v>
      </c>
      <c r="AN5" t="s">
        <v>86</v>
      </c>
      <c r="AO5" t="s">
        <v>86</v>
      </c>
      <c r="AP5" t="s">
        <v>86</v>
      </c>
      <c r="AQ5" t="s">
        <v>86</v>
      </c>
      <c r="AR5" t="s">
        <v>86</v>
      </c>
      <c r="AS5" t="s">
        <v>86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1:57" x14ac:dyDescent="0.45">
      <c r="A6" t="s">
        <v>98</v>
      </c>
      <c r="B6" t="s">
        <v>77</v>
      </c>
      <c r="C6" t="s">
        <v>96</v>
      </c>
      <c r="D6" t="s">
        <v>79</v>
      </c>
      <c r="E6" s="2" t="str">
        <f>HYPERLINK("capsilon://?command=openfolder&amp;siteaddress=FAM.docvelocity-na8.net&amp;folderid=FX061501A9-47F9-C46D-4BCA-B38A8E273BBE","FX220211456")</f>
        <v>FX220211456</v>
      </c>
      <c r="F6" t="s">
        <v>80</v>
      </c>
      <c r="G6" t="s">
        <v>80</v>
      </c>
      <c r="H6" t="s">
        <v>81</v>
      </c>
      <c r="I6" t="s">
        <v>97</v>
      </c>
      <c r="J6">
        <v>0</v>
      </c>
      <c r="K6" t="s">
        <v>83</v>
      </c>
      <c r="L6" t="s">
        <v>84</v>
      </c>
      <c r="M6" t="s">
        <v>85</v>
      </c>
      <c r="N6">
        <v>2</v>
      </c>
      <c r="O6" s="1">
        <v>44623.550983796296</v>
      </c>
      <c r="P6" s="1">
        <v>44623.615995370368</v>
      </c>
      <c r="Q6">
        <v>788</v>
      </c>
      <c r="R6">
        <v>4829</v>
      </c>
      <c r="S6" t="b">
        <v>0</v>
      </c>
      <c r="T6" t="s">
        <v>86</v>
      </c>
      <c r="U6" t="b">
        <v>1</v>
      </c>
      <c r="V6" t="s">
        <v>91</v>
      </c>
      <c r="W6" s="1">
        <v>44623.587083333332</v>
      </c>
      <c r="X6">
        <v>2982</v>
      </c>
      <c r="Y6">
        <v>286</v>
      </c>
      <c r="Z6">
        <v>0</v>
      </c>
      <c r="AA6">
        <v>286</v>
      </c>
      <c r="AB6">
        <v>0</v>
      </c>
      <c r="AC6">
        <v>148</v>
      </c>
      <c r="AD6">
        <v>-286</v>
      </c>
      <c r="AE6">
        <v>0</v>
      </c>
      <c r="AF6">
        <v>0</v>
      </c>
      <c r="AG6">
        <v>0</v>
      </c>
      <c r="AH6" t="s">
        <v>92</v>
      </c>
      <c r="AI6" s="1">
        <v>44623.615995370368</v>
      </c>
      <c r="AJ6">
        <v>1839</v>
      </c>
      <c r="AK6">
        <v>1</v>
      </c>
      <c r="AL6">
        <v>0</v>
      </c>
      <c r="AM6">
        <v>1</v>
      </c>
      <c r="AN6">
        <v>0</v>
      </c>
      <c r="AO6">
        <v>1</v>
      </c>
      <c r="AP6">
        <v>-287</v>
      </c>
      <c r="AQ6">
        <v>0</v>
      </c>
      <c r="AR6">
        <v>0</v>
      </c>
      <c r="AS6">
        <v>0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1:57" x14ac:dyDescent="0.45">
      <c r="A7" t="s">
        <v>99</v>
      </c>
      <c r="B7" t="s">
        <v>77</v>
      </c>
      <c r="C7" t="s">
        <v>100</v>
      </c>
      <c r="D7" t="s">
        <v>79</v>
      </c>
      <c r="E7" s="2" t="str">
        <f>HYPERLINK("capsilon://?command=openfolder&amp;siteaddress=FAM.docvelocity-na8.net&amp;folderid=FX9D32B6EE-004D-F702-B817-F4880457C014","FX220211167")</f>
        <v>FX220211167</v>
      </c>
      <c r="F7" t="s">
        <v>80</v>
      </c>
      <c r="G7" t="s">
        <v>80</v>
      </c>
      <c r="H7" t="s">
        <v>81</v>
      </c>
      <c r="I7" t="s">
        <v>101</v>
      </c>
      <c r="J7">
        <v>0</v>
      </c>
      <c r="K7" t="s">
        <v>83</v>
      </c>
      <c r="L7" t="s">
        <v>84</v>
      </c>
      <c r="M7" t="s">
        <v>85</v>
      </c>
      <c r="N7">
        <v>1</v>
      </c>
      <c r="O7" s="1">
        <v>44623.552025462966</v>
      </c>
      <c r="P7" s="1">
        <v>44623.576481481483</v>
      </c>
      <c r="Q7">
        <v>1660</v>
      </c>
      <c r="R7">
        <v>453</v>
      </c>
      <c r="S7" t="b">
        <v>0</v>
      </c>
      <c r="T7" t="s">
        <v>86</v>
      </c>
      <c r="U7" t="b">
        <v>0</v>
      </c>
      <c r="V7" t="s">
        <v>87</v>
      </c>
      <c r="W7" s="1">
        <v>44623.576481481483</v>
      </c>
      <c r="X7">
        <v>238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48</v>
      </c>
      <c r="AF7">
        <v>0</v>
      </c>
      <c r="AG7">
        <v>6</v>
      </c>
      <c r="AH7" t="s">
        <v>86</v>
      </c>
      <c r="AI7" t="s">
        <v>86</v>
      </c>
      <c r="AJ7" t="s">
        <v>86</v>
      </c>
      <c r="AK7" t="s">
        <v>86</v>
      </c>
      <c r="AL7" t="s">
        <v>86</v>
      </c>
      <c r="AM7" t="s">
        <v>86</v>
      </c>
      <c r="AN7" t="s">
        <v>86</v>
      </c>
      <c r="AO7" t="s">
        <v>86</v>
      </c>
      <c r="AP7" t="s">
        <v>86</v>
      </c>
      <c r="AQ7" t="s">
        <v>86</v>
      </c>
      <c r="AR7" t="s">
        <v>86</v>
      </c>
      <c r="AS7" t="s">
        <v>86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 x14ac:dyDescent="0.45">
      <c r="A8" t="s">
        <v>102</v>
      </c>
      <c r="B8" t="s">
        <v>77</v>
      </c>
      <c r="C8" t="s">
        <v>103</v>
      </c>
      <c r="D8" t="s">
        <v>79</v>
      </c>
      <c r="E8" s="2" t="str">
        <f>HYPERLINK("capsilon://?command=openfolder&amp;siteaddress=FAM.docvelocity-na8.net&amp;folderid=FX8CFD9F0C-7B6F-8DE9-EBB6-CEA6C39334E1","FX220212246")</f>
        <v>FX220212246</v>
      </c>
      <c r="F8" t="s">
        <v>80</v>
      </c>
      <c r="G8" t="s">
        <v>80</v>
      </c>
      <c r="H8" t="s">
        <v>81</v>
      </c>
      <c r="I8" t="s">
        <v>104</v>
      </c>
      <c r="J8">
        <v>0</v>
      </c>
      <c r="K8" t="s">
        <v>83</v>
      </c>
      <c r="L8" t="s">
        <v>84</v>
      </c>
      <c r="M8" t="s">
        <v>85</v>
      </c>
      <c r="N8">
        <v>2</v>
      </c>
      <c r="O8" s="1">
        <v>44623.569016203706</v>
      </c>
      <c r="P8" s="1">
        <v>44623.581122685187</v>
      </c>
      <c r="Q8">
        <v>744</v>
      </c>
      <c r="R8">
        <v>302</v>
      </c>
      <c r="S8" t="b">
        <v>0</v>
      </c>
      <c r="T8" t="s">
        <v>86</v>
      </c>
      <c r="U8" t="b">
        <v>0</v>
      </c>
      <c r="V8" t="s">
        <v>105</v>
      </c>
      <c r="W8" s="1">
        <v>44623.571168981478</v>
      </c>
      <c r="X8">
        <v>182</v>
      </c>
      <c r="Y8">
        <v>9</v>
      </c>
      <c r="Z8">
        <v>0</v>
      </c>
      <c r="AA8">
        <v>9</v>
      </c>
      <c r="AB8">
        <v>0</v>
      </c>
      <c r="AC8">
        <v>4</v>
      </c>
      <c r="AD8">
        <v>-9</v>
      </c>
      <c r="AE8">
        <v>0</v>
      </c>
      <c r="AF8">
        <v>0</v>
      </c>
      <c r="AG8">
        <v>0</v>
      </c>
      <c r="AH8" t="s">
        <v>106</v>
      </c>
      <c r="AI8" s="1">
        <v>44623.581122685187</v>
      </c>
      <c r="AJ8">
        <v>120</v>
      </c>
      <c r="AK8">
        <v>0</v>
      </c>
      <c r="AL8">
        <v>0</v>
      </c>
      <c r="AM8">
        <v>0</v>
      </c>
      <c r="AN8">
        <v>0</v>
      </c>
      <c r="AO8">
        <v>0</v>
      </c>
      <c r="AP8">
        <v>-9</v>
      </c>
      <c r="AQ8">
        <v>0</v>
      </c>
      <c r="AR8">
        <v>0</v>
      </c>
      <c r="AS8">
        <v>0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</row>
    <row r="9" spans="1:57" x14ac:dyDescent="0.45">
      <c r="A9" t="s">
        <v>107</v>
      </c>
      <c r="B9" t="s">
        <v>77</v>
      </c>
      <c r="C9" t="s">
        <v>108</v>
      </c>
      <c r="D9" t="s">
        <v>79</v>
      </c>
      <c r="E9" s="2" t="str">
        <f>HYPERLINK("capsilon://?command=openfolder&amp;siteaddress=FAM.docvelocity-na8.net&amp;folderid=FX5CF27D32-C0D6-97DB-168F-B6A29BC22708","FX220212996")</f>
        <v>FX220212996</v>
      </c>
      <c r="F9" t="s">
        <v>80</v>
      </c>
      <c r="G9" t="s">
        <v>80</v>
      </c>
      <c r="H9" t="s">
        <v>81</v>
      </c>
      <c r="I9" t="s">
        <v>109</v>
      </c>
      <c r="J9">
        <v>0</v>
      </c>
      <c r="K9" t="s">
        <v>83</v>
      </c>
      <c r="L9" t="s">
        <v>84</v>
      </c>
      <c r="M9" t="s">
        <v>85</v>
      </c>
      <c r="N9">
        <v>1</v>
      </c>
      <c r="O9" s="1">
        <v>44623.575104166666</v>
      </c>
      <c r="P9" s="1">
        <v>44623.577951388892</v>
      </c>
      <c r="Q9">
        <v>93</v>
      </c>
      <c r="R9">
        <v>153</v>
      </c>
      <c r="S9" t="b">
        <v>0</v>
      </c>
      <c r="T9" t="s">
        <v>86</v>
      </c>
      <c r="U9" t="b">
        <v>0</v>
      </c>
      <c r="V9" t="s">
        <v>87</v>
      </c>
      <c r="W9" s="1">
        <v>44623.577951388892</v>
      </c>
      <c r="X9">
        <v>126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96</v>
      </c>
      <c r="AF9">
        <v>0</v>
      </c>
      <c r="AG9">
        <v>2</v>
      </c>
      <c r="AH9" t="s">
        <v>86</v>
      </c>
      <c r="AI9" t="s">
        <v>86</v>
      </c>
      <c r="AJ9" t="s">
        <v>86</v>
      </c>
      <c r="AK9" t="s">
        <v>86</v>
      </c>
      <c r="AL9" t="s">
        <v>86</v>
      </c>
      <c r="AM9" t="s">
        <v>86</v>
      </c>
      <c r="AN9" t="s">
        <v>86</v>
      </c>
      <c r="AO9" t="s">
        <v>86</v>
      </c>
      <c r="AP9" t="s">
        <v>86</v>
      </c>
      <c r="AQ9" t="s">
        <v>86</v>
      </c>
      <c r="AR9" t="s">
        <v>86</v>
      </c>
      <c r="AS9" t="s">
        <v>86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</row>
    <row r="10" spans="1:57" x14ac:dyDescent="0.45">
      <c r="A10" t="s">
        <v>110</v>
      </c>
      <c r="B10" t="s">
        <v>77</v>
      </c>
      <c r="C10" t="s">
        <v>108</v>
      </c>
      <c r="D10" t="s">
        <v>79</v>
      </c>
      <c r="E10" s="2" t="str">
        <f>HYPERLINK("capsilon://?command=openfolder&amp;siteaddress=FAM.docvelocity-na8.net&amp;folderid=FX5CF27D32-C0D6-97DB-168F-B6A29BC22708","FX220212996")</f>
        <v>FX220212996</v>
      </c>
      <c r="F10" t="s">
        <v>80</v>
      </c>
      <c r="G10" t="s">
        <v>80</v>
      </c>
      <c r="H10" t="s">
        <v>81</v>
      </c>
      <c r="I10" t="s">
        <v>111</v>
      </c>
      <c r="J10">
        <v>0</v>
      </c>
      <c r="K10" t="s">
        <v>83</v>
      </c>
      <c r="L10" t="s">
        <v>84</v>
      </c>
      <c r="M10" t="s">
        <v>85</v>
      </c>
      <c r="N10">
        <v>1</v>
      </c>
      <c r="O10" s="1">
        <v>44623.576342592591</v>
      </c>
      <c r="P10" s="1">
        <v>44623.578761574077</v>
      </c>
      <c r="Q10">
        <v>103</v>
      </c>
      <c r="R10">
        <v>106</v>
      </c>
      <c r="S10" t="b">
        <v>0</v>
      </c>
      <c r="T10" t="s">
        <v>86</v>
      </c>
      <c r="U10" t="b">
        <v>0</v>
      </c>
      <c r="V10" t="s">
        <v>87</v>
      </c>
      <c r="W10" s="1">
        <v>44623.578761574077</v>
      </c>
      <c r="X10">
        <v>69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96</v>
      </c>
      <c r="AF10">
        <v>0</v>
      </c>
      <c r="AG10">
        <v>2</v>
      </c>
      <c r="AH10" t="s">
        <v>86</v>
      </c>
      <c r="AI10" t="s">
        <v>86</v>
      </c>
      <c r="AJ10" t="s">
        <v>86</v>
      </c>
      <c r="AK10" t="s">
        <v>86</v>
      </c>
      <c r="AL10" t="s">
        <v>86</v>
      </c>
      <c r="AM10" t="s">
        <v>86</v>
      </c>
      <c r="AN10" t="s">
        <v>86</v>
      </c>
      <c r="AO10" t="s">
        <v>86</v>
      </c>
      <c r="AP10" t="s">
        <v>86</v>
      </c>
      <c r="AQ10" t="s">
        <v>86</v>
      </c>
      <c r="AR10" t="s">
        <v>86</v>
      </c>
      <c r="AS10" t="s">
        <v>86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</row>
    <row r="11" spans="1:57" x14ac:dyDescent="0.45">
      <c r="A11" t="s">
        <v>112</v>
      </c>
      <c r="B11" t="s">
        <v>77</v>
      </c>
      <c r="C11" t="s">
        <v>100</v>
      </c>
      <c r="D11" t="s">
        <v>79</v>
      </c>
      <c r="E11" s="2" t="str">
        <f>HYPERLINK("capsilon://?command=openfolder&amp;siteaddress=FAM.docvelocity-na8.net&amp;folderid=FX9D32B6EE-004D-F702-B817-F4880457C014","FX220211167")</f>
        <v>FX220211167</v>
      </c>
      <c r="F11" t="s">
        <v>80</v>
      </c>
      <c r="G11" t="s">
        <v>80</v>
      </c>
      <c r="H11" t="s">
        <v>81</v>
      </c>
      <c r="I11" t="s">
        <v>101</v>
      </c>
      <c r="J11">
        <v>0</v>
      </c>
      <c r="K11" t="s">
        <v>83</v>
      </c>
      <c r="L11" t="s">
        <v>84</v>
      </c>
      <c r="M11" t="s">
        <v>85</v>
      </c>
      <c r="N11">
        <v>2</v>
      </c>
      <c r="O11" s="1">
        <v>44623.577719907407</v>
      </c>
      <c r="P11" s="1">
        <v>44623.606481481482</v>
      </c>
      <c r="Q11">
        <v>731</v>
      </c>
      <c r="R11">
        <v>1754</v>
      </c>
      <c r="S11" t="b">
        <v>0</v>
      </c>
      <c r="T11" t="s">
        <v>86</v>
      </c>
      <c r="U11" t="b">
        <v>1</v>
      </c>
      <c r="V11" t="s">
        <v>113</v>
      </c>
      <c r="W11" s="1">
        <v>44623.590601851851</v>
      </c>
      <c r="X11">
        <v>1096</v>
      </c>
      <c r="Y11">
        <v>150</v>
      </c>
      <c r="Z11">
        <v>0</v>
      </c>
      <c r="AA11">
        <v>150</v>
      </c>
      <c r="AB11">
        <v>0</v>
      </c>
      <c r="AC11">
        <v>58</v>
      </c>
      <c r="AD11">
        <v>-150</v>
      </c>
      <c r="AE11">
        <v>0</v>
      </c>
      <c r="AF11">
        <v>0</v>
      </c>
      <c r="AG11">
        <v>0</v>
      </c>
      <c r="AH11" t="s">
        <v>114</v>
      </c>
      <c r="AI11" s="1">
        <v>44623.606481481482</v>
      </c>
      <c r="AJ11">
        <v>658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-150</v>
      </c>
      <c r="AQ11">
        <v>0</v>
      </c>
      <c r="AR11">
        <v>0</v>
      </c>
      <c r="AS11">
        <v>0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</row>
    <row r="12" spans="1:57" x14ac:dyDescent="0.45">
      <c r="A12" t="s">
        <v>115</v>
      </c>
      <c r="B12" t="s">
        <v>77</v>
      </c>
      <c r="C12" t="s">
        <v>108</v>
      </c>
      <c r="D12" t="s">
        <v>79</v>
      </c>
      <c r="E12" s="2" t="str">
        <f>HYPERLINK("capsilon://?command=openfolder&amp;siteaddress=FAM.docvelocity-na8.net&amp;folderid=FX5CF27D32-C0D6-97DB-168F-B6A29BC22708","FX220212996")</f>
        <v>FX220212996</v>
      </c>
      <c r="F12" t="s">
        <v>80</v>
      </c>
      <c r="G12" t="s">
        <v>80</v>
      </c>
      <c r="H12" t="s">
        <v>81</v>
      </c>
      <c r="I12" t="s">
        <v>109</v>
      </c>
      <c r="J12">
        <v>0</v>
      </c>
      <c r="K12" t="s">
        <v>83</v>
      </c>
      <c r="L12" t="s">
        <v>84</v>
      </c>
      <c r="M12" t="s">
        <v>85</v>
      </c>
      <c r="N12">
        <v>2</v>
      </c>
      <c r="O12" s="1">
        <v>44623.579247685186</v>
      </c>
      <c r="P12" s="1">
        <v>44623.62332175926</v>
      </c>
      <c r="Q12">
        <v>343</v>
      </c>
      <c r="R12">
        <v>3465</v>
      </c>
      <c r="S12" t="b">
        <v>0</v>
      </c>
      <c r="T12" t="s">
        <v>86</v>
      </c>
      <c r="U12" t="b">
        <v>1</v>
      </c>
      <c r="V12" t="s">
        <v>116</v>
      </c>
      <c r="W12" s="1">
        <v>44623.603206018517</v>
      </c>
      <c r="X12">
        <v>1947</v>
      </c>
      <c r="Y12">
        <v>202</v>
      </c>
      <c r="Z12">
        <v>0</v>
      </c>
      <c r="AA12">
        <v>202</v>
      </c>
      <c r="AB12">
        <v>0</v>
      </c>
      <c r="AC12">
        <v>100</v>
      </c>
      <c r="AD12">
        <v>-202</v>
      </c>
      <c r="AE12">
        <v>0</v>
      </c>
      <c r="AF12">
        <v>0</v>
      </c>
      <c r="AG12">
        <v>0</v>
      </c>
      <c r="AH12" t="s">
        <v>114</v>
      </c>
      <c r="AI12" s="1">
        <v>44623.62332175926</v>
      </c>
      <c r="AJ12">
        <v>1454</v>
      </c>
      <c r="AK12">
        <v>7</v>
      </c>
      <c r="AL12">
        <v>0</v>
      </c>
      <c r="AM12">
        <v>7</v>
      </c>
      <c r="AN12">
        <v>0</v>
      </c>
      <c r="AO12">
        <v>7</v>
      </c>
      <c r="AP12">
        <v>-209</v>
      </c>
      <c r="AQ12">
        <v>0</v>
      </c>
      <c r="AR12">
        <v>0</v>
      </c>
      <c r="AS12">
        <v>0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</row>
    <row r="13" spans="1:57" x14ac:dyDescent="0.45">
      <c r="A13" t="s">
        <v>117</v>
      </c>
      <c r="B13" t="s">
        <v>77</v>
      </c>
      <c r="C13" t="s">
        <v>108</v>
      </c>
      <c r="D13" t="s">
        <v>79</v>
      </c>
      <c r="E13" s="2" t="str">
        <f>HYPERLINK("capsilon://?command=openfolder&amp;siteaddress=FAM.docvelocity-na8.net&amp;folderid=FX5CF27D32-C0D6-97DB-168F-B6A29BC22708","FX220212996")</f>
        <v>FX220212996</v>
      </c>
      <c r="F13" t="s">
        <v>80</v>
      </c>
      <c r="G13" t="s">
        <v>80</v>
      </c>
      <c r="H13" t="s">
        <v>81</v>
      </c>
      <c r="I13" t="s">
        <v>111</v>
      </c>
      <c r="J13">
        <v>0</v>
      </c>
      <c r="K13" t="s">
        <v>83</v>
      </c>
      <c r="L13" t="s">
        <v>84</v>
      </c>
      <c r="M13" t="s">
        <v>85</v>
      </c>
      <c r="N13">
        <v>2</v>
      </c>
      <c r="O13" s="1">
        <v>44623.58021990741</v>
      </c>
      <c r="P13" s="1">
        <v>44623.68822916667</v>
      </c>
      <c r="Q13">
        <v>4686</v>
      </c>
      <c r="R13">
        <v>4646</v>
      </c>
      <c r="S13" t="b">
        <v>0</v>
      </c>
      <c r="T13" t="s">
        <v>86</v>
      </c>
      <c r="U13" t="b">
        <v>1</v>
      </c>
      <c r="V13" t="s">
        <v>118</v>
      </c>
      <c r="W13" s="1">
        <v>44623.609375</v>
      </c>
      <c r="X13">
        <v>2309</v>
      </c>
      <c r="Y13">
        <v>182</v>
      </c>
      <c r="Z13">
        <v>0</v>
      </c>
      <c r="AA13">
        <v>182</v>
      </c>
      <c r="AB13">
        <v>0</v>
      </c>
      <c r="AC13">
        <v>88</v>
      </c>
      <c r="AD13">
        <v>-182</v>
      </c>
      <c r="AE13">
        <v>0</v>
      </c>
      <c r="AF13">
        <v>0</v>
      </c>
      <c r="AG13">
        <v>0</v>
      </c>
      <c r="AH13" t="s">
        <v>92</v>
      </c>
      <c r="AI13" s="1">
        <v>44623.68822916667</v>
      </c>
      <c r="AJ13">
        <v>2285</v>
      </c>
      <c r="AK13">
        <v>29</v>
      </c>
      <c r="AL13">
        <v>0</v>
      </c>
      <c r="AM13">
        <v>29</v>
      </c>
      <c r="AN13">
        <v>0</v>
      </c>
      <c r="AO13">
        <v>29</v>
      </c>
      <c r="AP13">
        <v>-211</v>
      </c>
      <c r="AQ13">
        <v>0</v>
      </c>
      <c r="AR13">
        <v>0</v>
      </c>
      <c r="AS13">
        <v>0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</row>
    <row r="14" spans="1:57" x14ac:dyDescent="0.45">
      <c r="A14" t="s">
        <v>119</v>
      </c>
      <c r="B14" t="s">
        <v>77</v>
      </c>
      <c r="C14" t="s">
        <v>120</v>
      </c>
      <c r="D14" t="s">
        <v>79</v>
      </c>
      <c r="E14" s="2" t="str">
        <f>HYPERLINK("capsilon://?command=openfolder&amp;siteaddress=FAM.docvelocity-na8.net&amp;folderid=FX938647A2-8108-2D22-5111-2868206EE4EB","FX22023997")</f>
        <v>FX22023997</v>
      </c>
      <c r="F14" t="s">
        <v>80</v>
      </c>
      <c r="G14" t="s">
        <v>80</v>
      </c>
      <c r="H14" t="s">
        <v>81</v>
      </c>
      <c r="I14" t="s">
        <v>121</v>
      </c>
      <c r="J14">
        <v>0</v>
      </c>
      <c r="K14" t="s">
        <v>83</v>
      </c>
      <c r="L14" t="s">
        <v>84</v>
      </c>
      <c r="M14" t="s">
        <v>85</v>
      </c>
      <c r="N14">
        <v>2</v>
      </c>
      <c r="O14" s="1">
        <v>44623.582488425927</v>
      </c>
      <c r="P14" s="1">
        <v>44623.752847222226</v>
      </c>
      <c r="Q14">
        <v>14617</v>
      </c>
      <c r="R14">
        <v>102</v>
      </c>
      <c r="S14" t="b">
        <v>0</v>
      </c>
      <c r="T14" t="s">
        <v>86</v>
      </c>
      <c r="U14" t="b">
        <v>0</v>
      </c>
      <c r="V14" t="s">
        <v>91</v>
      </c>
      <c r="W14" s="1">
        <v>44623.588125000002</v>
      </c>
      <c r="X14">
        <v>89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122</v>
      </c>
      <c r="AI14" s="1">
        <v>44623.752847222226</v>
      </c>
      <c r="AJ14">
        <v>13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</row>
    <row r="15" spans="1:57" x14ac:dyDescent="0.45">
      <c r="A15" t="s">
        <v>123</v>
      </c>
      <c r="B15" t="s">
        <v>77</v>
      </c>
      <c r="C15" t="s">
        <v>124</v>
      </c>
      <c r="D15" t="s">
        <v>79</v>
      </c>
      <c r="E15" s="2" t="str">
        <f>HYPERLINK("capsilon://?command=openfolder&amp;siteaddress=FAM.docvelocity-na8.net&amp;folderid=FX1802F325-5C73-785B-7449-C1E8DEB5C2D9","FX2203783")</f>
        <v>FX2203783</v>
      </c>
      <c r="F15" t="s">
        <v>80</v>
      </c>
      <c r="G15" t="s">
        <v>80</v>
      </c>
      <c r="H15" t="s">
        <v>81</v>
      </c>
      <c r="I15" t="s">
        <v>125</v>
      </c>
      <c r="J15">
        <v>0</v>
      </c>
      <c r="K15" t="s">
        <v>83</v>
      </c>
      <c r="L15" t="s">
        <v>84</v>
      </c>
      <c r="M15" t="s">
        <v>85</v>
      </c>
      <c r="N15">
        <v>2</v>
      </c>
      <c r="O15" s="1">
        <v>44623.583553240744</v>
      </c>
      <c r="P15" s="1">
        <v>44623.753449074073</v>
      </c>
      <c r="Q15">
        <v>14503</v>
      </c>
      <c r="R15">
        <v>176</v>
      </c>
      <c r="S15" t="b">
        <v>0</v>
      </c>
      <c r="T15" t="s">
        <v>86</v>
      </c>
      <c r="U15" t="b">
        <v>0</v>
      </c>
      <c r="V15" t="s">
        <v>91</v>
      </c>
      <c r="W15" s="1">
        <v>44623.589583333334</v>
      </c>
      <c r="X15">
        <v>125</v>
      </c>
      <c r="Y15">
        <v>9</v>
      </c>
      <c r="Z15">
        <v>0</v>
      </c>
      <c r="AA15">
        <v>9</v>
      </c>
      <c r="AB15">
        <v>0</v>
      </c>
      <c r="AC15">
        <v>2</v>
      </c>
      <c r="AD15">
        <v>-9</v>
      </c>
      <c r="AE15">
        <v>0</v>
      </c>
      <c r="AF15">
        <v>0</v>
      </c>
      <c r="AG15">
        <v>0</v>
      </c>
      <c r="AH15" t="s">
        <v>122</v>
      </c>
      <c r="AI15" s="1">
        <v>44623.753449074073</v>
      </c>
      <c r="AJ15">
        <v>51</v>
      </c>
      <c r="AK15">
        <v>2</v>
      </c>
      <c r="AL15">
        <v>0</v>
      </c>
      <c r="AM15">
        <v>2</v>
      </c>
      <c r="AN15">
        <v>0</v>
      </c>
      <c r="AO15">
        <v>1</v>
      </c>
      <c r="AP15">
        <v>-11</v>
      </c>
      <c r="AQ15">
        <v>0</v>
      </c>
      <c r="AR15">
        <v>0</v>
      </c>
      <c r="AS15">
        <v>0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</row>
    <row r="16" spans="1:57" x14ac:dyDescent="0.45">
      <c r="A16" t="s">
        <v>126</v>
      </c>
      <c r="B16" t="s">
        <v>77</v>
      </c>
      <c r="C16" t="s">
        <v>127</v>
      </c>
      <c r="D16" t="s">
        <v>79</v>
      </c>
      <c r="E16" s="2" t="str">
        <f>HYPERLINK("capsilon://?command=openfolder&amp;siteaddress=FAM.docvelocity-na8.net&amp;folderid=FX030923D8-AFC6-B39E-C66F-93256DD54152","FX220113298")</f>
        <v>FX220113298</v>
      </c>
      <c r="F16" t="s">
        <v>80</v>
      </c>
      <c r="G16" t="s">
        <v>80</v>
      </c>
      <c r="H16" t="s">
        <v>81</v>
      </c>
      <c r="I16" t="s">
        <v>128</v>
      </c>
      <c r="J16">
        <v>0</v>
      </c>
      <c r="K16" t="s">
        <v>83</v>
      </c>
      <c r="L16" t="s">
        <v>84</v>
      </c>
      <c r="M16" t="s">
        <v>85</v>
      </c>
      <c r="N16">
        <v>2</v>
      </c>
      <c r="O16" s="1">
        <v>44623.585034722222</v>
      </c>
      <c r="P16" s="1">
        <v>44623.755787037036</v>
      </c>
      <c r="Q16">
        <v>14640</v>
      </c>
      <c r="R16">
        <v>113</v>
      </c>
      <c r="S16" t="b">
        <v>0</v>
      </c>
      <c r="T16" t="s">
        <v>86</v>
      </c>
      <c r="U16" t="b">
        <v>0</v>
      </c>
      <c r="V16" t="s">
        <v>105</v>
      </c>
      <c r="W16" s="1">
        <v>44623.590231481481</v>
      </c>
      <c r="X16">
        <v>102</v>
      </c>
      <c r="Y16">
        <v>0</v>
      </c>
      <c r="Z16">
        <v>0</v>
      </c>
      <c r="AA16">
        <v>0</v>
      </c>
      <c r="AB16">
        <v>37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122</v>
      </c>
      <c r="AI16" s="1">
        <v>44623.755787037036</v>
      </c>
      <c r="AJ16">
        <v>7</v>
      </c>
      <c r="AK16">
        <v>0</v>
      </c>
      <c r="AL16">
        <v>0</v>
      </c>
      <c r="AM16">
        <v>0</v>
      </c>
      <c r="AN16">
        <v>37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</row>
    <row r="17" spans="1:57" x14ac:dyDescent="0.45">
      <c r="A17" t="s">
        <v>129</v>
      </c>
      <c r="B17" t="s">
        <v>77</v>
      </c>
      <c r="C17" t="s">
        <v>130</v>
      </c>
      <c r="D17" t="s">
        <v>79</v>
      </c>
      <c r="E17" s="2" t="str">
        <f>HYPERLINK("capsilon://?command=openfolder&amp;siteaddress=FAM.docvelocity-na8.net&amp;folderid=FX39B614D7-8EA1-4D1B-CE82-913FD2B6F63C","FX22031117")</f>
        <v>FX22031117</v>
      </c>
      <c r="F17" t="s">
        <v>80</v>
      </c>
      <c r="G17" t="s">
        <v>80</v>
      </c>
      <c r="H17" t="s">
        <v>81</v>
      </c>
      <c r="I17" t="s">
        <v>131</v>
      </c>
      <c r="J17">
        <v>0</v>
      </c>
      <c r="K17" t="s">
        <v>83</v>
      </c>
      <c r="L17" t="s">
        <v>84</v>
      </c>
      <c r="M17" t="s">
        <v>85</v>
      </c>
      <c r="N17">
        <v>1</v>
      </c>
      <c r="O17" s="1">
        <v>44623.585613425923</v>
      </c>
      <c r="P17" s="1">
        <v>44623.600462962961</v>
      </c>
      <c r="Q17">
        <v>910</v>
      </c>
      <c r="R17">
        <v>373</v>
      </c>
      <c r="S17" t="b">
        <v>0</v>
      </c>
      <c r="T17" t="s">
        <v>86</v>
      </c>
      <c r="U17" t="b">
        <v>0</v>
      </c>
      <c r="V17" t="s">
        <v>87</v>
      </c>
      <c r="W17" s="1">
        <v>44623.600462962961</v>
      </c>
      <c r="X17">
        <v>278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109</v>
      </c>
      <c r="AF17">
        <v>0</v>
      </c>
      <c r="AG17">
        <v>6</v>
      </c>
      <c r="AH17" t="s">
        <v>86</v>
      </c>
      <c r="AI17" t="s">
        <v>86</v>
      </c>
      <c r="AJ17" t="s">
        <v>86</v>
      </c>
      <c r="AK17" t="s">
        <v>86</v>
      </c>
      <c r="AL17" t="s">
        <v>86</v>
      </c>
      <c r="AM17" t="s">
        <v>86</v>
      </c>
      <c r="AN17" t="s">
        <v>86</v>
      </c>
      <c r="AO17" t="s">
        <v>86</v>
      </c>
      <c r="AP17" t="s">
        <v>86</v>
      </c>
      <c r="AQ17" t="s">
        <v>86</v>
      </c>
      <c r="AR17" t="s">
        <v>86</v>
      </c>
      <c r="AS17" t="s">
        <v>86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</row>
    <row r="18" spans="1:57" x14ac:dyDescent="0.45">
      <c r="A18" t="s">
        <v>132</v>
      </c>
      <c r="B18" t="s">
        <v>77</v>
      </c>
      <c r="C18" t="s">
        <v>133</v>
      </c>
      <c r="D18" t="s">
        <v>79</v>
      </c>
      <c r="E18" s="2" t="str">
        <f>HYPERLINK("capsilon://?command=openfolder&amp;siteaddress=FAM.docvelocity-na8.net&amp;folderid=FXC8D2C5A0-AD6B-6139-F6E2-0C7E7A722E9D","FX22031001")</f>
        <v>FX22031001</v>
      </c>
      <c r="F18" t="s">
        <v>80</v>
      </c>
      <c r="G18" t="s">
        <v>80</v>
      </c>
      <c r="H18" t="s">
        <v>81</v>
      </c>
      <c r="I18" t="s">
        <v>134</v>
      </c>
      <c r="J18">
        <v>0</v>
      </c>
      <c r="K18" t="s">
        <v>83</v>
      </c>
      <c r="L18" t="s">
        <v>84</v>
      </c>
      <c r="M18" t="s">
        <v>85</v>
      </c>
      <c r="N18">
        <v>1</v>
      </c>
      <c r="O18" s="1">
        <v>44623.590636574074</v>
      </c>
      <c r="P18" s="1">
        <v>44623.603391203702</v>
      </c>
      <c r="Q18">
        <v>838</v>
      </c>
      <c r="R18">
        <v>264</v>
      </c>
      <c r="S18" t="b">
        <v>0</v>
      </c>
      <c r="T18" t="s">
        <v>86</v>
      </c>
      <c r="U18" t="b">
        <v>0</v>
      </c>
      <c r="V18" t="s">
        <v>87</v>
      </c>
      <c r="W18" s="1">
        <v>44623.603391203702</v>
      </c>
      <c r="X18">
        <v>252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200</v>
      </c>
      <c r="AF18">
        <v>0</v>
      </c>
      <c r="AG18">
        <v>8</v>
      </c>
      <c r="AH18" t="s">
        <v>86</v>
      </c>
      <c r="AI18" t="s">
        <v>86</v>
      </c>
      <c r="AJ18" t="s">
        <v>86</v>
      </c>
      <c r="AK18" t="s">
        <v>86</v>
      </c>
      <c r="AL18" t="s">
        <v>86</v>
      </c>
      <c r="AM18" t="s">
        <v>86</v>
      </c>
      <c r="AN18" t="s">
        <v>86</v>
      </c>
      <c r="AO18" t="s">
        <v>86</v>
      </c>
      <c r="AP18" t="s">
        <v>86</v>
      </c>
      <c r="AQ18" t="s">
        <v>86</v>
      </c>
      <c r="AR18" t="s">
        <v>86</v>
      </c>
      <c r="AS18" t="s">
        <v>86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</row>
    <row r="19" spans="1:57" x14ac:dyDescent="0.45">
      <c r="A19" t="s">
        <v>135</v>
      </c>
      <c r="B19" t="s">
        <v>77</v>
      </c>
      <c r="C19" t="s">
        <v>136</v>
      </c>
      <c r="D19" t="s">
        <v>79</v>
      </c>
      <c r="E19" s="2" t="str">
        <f>HYPERLINK("capsilon://?command=openfolder&amp;siteaddress=FAM.docvelocity-na8.net&amp;folderid=FXAA0A74CC-C716-5959-4A17-AC5E9C2F92BF","FX2203648")</f>
        <v>FX2203648</v>
      </c>
      <c r="F19" t="s">
        <v>80</v>
      </c>
      <c r="G19" t="s">
        <v>80</v>
      </c>
      <c r="H19" t="s">
        <v>81</v>
      </c>
      <c r="I19" t="s">
        <v>137</v>
      </c>
      <c r="J19">
        <v>0</v>
      </c>
      <c r="K19" t="s">
        <v>83</v>
      </c>
      <c r="L19" t="s">
        <v>84</v>
      </c>
      <c r="M19" t="s">
        <v>85</v>
      </c>
      <c r="N19">
        <v>1</v>
      </c>
      <c r="O19" s="1">
        <v>44623.594074074077</v>
      </c>
      <c r="P19" s="1">
        <v>44623.604826388888</v>
      </c>
      <c r="Q19">
        <v>801</v>
      </c>
      <c r="R19">
        <v>128</v>
      </c>
      <c r="S19" t="b">
        <v>0</v>
      </c>
      <c r="T19" t="s">
        <v>86</v>
      </c>
      <c r="U19" t="b">
        <v>0</v>
      </c>
      <c r="V19" t="s">
        <v>87</v>
      </c>
      <c r="W19" s="1">
        <v>44623.604826388888</v>
      </c>
      <c r="X19">
        <v>123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59</v>
      </c>
      <c r="AF19">
        <v>0</v>
      </c>
      <c r="AG19">
        <v>4</v>
      </c>
      <c r="AH19" t="s">
        <v>86</v>
      </c>
      <c r="AI19" t="s">
        <v>86</v>
      </c>
      <c r="AJ19" t="s">
        <v>86</v>
      </c>
      <c r="AK19" t="s">
        <v>86</v>
      </c>
      <c r="AL19" t="s">
        <v>86</v>
      </c>
      <c r="AM19" t="s">
        <v>86</v>
      </c>
      <c r="AN19" t="s">
        <v>86</v>
      </c>
      <c r="AO19" t="s">
        <v>86</v>
      </c>
      <c r="AP19" t="s">
        <v>86</v>
      </c>
      <c r="AQ19" t="s">
        <v>86</v>
      </c>
      <c r="AR19" t="s">
        <v>86</v>
      </c>
      <c r="AS19" t="s">
        <v>86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</row>
    <row r="20" spans="1:57" x14ac:dyDescent="0.45">
      <c r="A20" t="s">
        <v>138</v>
      </c>
      <c r="B20" t="s">
        <v>77</v>
      </c>
      <c r="C20" t="s">
        <v>130</v>
      </c>
      <c r="D20" t="s">
        <v>79</v>
      </c>
      <c r="E20" s="2" t="str">
        <f>HYPERLINK("capsilon://?command=openfolder&amp;siteaddress=FAM.docvelocity-na8.net&amp;folderid=FX39B614D7-8EA1-4D1B-CE82-913FD2B6F63C","FX22031117")</f>
        <v>FX22031117</v>
      </c>
      <c r="F20" t="s">
        <v>80</v>
      </c>
      <c r="G20" t="s">
        <v>80</v>
      </c>
      <c r="H20" t="s">
        <v>81</v>
      </c>
      <c r="I20" t="s">
        <v>131</v>
      </c>
      <c r="J20">
        <v>0</v>
      </c>
      <c r="K20" t="s">
        <v>83</v>
      </c>
      <c r="L20" t="s">
        <v>84</v>
      </c>
      <c r="M20" t="s">
        <v>85</v>
      </c>
      <c r="N20">
        <v>2</v>
      </c>
      <c r="O20" s="1">
        <v>44623.601921296293</v>
      </c>
      <c r="P20" s="1">
        <v>44623.706307870372</v>
      </c>
      <c r="Q20">
        <v>4467</v>
      </c>
      <c r="R20">
        <v>4552</v>
      </c>
      <c r="S20" t="b">
        <v>0</v>
      </c>
      <c r="T20" t="s">
        <v>86</v>
      </c>
      <c r="U20" t="b">
        <v>1</v>
      </c>
      <c r="V20" t="s">
        <v>139</v>
      </c>
      <c r="W20" s="1">
        <v>44623.658854166664</v>
      </c>
      <c r="X20">
        <v>2697</v>
      </c>
      <c r="Y20">
        <v>229</v>
      </c>
      <c r="Z20">
        <v>0</v>
      </c>
      <c r="AA20">
        <v>229</v>
      </c>
      <c r="AB20">
        <v>0</v>
      </c>
      <c r="AC20">
        <v>135</v>
      </c>
      <c r="AD20">
        <v>-229</v>
      </c>
      <c r="AE20">
        <v>0</v>
      </c>
      <c r="AF20">
        <v>0</v>
      </c>
      <c r="AG20">
        <v>0</v>
      </c>
      <c r="AH20" t="s">
        <v>92</v>
      </c>
      <c r="AI20" s="1">
        <v>44623.706307870372</v>
      </c>
      <c r="AJ20">
        <v>1561</v>
      </c>
      <c r="AK20">
        <v>4</v>
      </c>
      <c r="AL20">
        <v>0</v>
      </c>
      <c r="AM20">
        <v>4</v>
      </c>
      <c r="AN20">
        <v>0</v>
      </c>
      <c r="AO20">
        <v>4</v>
      </c>
      <c r="AP20">
        <v>-233</v>
      </c>
      <c r="AQ20">
        <v>0</v>
      </c>
      <c r="AR20">
        <v>0</v>
      </c>
      <c r="AS20">
        <v>0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</row>
    <row r="21" spans="1:57" x14ac:dyDescent="0.45">
      <c r="A21" t="s">
        <v>140</v>
      </c>
      <c r="B21" t="s">
        <v>77</v>
      </c>
      <c r="C21" t="s">
        <v>141</v>
      </c>
      <c r="D21" t="s">
        <v>79</v>
      </c>
      <c r="E21" s="2" t="str">
        <f>HYPERLINK("capsilon://?command=openfolder&amp;siteaddress=FAM.docvelocity-na8.net&amp;folderid=FX3A657BA1-6381-6852-8595-D5BA781701C1","FX2203479")</f>
        <v>FX2203479</v>
      </c>
      <c r="F21" t="s">
        <v>80</v>
      </c>
      <c r="G21" t="s">
        <v>80</v>
      </c>
      <c r="H21" t="s">
        <v>81</v>
      </c>
      <c r="I21" t="s">
        <v>142</v>
      </c>
      <c r="J21">
        <v>0</v>
      </c>
      <c r="K21" t="s">
        <v>83</v>
      </c>
      <c r="L21" t="s">
        <v>84</v>
      </c>
      <c r="M21" t="s">
        <v>85</v>
      </c>
      <c r="N21">
        <v>2</v>
      </c>
      <c r="O21" s="1">
        <v>44623.603159722225</v>
      </c>
      <c r="P21" s="1">
        <v>44623.770069444443</v>
      </c>
      <c r="Q21">
        <v>12761</v>
      </c>
      <c r="R21">
        <v>1660</v>
      </c>
      <c r="S21" t="b">
        <v>0</v>
      </c>
      <c r="T21" t="s">
        <v>86</v>
      </c>
      <c r="U21" t="b">
        <v>0</v>
      </c>
      <c r="V21" t="s">
        <v>139</v>
      </c>
      <c r="W21" s="1">
        <v>44623.663923611108</v>
      </c>
      <c r="X21">
        <v>437</v>
      </c>
      <c r="Y21">
        <v>59</v>
      </c>
      <c r="Z21">
        <v>0</v>
      </c>
      <c r="AA21">
        <v>59</v>
      </c>
      <c r="AB21">
        <v>0</v>
      </c>
      <c r="AC21">
        <v>21</v>
      </c>
      <c r="AD21">
        <v>-59</v>
      </c>
      <c r="AE21">
        <v>0</v>
      </c>
      <c r="AF21">
        <v>0</v>
      </c>
      <c r="AG21">
        <v>0</v>
      </c>
      <c r="AH21" t="s">
        <v>122</v>
      </c>
      <c r="AI21" s="1">
        <v>44623.770069444443</v>
      </c>
      <c r="AJ21">
        <v>1207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-59</v>
      </c>
      <c r="AQ21">
        <v>0</v>
      </c>
      <c r="AR21">
        <v>0</v>
      </c>
      <c r="AS21">
        <v>0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</row>
    <row r="22" spans="1:57" x14ac:dyDescent="0.45">
      <c r="A22" t="s">
        <v>143</v>
      </c>
      <c r="B22" t="s">
        <v>77</v>
      </c>
      <c r="C22" t="s">
        <v>141</v>
      </c>
      <c r="D22" t="s">
        <v>79</v>
      </c>
      <c r="E22" s="2" t="str">
        <f>HYPERLINK("capsilon://?command=openfolder&amp;siteaddress=FAM.docvelocity-na8.net&amp;folderid=FX3A657BA1-6381-6852-8595-D5BA781701C1","FX2203479")</f>
        <v>FX2203479</v>
      </c>
      <c r="F22" t="s">
        <v>80</v>
      </c>
      <c r="G22" t="s">
        <v>80</v>
      </c>
      <c r="H22" t="s">
        <v>81</v>
      </c>
      <c r="I22" t="s">
        <v>144</v>
      </c>
      <c r="J22">
        <v>0</v>
      </c>
      <c r="K22" t="s">
        <v>83</v>
      </c>
      <c r="L22" t="s">
        <v>84</v>
      </c>
      <c r="M22" t="s">
        <v>85</v>
      </c>
      <c r="N22">
        <v>2</v>
      </c>
      <c r="O22" s="1">
        <v>44623.603298611109</v>
      </c>
      <c r="P22" s="1">
        <v>44623.76525462963</v>
      </c>
      <c r="Q22">
        <v>13130</v>
      </c>
      <c r="R22">
        <v>863</v>
      </c>
      <c r="S22" t="b">
        <v>0</v>
      </c>
      <c r="T22" t="s">
        <v>86</v>
      </c>
      <c r="U22" t="b">
        <v>0</v>
      </c>
      <c r="V22" t="s">
        <v>139</v>
      </c>
      <c r="W22" s="1">
        <v>44623.66615740741</v>
      </c>
      <c r="X22">
        <v>192</v>
      </c>
      <c r="Y22">
        <v>54</v>
      </c>
      <c r="Z22">
        <v>0</v>
      </c>
      <c r="AA22">
        <v>54</v>
      </c>
      <c r="AB22">
        <v>0</v>
      </c>
      <c r="AC22">
        <v>20</v>
      </c>
      <c r="AD22">
        <v>-54</v>
      </c>
      <c r="AE22">
        <v>0</v>
      </c>
      <c r="AF22">
        <v>0</v>
      </c>
      <c r="AG22">
        <v>0</v>
      </c>
      <c r="AH22" t="s">
        <v>106</v>
      </c>
      <c r="AI22" s="1">
        <v>44623.76525462963</v>
      </c>
      <c r="AJ22">
        <v>663</v>
      </c>
      <c r="AK22">
        <v>2</v>
      </c>
      <c r="AL22">
        <v>0</v>
      </c>
      <c r="AM22">
        <v>2</v>
      </c>
      <c r="AN22">
        <v>0</v>
      </c>
      <c r="AO22">
        <v>1</v>
      </c>
      <c r="AP22">
        <v>-56</v>
      </c>
      <c r="AQ22">
        <v>0</v>
      </c>
      <c r="AR22">
        <v>0</v>
      </c>
      <c r="AS22">
        <v>0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</row>
    <row r="23" spans="1:57" x14ac:dyDescent="0.45">
      <c r="A23" t="s">
        <v>145</v>
      </c>
      <c r="B23" t="s">
        <v>77</v>
      </c>
      <c r="C23" t="s">
        <v>141</v>
      </c>
      <c r="D23" t="s">
        <v>79</v>
      </c>
      <c r="E23" s="2" t="str">
        <f>HYPERLINK("capsilon://?command=openfolder&amp;siteaddress=FAM.docvelocity-na8.net&amp;folderid=FX3A657BA1-6381-6852-8595-D5BA781701C1","FX2203479")</f>
        <v>FX2203479</v>
      </c>
      <c r="F23" t="s">
        <v>80</v>
      </c>
      <c r="G23" t="s">
        <v>80</v>
      </c>
      <c r="H23" t="s">
        <v>81</v>
      </c>
      <c r="I23" t="s">
        <v>146</v>
      </c>
      <c r="J23">
        <v>0</v>
      </c>
      <c r="K23" t="s">
        <v>83</v>
      </c>
      <c r="L23" t="s">
        <v>84</v>
      </c>
      <c r="M23" t="s">
        <v>85</v>
      </c>
      <c r="N23">
        <v>2</v>
      </c>
      <c r="O23" s="1">
        <v>44623.603796296295</v>
      </c>
      <c r="P23" s="1">
        <v>44623.768194444441</v>
      </c>
      <c r="Q23">
        <v>13832</v>
      </c>
      <c r="R23">
        <v>372</v>
      </c>
      <c r="S23" t="b">
        <v>0</v>
      </c>
      <c r="T23" t="s">
        <v>86</v>
      </c>
      <c r="U23" t="b">
        <v>0</v>
      </c>
      <c r="V23" t="s">
        <v>139</v>
      </c>
      <c r="W23" s="1">
        <v>44623.667303240742</v>
      </c>
      <c r="X23">
        <v>98</v>
      </c>
      <c r="Y23">
        <v>21</v>
      </c>
      <c r="Z23">
        <v>0</v>
      </c>
      <c r="AA23">
        <v>21</v>
      </c>
      <c r="AB23">
        <v>0</v>
      </c>
      <c r="AC23">
        <v>2</v>
      </c>
      <c r="AD23">
        <v>-21</v>
      </c>
      <c r="AE23">
        <v>0</v>
      </c>
      <c r="AF23">
        <v>0</v>
      </c>
      <c r="AG23">
        <v>0</v>
      </c>
      <c r="AH23" t="s">
        <v>106</v>
      </c>
      <c r="AI23" s="1">
        <v>44623.768194444441</v>
      </c>
      <c r="AJ23">
        <v>253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-21</v>
      </c>
      <c r="AQ23">
        <v>0</v>
      </c>
      <c r="AR23">
        <v>0</v>
      </c>
      <c r="AS23">
        <v>0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</row>
    <row r="24" spans="1:57" x14ac:dyDescent="0.45">
      <c r="A24" t="s">
        <v>147</v>
      </c>
      <c r="B24" t="s">
        <v>77</v>
      </c>
      <c r="C24" t="s">
        <v>141</v>
      </c>
      <c r="D24" t="s">
        <v>79</v>
      </c>
      <c r="E24" s="2" t="str">
        <f>HYPERLINK("capsilon://?command=openfolder&amp;siteaddress=FAM.docvelocity-na8.net&amp;folderid=FX3A657BA1-6381-6852-8595-D5BA781701C1","FX2203479")</f>
        <v>FX2203479</v>
      </c>
      <c r="F24" t="s">
        <v>80</v>
      </c>
      <c r="G24" t="s">
        <v>80</v>
      </c>
      <c r="H24" t="s">
        <v>81</v>
      </c>
      <c r="I24" t="s">
        <v>148</v>
      </c>
      <c r="J24">
        <v>0</v>
      </c>
      <c r="K24" t="s">
        <v>83</v>
      </c>
      <c r="L24" t="s">
        <v>84</v>
      </c>
      <c r="M24" t="s">
        <v>85</v>
      </c>
      <c r="N24">
        <v>2</v>
      </c>
      <c r="O24" s="1">
        <v>44623.603831018518</v>
      </c>
      <c r="P24" s="1">
        <v>44623.768333333333</v>
      </c>
      <c r="Q24">
        <v>13891</v>
      </c>
      <c r="R24">
        <v>322</v>
      </c>
      <c r="S24" t="b">
        <v>0</v>
      </c>
      <c r="T24" t="s">
        <v>86</v>
      </c>
      <c r="U24" t="b">
        <v>0</v>
      </c>
      <c r="V24" t="s">
        <v>139</v>
      </c>
      <c r="W24" s="1">
        <v>44623.668437499997</v>
      </c>
      <c r="X24">
        <v>97</v>
      </c>
      <c r="Y24">
        <v>21</v>
      </c>
      <c r="Z24">
        <v>0</v>
      </c>
      <c r="AA24">
        <v>21</v>
      </c>
      <c r="AB24">
        <v>0</v>
      </c>
      <c r="AC24">
        <v>4</v>
      </c>
      <c r="AD24">
        <v>-21</v>
      </c>
      <c r="AE24">
        <v>0</v>
      </c>
      <c r="AF24">
        <v>0</v>
      </c>
      <c r="AG24">
        <v>0</v>
      </c>
      <c r="AH24" t="s">
        <v>92</v>
      </c>
      <c r="AI24" s="1">
        <v>44623.768333333333</v>
      </c>
      <c r="AJ24">
        <v>204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-22</v>
      </c>
      <c r="AQ24">
        <v>0</v>
      </c>
      <c r="AR24">
        <v>0</v>
      </c>
      <c r="AS24">
        <v>0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</row>
    <row r="25" spans="1:57" x14ac:dyDescent="0.45">
      <c r="A25" t="s">
        <v>149</v>
      </c>
      <c r="B25" t="s">
        <v>77</v>
      </c>
      <c r="C25" t="s">
        <v>141</v>
      </c>
      <c r="D25" t="s">
        <v>79</v>
      </c>
      <c r="E25" s="2" t="str">
        <f>HYPERLINK("capsilon://?command=openfolder&amp;siteaddress=FAM.docvelocity-na8.net&amp;folderid=FX3A657BA1-6381-6852-8595-D5BA781701C1","FX2203479")</f>
        <v>FX2203479</v>
      </c>
      <c r="F25" t="s">
        <v>80</v>
      </c>
      <c r="G25" t="s">
        <v>80</v>
      </c>
      <c r="H25" t="s">
        <v>81</v>
      </c>
      <c r="I25" t="s">
        <v>150</v>
      </c>
      <c r="J25">
        <v>0</v>
      </c>
      <c r="K25" t="s">
        <v>83</v>
      </c>
      <c r="L25" t="s">
        <v>84</v>
      </c>
      <c r="M25" t="s">
        <v>85</v>
      </c>
      <c r="N25">
        <v>2</v>
      </c>
      <c r="O25" s="1">
        <v>44623.604259259257</v>
      </c>
      <c r="P25" s="1">
        <v>44623.770879629628</v>
      </c>
      <c r="Q25">
        <v>14071</v>
      </c>
      <c r="R25">
        <v>325</v>
      </c>
      <c r="S25" t="b">
        <v>0</v>
      </c>
      <c r="T25" t="s">
        <v>86</v>
      </c>
      <c r="U25" t="b">
        <v>0</v>
      </c>
      <c r="V25" t="s">
        <v>139</v>
      </c>
      <c r="W25" s="1">
        <v>44623.669305555559</v>
      </c>
      <c r="X25">
        <v>74</v>
      </c>
      <c r="Y25">
        <v>21</v>
      </c>
      <c r="Z25">
        <v>0</v>
      </c>
      <c r="AA25">
        <v>21</v>
      </c>
      <c r="AB25">
        <v>0</v>
      </c>
      <c r="AC25">
        <v>2</v>
      </c>
      <c r="AD25">
        <v>-21</v>
      </c>
      <c r="AE25">
        <v>0</v>
      </c>
      <c r="AF25">
        <v>0</v>
      </c>
      <c r="AG25">
        <v>0</v>
      </c>
      <c r="AH25" t="s">
        <v>106</v>
      </c>
      <c r="AI25" s="1">
        <v>44623.770879629628</v>
      </c>
      <c r="AJ25">
        <v>231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-21</v>
      </c>
      <c r="AQ25">
        <v>0</v>
      </c>
      <c r="AR25">
        <v>0</v>
      </c>
      <c r="AS25">
        <v>0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</row>
    <row r="26" spans="1:57" x14ac:dyDescent="0.45">
      <c r="A26" t="s">
        <v>151</v>
      </c>
      <c r="B26" t="s">
        <v>77</v>
      </c>
      <c r="C26" t="s">
        <v>133</v>
      </c>
      <c r="D26" t="s">
        <v>79</v>
      </c>
      <c r="E26" s="2" t="str">
        <f>HYPERLINK("capsilon://?command=openfolder&amp;siteaddress=FAM.docvelocity-na8.net&amp;folderid=FXC8D2C5A0-AD6B-6139-F6E2-0C7E7A722E9D","FX22031001")</f>
        <v>FX22031001</v>
      </c>
      <c r="F26" t="s">
        <v>80</v>
      </c>
      <c r="G26" t="s">
        <v>80</v>
      </c>
      <c r="H26" t="s">
        <v>81</v>
      </c>
      <c r="I26" t="s">
        <v>134</v>
      </c>
      <c r="J26">
        <v>0</v>
      </c>
      <c r="K26" t="s">
        <v>83</v>
      </c>
      <c r="L26" t="s">
        <v>84</v>
      </c>
      <c r="M26" t="s">
        <v>85</v>
      </c>
      <c r="N26">
        <v>2</v>
      </c>
      <c r="O26" s="1">
        <v>44623.604988425926</v>
      </c>
      <c r="P26" s="1">
        <v>44623.711215277777</v>
      </c>
      <c r="Q26">
        <v>5828</v>
      </c>
      <c r="R26">
        <v>3350</v>
      </c>
      <c r="S26" t="b">
        <v>0</v>
      </c>
      <c r="T26" t="s">
        <v>86</v>
      </c>
      <c r="U26" t="b">
        <v>1</v>
      </c>
      <c r="V26" t="s">
        <v>152</v>
      </c>
      <c r="W26" s="1">
        <v>44623.653020833335</v>
      </c>
      <c r="X26">
        <v>2122</v>
      </c>
      <c r="Y26">
        <v>350</v>
      </c>
      <c r="Z26">
        <v>0</v>
      </c>
      <c r="AA26">
        <v>350</v>
      </c>
      <c r="AB26">
        <v>0</v>
      </c>
      <c r="AC26">
        <v>162</v>
      </c>
      <c r="AD26">
        <v>-350</v>
      </c>
      <c r="AE26">
        <v>0</v>
      </c>
      <c r="AF26">
        <v>0</v>
      </c>
      <c r="AG26">
        <v>0</v>
      </c>
      <c r="AH26" t="s">
        <v>106</v>
      </c>
      <c r="AI26" s="1">
        <v>44623.711215277777</v>
      </c>
      <c r="AJ26">
        <v>1186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-350</v>
      </c>
      <c r="AQ26">
        <v>0</v>
      </c>
      <c r="AR26">
        <v>0</v>
      </c>
      <c r="AS26">
        <v>0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</row>
    <row r="27" spans="1:57" x14ac:dyDescent="0.45">
      <c r="A27" t="s">
        <v>153</v>
      </c>
      <c r="B27" t="s">
        <v>77</v>
      </c>
      <c r="C27" t="s">
        <v>136</v>
      </c>
      <c r="D27" t="s">
        <v>79</v>
      </c>
      <c r="E27" s="2" t="str">
        <f>HYPERLINK("capsilon://?command=openfolder&amp;siteaddress=FAM.docvelocity-na8.net&amp;folderid=FXAA0A74CC-C716-5959-4A17-AC5E9C2F92BF","FX2203648")</f>
        <v>FX2203648</v>
      </c>
      <c r="F27" t="s">
        <v>80</v>
      </c>
      <c r="G27" t="s">
        <v>80</v>
      </c>
      <c r="H27" t="s">
        <v>81</v>
      </c>
      <c r="I27" t="s">
        <v>137</v>
      </c>
      <c r="J27">
        <v>0</v>
      </c>
      <c r="K27" t="s">
        <v>83</v>
      </c>
      <c r="L27" t="s">
        <v>84</v>
      </c>
      <c r="M27" t="s">
        <v>85</v>
      </c>
      <c r="N27">
        <v>2</v>
      </c>
      <c r="O27" s="1">
        <v>44623.606041666666</v>
      </c>
      <c r="P27" s="1">
        <v>44623.711793981478</v>
      </c>
      <c r="Q27">
        <v>7971</v>
      </c>
      <c r="R27">
        <v>1166</v>
      </c>
      <c r="S27" t="b">
        <v>0</v>
      </c>
      <c r="T27" t="s">
        <v>86</v>
      </c>
      <c r="U27" t="b">
        <v>1</v>
      </c>
      <c r="V27" t="s">
        <v>154</v>
      </c>
      <c r="W27" s="1">
        <v>44623.636701388888</v>
      </c>
      <c r="X27">
        <v>679</v>
      </c>
      <c r="Y27">
        <v>103</v>
      </c>
      <c r="Z27">
        <v>0</v>
      </c>
      <c r="AA27">
        <v>103</v>
      </c>
      <c r="AB27">
        <v>38</v>
      </c>
      <c r="AC27">
        <v>68</v>
      </c>
      <c r="AD27">
        <v>-103</v>
      </c>
      <c r="AE27">
        <v>0</v>
      </c>
      <c r="AF27">
        <v>0</v>
      </c>
      <c r="AG27">
        <v>0</v>
      </c>
      <c r="AH27" t="s">
        <v>92</v>
      </c>
      <c r="AI27" s="1">
        <v>44623.711793981478</v>
      </c>
      <c r="AJ27">
        <v>473</v>
      </c>
      <c r="AK27">
        <v>0</v>
      </c>
      <c r="AL27">
        <v>0</v>
      </c>
      <c r="AM27">
        <v>0</v>
      </c>
      <c r="AN27">
        <v>38</v>
      </c>
      <c r="AO27">
        <v>0</v>
      </c>
      <c r="AP27">
        <v>-103</v>
      </c>
      <c r="AQ27">
        <v>0</v>
      </c>
      <c r="AR27">
        <v>0</v>
      </c>
      <c r="AS27">
        <v>0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</row>
    <row r="28" spans="1:57" x14ac:dyDescent="0.45">
      <c r="A28" t="s">
        <v>155</v>
      </c>
      <c r="B28" t="s">
        <v>77</v>
      </c>
      <c r="C28" t="s">
        <v>156</v>
      </c>
      <c r="D28" t="s">
        <v>79</v>
      </c>
      <c r="E28" s="2" t="str">
        <f>HYPERLINK("capsilon://?command=openfolder&amp;siteaddress=FAM.docvelocity-na8.net&amp;folderid=FX16B871BF-E8ED-3891-3DB8-C0C9F1369C35","FX22021154")</f>
        <v>FX22021154</v>
      </c>
      <c r="F28" t="s">
        <v>80</v>
      </c>
      <c r="G28" t="s">
        <v>80</v>
      </c>
      <c r="H28" t="s">
        <v>81</v>
      </c>
      <c r="I28" t="s">
        <v>157</v>
      </c>
      <c r="J28">
        <v>0</v>
      </c>
      <c r="K28" t="s">
        <v>83</v>
      </c>
      <c r="L28" t="s">
        <v>84</v>
      </c>
      <c r="M28" t="s">
        <v>85</v>
      </c>
      <c r="N28">
        <v>2</v>
      </c>
      <c r="O28" s="1">
        <v>44623.612199074072</v>
      </c>
      <c r="P28" s="1">
        <v>44623.770312499997</v>
      </c>
      <c r="Q28">
        <v>13608</v>
      </c>
      <c r="R28">
        <v>53</v>
      </c>
      <c r="S28" t="b">
        <v>0</v>
      </c>
      <c r="T28" t="s">
        <v>86</v>
      </c>
      <c r="U28" t="b">
        <v>0</v>
      </c>
      <c r="V28" t="s">
        <v>87</v>
      </c>
      <c r="W28" s="1">
        <v>44623.625127314815</v>
      </c>
      <c r="X28">
        <v>19</v>
      </c>
      <c r="Y28">
        <v>0</v>
      </c>
      <c r="Z28">
        <v>0</v>
      </c>
      <c r="AA28">
        <v>0</v>
      </c>
      <c r="AB28">
        <v>37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122</v>
      </c>
      <c r="AI28" s="1">
        <v>44623.770312499997</v>
      </c>
      <c r="AJ28">
        <v>20</v>
      </c>
      <c r="AK28">
        <v>0</v>
      </c>
      <c r="AL28">
        <v>0</v>
      </c>
      <c r="AM28">
        <v>0</v>
      </c>
      <c r="AN28">
        <v>37</v>
      </c>
      <c r="AO28">
        <v>0</v>
      </c>
      <c r="AP28">
        <v>0</v>
      </c>
      <c r="AQ28">
        <v>0</v>
      </c>
      <c r="AR28">
        <v>0</v>
      </c>
      <c r="AS28">
        <v>0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</row>
    <row r="29" spans="1:57" x14ac:dyDescent="0.45">
      <c r="A29" t="s">
        <v>158</v>
      </c>
      <c r="B29" t="s">
        <v>77</v>
      </c>
      <c r="C29" t="s">
        <v>159</v>
      </c>
      <c r="D29" t="s">
        <v>79</v>
      </c>
      <c r="E29" s="2" t="str">
        <f>HYPERLINK("capsilon://?command=openfolder&amp;siteaddress=FAM.docvelocity-na8.net&amp;folderid=FX2D6B915E-996E-25A9-58BE-B663A05FFBEF","FX220110301")</f>
        <v>FX220110301</v>
      </c>
      <c r="F29" t="s">
        <v>80</v>
      </c>
      <c r="G29" t="s">
        <v>80</v>
      </c>
      <c r="H29" t="s">
        <v>81</v>
      </c>
      <c r="I29" t="s">
        <v>160</v>
      </c>
      <c r="J29">
        <v>0</v>
      </c>
      <c r="K29" t="s">
        <v>83</v>
      </c>
      <c r="L29" t="s">
        <v>84</v>
      </c>
      <c r="M29" t="s">
        <v>85</v>
      </c>
      <c r="N29">
        <v>2</v>
      </c>
      <c r="O29" s="1">
        <v>44623.61546296296</v>
      </c>
      <c r="P29" s="1">
        <v>44623.77065972222</v>
      </c>
      <c r="Q29">
        <v>13358</v>
      </c>
      <c r="R29">
        <v>51</v>
      </c>
      <c r="S29" t="b">
        <v>0</v>
      </c>
      <c r="T29" t="s">
        <v>86</v>
      </c>
      <c r="U29" t="b">
        <v>0</v>
      </c>
      <c r="V29" t="s">
        <v>87</v>
      </c>
      <c r="W29" s="1">
        <v>44623.62537037037</v>
      </c>
      <c r="X29">
        <v>21</v>
      </c>
      <c r="Y29">
        <v>0</v>
      </c>
      <c r="Z29">
        <v>0</v>
      </c>
      <c r="AA29">
        <v>0</v>
      </c>
      <c r="AB29">
        <v>37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122</v>
      </c>
      <c r="AI29" s="1">
        <v>44623.77065972222</v>
      </c>
      <c r="AJ29">
        <v>30</v>
      </c>
      <c r="AK29">
        <v>0</v>
      </c>
      <c r="AL29">
        <v>0</v>
      </c>
      <c r="AM29">
        <v>0</v>
      </c>
      <c r="AN29">
        <v>37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</row>
    <row r="30" spans="1:57" x14ac:dyDescent="0.45">
      <c r="A30" t="s">
        <v>161</v>
      </c>
      <c r="B30" t="s">
        <v>77</v>
      </c>
      <c r="C30" t="s">
        <v>162</v>
      </c>
      <c r="D30" t="s">
        <v>79</v>
      </c>
      <c r="E30" s="2" t="str">
        <f>HYPERLINK("capsilon://?command=openfolder&amp;siteaddress=FAM.docvelocity-na8.net&amp;folderid=FX4F6A825A-0C6C-4EB0-B75B-054537CCE24A","FX2203430")</f>
        <v>FX2203430</v>
      </c>
      <c r="F30" t="s">
        <v>80</v>
      </c>
      <c r="G30" t="s">
        <v>80</v>
      </c>
      <c r="H30" t="s">
        <v>81</v>
      </c>
      <c r="I30" t="s">
        <v>163</v>
      </c>
      <c r="J30">
        <v>0</v>
      </c>
      <c r="K30" t="s">
        <v>83</v>
      </c>
      <c r="L30" t="s">
        <v>84</v>
      </c>
      <c r="M30" t="s">
        <v>85</v>
      </c>
      <c r="N30">
        <v>1</v>
      </c>
      <c r="O30" s="1">
        <v>44623.616840277777</v>
      </c>
      <c r="P30" s="1">
        <v>44623.628993055558</v>
      </c>
      <c r="Q30">
        <v>738</v>
      </c>
      <c r="R30">
        <v>312</v>
      </c>
      <c r="S30" t="b">
        <v>0</v>
      </c>
      <c r="T30" t="s">
        <v>86</v>
      </c>
      <c r="U30" t="b">
        <v>0</v>
      </c>
      <c r="V30" t="s">
        <v>87</v>
      </c>
      <c r="W30" s="1">
        <v>44623.628993055558</v>
      </c>
      <c r="X30">
        <v>312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93</v>
      </c>
      <c r="AF30">
        <v>0</v>
      </c>
      <c r="AG30">
        <v>5</v>
      </c>
      <c r="AH30" t="s">
        <v>86</v>
      </c>
      <c r="AI30" t="s">
        <v>86</v>
      </c>
      <c r="AJ30" t="s">
        <v>86</v>
      </c>
      <c r="AK30" t="s">
        <v>86</v>
      </c>
      <c r="AL30" t="s">
        <v>86</v>
      </c>
      <c r="AM30" t="s">
        <v>86</v>
      </c>
      <c r="AN30" t="s">
        <v>86</v>
      </c>
      <c r="AO30" t="s">
        <v>86</v>
      </c>
      <c r="AP30" t="s">
        <v>86</v>
      </c>
      <c r="AQ30" t="s">
        <v>86</v>
      </c>
      <c r="AR30" t="s">
        <v>86</v>
      </c>
      <c r="AS30" t="s">
        <v>86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</row>
    <row r="31" spans="1:57" x14ac:dyDescent="0.45">
      <c r="A31" t="s">
        <v>164</v>
      </c>
      <c r="B31" t="s">
        <v>77</v>
      </c>
      <c r="C31" t="s">
        <v>162</v>
      </c>
      <c r="D31" t="s">
        <v>79</v>
      </c>
      <c r="E31" s="2" t="str">
        <f>HYPERLINK("capsilon://?command=openfolder&amp;siteaddress=FAM.docvelocity-na8.net&amp;folderid=FX4F6A825A-0C6C-4EB0-B75B-054537CCE24A","FX2203430")</f>
        <v>FX2203430</v>
      </c>
      <c r="F31" t="s">
        <v>80</v>
      </c>
      <c r="G31" t="s">
        <v>80</v>
      </c>
      <c r="H31" t="s">
        <v>81</v>
      </c>
      <c r="I31" t="s">
        <v>163</v>
      </c>
      <c r="J31">
        <v>0</v>
      </c>
      <c r="K31" t="s">
        <v>83</v>
      </c>
      <c r="L31" t="s">
        <v>84</v>
      </c>
      <c r="M31" t="s">
        <v>85</v>
      </c>
      <c r="N31">
        <v>2</v>
      </c>
      <c r="O31" s="1">
        <v>44623.630069444444</v>
      </c>
      <c r="P31" s="1">
        <v>44623.757569444446</v>
      </c>
      <c r="Q31">
        <v>6029</v>
      </c>
      <c r="R31">
        <v>4987</v>
      </c>
      <c r="S31" t="b">
        <v>0</v>
      </c>
      <c r="T31" t="s">
        <v>86</v>
      </c>
      <c r="U31" t="b">
        <v>1</v>
      </c>
      <c r="V31" t="s">
        <v>152</v>
      </c>
      <c r="W31" s="1">
        <v>44623.700115740743</v>
      </c>
      <c r="X31">
        <v>4068</v>
      </c>
      <c r="Y31">
        <v>368</v>
      </c>
      <c r="Z31">
        <v>0</v>
      </c>
      <c r="AA31">
        <v>368</v>
      </c>
      <c r="AB31">
        <v>0</v>
      </c>
      <c r="AC31">
        <v>292</v>
      </c>
      <c r="AD31">
        <v>-368</v>
      </c>
      <c r="AE31">
        <v>0</v>
      </c>
      <c r="AF31">
        <v>0</v>
      </c>
      <c r="AG31">
        <v>0</v>
      </c>
      <c r="AH31" t="s">
        <v>106</v>
      </c>
      <c r="AI31" s="1">
        <v>44623.757569444446</v>
      </c>
      <c r="AJ31">
        <v>715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-368</v>
      </c>
      <c r="AQ31">
        <v>0</v>
      </c>
      <c r="AR31">
        <v>0</v>
      </c>
      <c r="AS31">
        <v>0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</row>
    <row r="32" spans="1:57" x14ac:dyDescent="0.45">
      <c r="A32" t="s">
        <v>165</v>
      </c>
      <c r="B32" t="s">
        <v>77</v>
      </c>
      <c r="C32" t="s">
        <v>166</v>
      </c>
      <c r="D32" t="s">
        <v>79</v>
      </c>
      <c r="E32" s="2" t="str">
        <f>HYPERLINK("capsilon://?command=openfolder&amp;siteaddress=FAM.docvelocity-na8.net&amp;folderid=FXA77E67FD-5BB9-6A5B-E608-86275DA5EDD4","FX22031428")</f>
        <v>FX22031428</v>
      </c>
      <c r="F32" t="s">
        <v>80</v>
      </c>
      <c r="G32" t="s">
        <v>80</v>
      </c>
      <c r="H32" t="s">
        <v>81</v>
      </c>
      <c r="I32" t="s">
        <v>167</v>
      </c>
      <c r="J32">
        <v>0</v>
      </c>
      <c r="K32" t="s">
        <v>83</v>
      </c>
      <c r="L32" t="s">
        <v>84</v>
      </c>
      <c r="M32" t="s">
        <v>85</v>
      </c>
      <c r="N32">
        <v>2</v>
      </c>
      <c r="O32" s="1">
        <v>44623.647256944445</v>
      </c>
      <c r="P32" s="1">
        <v>44623.77685185185</v>
      </c>
      <c r="Q32">
        <v>10265</v>
      </c>
      <c r="R32">
        <v>932</v>
      </c>
      <c r="S32" t="b">
        <v>0</v>
      </c>
      <c r="T32" t="s">
        <v>86</v>
      </c>
      <c r="U32" t="b">
        <v>0</v>
      </c>
      <c r="V32" t="s">
        <v>139</v>
      </c>
      <c r="W32" s="1">
        <v>44623.674629629626</v>
      </c>
      <c r="X32">
        <v>459</v>
      </c>
      <c r="Y32">
        <v>52</v>
      </c>
      <c r="Z32">
        <v>0</v>
      </c>
      <c r="AA32">
        <v>52</v>
      </c>
      <c r="AB32">
        <v>0</v>
      </c>
      <c r="AC32">
        <v>30</v>
      </c>
      <c r="AD32">
        <v>-52</v>
      </c>
      <c r="AE32">
        <v>0</v>
      </c>
      <c r="AF32">
        <v>0</v>
      </c>
      <c r="AG32">
        <v>0</v>
      </c>
      <c r="AH32" t="s">
        <v>114</v>
      </c>
      <c r="AI32" s="1">
        <v>44623.77685185185</v>
      </c>
      <c r="AJ32">
        <v>435</v>
      </c>
      <c r="AK32">
        <v>3</v>
      </c>
      <c r="AL32">
        <v>0</v>
      </c>
      <c r="AM32">
        <v>3</v>
      </c>
      <c r="AN32">
        <v>0</v>
      </c>
      <c r="AO32">
        <v>3</v>
      </c>
      <c r="AP32">
        <v>-55</v>
      </c>
      <c r="AQ32">
        <v>0</v>
      </c>
      <c r="AR32">
        <v>0</v>
      </c>
      <c r="AS32">
        <v>0</v>
      </c>
      <c r="AT32" t="s">
        <v>86</v>
      </c>
      <c r="AU32" t="s">
        <v>86</v>
      </c>
      <c r="AV32" t="s">
        <v>86</v>
      </c>
      <c r="AW32" t="s">
        <v>86</v>
      </c>
      <c r="AX32" t="s">
        <v>86</v>
      </c>
      <c r="AY32" t="s">
        <v>86</v>
      </c>
      <c r="AZ32" t="s">
        <v>86</v>
      </c>
      <c r="BA32" t="s">
        <v>86</v>
      </c>
      <c r="BB32" t="s">
        <v>86</v>
      </c>
      <c r="BC32" t="s">
        <v>86</v>
      </c>
      <c r="BD32" t="s">
        <v>86</v>
      </c>
      <c r="BE32" t="s">
        <v>86</v>
      </c>
    </row>
    <row r="33" spans="1:57" x14ac:dyDescent="0.45">
      <c r="A33" t="s">
        <v>168</v>
      </c>
      <c r="B33" t="s">
        <v>77</v>
      </c>
      <c r="C33" t="s">
        <v>169</v>
      </c>
      <c r="D33" t="s">
        <v>79</v>
      </c>
      <c r="E33" s="2" t="str">
        <f>HYPERLINK("capsilon://?command=openfolder&amp;siteaddress=FAM.docvelocity-na8.net&amp;folderid=FXCD30FB68-A2CD-6B62-08CA-14FE4E7DADA5","FX22031446")</f>
        <v>FX22031446</v>
      </c>
      <c r="F33" t="s">
        <v>80</v>
      </c>
      <c r="G33" t="s">
        <v>80</v>
      </c>
      <c r="H33" t="s">
        <v>81</v>
      </c>
      <c r="I33" t="s">
        <v>170</v>
      </c>
      <c r="J33">
        <v>0</v>
      </c>
      <c r="K33" t="s">
        <v>83</v>
      </c>
      <c r="L33" t="s">
        <v>84</v>
      </c>
      <c r="M33" t="s">
        <v>85</v>
      </c>
      <c r="N33">
        <v>1</v>
      </c>
      <c r="O33" s="1">
        <v>44623.647928240738</v>
      </c>
      <c r="P33" s="1">
        <v>44623.707326388889</v>
      </c>
      <c r="Q33">
        <v>4510</v>
      </c>
      <c r="R33">
        <v>622</v>
      </c>
      <c r="S33" t="b">
        <v>0</v>
      </c>
      <c r="T33" t="s">
        <v>86</v>
      </c>
      <c r="U33" t="b">
        <v>0</v>
      </c>
      <c r="V33" t="s">
        <v>87</v>
      </c>
      <c r="W33" s="1">
        <v>44623.707326388889</v>
      </c>
      <c r="X33">
        <v>436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51</v>
      </c>
      <c r="AF33">
        <v>0</v>
      </c>
      <c r="AG33">
        <v>4</v>
      </c>
      <c r="AH33" t="s">
        <v>86</v>
      </c>
      <c r="AI33" t="s">
        <v>86</v>
      </c>
      <c r="AJ33" t="s">
        <v>86</v>
      </c>
      <c r="AK33" t="s">
        <v>86</v>
      </c>
      <c r="AL33" t="s">
        <v>86</v>
      </c>
      <c r="AM33" t="s">
        <v>86</v>
      </c>
      <c r="AN33" t="s">
        <v>86</v>
      </c>
      <c r="AO33" t="s">
        <v>86</v>
      </c>
      <c r="AP33" t="s">
        <v>86</v>
      </c>
      <c r="AQ33" t="s">
        <v>86</v>
      </c>
      <c r="AR33" t="s">
        <v>86</v>
      </c>
      <c r="AS33" t="s">
        <v>86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</row>
    <row r="34" spans="1:57" x14ac:dyDescent="0.45">
      <c r="A34" t="s">
        <v>171</v>
      </c>
      <c r="B34" t="s">
        <v>77</v>
      </c>
      <c r="C34" t="s">
        <v>172</v>
      </c>
      <c r="D34" t="s">
        <v>79</v>
      </c>
      <c r="E34" s="2" t="str">
        <f>HYPERLINK("capsilon://?command=openfolder&amp;siteaddress=FAM.docvelocity-na8.net&amp;folderid=FXDF15E99B-9F70-A6F9-6292-CAB954D1204C","FX2203885")</f>
        <v>FX2203885</v>
      </c>
      <c r="F34" t="s">
        <v>80</v>
      </c>
      <c r="G34" t="s">
        <v>80</v>
      </c>
      <c r="H34" t="s">
        <v>81</v>
      </c>
      <c r="I34" t="s">
        <v>173</v>
      </c>
      <c r="J34">
        <v>0</v>
      </c>
      <c r="K34" t="s">
        <v>83</v>
      </c>
      <c r="L34" t="s">
        <v>84</v>
      </c>
      <c r="M34" t="s">
        <v>85</v>
      </c>
      <c r="N34">
        <v>1</v>
      </c>
      <c r="O34" s="1">
        <v>44623.663217592592</v>
      </c>
      <c r="P34" s="1">
        <v>44623.720763888887</v>
      </c>
      <c r="Q34">
        <v>3589</v>
      </c>
      <c r="R34">
        <v>1383</v>
      </c>
      <c r="S34" t="b">
        <v>0</v>
      </c>
      <c r="T34" t="s">
        <v>86</v>
      </c>
      <c r="U34" t="b">
        <v>0</v>
      </c>
      <c r="V34" t="s">
        <v>87</v>
      </c>
      <c r="W34" s="1">
        <v>44623.720763888887</v>
      </c>
      <c r="X34">
        <v>1160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80</v>
      </c>
      <c r="AF34">
        <v>0</v>
      </c>
      <c r="AG34">
        <v>6</v>
      </c>
      <c r="AH34" t="s">
        <v>86</v>
      </c>
      <c r="AI34" t="s">
        <v>86</v>
      </c>
      <c r="AJ34" t="s">
        <v>86</v>
      </c>
      <c r="AK34" t="s">
        <v>86</v>
      </c>
      <c r="AL34" t="s">
        <v>86</v>
      </c>
      <c r="AM34" t="s">
        <v>86</v>
      </c>
      <c r="AN34" t="s">
        <v>86</v>
      </c>
      <c r="AO34" t="s">
        <v>86</v>
      </c>
      <c r="AP34" t="s">
        <v>86</v>
      </c>
      <c r="AQ34" t="s">
        <v>86</v>
      </c>
      <c r="AR34" t="s">
        <v>86</v>
      </c>
      <c r="AS34" t="s">
        <v>86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</row>
    <row r="35" spans="1:57" x14ac:dyDescent="0.45">
      <c r="A35" t="s">
        <v>174</v>
      </c>
      <c r="B35" t="s">
        <v>77</v>
      </c>
      <c r="C35" t="s">
        <v>175</v>
      </c>
      <c r="D35" t="s">
        <v>79</v>
      </c>
      <c r="E35" s="2" t="str">
        <f t="shared" ref="E35:E41" si="0">HYPERLINK("capsilon://?command=openfolder&amp;siteaddress=FAM.docvelocity-na8.net&amp;folderid=FX02FEB017-916B-1201-BC00-D383D262F7A6","FX2203363")</f>
        <v>FX2203363</v>
      </c>
      <c r="F35" t="s">
        <v>80</v>
      </c>
      <c r="G35" t="s">
        <v>80</v>
      </c>
      <c r="H35" t="s">
        <v>81</v>
      </c>
      <c r="I35" t="s">
        <v>176</v>
      </c>
      <c r="J35">
        <v>0</v>
      </c>
      <c r="K35" t="s">
        <v>83</v>
      </c>
      <c r="L35" t="s">
        <v>84</v>
      </c>
      <c r="M35" t="s">
        <v>85</v>
      </c>
      <c r="N35">
        <v>2</v>
      </c>
      <c r="O35" s="1">
        <v>44623.663402777776</v>
      </c>
      <c r="P35" s="1">
        <v>44623.774317129632</v>
      </c>
      <c r="Q35">
        <v>9061</v>
      </c>
      <c r="R35">
        <v>522</v>
      </c>
      <c r="S35" t="b">
        <v>0</v>
      </c>
      <c r="T35" t="s">
        <v>86</v>
      </c>
      <c r="U35" t="b">
        <v>0</v>
      </c>
      <c r="V35" t="s">
        <v>91</v>
      </c>
      <c r="W35" s="1">
        <v>44623.675162037034</v>
      </c>
      <c r="X35">
        <v>226</v>
      </c>
      <c r="Y35">
        <v>21</v>
      </c>
      <c r="Z35">
        <v>0</v>
      </c>
      <c r="AA35">
        <v>21</v>
      </c>
      <c r="AB35">
        <v>0</v>
      </c>
      <c r="AC35">
        <v>3</v>
      </c>
      <c r="AD35">
        <v>-21</v>
      </c>
      <c r="AE35">
        <v>0</v>
      </c>
      <c r="AF35">
        <v>0</v>
      </c>
      <c r="AG35">
        <v>0</v>
      </c>
      <c r="AH35" t="s">
        <v>106</v>
      </c>
      <c r="AI35" s="1">
        <v>44623.774317129632</v>
      </c>
      <c r="AJ35">
        <v>296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-21</v>
      </c>
      <c r="AQ35">
        <v>0</v>
      </c>
      <c r="AR35">
        <v>0</v>
      </c>
      <c r="AS35">
        <v>0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</row>
    <row r="36" spans="1:57" x14ac:dyDescent="0.45">
      <c r="A36" t="s">
        <v>177</v>
      </c>
      <c r="B36" t="s">
        <v>77</v>
      </c>
      <c r="C36" t="s">
        <v>175</v>
      </c>
      <c r="D36" t="s">
        <v>79</v>
      </c>
      <c r="E36" s="2" t="str">
        <f t="shared" si="0"/>
        <v>FX2203363</v>
      </c>
      <c r="F36" t="s">
        <v>80</v>
      </c>
      <c r="G36" t="s">
        <v>80</v>
      </c>
      <c r="H36" t="s">
        <v>81</v>
      </c>
      <c r="I36" t="s">
        <v>178</v>
      </c>
      <c r="J36">
        <v>0</v>
      </c>
      <c r="K36" t="s">
        <v>83</v>
      </c>
      <c r="L36" t="s">
        <v>84</v>
      </c>
      <c r="M36" t="s">
        <v>85</v>
      </c>
      <c r="N36">
        <v>2</v>
      </c>
      <c r="O36" s="1">
        <v>44623.663518518515</v>
      </c>
      <c r="P36" s="1">
        <v>44623.777037037034</v>
      </c>
      <c r="Q36">
        <v>9259</v>
      </c>
      <c r="R36">
        <v>549</v>
      </c>
      <c r="S36" t="b">
        <v>0</v>
      </c>
      <c r="T36" t="s">
        <v>86</v>
      </c>
      <c r="U36" t="b">
        <v>0</v>
      </c>
      <c r="V36" t="s">
        <v>118</v>
      </c>
      <c r="W36" s="1">
        <v>44623.676354166666</v>
      </c>
      <c r="X36">
        <v>315</v>
      </c>
      <c r="Y36">
        <v>21</v>
      </c>
      <c r="Z36">
        <v>0</v>
      </c>
      <c r="AA36">
        <v>21</v>
      </c>
      <c r="AB36">
        <v>0</v>
      </c>
      <c r="AC36">
        <v>4</v>
      </c>
      <c r="AD36">
        <v>-21</v>
      </c>
      <c r="AE36">
        <v>0</v>
      </c>
      <c r="AF36">
        <v>0</v>
      </c>
      <c r="AG36">
        <v>0</v>
      </c>
      <c r="AH36" t="s">
        <v>106</v>
      </c>
      <c r="AI36" s="1">
        <v>44623.777037037034</v>
      </c>
      <c r="AJ36">
        <v>234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-21</v>
      </c>
      <c r="AQ36">
        <v>0</v>
      </c>
      <c r="AR36">
        <v>0</v>
      </c>
      <c r="AS36">
        <v>0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</row>
    <row r="37" spans="1:57" x14ac:dyDescent="0.45">
      <c r="A37" t="s">
        <v>179</v>
      </c>
      <c r="B37" t="s">
        <v>77</v>
      </c>
      <c r="C37" t="s">
        <v>175</v>
      </c>
      <c r="D37" t="s">
        <v>79</v>
      </c>
      <c r="E37" s="2" t="str">
        <f t="shared" si="0"/>
        <v>FX2203363</v>
      </c>
      <c r="F37" t="s">
        <v>80</v>
      </c>
      <c r="G37" t="s">
        <v>80</v>
      </c>
      <c r="H37" t="s">
        <v>81</v>
      </c>
      <c r="I37" t="s">
        <v>180</v>
      </c>
      <c r="J37">
        <v>0</v>
      </c>
      <c r="K37" t="s">
        <v>83</v>
      </c>
      <c r="L37" t="s">
        <v>84</v>
      </c>
      <c r="M37" t="s">
        <v>85</v>
      </c>
      <c r="N37">
        <v>2</v>
      </c>
      <c r="O37" s="1">
        <v>44623.665844907409</v>
      </c>
      <c r="P37" s="1">
        <v>44623.776354166665</v>
      </c>
      <c r="Q37">
        <v>8337</v>
      </c>
      <c r="R37">
        <v>1211</v>
      </c>
      <c r="S37" t="b">
        <v>0</v>
      </c>
      <c r="T37" t="s">
        <v>86</v>
      </c>
      <c r="U37" t="b">
        <v>0</v>
      </c>
      <c r="V37" t="s">
        <v>105</v>
      </c>
      <c r="W37" s="1">
        <v>44623.686296296299</v>
      </c>
      <c r="X37">
        <v>1074</v>
      </c>
      <c r="Y37">
        <v>86</v>
      </c>
      <c r="Z37">
        <v>0</v>
      </c>
      <c r="AA37">
        <v>86</v>
      </c>
      <c r="AB37">
        <v>0</v>
      </c>
      <c r="AC37">
        <v>28</v>
      </c>
      <c r="AD37">
        <v>-86</v>
      </c>
      <c r="AE37">
        <v>0</v>
      </c>
      <c r="AF37">
        <v>0</v>
      </c>
      <c r="AG37">
        <v>0</v>
      </c>
      <c r="AH37" t="s">
        <v>122</v>
      </c>
      <c r="AI37" s="1">
        <v>44623.776354166665</v>
      </c>
      <c r="AJ37">
        <v>137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-86</v>
      </c>
      <c r="AQ37">
        <v>0</v>
      </c>
      <c r="AR37">
        <v>0</v>
      </c>
      <c r="AS37">
        <v>0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</row>
    <row r="38" spans="1:57" x14ac:dyDescent="0.45">
      <c r="A38" t="s">
        <v>181</v>
      </c>
      <c r="B38" t="s">
        <v>77</v>
      </c>
      <c r="C38" t="s">
        <v>175</v>
      </c>
      <c r="D38" t="s">
        <v>79</v>
      </c>
      <c r="E38" s="2" t="str">
        <f t="shared" si="0"/>
        <v>FX2203363</v>
      </c>
      <c r="F38" t="s">
        <v>80</v>
      </c>
      <c r="G38" t="s">
        <v>80</v>
      </c>
      <c r="H38" t="s">
        <v>81</v>
      </c>
      <c r="I38" t="s">
        <v>182</v>
      </c>
      <c r="J38">
        <v>0</v>
      </c>
      <c r="K38" t="s">
        <v>83</v>
      </c>
      <c r="L38" t="s">
        <v>84</v>
      </c>
      <c r="M38" t="s">
        <v>85</v>
      </c>
      <c r="N38">
        <v>2</v>
      </c>
      <c r="O38" s="1">
        <v>44623.665844907409</v>
      </c>
      <c r="P38" s="1">
        <v>44623.777569444443</v>
      </c>
      <c r="Q38">
        <v>9087</v>
      </c>
      <c r="R38">
        <v>566</v>
      </c>
      <c r="S38" t="b">
        <v>0</v>
      </c>
      <c r="T38" t="s">
        <v>86</v>
      </c>
      <c r="U38" t="b">
        <v>0</v>
      </c>
      <c r="V38" t="s">
        <v>91</v>
      </c>
      <c r="W38" s="1">
        <v>44623.681134259263</v>
      </c>
      <c r="X38">
        <v>462</v>
      </c>
      <c r="Y38">
        <v>86</v>
      </c>
      <c r="Z38">
        <v>0</v>
      </c>
      <c r="AA38">
        <v>86</v>
      </c>
      <c r="AB38">
        <v>0</v>
      </c>
      <c r="AC38">
        <v>19</v>
      </c>
      <c r="AD38">
        <v>-86</v>
      </c>
      <c r="AE38">
        <v>0</v>
      </c>
      <c r="AF38">
        <v>0</v>
      </c>
      <c r="AG38">
        <v>0</v>
      </c>
      <c r="AH38" t="s">
        <v>122</v>
      </c>
      <c r="AI38" s="1">
        <v>44623.777569444443</v>
      </c>
      <c r="AJ38">
        <v>104</v>
      </c>
      <c r="AK38">
        <v>6</v>
      </c>
      <c r="AL38">
        <v>0</v>
      </c>
      <c r="AM38">
        <v>6</v>
      </c>
      <c r="AN38">
        <v>0</v>
      </c>
      <c r="AO38">
        <v>5</v>
      </c>
      <c r="AP38">
        <v>-92</v>
      </c>
      <c r="AQ38">
        <v>0</v>
      </c>
      <c r="AR38">
        <v>0</v>
      </c>
      <c r="AS38">
        <v>0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</row>
    <row r="39" spans="1:57" x14ac:dyDescent="0.45">
      <c r="A39" t="s">
        <v>183</v>
      </c>
      <c r="B39" t="s">
        <v>77</v>
      </c>
      <c r="C39" t="s">
        <v>175</v>
      </c>
      <c r="D39" t="s">
        <v>79</v>
      </c>
      <c r="E39" s="2" t="str">
        <f t="shared" si="0"/>
        <v>FX2203363</v>
      </c>
      <c r="F39" t="s">
        <v>80</v>
      </c>
      <c r="G39" t="s">
        <v>80</v>
      </c>
      <c r="H39" t="s">
        <v>81</v>
      </c>
      <c r="I39" t="s">
        <v>184</v>
      </c>
      <c r="J39">
        <v>0</v>
      </c>
      <c r="K39" t="s">
        <v>83</v>
      </c>
      <c r="L39" t="s">
        <v>84</v>
      </c>
      <c r="M39" t="s">
        <v>85</v>
      </c>
      <c r="N39">
        <v>2</v>
      </c>
      <c r="O39" s="1">
        <v>44623.666145833333</v>
      </c>
      <c r="P39" s="1">
        <v>44623.779074074075</v>
      </c>
      <c r="Q39">
        <v>9270</v>
      </c>
      <c r="R39">
        <v>487</v>
      </c>
      <c r="S39" t="b">
        <v>0</v>
      </c>
      <c r="T39" t="s">
        <v>86</v>
      </c>
      <c r="U39" t="b">
        <v>0</v>
      </c>
      <c r="V39" t="s">
        <v>118</v>
      </c>
      <c r="W39" s="1">
        <v>44623.679791666669</v>
      </c>
      <c r="X39">
        <v>296</v>
      </c>
      <c r="Y39">
        <v>21</v>
      </c>
      <c r="Z39">
        <v>0</v>
      </c>
      <c r="AA39">
        <v>21</v>
      </c>
      <c r="AB39">
        <v>0</v>
      </c>
      <c r="AC39">
        <v>3</v>
      </c>
      <c r="AD39">
        <v>-21</v>
      </c>
      <c r="AE39">
        <v>0</v>
      </c>
      <c r="AF39">
        <v>0</v>
      </c>
      <c r="AG39">
        <v>0</v>
      </c>
      <c r="AH39" t="s">
        <v>114</v>
      </c>
      <c r="AI39" s="1">
        <v>44623.779074074075</v>
      </c>
      <c r="AJ39">
        <v>191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-21</v>
      </c>
      <c r="AQ39">
        <v>0</v>
      </c>
      <c r="AR39">
        <v>0</v>
      </c>
      <c r="AS39">
        <v>0</v>
      </c>
      <c r="AT39" t="s">
        <v>86</v>
      </c>
      <c r="AU39" t="s">
        <v>86</v>
      </c>
      <c r="AV39" t="s">
        <v>86</v>
      </c>
      <c r="AW39" t="s">
        <v>86</v>
      </c>
      <c r="AX39" t="s">
        <v>86</v>
      </c>
      <c r="AY39" t="s">
        <v>86</v>
      </c>
      <c r="AZ39" t="s">
        <v>86</v>
      </c>
      <c r="BA39" t="s">
        <v>86</v>
      </c>
      <c r="BB39" t="s">
        <v>86</v>
      </c>
      <c r="BC39" t="s">
        <v>86</v>
      </c>
      <c r="BD39" t="s">
        <v>86</v>
      </c>
      <c r="BE39" t="s">
        <v>86</v>
      </c>
    </row>
    <row r="40" spans="1:57" x14ac:dyDescent="0.45">
      <c r="A40" t="s">
        <v>185</v>
      </c>
      <c r="B40" t="s">
        <v>77</v>
      </c>
      <c r="C40" t="s">
        <v>175</v>
      </c>
      <c r="D40" t="s">
        <v>79</v>
      </c>
      <c r="E40" s="2" t="str">
        <f t="shared" si="0"/>
        <v>FX2203363</v>
      </c>
      <c r="F40" t="s">
        <v>80</v>
      </c>
      <c r="G40" t="s">
        <v>80</v>
      </c>
      <c r="H40" t="s">
        <v>81</v>
      </c>
      <c r="I40" t="s">
        <v>186</v>
      </c>
      <c r="J40">
        <v>0</v>
      </c>
      <c r="K40" t="s">
        <v>83</v>
      </c>
      <c r="L40" t="s">
        <v>84</v>
      </c>
      <c r="M40" t="s">
        <v>85</v>
      </c>
      <c r="N40">
        <v>2</v>
      </c>
      <c r="O40" s="1">
        <v>44623.666180555556</v>
      </c>
      <c r="P40" s="1">
        <v>44623.78052083333</v>
      </c>
      <c r="Q40">
        <v>9400</v>
      </c>
      <c r="R40">
        <v>479</v>
      </c>
      <c r="S40" t="b">
        <v>0</v>
      </c>
      <c r="T40" t="s">
        <v>86</v>
      </c>
      <c r="U40" t="b">
        <v>0</v>
      </c>
      <c r="V40" t="s">
        <v>118</v>
      </c>
      <c r="W40" s="1">
        <v>44623.681875000002</v>
      </c>
      <c r="X40">
        <v>179</v>
      </c>
      <c r="Y40">
        <v>21</v>
      </c>
      <c r="Z40">
        <v>0</v>
      </c>
      <c r="AA40">
        <v>21</v>
      </c>
      <c r="AB40">
        <v>0</v>
      </c>
      <c r="AC40">
        <v>3</v>
      </c>
      <c r="AD40">
        <v>-21</v>
      </c>
      <c r="AE40">
        <v>0</v>
      </c>
      <c r="AF40">
        <v>0</v>
      </c>
      <c r="AG40">
        <v>0</v>
      </c>
      <c r="AH40" t="s">
        <v>106</v>
      </c>
      <c r="AI40" s="1">
        <v>44623.78052083333</v>
      </c>
      <c r="AJ40">
        <v>300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-21</v>
      </c>
      <c r="AQ40">
        <v>0</v>
      </c>
      <c r="AR40">
        <v>0</v>
      </c>
      <c r="AS40">
        <v>0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</row>
    <row r="41" spans="1:57" x14ac:dyDescent="0.45">
      <c r="A41" t="s">
        <v>187</v>
      </c>
      <c r="B41" t="s">
        <v>77</v>
      </c>
      <c r="C41" t="s">
        <v>175</v>
      </c>
      <c r="D41" t="s">
        <v>79</v>
      </c>
      <c r="E41" s="2" t="str">
        <f t="shared" si="0"/>
        <v>FX2203363</v>
      </c>
      <c r="F41" t="s">
        <v>80</v>
      </c>
      <c r="G41" t="s">
        <v>80</v>
      </c>
      <c r="H41" t="s">
        <v>81</v>
      </c>
      <c r="I41" t="s">
        <v>188</v>
      </c>
      <c r="J41">
        <v>0</v>
      </c>
      <c r="K41" t="s">
        <v>83</v>
      </c>
      <c r="L41" t="s">
        <v>84</v>
      </c>
      <c r="M41" t="s">
        <v>85</v>
      </c>
      <c r="N41">
        <v>2</v>
      </c>
      <c r="O41" s="1">
        <v>44623.666944444441</v>
      </c>
      <c r="P41" s="1">
        <v>44623.778263888889</v>
      </c>
      <c r="Q41">
        <v>9408</v>
      </c>
      <c r="R41">
        <v>210</v>
      </c>
      <c r="S41" t="b">
        <v>0</v>
      </c>
      <c r="T41" t="s">
        <v>86</v>
      </c>
      <c r="U41" t="b">
        <v>0</v>
      </c>
      <c r="V41" t="s">
        <v>91</v>
      </c>
      <c r="W41" s="1">
        <v>44623.682893518519</v>
      </c>
      <c r="X41">
        <v>151</v>
      </c>
      <c r="Y41">
        <v>21</v>
      </c>
      <c r="Z41">
        <v>0</v>
      </c>
      <c r="AA41">
        <v>21</v>
      </c>
      <c r="AB41">
        <v>0</v>
      </c>
      <c r="AC41">
        <v>2</v>
      </c>
      <c r="AD41">
        <v>-21</v>
      </c>
      <c r="AE41">
        <v>0</v>
      </c>
      <c r="AF41">
        <v>0</v>
      </c>
      <c r="AG41">
        <v>0</v>
      </c>
      <c r="AH41" t="s">
        <v>122</v>
      </c>
      <c r="AI41" s="1">
        <v>44623.778263888889</v>
      </c>
      <c r="AJ41">
        <v>59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-21</v>
      </c>
      <c r="AQ41">
        <v>0</v>
      </c>
      <c r="AR41">
        <v>0</v>
      </c>
      <c r="AS41">
        <v>0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</row>
    <row r="42" spans="1:57" x14ac:dyDescent="0.45">
      <c r="A42" t="s">
        <v>189</v>
      </c>
      <c r="B42" t="s">
        <v>77</v>
      </c>
      <c r="C42" t="s">
        <v>190</v>
      </c>
      <c r="D42" t="s">
        <v>79</v>
      </c>
      <c r="E42" s="2" t="str">
        <f>HYPERLINK("capsilon://?command=openfolder&amp;siteaddress=FAM.docvelocity-na8.net&amp;folderid=FXCBFB401E-1A2B-FAB6-3AF8-F41D26DAD616","FX220210905")</f>
        <v>FX220210905</v>
      </c>
      <c r="F42" t="s">
        <v>80</v>
      </c>
      <c r="G42" t="s">
        <v>80</v>
      </c>
      <c r="H42" t="s">
        <v>81</v>
      </c>
      <c r="I42" t="s">
        <v>191</v>
      </c>
      <c r="J42">
        <v>0</v>
      </c>
      <c r="K42" t="s">
        <v>83</v>
      </c>
      <c r="L42" t="s">
        <v>84</v>
      </c>
      <c r="M42" t="s">
        <v>85</v>
      </c>
      <c r="N42">
        <v>1</v>
      </c>
      <c r="O42" s="1">
        <v>44623.678414351853</v>
      </c>
      <c r="P42" s="1">
        <v>44623.727187500001</v>
      </c>
      <c r="Q42">
        <v>3648</v>
      </c>
      <c r="R42">
        <v>566</v>
      </c>
      <c r="S42" t="b">
        <v>0</v>
      </c>
      <c r="T42" t="s">
        <v>86</v>
      </c>
      <c r="U42" t="b">
        <v>0</v>
      </c>
      <c r="V42" t="s">
        <v>87</v>
      </c>
      <c r="W42" s="1">
        <v>44623.727187500001</v>
      </c>
      <c r="X42">
        <v>243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112</v>
      </c>
      <c r="AF42">
        <v>0</v>
      </c>
      <c r="AG42">
        <v>10</v>
      </c>
      <c r="AH42" t="s">
        <v>86</v>
      </c>
      <c r="AI42" t="s">
        <v>86</v>
      </c>
      <c r="AJ42" t="s">
        <v>86</v>
      </c>
      <c r="AK42" t="s">
        <v>86</v>
      </c>
      <c r="AL42" t="s">
        <v>86</v>
      </c>
      <c r="AM42" t="s">
        <v>86</v>
      </c>
      <c r="AN42" t="s">
        <v>86</v>
      </c>
      <c r="AO42" t="s">
        <v>86</v>
      </c>
      <c r="AP42" t="s">
        <v>86</v>
      </c>
      <c r="AQ42" t="s">
        <v>86</v>
      </c>
      <c r="AR42" t="s">
        <v>86</v>
      </c>
      <c r="AS42" t="s">
        <v>86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</row>
    <row r="43" spans="1:57" x14ac:dyDescent="0.45">
      <c r="A43" t="s">
        <v>192</v>
      </c>
      <c r="B43" t="s">
        <v>77</v>
      </c>
      <c r="C43" t="s">
        <v>193</v>
      </c>
      <c r="D43" t="s">
        <v>79</v>
      </c>
      <c r="E43" s="2" t="str">
        <f>HYPERLINK("capsilon://?command=openfolder&amp;siteaddress=FAM.docvelocity-na8.net&amp;folderid=FXF5EC464E-1F69-EC98-2C32-4025C6424852","FX220213063")</f>
        <v>FX220213063</v>
      </c>
      <c r="F43" t="s">
        <v>80</v>
      </c>
      <c r="G43" t="s">
        <v>80</v>
      </c>
      <c r="H43" t="s">
        <v>81</v>
      </c>
      <c r="I43" t="s">
        <v>194</v>
      </c>
      <c r="J43">
        <v>0</v>
      </c>
      <c r="K43" t="s">
        <v>83</v>
      </c>
      <c r="L43" t="s">
        <v>84</v>
      </c>
      <c r="M43" t="s">
        <v>85</v>
      </c>
      <c r="N43">
        <v>1</v>
      </c>
      <c r="O43" s="1">
        <v>44621.483622685184</v>
      </c>
      <c r="P43" s="1">
        <v>44621.721192129633</v>
      </c>
      <c r="Q43">
        <v>19246</v>
      </c>
      <c r="R43">
        <v>1280</v>
      </c>
      <c r="S43" t="b">
        <v>0</v>
      </c>
      <c r="T43" t="s">
        <v>86</v>
      </c>
      <c r="U43" t="b">
        <v>0</v>
      </c>
      <c r="V43" t="s">
        <v>87</v>
      </c>
      <c r="W43" s="1">
        <v>44621.721192129633</v>
      </c>
      <c r="X43">
        <v>593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130</v>
      </c>
      <c r="AF43">
        <v>0</v>
      </c>
      <c r="AG43">
        <v>13</v>
      </c>
      <c r="AH43" t="s">
        <v>86</v>
      </c>
      <c r="AI43" t="s">
        <v>86</v>
      </c>
      <c r="AJ43" t="s">
        <v>86</v>
      </c>
      <c r="AK43" t="s">
        <v>86</v>
      </c>
      <c r="AL43" t="s">
        <v>86</v>
      </c>
      <c r="AM43" t="s">
        <v>86</v>
      </c>
      <c r="AN43" t="s">
        <v>86</v>
      </c>
      <c r="AO43" t="s">
        <v>86</v>
      </c>
      <c r="AP43" t="s">
        <v>86</v>
      </c>
      <c r="AQ43" t="s">
        <v>86</v>
      </c>
      <c r="AR43" t="s">
        <v>86</v>
      </c>
      <c r="AS43" t="s">
        <v>86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</row>
    <row r="44" spans="1:57" x14ac:dyDescent="0.45">
      <c r="A44" t="s">
        <v>195</v>
      </c>
      <c r="B44" t="s">
        <v>77</v>
      </c>
      <c r="C44" t="s">
        <v>169</v>
      </c>
      <c r="D44" t="s">
        <v>79</v>
      </c>
      <c r="E44" s="2" t="str">
        <f>HYPERLINK("capsilon://?command=openfolder&amp;siteaddress=FAM.docvelocity-na8.net&amp;folderid=FXCD30FB68-A2CD-6B62-08CA-14FE4E7DADA5","FX22031446")</f>
        <v>FX22031446</v>
      </c>
      <c r="F44" t="s">
        <v>80</v>
      </c>
      <c r="G44" t="s">
        <v>80</v>
      </c>
      <c r="H44" t="s">
        <v>81</v>
      </c>
      <c r="I44" t="s">
        <v>170</v>
      </c>
      <c r="J44">
        <v>0</v>
      </c>
      <c r="K44" t="s">
        <v>83</v>
      </c>
      <c r="L44" t="s">
        <v>84</v>
      </c>
      <c r="M44" t="s">
        <v>85</v>
      </c>
      <c r="N44">
        <v>2</v>
      </c>
      <c r="O44" s="1">
        <v>44623.708252314813</v>
      </c>
      <c r="P44" s="1">
        <v>44623.750555555554</v>
      </c>
      <c r="Q44">
        <v>2124</v>
      </c>
      <c r="R44">
        <v>1531</v>
      </c>
      <c r="S44" t="b">
        <v>0</v>
      </c>
      <c r="T44" t="s">
        <v>86</v>
      </c>
      <c r="U44" t="b">
        <v>1</v>
      </c>
      <c r="V44" t="s">
        <v>116</v>
      </c>
      <c r="W44" s="1">
        <v>44623.724490740744</v>
      </c>
      <c r="X44">
        <v>1380</v>
      </c>
      <c r="Y44">
        <v>114</v>
      </c>
      <c r="Z44">
        <v>0</v>
      </c>
      <c r="AA44">
        <v>114</v>
      </c>
      <c r="AB44">
        <v>0</v>
      </c>
      <c r="AC44">
        <v>52</v>
      </c>
      <c r="AD44">
        <v>-114</v>
      </c>
      <c r="AE44">
        <v>0</v>
      </c>
      <c r="AF44">
        <v>0</v>
      </c>
      <c r="AG44">
        <v>0</v>
      </c>
      <c r="AH44" t="s">
        <v>122</v>
      </c>
      <c r="AI44" s="1">
        <v>44623.750555555554</v>
      </c>
      <c r="AJ44">
        <v>151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-114</v>
      </c>
      <c r="AQ44">
        <v>0</v>
      </c>
      <c r="AR44">
        <v>0</v>
      </c>
      <c r="AS44">
        <v>0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C44" t="s">
        <v>86</v>
      </c>
      <c r="BD44" t="s">
        <v>86</v>
      </c>
      <c r="BE44" t="s">
        <v>86</v>
      </c>
    </row>
    <row r="45" spans="1:57" x14ac:dyDescent="0.45">
      <c r="A45" t="s">
        <v>196</v>
      </c>
      <c r="B45" t="s">
        <v>77</v>
      </c>
      <c r="C45" t="s">
        <v>197</v>
      </c>
      <c r="D45" t="s">
        <v>79</v>
      </c>
      <c r="E45" s="2" t="str">
        <f>HYPERLINK("capsilon://?command=openfolder&amp;siteaddress=FAM.docvelocity-na8.net&amp;folderid=FX7845252B-1803-2215-3C49-CADC84EE7FB8","FX2203504")</f>
        <v>FX2203504</v>
      </c>
      <c r="F45" t="s">
        <v>80</v>
      </c>
      <c r="G45" t="s">
        <v>80</v>
      </c>
      <c r="H45" t="s">
        <v>81</v>
      </c>
      <c r="I45" t="s">
        <v>198</v>
      </c>
      <c r="J45">
        <v>0</v>
      </c>
      <c r="K45" t="s">
        <v>83</v>
      </c>
      <c r="L45" t="s">
        <v>84</v>
      </c>
      <c r="M45" t="s">
        <v>85</v>
      </c>
      <c r="N45">
        <v>1</v>
      </c>
      <c r="O45" s="1">
        <v>44623.714803240742</v>
      </c>
      <c r="P45" s="1">
        <v>44623.741307870368</v>
      </c>
      <c r="Q45">
        <v>1982</v>
      </c>
      <c r="R45">
        <v>308</v>
      </c>
      <c r="S45" t="b">
        <v>0</v>
      </c>
      <c r="T45" t="s">
        <v>86</v>
      </c>
      <c r="U45" t="b">
        <v>0</v>
      </c>
      <c r="V45" t="s">
        <v>87</v>
      </c>
      <c r="W45" s="1">
        <v>44623.741307870368</v>
      </c>
      <c r="X45">
        <v>142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100</v>
      </c>
      <c r="AF45">
        <v>0</v>
      </c>
      <c r="AG45">
        <v>4</v>
      </c>
      <c r="AH45" t="s">
        <v>86</v>
      </c>
      <c r="AI45" t="s">
        <v>86</v>
      </c>
      <c r="AJ45" t="s">
        <v>86</v>
      </c>
      <c r="AK45" t="s">
        <v>86</v>
      </c>
      <c r="AL45" t="s">
        <v>86</v>
      </c>
      <c r="AM45" t="s">
        <v>86</v>
      </c>
      <c r="AN45" t="s">
        <v>86</v>
      </c>
      <c r="AO45" t="s">
        <v>86</v>
      </c>
      <c r="AP45" t="s">
        <v>86</v>
      </c>
      <c r="AQ45" t="s">
        <v>86</v>
      </c>
      <c r="AR45" t="s">
        <v>86</v>
      </c>
      <c r="AS45" t="s">
        <v>86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 t="s">
        <v>86</v>
      </c>
      <c r="BB45" t="s">
        <v>86</v>
      </c>
      <c r="BC45" t="s">
        <v>86</v>
      </c>
      <c r="BD45" t="s">
        <v>86</v>
      </c>
      <c r="BE45" t="s">
        <v>86</v>
      </c>
    </row>
    <row r="46" spans="1:57" x14ac:dyDescent="0.45">
      <c r="A46" t="s">
        <v>199</v>
      </c>
      <c r="B46" t="s">
        <v>77</v>
      </c>
      <c r="C46" t="s">
        <v>172</v>
      </c>
      <c r="D46" t="s">
        <v>79</v>
      </c>
      <c r="E46" s="2" t="str">
        <f>HYPERLINK("capsilon://?command=openfolder&amp;siteaddress=FAM.docvelocity-na8.net&amp;folderid=FXDF15E99B-9F70-A6F9-6292-CAB954D1204C","FX2203885")</f>
        <v>FX2203885</v>
      </c>
      <c r="F46" t="s">
        <v>80</v>
      </c>
      <c r="G46" t="s">
        <v>80</v>
      </c>
      <c r="H46" t="s">
        <v>81</v>
      </c>
      <c r="I46" t="s">
        <v>173</v>
      </c>
      <c r="J46">
        <v>0</v>
      </c>
      <c r="K46" t="s">
        <v>83</v>
      </c>
      <c r="L46" t="s">
        <v>84</v>
      </c>
      <c r="M46" t="s">
        <v>85</v>
      </c>
      <c r="N46">
        <v>2</v>
      </c>
      <c r="O46" s="1">
        <v>44623.721956018519</v>
      </c>
      <c r="P46" s="1">
        <v>44623.752685185187</v>
      </c>
      <c r="Q46">
        <v>734</v>
      </c>
      <c r="R46">
        <v>1921</v>
      </c>
      <c r="S46" t="b">
        <v>0</v>
      </c>
      <c r="T46" t="s">
        <v>86</v>
      </c>
      <c r="U46" t="b">
        <v>1</v>
      </c>
      <c r="V46" t="s">
        <v>200</v>
      </c>
      <c r="W46" s="1">
        <v>44623.742407407408</v>
      </c>
      <c r="X46">
        <v>1738</v>
      </c>
      <c r="Y46">
        <v>185</v>
      </c>
      <c r="Z46">
        <v>0</v>
      </c>
      <c r="AA46">
        <v>185</v>
      </c>
      <c r="AB46">
        <v>21</v>
      </c>
      <c r="AC46">
        <v>48</v>
      </c>
      <c r="AD46">
        <v>-185</v>
      </c>
      <c r="AE46">
        <v>0</v>
      </c>
      <c r="AF46">
        <v>0</v>
      </c>
      <c r="AG46">
        <v>0</v>
      </c>
      <c r="AH46" t="s">
        <v>122</v>
      </c>
      <c r="AI46" s="1">
        <v>44623.752685185187</v>
      </c>
      <c r="AJ46">
        <v>183</v>
      </c>
      <c r="AK46">
        <v>0</v>
      </c>
      <c r="AL46">
        <v>0</v>
      </c>
      <c r="AM46">
        <v>0</v>
      </c>
      <c r="AN46">
        <v>21</v>
      </c>
      <c r="AO46">
        <v>0</v>
      </c>
      <c r="AP46">
        <v>-185</v>
      </c>
      <c r="AQ46">
        <v>0</v>
      </c>
      <c r="AR46">
        <v>0</v>
      </c>
      <c r="AS46">
        <v>0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 t="s">
        <v>86</v>
      </c>
      <c r="BB46" t="s">
        <v>86</v>
      </c>
      <c r="BC46" t="s">
        <v>86</v>
      </c>
      <c r="BD46" t="s">
        <v>86</v>
      </c>
      <c r="BE46" t="s">
        <v>86</v>
      </c>
    </row>
    <row r="47" spans="1:57" x14ac:dyDescent="0.45">
      <c r="A47" t="s">
        <v>201</v>
      </c>
      <c r="B47" t="s">
        <v>77</v>
      </c>
      <c r="C47" t="s">
        <v>190</v>
      </c>
      <c r="D47" t="s">
        <v>79</v>
      </c>
      <c r="E47" s="2" t="str">
        <f>HYPERLINK("capsilon://?command=openfolder&amp;siteaddress=FAM.docvelocity-na8.net&amp;folderid=FXCBFB401E-1A2B-FAB6-3AF8-F41D26DAD616","FX220210905")</f>
        <v>FX220210905</v>
      </c>
      <c r="F47" t="s">
        <v>80</v>
      </c>
      <c r="G47" t="s">
        <v>80</v>
      </c>
      <c r="H47" t="s">
        <v>81</v>
      </c>
      <c r="I47" t="s">
        <v>191</v>
      </c>
      <c r="J47">
        <v>0</v>
      </c>
      <c r="K47" t="s">
        <v>83</v>
      </c>
      <c r="L47" t="s">
        <v>84</v>
      </c>
      <c r="M47" t="s">
        <v>85</v>
      </c>
      <c r="N47">
        <v>2</v>
      </c>
      <c r="O47" s="1">
        <v>44623.728530092594</v>
      </c>
      <c r="P47" s="1">
        <v>44623.765960648147</v>
      </c>
      <c r="Q47">
        <v>801</v>
      </c>
      <c r="R47">
        <v>2433</v>
      </c>
      <c r="S47" t="b">
        <v>0</v>
      </c>
      <c r="T47" t="s">
        <v>86</v>
      </c>
      <c r="U47" t="b">
        <v>1</v>
      </c>
      <c r="V47" t="s">
        <v>202</v>
      </c>
      <c r="W47" s="1">
        <v>44623.742152777777</v>
      </c>
      <c r="X47">
        <v>1124</v>
      </c>
      <c r="Y47">
        <v>193</v>
      </c>
      <c r="Z47">
        <v>0</v>
      </c>
      <c r="AA47">
        <v>193</v>
      </c>
      <c r="AB47">
        <v>81</v>
      </c>
      <c r="AC47">
        <v>81</v>
      </c>
      <c r="AD47">
        <v>-193</v>
      </c>
      <c r="AE47">
        <v>0</v>
      </c>
      <c r="AF47">
        <v>0</v>
      </c>
      <c r="AG47">
        <v>0</v>
      </c>
      <c r="AH47" t="s">
        <v>92</v>
      </c>
      <c r="AI47" s="1">
        <v>44623.765960648147</v>
      </c>
      <c r="AJ47">
        <v>1309</v>
      </c>
      <c r="AK47">
        <v>0</v>
      </c>
      <c r="AL47">
        <v>0</v>
      </c>
      <c r="AM47">
        <v>0</v>
      </c>
      <c r="AN47">
        <v>81</v>
      </c>
      <c r="AO47">
        <v>0</v>
      </c>
      <c r="AP47">
        <v>-193</v>
      </c>
      <c r="AQ47">
        <v>0</v>
      </c>
      <c r="AR47">
        <v>0</v>
      </c>
      <c r="AS47">
        <v>0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 t="s">
        <v>86</v>
      </c>
      <c r="BB47" t="s">
        <v>86</v>
      </c>
      <c r="BC47" t="s">
        <v>86</v>
      </c>
      <c r="BD47" t="s">
        <v>86</v>
      </c>
      <c r="BE47" t="s">
        <v>86</v>
      </c>
    </row>
    <row r="48" spans="1:57" x14ac:dyDescent="0.45">
      <c r="A48" t="s">
        <v>203</v>
      </c>
      <c r="B48" t="s">
        <v>77</v>
      </c>
      <c r="C48" t="s">
        <v>197</v>
      </c>
      <c r="D48" t="s">
        <v>79</v>
      </c>
      <c r="E48" s="2" t="str">
        <f>HYPERLINK("capsilon://?command=openfolder&amp;siteaddress=FAM.docvelocity-na8.net&amp;folderid=FX7845252B-1803-2215-3C49-CADC84EE7FB8","FX2203504")</f>
        <v>FX2203504</v>
      </c>
      <c r="F48" t="s">
        <v>80</v>
      </c>
      <c r="G48" t="s">
        <v>80</v>
      </c>
      <c r="H48" t="s">
        <v>81</v>
      </c>
      <c r="I48" t="s">
        <v>198</v>
      </c>
      <c r="J48">
        <v>0</v>
      </c>
      <c r="K48" t="s">
        <v>83</v>
      </c>
      <c r="L48" t="s">
        <v>84</v>
      </c>
      <c r="M48" t="s">
        <v>85</v>
      </c>
      <c r="N48">
        <v>2</v>
      </c>
      <c r="O48" s="1">
        <v>44623.742777777778</v>
      </c>
      <c r="P48" s="1">
        <v>44623.755706018521</v>
      </c>
      <c r="Q48">
        <v>46</v>
      </c>
      <c r="R48">
        <v>1071</v>
      </c>
      <c r="S48" t="b">
        <v>0</v>
      </c>
      <c r="T48" t="s">
        <v>86</v>
      </c>
      <c r="U48" t="b">
        <v>1</v>
      </c>
      <c r="V48" t="s">
        <v>91</v>
      </c>
      <c r="W48" s="1">
        <v>44623.753437500003</v>
      </c>
      <c r="X48">
        <v>853</v>
      </c>
      <c r="Y48">
        <v>118</v>
      </c>
      <c r="Z48">
        <v>0</v>
      </c>
      <c r="AA48">
        <v>118</v>
      </c>
      <c r="AB48">
        <v>0</v>
      </c>
      <c r="AC48">
        <v>67</v>
      </c>
      <c r="AD48">
        <v>-118</v>
      </c>
      <c r="AE48">
        <v>0</v>
      </c>
      <c r="AF48">
        <v>0</v>
      </c>
      <c r="AG48">
        <v>0</v>
      </c>
      <c r="AH48" t="s">
        <v>122</v>
      </c>
      <c r="AI48" s="1">
        <v>44623.755706018521</v>
      </c>
      <c r="AJ48">
        <v>194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-118</v>
      </c>
      <c r="AQ48">
        <v>0</v>
      </c>
      <c r="AR48">
        <v>0</v>
      </c>
      <c r="AS48">
        <v>0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 t="s">
        <v>86</v>
      </c>
      <c r="BB48" t="s">
        <v>86</v>
      </c>
      <c r="BC48" t="s">
        <v>86</v>
      </c>
      <c r="BD48" t="s">
        <v>86</v>
      </c>
      <c r="BE48" t="s">
        <v>86</v>
      </c>
    </row>
    <row r="49" spans="1:57" x14ac:dyDescent="0.45">
      <c r="A49" t="s">
        <v>204</v>
      </c>
      <c r="B49" t="s">
        <v>77</v>
      </c>
      <c r="C49" t="s">
        <v>205</v>
      </c>
      <c r="D49" t="s">
        <v>79</v>
      </c>
      <c r="E49" s="2" t="str">
        <f t="shared" ref="E49:E55" si="1">HYPERLINK("capsilon://?command=openfolder&amp;siteaddress=FAM.docvelocity-na8.net&amp;folderid=FX48474BF1-EC84-4B63-C82B-B5D6FCEE9033","FX22031213")</f>
        <v>FX22031213</v>
      </c>
      <c r="F49" t="s">
        <v>80</v>
      </c>
      <c r="G49" t="s">
        <v>80</v>
      </c>
      <c r="H49" t="s">
        <v>81</v>
      </c>
      <c r="I49" t="s">
        <v>206</v>
      </c>
      <c r="J49">
        <v>0</v>
      </c>
      <c r="K49" t="s">
        <v>83</v>
      </c>
      <c r="L49" t="s">
        <v>84</v>
      </c>
      <c r="M49" t="s">
        <v>85</v>
      </c>
      <c r="N49">
        <v>1</v>
      </c>
      <c r="O49" s="1">
        <v>44623.746562499997</v>
      </c>
      <c r="P49" s="1">
        <v>44623.784849537034</v>
      </c>
      <c r="Q49">
        <v>2317</v>
      </c>
      <c r="R49">
        <v>991</v>
      </c>
      <c r="S49" t="b">
        <v>0</v>
      </c>
      <c r="T49" t="s">
        <v>86</v>
      </c>
      <c r="U49" t="b">
        <v>0</v>
      </c>
      <c r="V49" t="s">
        <v>207</v>
      </c>
      <c r="W49" s="1">
        <v>44623.784849537034</v>
      </c>
      <c r="X49">
        <v>553</v>
      </c>
      <c r="Y49">
        <v>23</v>
      </c>
      <c r="Z49">
        <v>0</v>
      </c>
      <c r="AA49">
        <v>23</v>
      </c>
      <c r="AB49">
        <v>0</v>
      </c>
      <c r="AC49">
        <v>7</v>
      </c>
      <c r="AD49">
        <v>-23</v>
      </c>
      <c r="AE49">
        <v>0</v>
      </c>
      <c r="AF49">
        <v>0</v>
      </c>
      <c r="AG49">
        <v>0</v>
      </c>
      <c r="AH49" t="s">
        <v>86</v>
      </c>
      <c r="AI49" t="s">
        <v>86</v>
      </c>
      <c r="AJ49" t="s">
        <v>86</v>
      </c>
      <c r="AK49" t="s">
        <v>86</v>
      </c>
      <c r="AL49" t="s">
        <v>86</v>
      </c>
      <c r="AM49" t="s">
        <v>86</v>
      </c>
      <c r="AN49" t="s">
        <v>86</v>
      </c>
      <c r="AO49" t="s">
        <v>86</v>
      </c>
      <c r="AP49" t="s">
        <v>86</v>
      </c>
      <c r="AQ49" t="s">
        <v>86</v>
      </c>
      <c r="AR49" t="s">
        <v>86</v>
      </c>
      <c r="AS49" t="s">
        <v>86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</row>
    <row r="50" spans="1:57" x14ac:dyDescent="0.45">
      <c r="A50" t="s">
        <v>208</v>
      </c>
      <c r="B50" t="s">
        <v>77</v>
      </c>
      <c r="C50" t="s">
        <v>205</v>
      </c>
      <c r="D50" t="s">
        <v>79</v>
      </c>
      <c r="E50" s="2" t="str">
        <f t="shared" si="1"/>
        <v>FX22031213</v>
      </c>
      <c r="F50" t="s">
        <v>80</v>
      </c>
      <c r="G50" t="s">
        <v>80</v>
      </c>
      <c r="H50" t="s">
        <v>81</v>
      </c>
      <c r="I50" t="s">
        <v>209</v>
      </c>
      <c r="J50">
        <v>0</v>
      </c>
      <c r="K50" t="s">
        <v>83</v>
      </c>
      <c r="L50" t="s">
        <v>84</v>
      </c>
      <c r="M50" t="s">
        <v>85</v>
      </c>
      <c r="N50">
        <v>2</v>
      </c>
      <c r="O50" s="1">
        <v>44623.748831018522</v>
      </c>
      <c r="P50" s="1">
        <v>44623.778807870367</v>
      </c>
      <c r="Q50">
        <v>2304</v>
      </c>
      <c r="R50">
        <v>286</v>
      </c>
      <c r="S50" t="b">
        <v>0</v>
      </c>
      <c r="T50" t="s">
        <v>86</v>
      </c>
      <c r="U50" t="b">
        <v>0</v>
      </c>
      <c r="V50" t="s">
        <v>91</v>
      </c>
      <c r="W50" s="1">
        <v>44623.756354166668</v>
      </c>
      <c r="X50">
        <v>240</v>
      </c>
      <c r="Y50">
        <v>44</v>
      </c>
      <c r="Z50">
        <v>0</v>
      </c>
      <c r="AA50">
        <v>44</v>
      </c>
      <c r="AB50">
        <v>0</v>
      </c>
      <c r="AC50">
        <v>6</v>
      </c>
      <c r="AD50">
        <v>-44</v>
      </c>
      <c r="AE50">
        <v>0</v>
      </c>
      <c r="AF50">
        <v>0</v>
      </c>
      <c r="AG50">
        <v>0</v>
      </c>
      <c r="AH50" t="s">
        <v>122</v>
      </c>
      <c r="AI50" s="1">
        <v>44623.778807870367</v>
      </c>
      <c r="AJ50">
        <v>46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-44</v>
      </c>
      <c r="AQ50">
        <v>0</v>
      </c>
      <c r="AR50">
        <v>0</v>
      </c>
      <c r="AS50">
        <v>0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 t="s">
        <v>86</v>
      </c>
      <c r="BB50" t="s">
        <v>86</v>
      </c>
      <c r="BC50" t="s">
        <v>86</v>
      </c>
      <c r="BD50" t="s">
        <v>86</v>
      </c>
      <c r="BE50" t="s">
        <v>86</v>
      </c>
    </row>
    <row r="51" spans="1:57" x14ac:dyDescent="0.45">
      <c r="A51" t="s">
        <v>210</v>
      </c>
      <c r="B51" t="s">
        <v>77</v>
      </c>
      <c r="C51" t="s">
        <v>205</v>
      </c>
      <c r="D51" t="s">
        <v>79</v>
      </c>
      <c r="E51" s="2" t="str">
        <f t="shared" si="1"/>
        <v>FX22031213</v>
      </c>
      <c r="F51" t="s">
        <v>80</v>
      </c>
      <c r="G51" t="s">
        <v>80</v>
      </c>
      <c r="H51" t="s">
        <v>81</v>
      </c>
      <c r="I51" t="s">
        <v>211</v>
      </c>
      <c r="J51">
        <v>0</v>
      </c>
      <c r="K51" t="s">
        <v>83</v>
      </c>
      <c r="L51" t="s">
        <v>84</v>
      </c>
      <c r="M51" t="s">
        <v>85</v>
      </c>
      <c r="N51">
        <v>2</v>
      </c>
      <c r="O51" s="1">
        <v>44623.749548611115</v>
      </c>
      <c r="P51" s="1">
        <v>44623.77925925926</v>
      </c>
      <c r="Q51">
        <v>2448</v>
      </c>
      <c r="R51">
        <v>119</v>
      </c>
      <c r="S51" t="b">
        <v>0</v>
      </c>
      <c r="T51" t="s">
        <v>86</v>
      </c>
      <c r="U51" t="b">
        <v>0</v>
      </c>
      <c r="V51" t="s">
        <v>154</v>
      </c>
      <c r="W51" s="1">
        <v>44623.755219907405</v>
      </c>
      <c r="X51">
        <v>80</v>
      </c>
      <c r="Y51">
        <v>44</v>
      </c>
      <c r="Z51">
        <v>0</v>
      </c>
      <c r="AA51">
        <v>44</v>
      </c>
      <c r="AB51">
        <v>0</v>
      </c>
      <c r="AC51">
        <v>6</v>
      </c>
      <c r="AD51">
        <v>-44</v>
      </c>
      <c r="AE51">
        <v>0</v>
      </c>
      <c r="AF51">
        <v>0</v>
      </c>
      <c r="AG51">
        <v>0</v>
      </c>
      <c r="AH51" t="s">
        <v>122</v>
      </c>
      <c r="AI51" s="1">
        <v>44623.77925925926</v>
      </c>
      <c r="AJ51">
        <v>39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-44</v>
      </c>
      <c r="AQ51">
        <v>0</v>
      </c>
      <c r="AR51">
        <v>0</v>
      </c>
      <c r="AS51">
        <v>0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 t="s">
        <v>86</v>
      </c>
      <c r="BB51" t="s">
        <v>86</v>
      </c>
      <c r="BC51" t="s">
        <v>86</v>
      </c>
      <c r="BD51" t="s">
        <v>86</v>
      </c>
      <c r="BE51" t="s">
        <v>86</v>
      </c>
    </row>
    <row r="52" spans="1:57" x14ac:dyDescent="0.45">
      <c r="A52" t="s">
        <v>212</v>
      </c>
      <c r="B52" t="s">
        <v>77</v>
      </c>
      <c r="C52" t="s">
        <v>205</v>
      </c>
      <c r="D52" t="s">
        <v>79</v>
      </c>
      <c r="E52" s="2" t="str">
        <f t="shared" si="1"/>
        <v>FX22031213</v>
      </c>
      <c r="F52" t="s">
        <v>80</v>
      </c>
      <c r="G52" t="s">
        <v>80</v>
      </c>
      <c r="H52" t="s">
        <v>81</v>
      </c>
      <c r="I52" t="s">
        <v>213</v>
      </c>
      <c r="J52">
        <v>0</v>
      </c>
      <c r="K52" t="s">
        <v>83</v>
      </c>
      <c r="L52" t="s">
        <v>84</v>
      </c>
      <c r="M52" t="s">
        <v>85</v>
      </c>
      <c r="N52">
        <v>1</v>
      </c>
      <c r="O52" s="1">
        <v>44623.749756944446</v>
      </c>
      <c r="P52" s="1">
        <v>44623.939849537041</v>
      </c>
      <c r="Q52">
        <v>15143</v>
      </c>
      <c r="R52">
        <v>1281</v>
      </c>
      <c r="S52" t="b">
        <v>0</v>
      </c>
      <c r="T52" t="s">
        <v>86</v>
      </c>
      <c r="U52" t="b">
        <v>0</v>
      </c>
      <c r="V52" t="s">
        <v>214</v>
      </c>
      <c r="W52" s="1">
        <v>44623.939849537041</v>
      </c>
      <c r="X52">
        <v>988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36</v>
      </c>
      <c r="AF52">
        <v>0</v>
      </c>
      <c r="AG52">
        <v>3</v>
      </c>
      <c r="AH52" t="s">
        <v>86</v>
      </c>
      <c r="AI52" t="s">
        <v>86</v>
      </c>
      <c r="AJ52" t="s">
        <v>86</v>
      </c>
      <c r="AK52" t="s">
        <v>86</v>
      </c>
      <c r="AL52" t="s">
        <v>86</v>
      </c>
      <c r="AM52" t="s">
        <v>86</v>
      </c>
      <c r="AN52" t="s">
        <v>86</v>
      </c>
      <c r="AO52" t="s">
        <v>86</v>
      </c>
      <c r="AP52" t="s">
        <v>86</v>
      </c>
      <c r="AQ52" t="s">
        <v>86</v>
      </c>
      <c r="AR52" t="s">
        <v>86</v>
      </c>
      <c r="AS52" t="s">
        <v>86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86</v>
      </c>
      <c r="BD52" t="s">
        <v>86</v>
      </c>
      <c r="BE52" t="s">
        <v>86</v>
      </c>
    </row>
    <row r="53" spans="1:57" x14ac:dyDescent="0.45">
      <c r="A53" t="s">
        <v>215</v>
      </c>
      <c r="B53" t="s">
        <v>77</v>
      </c>
      <c r="C53" t="s">
        <v>205</v>
      </c>
      <c r="D53" t="s">
        <v>79</v>
      </c>
      <c r="E53" s="2" t="str">
        <f t="shared" si="1"/>
        <v>FX22031213</v>
      </c>
      <c r="F53" t="s">
        <v>80</v>
      </c>
      <c r="G53" t="s">
        <v>80</v>
      </c>
      <c r="H53" t="s">
        <v>81</v>
      </c>
      <c r="I53" t="s">
        <v>216</v>
      </c>
      <c r="J53">
        <v>0</v>
      </c>
      <c r="K53" t="s">
        <v>83</v>
      </c>
      <c r="L53" t="s">
        <v>84</v>
      </c>
      <c r="M53" t="s">
        <v>85</v>
      </c>
      <c r="N53">
        <v>2</v>
      </c>
      <c r="O53" s="1">
        <v>44623.750104166669</v>
      </c>
      <c r="P53" s="1">
        <v>44623.780972222223</v>
      </c>
      <c r="Q53">
        <v>2419</v>
      </c>
      <c r="R53">
        <v>248</v>
      </c>
      <c r="S53" t="b">
        <v>0</v>
      </c>
      <c r="T53" t="s">
        <v>86</v>
      </c>
      <c r="U53" t="b">
        <v>0</v>
      </c>
      <c r="V53" t="s">
        <v>154</v>
      </c>
      <c r="W53" s="1">
        <v>44623.756377314814</v>
      </c>
      <c r="X53">
        <v>84</v>
      </c>
      <c r="Y53">
        <v>21</v>
      </c>
      <c r="Z53">
        <v>0</v>
      </c>
      <c r="AA53">
        <v>21</v>
      </c>
      <c r="AB53">
        <v>0</v>
      </c>
      <c r="AC53">
        <v>3</v>
      </c>
      <c r="AD53">
        <v>-21</v>
      </c>
      <c r="AE53">
        <v>0</v>
      </c>
      <c r="AF53">
        <v>0</v>
      </c>
      <c r="AG53">
        <v>0</v>
      </c>
      <c r="AH53" t="s">
        <v>114</v>
      </c>
      <c r="AI53" s="1">
        <v>44623.780972222223</v>
      </c>
      <c r="AJ53">
        <v>164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-21</v>
      </c>
      <c r="AQ53">
        <v>0</v>
      </c>
      <c r="AR53">
        <v>0</v>
      </c>
      <c r="AS53">
        <v>0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 t="s">
        <v>86</v>
      </c>
      <c r="BB53" t="s">
        <v>86</v>
      </c>
      <c r="BC53" t="s">
        <v>86</v>
      </c>
      <c r="BD53" t="s">
        <v>86</v>
      </c>
      <c r="BE53" t="s">
        <v>86</v>
      </c>
    </row>
    <row r="54" spans="1:57" x14ac:dyDescent="0.45">
      <c r="A54" t="s">
        <v>217</v>
      </c>
      <c r="B54" t="s">
        <v>77</v>
      </c>
      <c r="C54" t="s">
        <v>205</v>
      </c>
      <c r="D54" t="s">
        <v>79</v>
      </c>
      <c r="E54" s="2" t="str">
        <f t="shared" si="1"/>
        <v>FX22031213</v>
      </c>
      <c r="F54" t="s">
        <v>80</v>
      </c>
      <c r="G54" t="s">
        <v>80</v>
      </c>
      <c r="H54" t="s">
        <v>81</v>
      </c>
      <c r="I54" t="s">
        <v>218</v>
      </c>
      <c r="J54">
        <v>0</v>
      </c>
      <c r="K54" t="s">
        <v>83</v>
      </c>
      <c r="L54" t="s">
        <v>84</v>
      </c>
      <c r="M54" t="s">
        <v>85</v>
      </c>
      <c r="N54">
        <v>2</v>
      </c>
      <c r="O54" s="1">
        <v>44623.750289351854</v>
      </c>
      <c r="P54" s="1">
        <v>44623.779687499999</v>
      </c>
      <c r="Q54">
        <v>2410</v>
      </c>
      <c r="R54">
        <v>130</v>
      </c>
      <c r="S54" t="b">
        <v>0</v>
      </c>
      <c r="T54" t="s">
        <v>86</v>
      </c>
      <c r="U54" t="b">
        <v>0</v>
      </c>
      <c r="V54" t="s">
        <v>154</v>
      </c>
      <c r="W54" s="1">
        <v>44623.757453703707</v>
      </c>
      <c r="X54">
        <v>93</v>
      </c>
      <c r="Y54">
        <v>44</v>
      </c>
      <c r="Z54">
        <v>0</v>
      </c>
      <c r="AA54">
        <v>44</v>
      </c>
      <c r="AB54">
        <v>0</v>
      </c>
      <c r="AC54">
        <v>5</v>
      </c>
      <c r="AD54">
        <v>-44</v>
      </c>
      <c r="AE54">
        <v>0</v>
      </c>
      <c r="AF54">
        <v>0</v>
      </c>
      <c r="AG54">
        <v>0</v>
      </c>
      <c r="AH54" t="s">
        <v>122</v>
      </c>
      <c r="AI54" s="1">
        <v>44623.779687499999</v>
      </c>
      <c r="AJ54">
        <v>37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-44</v>
      </c>
      <c r="AQ54">
        <v>0</v>
      </c>
      <c r="AR54">
        <v>0</v>
      </c>
      <c r="AS54">
        <v>0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</row>
    <row r="55" spans="1:57" x14ac:dyDescent="0.45">
      <c r="A55" t="s">
        <v>219</v>
      </c>
      <c r="B55" t="s">
        <v>77</v>
      </c>
      <c r="C55" t="s">
        <v>205</v>
      </c>
      <c r="D55" t="s">
        <v>79</v>
      </c>
      <c r="E55" s="2" t="str">
        <f t="shared" si="1"/>
        <v>FX22031213</v>
      </c>
      <c r="F55" t="s">
        <v>80</v>
      </c>
      <c r="G55" t="s">
        <v>80</v>
      </c>
      <c r="H55" t="s">
        <v>81</v>
      </c>
      <c r="I55" t="s">
        <v>220</v>
      </c>
      <c r="J55">
        <v>0</v>
      </c>
      <c r="K55" t="s">
        <v>83</v>
      </c>
      <c r="L55" t="s">
        <v>84</v>
      </c>
      <c r="M55" t="s">
        <v>85</v>
      </c>
      <c r="N55">
        <v>2</v>
      </c>
      <c r="O55" s="1">
        <v>44623.750451388885</v>
      </c>
      <c r="P55" s="1">
        <v>44623.780150462961</v>
      </c>
      <c r="Q55">
        <v>2369</v>
      </c>
      <c r="R55">
        <v>197</v>
      </c>
      <c r="S55" t="b">
        <v>0</v>
      </c>
      <c r="T55" t="s">
        <v>86</v>
      </c>
      <c r="U55" t="b">
        <v>0</v>
      </c>
      <c r="V55" t="s">
        <v>91</v>
      </c>
      <c r="W55" s="1">
        <v>44623.758356481485</v>
      </c>
      <c r="X55">
        <v>158</v>
      </c>
      <c r="Y55">
        <v>21</v>
      </c>
      <c r="Z55">
        <v>0</v>
      </c>
      <c r="AA55">
        <v>21</v>
      </c>
      <c r="AB55">
        <v>0</v>
      </c>
      <c r="AC55">
        <v>4</v>
      </c>
      <c r="AD55">
        <v>-21</v>
      </c>
      <c r="AE55">
        <v>0</v>
      </c>
      <c r="AF55">
        <v>0</v>
      </c>
      <c r="AG55">
        <v>0</v>
      </c>
      <c r="AH55" t="s">
        <v>122</v>
      </c>
      <c r="AI55" s="1">
        <v>44623.780150462961</v>
      </c>
      <c r="AJ55">
        <v>39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-21</v>
      </c>
      <c r="AQ55">
        <v>0</v>
      </c>
      <c r="AR55">
        <v>0</v>
      </c>
      <c r="AS55">
        <v>0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C55" t="s">
        <v>86</v>
      </c>
      <c r="BD55" t="s">
        <v>86</v>
      </c>
      <c r="BE55" t="s">
        <v>86</v>
      </c>
    </row>
    <row r="56" spans="1:57" x14ac:dyDescent="0.45">
      <c r="A56" t="s">
        <v>221</v>
      </c>
      <c r="B56" t="s">
        <v>77</v>
      </c>
      <c r="C56" t="s">
        <v>133</v>
      </c>
      <c r="D56" t="s">
        <v>79</v>
      </c>
      <c r="E56" s="2" t="str">
        <f>HYPERLINK("capsilon://?command=openfolder&amp;siteaddress=FAM.docvelocity-na8.net&amp;folderid=FXC8D2C5A0-AD6B-6139-F6E2-0C7E7A722E9D","FX22031001")</f>
        <v>FX22031001</v>
      </c>
      <c r="F56" t="s">
        <v>80</v>
      </c>
      <c r="G56" t="s">
        <v>80</v>
      </c>
      <c r="H56" t="s">
        <v>81</v>
      </c>
      <c r="I56" t="s">
        <v>222</v>
      </c>
      <c r="J56">
        <v>0</v>
      </c>
      <c r="K56" t="s">
        <v>83</v>
      </c>
      <c r="L56" t="s">
        <v>84</v>
      </c>
      <c r="M56" t="s">
        <v>85</v>
      </c>
      <c r="N56">
        <v>2</v>
      </c>
      <c r="O56" s="1">
        <v>44623.772337962961</v>
      </c>
      <c r="P56" s="1">
        <v>44623.780868055554</v>
      </c>
      <c r="Q56">
        <v>490</v>
      </c>
      <c r="R56">
        <v>247</v>
      </c>
      <c r="S56" t="b">
        <v>0</v>
      </c>
      <c r="T56" t="s">
        <v>86</v>
      </c>
      <c r="U56" t="b">
        <v>0</v>
      </c>
      <c r="V56" t="s">
        <v>105</v>
      </c>
      <c r="W56" s="1">
        <v>44623.774131944447</v>
      </c>
      <c r="X56">
        <v>149</v>
      </c>
      <c r="Y56">
        <v>9</v>
      </c>
      <c r="Z56">
        <v>0</v>
      </c>
      <c r="AA56">
        <v>9</v>
      </c>
      <c r="AB56">
        <v>0</v>
      </c>
      <c r="AC56">
        <v>2</v>
      </c>
      <c r="AD56">
        <v>-9</v>
      </c>
      <c r="AE56">
        <v>0</v>
      </c>
      <c r="AF56">
        <v>0</v>
      </c>
      <c r="AG56">
        <v>0</v>
      </c>
      <c r="AH56" t="s">
        <v>207</v>
      </c>
      <c r="AI56" s="1">
        <v>44623.780868055554</v>
      </c>
      <c r="AJ56">
        <v>98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-9</v>
      </c>
      <c r="AQ56">
        <v>0</v>
      </c>
      <c r="AR56">
        <v>0</v>
      </c>
      <c r="AS56">
        <v>0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</row>
    <row r="57" spans="1:57" x14ac:dyDescent="0.45">
      <c r="A57" t="s">
        <v>223</v>
      </c>
      <c r="B57" t="s">
        <v>77</v>
      </c>
      <c r="C57" t="s">
        <v>224</v>
      </c>
      <c r="D57" t="s">
        <v>79</v>
      </c>
      <c r="E57" s="2" t="str">
        <f>HYPERLINK("capsilon://?command=openfolder&amp;siteaddress=FAM.docvelocity-na8.net&amp;folderid=FX563876F9-E4FC-9011-E87D-ACCF777A234B","FX22031641")</f>
        <v>FX22031641</v>
      </c>
      <c r="F57" t="s">
        <v>80</v>
      </c>
      <c r="G57" t="s">
        <v>80</v>
      </c>
      <c r="H57" t="s">
        <v>81</v>
      </c>
      <c r="I57" t="s">
        <v>225</v>
      </c>
      <c r="J57">
        <v>0</v>
      </c>
      <c r="K57" t="s">
        <v>83</v>
      </c>
      <c r="L57" t="s">
        <v>84</v>
      </c>
      <c r="M57" t="s">
        <v>85</v>
      </c>
      <c r="N57">
        <v>1</v>
      </c>
      <c r="O57" s="1">
        <v>44623.776597222219</v>
      </c>
      <c r="P57" s="1">
        <v>44623.94127314815</v>
      </c>
      <c r="Q57">
        <v>13969</v>
      </c>
      <c r="R57">
        <v>259</v>
      </c>
      <c r="S57" t="b">
        <v>0</v>
      </c>
      <c r="T57" t="s">
        <v>86</v>
      </c>
      <c r="U57" t="b">
        <v>0</v>
      </c>
      <c r="V57" t="s">
        <v>214</v>
      </c>
      <c r="W57" s="1">
        <v>44623.94127314815</v>
      </c>
      <c r="X57">
        <v>122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59</v>
      </c>
      <c r="AF57">
        <v>0</v>
      </c>
      <c r="AG57">
        <v>3</v>
      </c>
      <c r="AH57" t="s">
        <v>86</v>
      </c>
      <c r="AI57" t="s">
        <v>86</v>
      </c>
      <c r="AJ57" t="s">
        <v>86</v>
      </c>
      <c r="AK57" t="s">
        <v>86</v>
      </c>
      <c r="AL57" t="s">
        <v>86</v>
      </c>
      <c r="AM57" t="s">
        <v>86</v>
      </c>
      <c r="AN57" t="s">
        <v>86</v>
      </c>
      <c r="AO57" t="s">
        <v>86</v>
      </c>
      <c r="AP57" t="s">
        <v>86</v>
      </c>
      <c r="AQ57" t="s">
        <v>86</v>
      </c>
      <c r="AR57" t="s">
        <v>86</v>
      </c>
      <c r="AS57" t="s">
        <v>86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 t="s">
        <v>86</v>
      </c>
      <c r="BB57" t="s">
        <v>86</v>
      </c>
      <c r="BC57" t="s">
        <v>86</v>
      </c>
      <c r="BD57" t="s">
        <v>86</v>
      </c>
      <c r="BE57" t="s">
        <v>86</v>
      </c>
    </row>
    <row r="58" spans="1:57" x14ac:dyDescent="0.45">
      <c r="A58" t="s">
        <v>226</v>
      </c>
      <c r="B58" t="s">
        <v>77</v>
      </c>
      <c r="C58" t="s">
        <v>227</v>
      </c>
      <c r="D58" t="s">
        <v>79</v>
      </c>
      <c r="E58" s="2" t="str">
        <f>HYPERLINK("capsilon://?command=openfolder&amp;siteaddress=FAM.docvelocity-na8.net&amp;folderid=FX6331C4B1-C614-EC45-1B08-0443A6869FFE","FX22031543")</f>
        <v>FX22031543</v>
      </c>
      <c r="F58" t="s">
        <v>80</v>
      </c>
      <c r="G58" t="s">
        <v>80</v>
      </c>
      <c r="H58" t="s">
        <v>81</v>
      </c>
      <c r="I58" t="s">
        <v>228</v>
      </c>
      <c r="J58">
        <v>0</v>
      </c>
      <c r="K58" t="s">
        <v>83</v>
      </c>
      <c r="L58" t="s">
        <v>84</v>
      </c>
      <c r="M58" t="s">
        <v>85</v>
      </c>
      <c r="N58">
        <v>1</v>
      </c>
      <c r="O58" s="1">
        <v>44623.78837962963</v>
      </c>
      <c r="P58" s="1">
        <v>44623.977708333332</v>
      </c>
      <c r="Q58">
        <v>15778</v>
      </c>
      <c r="R58">
        <v>580</v>
      </c>
      <c r="S58" t="b">
        <v>0</v>
      </c>
      <c r="T58" t="s">
        <v>86</v>
      </c>
      <c r="U58" t="b">
        <v>0</v>
      </c>
      <c r="V58" t="s">
        <v>214</v>
      </c>
      <c r="W58" s="1">
        <v>44623.977708333332</v>
      </c>
      <c r="X58">
        <v>436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170</v>
      </c>
      <c r="AF58">
        <v>0</v>
      </c>
      <c r="AG58">
        <v>12</v>
      </c>
      <c r="AH58" t="s">
        <v>86</v>
      </c>
      <c r="AI58" t="s">
        <v>86</v>
      </c>
      <c r="AJ58" t="s">
        <v>86</v>
      </c>
      <c r="AK58" t="s">
        <v>86</v>
      </c>
      <c r="AL58" t="s">
        <v>86</v>
      </c>
      <c r="AM58" t="s">
        <v>86</v>
      </c>
      <c r="AN58" t="s">
        <v>86</v>
      </c>
      <c r="AO58" t="s">
        <v>86</v>
      </c>
      <c r="AP58" t="s">
        <v>86</v>
      </c>
      <c r="AQ58" t="s">
        <v>86</v>
      </c>
      <c r="AR58" t="s">
        <v>86</v>
      </c>
      <c r="AS58" t="s">
        <v>86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 t="s">
        <v>86</v>
      </c>
      <c r="BB58" t="s">
        <v>86</v>
      </c>
      <c r="BC58" t="s">
        <v>86</v>
      </c>
      <c r="BD58" t="s">
        <v>86</v>
      </c>
      <c r="BE58" t="s">
        <v>86</v>
      </c>
    </row>
    <row r="59" spans="1:57" x14ac:dyDescent="0.45">
      <c r="A59" t="s">
        <v>229</v>
      </c>
      <c r="B59" t="s">
        <v>77</v>
      </c>
      <c r="C59" t="s">
        <v>230</v>
      </c>
      <c r="D59" t="s">
        <v>79</v>
      </c>
      <c r="E59" s="2" t="str">
        <f t="shared" ref="E59:E66" si="2">HYPERLINK("capsilon://?command=openfolder&amp;siteaddress=FAM.docvelocity-na8.net&amp;folderid=FX319B72E7-9935-228C-7B1B-2FD68A3D0369","FX2203941")</f>
        <v>FX2203941</v>
      </c>
      <c r="F59" t="s">
        <v>80</v>
      </c>
      <c r="G59" t="s">
        <v>80</v>
      </c>
      <c r="H59" t="s">
        <v>81</v>
      </c>
      <c r="I59" t="s">
        <v>231</v>
      </c>
      <c r="J59">
        <v>0</v>
      </c>
      <c r="K59" t="s">
        <v>83</v>
      </c>
      <c r="L59" t="s">
        <v>84</v>
      </c>
      <c r="M59" t="s">
        <v>85</v>
      </c>
      <c r="N59">
        <v>2</v>
      </c>
      <c r="O59" s="1">
        <v>44623.791817129626</v>
      </c>
      <c r="P59" s="1">
        <v>44623.802106481482</v>
      </c>
      <c r="Q59">
        <v>736</v>
      </c>
      <c r="R59">
        <v>153</v>
      </c>
      <c r="S59" t="b">
        <v>0</v>
      </c>
      <c r="T59" t="s">
        <v>86</v>
      </c>
      <c r="U59" t="b">
        <v>0</v>
      </c>
      <c r="V59" t="s">
        <v>91</v>
      </c>
      <c r="W59" s="1">
        <v>44623.793599537035</v>
      </c>
      <c r="X59">
        <v>107</v>
      </c>
      <c r="Y59">
        <v>0</v>
      </c>
      <c r="Z59">
        <v>0</v>
      </c>
      <c r="AA59">
        <v>0</v>
      </c>
      <c r="AB59">
        <v>21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207</v>
      </c>
      <c r="AI59" s="1">
        <v>44623.802106481482</v>
      </c>
      <c r="AJ59">
        <v>43</v>
      </c>
      <c r="AK59">
        <v>0</v>
      </c>
      <c r="AL59">
        <v>0</v>
      </c>
      <c r="AM59">
        <v>0</v>
      </c>
      <c r="AN59">
        <v>21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 t="s">
        <v>86</v>
      </c>
      <c r="BB59" t="s">
        <v>86</v>
      </c>
      <c r="BC59" t="s">
        <v>86</v>
      </c>
      <c r="BD59" t="s">
        <v>86</v>
      </c>
      <c r="BE59" t="s">
        <v>86</v>
      </c>
    </row>
    <row r="60" spans="1:57" x14ac:dyDescent="0.45">
      <c r="A60" t="s">
        <v>232</v>
      </c>
      <c r="B60" t="s">
        <v>77</v>
      </c>
      <c r="C60" t="s">
        <v>230</v>
      </c>
      <c r="D60" t="s">
        <v>79</v>
      </c>
      <c r="E60" s="2" t="str">
        <f t="shared" si="2"/>
        <v>FX2203941</v>
      </c>
      <c r="F60" t="s">
        <v>80</v>
      </c>
      <c r="G60" t="s">
        <v>80</v>
      </c>
      <c r="H60" t="s">
        <v>81</v>
      </c>
      <c r="I60" t="s">
        <v>233</v>
      </c>
      <c r="J60">
        <v>0</v>
      </c>
      <c r="K60" t="s">
        <v>83</v>
      </c>
      <c r="L60" t="s">
        <v>84</v>
      </c>
      <c r="M60" t="s">
        <v>85</v>
      </c>
      <c r="N60">
        <v>2</v>
      </c>
      <c r="O60" s="1">
        <v>44623.791979166665</v>
      </c>
      <c r="P60" s="1">
        <v>44623.803877314815</v>
      </c>
      <c r="Q60">
        <v>596</v>
      </c>
      <c r="R60">
        <v>432</v>
      </c>
      <c r="S60" t="b">
        <v>0</v>
      </c>
      <c r="T60" t="s">
        <v>86</v>
      </c>
      <c r="U60" t="b">
        <v>0</v>
      </c>
      <c r="V60" t="s">
        <v>152</v>
      </c>
      <c r="W60" s="1">
        <v>44623.796655092592</v>
      </c>
      <c r="X60">
        <v>280</v>
      </c>
      <c r="Y60">
        <v>21</v>
      </c>
      <c r="Z60">
        <v>0</v>
      </c>
      <c r="AA60">
        <v>21</v>
      </c>
      <c r="AB60">
        <v>0</v>
      </c>
      <c r="AC60">
        <v>5</v>
      </c>
      <c r="AD60">
        <v>-21</v>
      </c>
      <c r="AE60">
        <v>0</v>
      </c>
      <c r="AF60">
        <v>0</v>
      </c>
      <c r="AG60">
        <v>0</v>
      </c>
      <c r="AH60" t="s">
        <v>207</v>
      </c>
      <c r="AI60" s="1">
        <v>44623.803877314815</v>
      </c>
      <c r="AJ60">
        <v>152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-22</v>
      </c>
      <c r="AQ60">
        <v>0</v>
      </c>
      <c r="AR60">
        <v>0</v>
      </c>
      <c r="AS60">
        <v>0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</row>
    <row r="61" spans="1:57" x14ac:dyDescent="0.45">
      <c r="A61" t="s">
        <v>234</v>
      </c>
      <c r="B61" t="s">
        <v>77</v>
      </c>
      <c r="C61" t="s">
        <v>230</v>
      </c>
      <c r="D61" t="s">
        <v>79</v>
      </c>
      <c r="E61" s="2" t="str">
        <f t="shared" si="2"/>
        <v>FX2203941</v>
      </c>
      <c r="F61" t="s">
        <v>80</v>
      </c>
      <c r="G61" t="s">
        <v>80</v>
      </c>
      <c r="H61" t="s">
        <v>81</v>
      </c>
      <c r="I61" t="s">
        <v>235</v>
      </c>
      <c r="J61">
        <v>0</v>
      </c>
      <c r="K61" t="s">
        <v>83</v>
      </c>
      <c r="L61" t="s">
        <v>84</v>
      </c>
      <c r="M61" t="s">
        <v>85</v>
      </c>
      <c r="N61">
        <v>2</v>
      </c>
      <c r="O61" s="1">
        <v>44623.792037037034</v>
      </c>
      <c r="P61" s="1">
        <v>44623.805034722223</v>
      </c>
      <c r="Q61">
        <v>949</v>
      </c>
      <c r="R61">
        <v>174</v>
      </c>
      <c r="S61" t="b">
        <v>0</v>
      </c>
      <c r="T61" t="s">
        <v>86</v>
      </c>
      <c r="U61" t="b">
        <v>0</v>
      </c>
      <c r="V61" t="s">
        <v>105</v>
      </c>
      <c r="W61" s="1">
        <v>44623.794432870367</v>
      </c>
      <c r="X61">
        <v>75</v>
      </c>
      <c r="Y61">
        <v>0</v>
      </c>
      <c r="Z61">
        <v>0</v>
      </c>
      <c r="AA61">
        <v>0</v>
      </c>
      <c r="AB61">
        <v>21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207</v>
      </c>
      <c r="AI61" s="1">
        <v>44623.805034722223</v>
      </c>
      <c r="AJ61">
        <v>99</v>
      </c>
      <c r="AK61">
        <v>0</v>
      </c>
      <c r="AL61">
        <v>0</v>
      </c>
      <c r="AM61">
        <v>0</v>
      </c>
      <c r="AN61">
        <v>21</v>
      </c>
      <c r="AO61">
        <v>0</v>
      </c>
      <c r="AP61">
        <v>0</v>
      </c>
      <c r="AQ61">
        <v>0</v>
      </c>
      <c r="AR61">
        <v>0</v>
      </c>
      <c r="AS61">
        <v>0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</row>
    <row r="62" spans="1:57" x14ac:dyDescent="0.45">
      <c r="A62" t="s">
        <v>236</v>
      </c>
      <c r="B62" t="s">
        <v>77</v>
      </c>
      <c r="C62" t="s">
        <v>230</v>
      </c>
      <c r="D62" t="s">
        <v>79</v>
      </c>
      <c r="E62" s="2" t="str">
        <f t="shared" si="2"/>
        <v>FX2203941</v>
      </c>
      <c r="F62" t="s">
        <v>80</v>
      </c>
      <c r="G62" t="s">
        <v>80</v>
      </c>
      <c r="H62" t="s">
        <v>81</v>
      </c>
      <c r="I62" t="s">
        <v>237</v>
      </c>
      <c r="J62">
        <v>0</v>
      </c>
      <c r="K62" t="s">
        <v>83</v>
      </c>
      <c r="L62" t="s">
        <v>84</v>
      </c>
      <c r="M62" t="s">
        <v>85</v>
      </c>
      <c r="N62">
        <v>2</v>
      </c>
      <c r="O62" s="1">
        <v>44623.792326388888</v>
      </c>
      <c r="P62" s="1">
        <v>44623.807372685187</v>
      </c>
      <c r="Q62">
        <v>884</v>
      </c>
      <c r="R62">
        <v>416</v>
      </c>
      <c r="S62" t="b">
        <v>0</v>
      </c>
      <c r="T62" t="s">
        <v>86</v>
      </c>
      <c r="U62" t="b">
        <v>0</v>
      </c>
      <c r="V62" t="s">
        <v>91</v>
      </c>
      <c r="W62" s="1">
        <v>44623.795983796299</v>
      </c>
      <c r="X62">
        <v>205</v>
      </c>
      <c r="Y62">
        <v>21</v>
      </c>
      <c r="Z62">
        <v>0</v>
      </c>
      <c r="AA62">
        <v>21</v>
      </c>
      <c r="AB62">
        <v>0</v>
      </c>
      <c r="AC62">
        <v>8</v>
      </c>
      <c r="AD62">
        <v>-21</v>
      </c>
      <c r="AE62">
        <v>0</v>
      </c>
      <c r="AF62">
        <v>0</v>
      </c>
      <c r="AG62">
        <v>0</v>
      </c>
      <c r="AH62" t="s">
        <v>207</v>
      </c>
      <c r="AI62" s="1">
        <v>44623.807372685187</v>
      </c>
      <c r="AJ62">
        <v>202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-22</v>
      </c>
      <c r="AQ62">
        <v>0</v>
      </c>
      <c r="AR62">
        <v>0</v>
      </c>
      <c r="AS62">
        <v>0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</row>
    <row r="63" spans="1:57" x14ac:dyDescent="0.45">
      <c r="A63" t="s">
        <v>238</v>
      </c>
      <c r="B63" t="s">
        <v>77</v>
      </c>
      <c r="C63" t="s">
        <v>230</v>
      </c>
      <c r="D63" t="s">
        <v>79</v>
      </c>
      <c r="E63" s="2" t="str">
        <f t="shared" si="2"/>
        <v>FX2203941</v>
      </c>
      <c r="F63" t="s">
        <v>80</v>
      </c>
      <c r="G63" t="s">
        <v>80</v>
      </c>
      <c r="H63" t="s">
        <v>81</v>
      </c>
      <c r="I63" t="s">
        <v>239</v>
      </c>
      <c r="J63">
        <v>0</v>
      </c>
      <c r="K63" t="s">
        <v>83</v>
      </c>
      <c r="L63" t="s">
        <v>84</v>
      </c>
      <c r="M63" t="s">
        <v>85</v>
      </c>
      <c r="N63">
        <v>2</v>
      </c>
      <c r="O63" s="1">
        <v>44623.792847222219</v>
      </c>
      <c r="P63" s="1">
        <v>44623.806145833332</v>
      </c>
      <c r="Q63">
        <v>642</v>
      </c>
      <c r="R63">
        <v>507</v>
      </c>
      <c r="S63" t="b">
        <v>0</v>
      </c>
      <c r="T63" t="s">
        <v>86</v>
      </c>
      <c r="U63" t="b">
        <v>0</v>
      </c>
      <c r="V63" t="s">
        <v>105</v>
      </c>
      <c r="W63" s="1">
        <v>44623.798460648148</v>
      </c>
      <c r="X63">
        <v>347</v>
      </c>
      <c r="Y63">
        <v>41</v>
      </c>
      <c r="Z63">
        <v>0</v>
      </c>
      <c r="AA63">
        <v>41</v>
      </c>
      <c r="AB63">
        <v>0</v>
      </c>
      <c r="AC63">
        <v>16</v>
      </c>
      <c r="AD63">
        <v>-41</v>
      </c>
      <c r="AE63">
        <v>0</v>
      </c>
      <c r="AF63">
        <v>0</v>
      </c>
      <c r="AG63">
        <v>0</v>
      </c>
      <c r="AH63" t="s">
        <v>92</v>
      </c>
      <c r="AI63" s="1">
        <v>44623.806145833332</v>
      </c>
      <c r="AJ63">
        <v>160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-41</v>
      </c>
      <c r="AQ63">
        <v>0</v>
      </c>
      <c r="AR63">
        <v>0</v>
      </c>
      <c r="AS63">
        <v>0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86</v>
      </c>
      <c r="BC63" t="s">
        <v>86</v>
      </c>
      <c r="BD63" t="s">
        <v>86</v>
      </c>
      <c r="BE63" t="s">
        <v>86</v>
      </c>
    </row>
    <row r="64" spans="1:57" x14ac:dyDescent="0.45">
      <c r="A64" t="s">
        <v>240</v>
      </c>
      <c r="B64" t="s">
        <v>77</v>
      </c>
      <c r="C64" t="s">
        <v>230</v>
      </c>
      <c r="D64" t="s">
        <v>79</v>
      </c>
      <c r="E64" s="2" t="str">
        <f t="shared" si="2"/>
        <v>FX2203941</v>
      </c>
      <c r="F64" t="s">
        <v>80</v>
      </c>
      <c r="G64" t="s">
        <v>80</v>
      </c>
      <c r="H64" t="s">
        <v>81</v>
      </c>
      <c r="I64" t="s">
        <v>241</v>
      </c>
      <c r="J64">
        <v>0</v>
      </c>
      <c r="K64" t="s">
        <v>83</v>
      </c>
      <c r="L64" t="s">
        <v>84</v>
      </c>
      <c r="M64" t="s">
        <v>85</v>
      </c>
      <c r="N64">
        <v>2</v>
      </c>
      <c r="O64" s="1">
        <v>44623.793078703704</v>
      </c>
      <c r="P64" s="1">
        <v>44623.809490740743</v>
      </c>
      <c r="Q64">
        <v>682</v>
      </c>
      <c r="R64">
        <v>736</v>
      </c>
      <c r="S64" t="b">
        <v>0</v>
      </c>
      <c r="T64" t="s">
        <v>86</v>
      </c>
      <c r="U64" t="b">
        <v>0</v>
      </c>
      <c r="V64" t="s">
        <v>91</v>
      </c>
      <c r="W64" s="1">
        <v>44623.801180555558</v>
      </c>
      <c r="X64">
        <v>448</v>
      </c>
      <c r="Y64">
        <v>52</v>
      </c>
      <c r="Z64">
        <v>0</v>
      </c>
      <c r="AA64">
        <v>52</v>
      </c>
      <c r="AB64">
        <v>0</v>
      </c>
      <c r="AC64">
        <v>44</v>
      </c>
      <c r="AD64">
        <v>-52</v>
      </c>
      <c r="AE64">
        <v>0</v>
      </c>
      <c r="AF64">
        <v>0</v>
      </c>
      <c r="AG64">
        <v>0</v>
      </c>
      <c r="AH64" t="s">
        <v>92</v>
      </c>
      <c r="AI64" s="1">
        <v>44623.809490740743</v>
      </c>
      <c r="AJ64">
        <v>288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-53</v>
      </c>
      <c r="AQ64">
        <v>0</v>
      </c>
      <c r="AR64">
        <v>0</v>
      </c>
      <c r="AS64">
        <v>0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 t="s">
        <v>86</v>
      </c>
      <c r="BB64" t="s">
        <v>86</v>
      </c>
      <c r="BC64" t="s">
        <v>86</v>
      </c>
      <c r="BD64" t="s">
        <v>86</v>
      </c>
      <c r="BE64" t="s">
        <v>86</v>
      </c>
    </row>
    <row r="65" spans="1:57" x14ac:dyDescent="0.45">
      <c r="A65" t="s">
        <v>242</v>
      </c>
      <c r="B65" t="s">
        <v>77</v>
      </c>
      <c r="C65" t="s">
        <v>230</v>
      </c>
      <c r="D65" t="s">
        <v>79</v>
      </c>
      <c r="E65" s="2" t="str">
        <f t="shared" si="2"/>
        <v>FX2203941</v>
      </c>
      <c r="F65" t="s">
        <v>80</v>
      </c>
      <c r="G65" t="s">
        <v>80</v>
      </c>
      <c r="H65" t="s">
        <v>81</v>
      </c>
      <c r="I65" t="s">
        <v>243</v>
      </c>
      <c r="J65">
        <v>0</v>
      </c>
      <c r="K65" t="s">
        <v>83</v>
      </c>
      <c r="L65" t="s">
        <v>84</v>
      </c>
      <c r="M65" t="s">
        <v>85</v>
      </c>
      <c r="N65">
        <v>2</v>
      </c>
      <c r="O65" s="1">
        <v>44623.793275462966</v>
      </c>
      <c r="P65" s="1">
        <v>44623.807071759256</v>
      </c>
      <c r="Q65">
        <v>759</v>
      </c>
      <c r="R65">
        <v>433</v>
      </c>
      <c r="S65" t="b">
        <v>0</v>
      </c>
      <c r="T65" t="s">
        <v>86</v>
      </c>
      <c r="U65" t="b">
        <v>0</v>
      </c>
      <c r="V65" t="s">
        <v>152</v>
      </c>
      <c r="W65" s="1">
        <v>44623.801134259258</v>
      </c>
      <c r="X65">
        <v>374</v>
      </c>
      <c r="Y65">
        <v>52</v>
      </c>
      <c r="Z65">
        <v>0</v>
      </c>
      <c r="AA65">
        <v>52</v>
      </c>
      <c r="AB65">
        <v>0</v>
      </c>
      <c r="AC65">
        <v>32</v>
      </c>
      <c r="AD65">
        <v>-52</v>
      </c>
      <c r="AE65">
        <v>0</v>
      </c>
      <c r="AF65">
        <v>0</v>
      </c>
      <c r="AG65">
        <v>0</v>
      </c>
      <c r="AH65" t="s">
        <v>122</v>
      </c>
      <c r="AI65" s="1">
        <v>44623.807071759256</v>
      </c>
      <c r="AJ65">
        <v>59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-52</v>
      </c>
      <c r="AQ65">
        <v>0</v>
      </c>
      <c r="AR65">
        <v>0</v>
      </c>
      <c r="AS65">
        <v>0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 t="s">
        <v>86</v>
      </c>
      <c r="BB65" t="s">
        <v>86</v>
      </c>
      <c r="BC65" t="s">
        <v>86</v>
      </c>
      <c r="BD65" t="s">
        <v>86</v>
      </c>
      <c r="BE65" t="s">
        <v>86</v>
      </c>
    </row>
    <row r="66" spans="1:57" x14ac:dyDescent="0.45">
      <c r="A66" t="s">
        <v>244</v>
      </c>
      <c r="B66" t="s">
        <v>77</v>
      </c>
      <c r="C66" t="s">
        <v>230</v>
      </c>
      <c r="D66" t="s">
        <v>79</v>
      </c>
      <c r="E66" s="2" t="str">
        <f t="shared" si="2"/>
        <v>FX2203941</v>
      </c>
      <c r="F66" t="s">
        <v>80</v>
      </c>
      <c r="G66" t="s">
        <v>80</v>
      </c>
      <c r="H66" t="s">
        <v>81</v>
      </c>
      <c r="I66" t="s">
        <v>245</v>
      </c>
      <c r="J66">
        <v>0</v>
      </c>
      <c r="K66" t="s">
        <v>83</v>
      </c>
      <c r="L66" t="s">
        <v>84</v>
      </c>
      <c r="M66" t="s">
        <v>85</v>
      </c>
      <c r="N66">
        <v>2</v>
      </c>
      <c r="O66" s="1">
        <v>44623.793310185189</v>
      </c>
      <c r="P66" s="1">
        <v>44623.807592592595</v>
      </c>
      <c r="Q66">
        <v>910</v>
      </c>
      <c r="R66">
        <v>324</v>
      </c>
      <c r="S66" t="b">
        <v>0</v>
      </c>
      <c r="T66" t="s">
        <v>86</v>
      </c>
      <c r="U66" t="b">
        <v>0</v>
      </c>
      <c r="V66" t="s">
        <v>154</v>
      </c>
      <c r="W66" s="1">
        <v>44623.801354166666</v>
      </c>
      <c r="X66">
        <v>280</v>
      </c>
      <c r="Y66">
        <v>46</v>
      </c>
      <c r="Z66">
        <v>0</v>
      </c>
      <c r="AA66">
        <v>46</v>
      </c>
      <c r="AB66">
        <v>0</v>
      </c>
      <c r="AC66">
        <v>21</v>
      </c>
      <c r="AD66">
        <v>-46</v>
      </c>
      <c r="AE66">
        <v>0</v>
      </c>
      <c r="AF66">
        <v>0</v>
      </c>
      <c r="AG66">
        <v>0</v>
      </c>
      <c r="AH66" t="s">
        <v>122</v>
      </c>
      <c r="AI66" s="1">
        <v>44623.807592592595</v>
      </c>
      <c r="AJ66">
        <v>44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-46</v>
      </c>
      <c r="AQ66">
        <v>0</v>
      </c>
      <c r="AR66">
        <v>0</v>
      </c>
      <c r="AS66">
        <v>0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 t="s">
        <v>86</v>
      </c>
      <c r="BB66" t="s">
        <v>86</v>
      </c>
      <c r="BC66" t="s">
        <v>86</v>
      </c>
      <c r="BD66" t="s">
        <v>86</v>
      </c>
      <c r="BE66" t="s">
        <v>86</v>
      </c>
    </row>
    <row r="67" spans="1:57" x14ac:dyDescent="0.45">
      <c r="A67" t="s">
        <v>246</v>
      </c>
      <c r="B67" t="s">
        <v>77</v>
      </c>
      <c r="C67" t="s">
        <v>247</v>
      </c>
      <c r="D67" t="s">
        <v>79</v>
      </c>
      <c r="E67" s="2" t="str">
        <f>HYPERLINK("capsilon://?command=openfolder&amp;siteaddress=FAM.docvelocity-na8.net&amp;folderid=FX96C806F4-82B2-45AD-A192-FDDA9201AE2B","FX22031552")</f>
        <v>FX22031552</v>
      </c>
      <c r="F67" t="s">
        <v>80</v>
      </c>
      <c r="G67" t="s">
        <v>80</v>
      </c>
      <c r="H67" t="s">
        <v>81</v>
      </c>
      <c r="I67" t="s">
        <v>248</v>
      </c>
      <c r="J67">
        <v>0</v>
      </c>
      <c r="K67" t="s">
        <v>83</v>
      </c>
      <c r="L67" t="s">
        <v>84</v>
      </c>
      <c r="M67" t="s">
        <v>85</v>
      </c>
      <c r="N67">
        <v>1</v>
      </c>
      <c r="O67" s="1">
        <v>44623.855983796297</v>
      </c>
      <c r="P67" s="1">
        <v>44623.983356481483</v>
      </c>
      <c r="Q67">
        <v>10293</v>
      </c>
      <c r="R67">
        <v>712</v>
      </c>
      <c r="S67" t="b">
        <v>0</v>
      </c>
      <c r="T67" t="s">
        <v>86</v>
      </c>
      <c r="U67" t="b">
        <v>0</v>
      </c>
      <c r="V67" t="s">
        <v>214</v>
      </c>
      <c r="W67" s="1">
        <v>44623.983356481483</v>
      </c>
      <c r="X67">
        <v>487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150</v>
      </c>
      <c r="AF67">
        <v>0</v>
      </c>
      <c r="AG67">
        <v>8</v>
      </c>
      <c r="AH67" t="s">
        <v>86</v>
      </c>
      <c r="AI67" t="s">
        <v>86</v>
      </c>
      <c r="AJ67" t="s">
        <v>86</v>
      </c>
      <c r="AK67" t="s">
        <v>86</v>
      </c>
      <c r="AL67" t="s">
        <v>86</v>
      </c>
      <c r="AM67" t="s">
        <v>86</v>
      </c>
      <c r="AN67" t="s">
        <v>86</v>
      </c>
      <c r="AO67" t="s">
        <v>86</v>
      </c>
      <c r="AP67" t="s">
        <v>86</v>
      </c>
      <c r="AQ67" t="s">
        <v>86</v>
      </c>
      <c r="AR67" t="s">
        <v>86</v>
      </c>
      <c r="AS67" t="s">
        <v>86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 t="s">
        <v>86</v>
      </c>
      <c r="BB67" t="s">
        <v>86</v>
      </c>
      <c r="BC67" t="s">
        <v>86</v>
      </c>
      <c r="BD67" t="s">
        <v>86</v>
      </c>
      <c r="BE67" t="s">
        <v>86</v>
      </c>
    </row>
    <row r="68" spans="1:57" x14ac:dyDescent="0.45">
      <c r="A68" t="s">
        <v>249</v>
      </c>
      <c r="B68" t="s">
        <v>77</v>
      </c>
      <c r="C68" t="s">
        <v>250</v>
      </c>
      <c r="D68" t="s">
        <v>79</v>
      </c>
      <c r="E68" s="2" t="str">
        <f>HYPERLINK("capsilon://?command=openfolder&amp;siteaddress=FAM.docvelocity-na8.net&amp;folderid=FX5C98D557-9F21-D58C-B19A-FC133ED25E8C","FX22031476")</f>
        <v>FX22031476</v>
      </c>
      <c r="F68" t="s">
        <v>80</v>
      </c>
      <c r="G68" t="s">
        <v>80</v>
      </c>
      <c r="H68" t="s">
        <v>81</v>
      </c>
      <c r="I68" t="s">
        <v>251</v>
      </c>
      <c r="J68">
        <v>0</v>
      </c>
      <c r="K68" t="s">
        <v>83</v>
      </c>
      <c r="L68" t="s">
        <v>84</v>
      </c>
      <c r="M68" t="s">
        <v>85</v>
      </c>
      <c r="N68">
        <v>1</v>
      </c>
      <c r="O68" s="1">
        <v>44623.865115740744</v>
      </c>
      <c r="P68" s="1">
        <v>44623.995729166665</v>
      </c>
      <c r="Q68">
        <v>9817</v>
      </c>
      <c r="R68">
        <v>1468</v>
      </c>
      <c r="S68" t="b">
        <v>0</v>
      </c>
      <c r="T68" t="s">
        <v>86</v>
      </c>
      <c r="U68" t="b">
        <v>0</v>
      </c>
      <c r="V68" t="s">
        <v>214</v>
      </c>
      <c r="W68" s="1">
        <v>44623.995729166665</v>
      </c>
      <c r="X68">
        <v>1068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48</v>
      </c>
      <c r="AF68">
        <v>0</v>
      </c>
      <c r="AG68">
        <v>5</v>
      </c>
      <c r="AH68" t="s">
        <v>86</v>
      </c>
      <c r="AI68" t="s">
        <v>86</v>
      </c>
      <c r="AJ68" t="s">
        <v>86</v>
      </c>
      <c r="AK68" t="s">
        <v>86</v>
      </c>
      <c r="AL68" t="s">
        <v>86</v>
      </c>
      <c r="AM68" t="s">
        <v>86</v>
      </c>
      <c r="AN68" t="s">
        <v>86</v>
      </c>
      <c r="AO68" t="s">
        <v>86</v>
      </c>
      <c r="AP68" t="s">
        <v>86</v>
      </c>
      <c r="AQ68" t="s">
        <v>86</v>
      </c>
      <c r="AR68" t="s">
        <v>86</v>
      </c>
      <c r="AS68" t="s">
        <v>86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 t="s">
        <v>86</v>
      </c>
      <c r="BB68" t="s">
        <v>86</v>
      </c>
      <c r="BC68" t="s">
        <v>86</v>
      </c>
      <c r="BD68" t="s">
        <v>86</v>
      </c>
      <c r="BE68" t="s">
        <v>86</v>
      </c>
    </row>
    <row r="69" spans="1:57" x14ac:dyDescent="0.45">
      <c r="A69" t="s">
        <v>252</v>
      </c>
      <c r="B69" t="s">
        <v>77</v>
      </c>
      <c r="C69" t="s">
        <v>253</v>
      </c>
      <c r="D69" t="s">
        <v>79</v>
      </c>
      <c r="E69" s="2" t="str">
        <f>HYPERLINK("capsilon://?command=openfolder&amp;siteaddress=FAM.docvelocity-na8.net&amp;folderid=FX7BF8923C-D1CD-2B63-4772-69551673332D","FX220210891")</f>
        <v>FX220210891</v>
      </c>
      <c r="F69" t="s">
        <v>80</v>
      </c>
      <c r="G69" t="s">
        <v>80</v>
      </c>
      <c r="H69" t="s">
        <v>81</v>
      </c>
      <c r="I69" t="s">
        <v>254</v>
      </c>
      <c r="J69">
        <v>0</v>
      </c>
      <c r="K69" t="s">
        <v>83</v>
      </c>
      <c r="L69" t="s">
        <v>84</v>
      </c>
      <c r="M69" t="s">
        <v>85</v>
      </c>
      <c r="N69">
        <v>1</v>
      </c>
      <c r="O69" s="1">
        <v>44623.893287037034</v>
      </c>
      <c r="P69" s="1">
        <v>44624.069965277777</v>
      </c>
      <c r="Q69">
        <v>14161</v>
      </c>
      <c r="R69">
        <v>1104</v>
      </c>
      <c r="S69" t="b">
        <v>0</v>
      </c>
      <c r="T69" t="s">
        <v>86</v>
      </c>
      <c r="U69" t="b">
        <v>0</v>
      </c>
      <c r="V69" t="s">
        <v>214</v>
      </c>
      <c r="W69" s="1">
        <v>44624.069965277777</v>
      </c>
      <c r="X69">
        <v>558</v>
      </c>
      <c r="Y69">
        <v>10</v>
      </c>
      <c r="Z69">
        <v>0</v>
      </c>
      <c r="AA69">
        <v>10</v>
      </c>
      <c r="AB69">
        <v>0</v>
      </c>
      <c r="AC69">
        <v>6</v>
      </c>
      <c r="AD69">
        <v>-10</v>
      </c>
      <c r="AE69">
        <v>21</v>
      </c>
      <c r="AF69">
        <v>0</v>
      </c>
      <c r="AG69">
        <v>2</v>
      </c>
      <c r="AH69" t="s">
        <v>86</v>
      </c>
      <c r="AI69" t="s">
        <v>86</v>
      </c>
      <c r="AJ69" t="s">
        <v>86</v>
      </c>
      <c r="AK69" t="s">
        <v>86</v>
      </c>
      <c r="AL69" t="s">
        <v>86</v>
      </c>
      <c r="AM69" t="s">
        <v>86</v>
      </c>
      <c r="AN69" t="s">
        <v>86</v>
      </c>
      <c r="AO69" t="s">
        <v>86</v>
      </c>
      <c r="AP69" t="s">
        <v>86</v>
      </c>
      <c r="AQ69" t="s">
        <v>86</v>
      </c>
      <c r="AR69" t="s">
        <v>86</v>
      </c>
      <c r="AS69" t="s">
        <v>86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 t="s">
        <v>86</v>
      </c>
      <c r="BB69" t="s">
        <v>86</v>
      </c>
      <c r="BC69" t="s">
        <v>86</v>
      </c>
      <c r="BD69" t="s">
        <v>86</v>
      </c>
      <c r="BE69" t="s">
        <v>86</v>
      </c>
    </row>
    <row r="70" spans="1:57" x14ac:dyDescent="0.45">
      <c r="A70" t="s">
        <v>255</v>
      </c>
      <c r="B70" t="s">
        <v>77</v>
      </c>
      <c r="C70" t="s">
        <v>253</v>
      </c>
      <c r="D70" t="s">
        <v>79</v>
      </c>
      <c r="E70" s="2" t="str">
        <f>HYPERLINK("capsilon://?command=openfolder&amp;siteaddress=FAM.docvelocity-na8.net&amp;folderid=FX7BF8923C-D1CD-2B63-4772-69551673332D","FX220210891")</f>
        <v>FX220210891</v>
      </c>
      <c r="F70" t="s">
        <v>80</v>
      </c>
      <c r="G70" t="s">
        <v>80</v>
      </c>
      <c r="H70" t="s">
        <v>81</v>
      </c>
      <c r="I70" t="s">
        <v>256</v>
      </c>
      <c r="J70">
        <v>0</v>
      </c>
      <c r="K70" t="s">
        <v>83</v>
      </c>
      <c r="L70" t="s">
        <v>84</v>
      </c>
      <c r="M70" t="s">
        <v>85</v>
      </c>
      <c r="N70">
        <v>2</v>
      </c>
      <c r="O70" s="1">
        <v>44623.89340277778</v>
      </c>
      <c r="P70" s="1">
        <v>44624.310729166667</v>
      </c>
      <c r="Q70">
        <v>35477</v>
      </c>
      <c r="R70">
        <v>580</v>
      </c>
      <c r="S70" t="b">
        <v>0</v>
      </c>
      <c r="T70" t="s">
        <v>86</v>
      </c>
      <c r="U70" t="b">
        <v>0</v>
      </c>
      <c r="V70" t="s">
        <v>116</v>
      </c>
      <c r="W70" s="1">
        <v>44623.936539351853</v>
      </c>
      <c r="X70">
        <v>474</v>
      </c>
      <c r="Y70">
        <v>21</v>
      </c>
      <c r="Z70">
        <v>0</v>
      </c>
      <c r="AA70">
        <v>21</v>
      </c>
      <c r="AB70">
        <v>0</v>
      </c>
      <c r="AC70">
        <v>18</v>
      </c>
      <c r="AD70">
        <v>-21</v>
      </c>
      <c r="AE70">
        <v>0</v>
      </c>
      <c r="AF70">
        <v>0</v>
      </c>
      <c r="AG70">
        <v>0</v>
      </c>
      <c r="AH70" t="s">
        <v>257</v>
      </c>
      <c r="AI70" s="1">
        <v>44624.310729166667</v>
      </c>
      <c r="AJ70">
        <v>106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-22</v>
      </c>
      <c r="AQ70">
        <v>0</v>
      </c>
      <c r="AR70">
        <v>0</v>
      </c>
      <c r="AS70">
        <v>0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 t="s">
        <v>86</v>
      </c>
      <c r="BB70" t="s">
        <v>86</v>
      </c>
      <c r="BC70" t="s">
        <v>86</v>
      </c>
      <c r="BD70" t="s">
        <v>86</v>
      </c>
      <c r="BE70" t="s">
        <v>86</v>
      </c>
    </row>
    <row r="71" spans="1:57" x14ac:dyDescent="0.45">
      <c r="A71" t="s">
        <v>258</v>
      </c>
      <c r="B71" t="s">
        <v>77</v>
      </c>
      <c r="C71" t="s">
        <v>253</v>
      </c>
      <c r="D71" t="s">
        <v>79</v>
      </c>
      <c r="E71" s="2" t="str">
        <f>HYPERLINK("capsilon://?command=openfolder&amp;siteaddress=FAM.docvelocity-na8.net&amp;folderid=FX7BF8923C-D1CD-2B63-4772-69551673332D","FX220210891")</f>
        <v>FX220210891</v>
      </c>
      <c r="F71" t="s">
        <v>80</v>
      </c>
      <c r="G71" t="s">
        <v>80</v>
      </c>
      <c r="H71" t="s">
        <v>81</v>
      </c>
      <c r="I71" t="s">
        <v>259</v>
      </c>
      <c r="J71">
        <v>0</v>
      </c>
      <c r="K71" t="s">
        <v>83</v>
      </c>
      <c r="L71" t="s">
        <v>84</v>
      </c>
      <c r="M71" t="s">
        <v>85</v>
      </c>
      <c r="N71">
        <v>2</v>
      </c>
      <c r="O71" s="1">
        <v>44623.894513888888</v>
      </c>
      <c r="P71" s="1">
        <v>44624.312534722223</v>
      </c>
      <c r="Q71">
        <v>34312</v>
      </c>
      <c r="R71">
        <v>1805</v>
      </c>
      <c r="S71" t="b">
        <v>0</v>
      </c>
      <c r="T71" t="s">
        <v>86</v>
      </c>
      <c r="U71" t="b">
        <v>0</v>
      </c>
      <c r="V71" t="s">
        <v>91</v>
      </c>
      <c r="W71" s="1">
        <v>44623.95071759259</v>
      </c>
      <c r="X71">
        <v>1649</v>
      </c>
      <c r="Y71">
        <v>72</v>
      </c>
      <c r="Z71">
        <v>0</v>
      </c>
      <c r="AA71">
        <v>72</v>
      </c>
      <c r="AB71">
        <v>0</v>
      </c>
      <c r="AC71">
        <v>66</v>
      </c>
      <c r="AD71">
        <v>-72</v>
      </c>
      <c r="AE71">
        <v>0</v>
      </c>
      <c r="AF71">
        <v>0</v>
      </c>
      <c r="AG71">
        <v>0</v>
      </c>
      <c r="AH71" t="s">
        <v>257</v>
      </c>
      <c r="AI71" s="1">
        <v>44624.312534722223</v>
      </c>
      <c r="AJ71">
        <v>156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-73</v>
      </c>
      <c r="AQ71">
        <v>0</v>
      </c>
      <c r="AR71">
        <v>0</v>
      </c>
      <c r="AS71">
        <v>0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 t="s">
        <v>86</v>
      </c>
      <c r="BB71" t="s">
        <v>86</v>
      </c>
      <c r="BC71" t="s">
        <v>86</v>
      </c>
      <c r="BD71" t="s">
        <v>86</v>
      </c>
      <c r="BE71" t="s">
        <v>86</v>
      </c>
    </row>
    <row r="72" spans="1:57" x14ac:dyDescent="0.45">
      <c r="A72" t="s">
        <v>260</v>
      </c>
      <c r="B72" t="s">
        <v>77</v>
      </c>
      <c r="C72" t="s">
        <v>253</v>
      </c>
      <c r="D72" t="s">
        <v>79</v>
      </c>
      <c r="E72" s="2" t="str">
        <f>HYPERLINK("capsilon://?command=openfolder&amp;siteaddress=FAM.docvelocity-na8.net&amp;folderid=FX7BF8923C-D1CD-2B63-4772-69551673332D","FX220210891")</f>
        <v>FX220210891</v>
      </c>
      <c r="F72" t="s">
        <v>80</v>
      </c>
      <c r="G72" t="s">
        <v>80</v>
      </c>
      <c r="H72" t="s">
        <v>81</v>
      </c>
      <c r="I72" t="s">
        <v>261</v>
      </c>
      <c r="J72">
        <v>0</v>
      </c>
      <c r="K72" t="s">
        <v>83</v>
      </c>
      <c r="L72" t="s">
        <v>84</v>
      </c>
      <c r="M72" t="s">
        <v>85</v>
      </c>
      <c r="N72">
        <v>2</v>
      </c>
      <c r="O72" s="1">
        <v>44623.895925925928</v>
      </c>
      <c r="P72" s="1">
        <v>44624.313935185186</v>
      </c>
      <c r="Q72">
        <v>34375</v>
      </c>
      <c r="R72">
        <v>1741</v>
      </c>
      <c r="S72" t="b">
        <v>0</v>
      </c>
      <c r="T72" t="s">
        <v>86</v>
      </c>
      <c r="U72" t="b">
        <v>0</v>
      </c>
      <c r="V72" t="s">
        <v>116</v>
      </c>
      <c r="W72" s="1">
        <v>44623.955127314817</v>
      </c>
      <c r="X72">
        <v>1605</v>
      </c>
      <c r="Y72">
        <v>67</v>
      </c>
      <c r="Z72">
        <v>0</v>
      </c>
      <c r="AA72">
        <v>67</v>
      </c>
      <c r="AB72">
        <v>0</v>
      </c>
      <c r="AC72">
        <v>62</v>
      </c>
      <c r="AD72">
        <v>-67</v>
      </c>
      <c r="AE72">
        <v>0</v>
      </c>
      <c r="AF72">
        <v>0</v>
      </c>
      <c r="AG72">
        <v>0</v>
      </c>
      <c r="AH72" t="s">
        <v>257</v>
      </c>
      <c r="AI72" s="1">
        <v>44624.313935185186</v>
      </c>
      <c r="AJ72">
        <v>120</v>
      </c>
      <c r="AK72">
        <v>1</v>
      </c>
      <c r="AL72">
        <v>0</v>
      </c>
      <c r="AM72">
        <v>1</v>
      </c>
      <c r="AN72">
        <v>0</v>
      </c>
      <c r="AO72">
        <v>0</v>
      </c>
      <c r="AP72">
        <v>-68</v>
      </c>
      <c r="AQ72">
        <v>0</v>
      </c>
      <c r="AR72">
        <v>0</v>
      </c>
      <c r="AS72">
        <v>0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 t="s">
        <v>86</v>
      </c>
      <c r="BB72" t="s">
        <v>86</v>
      </c>
      <c r="BC72" t="s">
        <v>86</v>
      </c>
      <c r="BD72" t="s">
        <v>86</v>
      </c>
      <c r="BE72" t="s">
        <v>86</v>
      </c>
    </row>
    <row r="73" spans="1:57" x14ac:dyDescent="0.45">
      <c r="A73" t="s">
        <v>262</v>
      </c>
      <c r="B73" t="s">
        <v>77</v>
      </c>
      <c r="C73" t="s">
        <v>263</v>
      </c>
      <c r="D73" t="s">
        <v>79</v>
      </c>
      <c r="E73" s="2" t="str">
        <f>HYPERLINK("capsilon://?command=openfolder&amp;siteaddress=FAM.docvelocity-na8.net&amp;folderid=FXD3328A3A-674B-EB60-6A1D-8B0909D3DCFF","FX22028232")</f>
        <v>FX22028232</v>
      </c>
      <c r="F73" t="s">
        <v>80</v>
      </c>
      <c r="G73" t="s">
        <v>80</v>
      </c>
      <c r="H73" t="s">
        <v>81</v>
      </c>
      <c r="I73" t="s">
        <v>264</v>
      </c>
      <c r="J73">
        <v>0</v>
      </c>
      <c r="K73" t="s">
        <v>83</v>
      </c>
      <c r="L73" t="s">
        <v>84</v>
      </c>
      <c r="M73" t="s">
        <v>85</v>
      </c>
      <c r="N73">
        <v>2</v>
      </c>
      <c r="O73" s="1">
        <v>44623.896134259259</v>
      </c>
      <c r="P73" s="1">
        <v>44624.315000000002</v>
      </c>
      <c r="Q73">
        <v>35724</v>
      </c>
      <c r="R73">
        <v>466</v>
      </c>
      <c r="S73" t="b">
        <v>0</v>
      </c>
      <c r="T73" t="s">
        <v>86</v>
      </c>
      <c r="U73" t="b">
        <v>0</v>
      </c>
      <c r="V73" t="s">
        <v>202</v>
      </c>
      <c r="W73" s="1">
        <v>44623.940752314818</v>
      </c>
      <c r="X73">
        <v>375</v>
      </c>
      <c r="Y73">
        <v>21</v>
      </c>
      <c r="Z73">
        <v>0</v>
      </c>
      <c r="AA73">
        <v>21</v>
      </c>
      <c r="AB73">
        <v>0</v>
      </c>
      <c r="AC73">
        <v>15</v>
      </c>
      <c r="AD73">
        <v>-21</v>
      </c>
      <c r="AE73">
        <v>0</v>
      </c>
      <c r="AF73">
        <v>0</v>
      </c>
      <c r="AG73">
        <v>0</v>
      </c>
      <c r="AH73" t="s">
        <v>257</v>
      </c>
      <c r="AI73" s="1">
        <v>44624.315000000002</v>
      </c>
      <c r="AJ73">
        <v>91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-22</v>
      </c>
      <c r="AQ73">
        <v>0</v>
      </c>
      <c r="AR73">
        <v>0</v>
      </c>
      <c r="AS73">
        <v>0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 t="s">
        <v>86</v>
      </c>
      <c r="BB73" t="s">
        <v>86</v>
      </c>
      <c r="BC73" t="s">
        <v>86</v>
      </c>
      <c r="BD73" t="s">
        <v>86</v>
      </c>
      <c r="BE73" t="s">
        <v>86</v>
      </c>
    </row>
    <row r="74" spans="1:57" x14ac:dyDescent="0.45">
      <c r="A74" t="s">
        <v>265</v>
      </c>
      <c r="B74" t="s">
        <v>77</v>
      </c>
      <c r="C74" t="s">
        <v>263</v>
      </c>
      <c r="D74" t="s">
        <v>79</v>
      </c>
      <c r="E74" s="2" t="str">
        <f>HYPERLINK("capsilon://?command=openfolder&amp;siteaddress=FAM.docvelocity-na8.net&amp;folderid=FXD3328A3A-674B-EB60-6A1D-8B0909D3DCFF","FX22028232")</f>
        <v>FX22028232</v>
      </c>
      <c r="F74" t="s">
        <v>80</v>
      </c>
      <c r="G74" t="s">
        <v>80</v>
      </c>
      <c r="H74" t="s">
        <v>81</v>
      </c>
      <c r="I74" t="s">
        <v>266</v>
      </c>
      <c r="J74">
        <v>0</v>
      </c>
      <c r="K74" t="s">
        <v>83</v>
      </c>
      <c r="L74" t="s">
        <v>84</v>
      </c>
      <c r="M74" t="s">
        <v>85</v>
      </c>
      <c r="N74">
        <v>2</v>
      </c>
      <c r="O74" s="1">
        <v>44623.897835648146</v>
      </c>
      <c r="P74" s="1">
        <v>44624.31658564815</v>
      </c>
      <c r="Q74">
        <v>35565</v>
      </c>
      <c r="R74">
        <v>615</v>
      </c>
      <c r="S74" t="b">
        <v>0</v>
      </c>
      <c r="T74" t="s">
        <v>86</v>
      </c>
      <c r="U74" t="b">
        <v>0</v>
      </c>
      <c r="V74" t="s">
        <v>202</v>
      </c>
      <c r="W74" s="1">
        <v>44623.946296296293</v>
      </c>
      <c r="X74">
        <v>479</v>
      </c>
      <c r="Y74">
        <v>66</v>
      </c>
      <c r="Z74">
        <v>0</v>
      </c>
      <c r="AA74">
        <v>66</v>
      </c>
      <c r="AB74">
        <v>0</v>
      </c>
      <c r="AC74">
        <v>42</v>
      </c>
      <c r="AD74">
        <v>-66</v>
      </c>
      <c r="AE74">
        <v>0</v>
      </c>
      <c r="AF74">
        <v>0</v>
      </c>
      <c r="AG74">
        <v>0</v>
      </c>
      <c r="AH74" t="s">
        <v>257</v>
      </c>
      <c r="AI74" s="1">
        <v>44624.31658564815</v>
      </c>
      <c r="AJ74">
        <v>136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-67</v>
      </c>
      <c r="AQ74">
        <v>0</v>
      </c>
      <c r="AR74">
        <v>0</v>
      </c>
      <c r="AS74">
        <v>0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 t="s">
        <v>86</v>
      </c>
      <c r="BB74" t="s">
        <v>86</v>
      </c>
      <c r="BC74" t="s">
        <v>86</v>
      </c>
      <c r="BD74" t="s">
        <v>86</v>
      </c>
      <c r="BE74" t="s">
        <v>86</v>
      </c>
    </row>
    <row r="75" spans="1:57" x14ac:dyDescent="0.45">
      <c r="A75" t="s">
        <v>267</v>
      </c>
      <c r="B75" t="s">
        <v>77</v>
      </c>
      <c r="C75" t="s">
        <v>263</v>
      </c>
      <c r="D75" t="s">
        <v>79</v>
      </c>
      <c r="E75" s="2" t="str">
        <f>HYPERLINK("capsilon://?command=openfolder&amp;siteaddress=FAM.docvelocity-na8.net&amp;folderid=FXD3328A3A-674B-EB60-6A1D-8B0909D3DCFF","FX22028232")</f>
        <v>FX22028232</v>
      </c>
      <c r="F75" t="s">
        <v>80</v>
      </c>
      <c r="G75" t="s">
        <v>80</v>
      </c>
      <c r="H75" t="s">
        <v>81</v>
      </c>
      <c r="I75" t="s">
        <v>268</v>
      </c>
      <c r="J75">
        <v>0</v>
      </c>
      <c r="K75" t="s">
        <v>83</v>
      </c>
      <c r="L75" t="s">
        <v>84</v>
      </c>
      <c r="M75" t="s">
        <v>85</v>
      </c>
      <c r="N75">
        <v>2</v>
      </c>
      <c r="O75" s="1">
        <v>44623.897986111115</v>
      </c>
      <c r="P75" s="1">
        <v>44624.318159722221</v>
      </c>
      <c r="Q75">
        <v>35664</v>
      </c>
      <c r="R75">
        <v>639</v>
      </c>
      <c r="S75" t="b">
        <v>0</v>
      </c>
      <c r="T75" t="s">
        <v>86</v>
      </c>
      <c r="U75" t="b">
        <v>0</v>
      </c>
      <c r="V75" t="s">
        <v>91</v>
      </c>
      <c r="W75" s="1">
        <v>44623.956550925926</v>
      </c>
      <c r="X75">
        <v>504</v>
      </c>
      <c r="Y75">
        <v>57</v>
      </c>
      <c r="Z75">
        <v>0</v>
      </c>
      <c r="AA75">
        <v>57</v>
      </c>
      <c r="AB75">
        <v>0</v>
      </c>
      <c r="AC75">
        <v>25</v>
      </c>
      <c r="AD75">
        <v>-57</v>
      </c>
      <c r="AE75">
        <v>0</v>
      </c>
      <c r="AF75">
        <v>0</v>
      </c>
      <c r="AG75">
        <v>0</v>
      </c>
      <c r="AH75" t="s">
        <v>257</v>
      </c>
      <c r="AI75" s="1">
        <v>44624.318159722221</v>
      </c>
      <c r="AJ75">
        <v>135</v>
      </c>
      <c r="AK75">
        <v>1</v>
      </c>
      <c r="AL75">
        <v>0</v>
      </c>
      <c r="AM75">
        <v>1</v>
      </c>
      <c r="AN75">
        <v>0</v>
      </c>
      <c r="AO75">
        <v>0</v>
      </c>
      <c r="AP75">
        <v>-58</v>
      </c>
      <c r="AQ75">
        <v>0</v>
      </c>
      <c r="AR75">
        <v>0</v>
      </c>
      <c r="AS75">
        <v>0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 t="s">
        <v>86</v>
      </c>
      <c r="BB75" t="s">
        <v>86</v>
      </c>
      <c r="BC75" t="s">
        <v>86</v>
      </c>
      <c r="BD75" t="s">
        <v>86</v>
      </c>
      <c r="BE75" t="s">
        <v>86</v>
      </c>
    </row>
    <row r="76" spans="1:57" x14ac:dyDescent="0.45">
      <c r="A76" t="s">
        <v>269</v>
      </c>
      <c r="B76" t="s">
        <v>77</v>
      </c>
      <c r="C76" t="s">
        <v>263</v>
      </c>
      <c r="D76" t="s">
        <v>79</v>
      </c>
      <c r="E76" s="2" t="str">
        <f>HYPERLINK("capsilon://?command=openfolder&amp;siteaddress=FAM.docvelocity-na8.net&amp;folderid=FXD3328A3A-674B-EB60-6A1D-8B0909D3DCFF","FX22028232")</f>
        <v>FX22028232</v>
      </c>
      <c r="F76" t="s">
        <v>80</v>
      </c>
      <c r="G76" t="s">
        <v>80</v>
      </c>
      <c r="H76" t="s">
        <v>81</v>
      </c>
      <c r="I76" t="s">
        <v>270</v>
      </c>
      <c r="J76">
        <v>0</v>
      </c>
      <c r="K76" t="s">
        <v>83</v>
      </c>
      <c r="L76" t="s">
        <v>84</v>
      </c>
      <c r="M76" t="s">
        <v>85</v>
      </c>
      <c r="N76">
        <v>2</v>
      </c>
      <c r="O76" s="1">
        <v>44623.89806712963</v>
      </c>
      <c r="P76" s="1">
        <v>44624.31931712963</v>
      </c>
      <c r="Q76">
        <v>35831</v>
      </c>
      <c r="R76">
        <v>565</v>
      </c>
      <c r="S76" t="b">
        <v>0</v>
      </c>
      <c r="T76" t="s">
        <v>86</v>
      </c>
      <c r="U76" t="b">
        <v>0</v>
      </c>
      <c r="V76" t="s">
        <v>116</v>
      </c>
      <c r="W76" s="1">
        <v>44623.960532407407</v>
      </c>
      <c r="X76">
        <v>466</v>
      </c>
      <c r="Y76">
        <v>21</v>
      </c>
      <c r="Z76">
        <v>0</v>
      </c>
      <c r="AA76">
        <v>21</v>
      </c>
      <c r="AB76">
        <v>0</v>
      </c>
      <c r="AC76">
        <v>2</v>
      </c>
      <c r="AD76">
        <v>-21</v>
      </c>
      <c r="AE76">
        <v>0</v>
      </c>
      <c r="AF76">
        <v>0</v>
      </c>
      <c r="AG76">
        <v>0</v>
      </c>
      <c r="AH76" t="s">
        <v>257</v>
      </c>
      <c r="AI76" s="1">
        <v>44624.31931712963</v>
      </c>
      <c r="AJ76">
        <v>99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-22</v>
      </c>
      <c r="AQ76">
        <v>0</v>
      </c>
      <c r="AR76">
        <v>0</v>
      </c>
      <c r="AS76">
        <v>0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 t="s">
        <v>86</v>
      </c>
      <c r="BB76" t="s">
        <v>86</v>
      </c>
      <c r="BC76" t="s">
        <v>86</v>
      </c>
      <c r="BD76" t="s">
        <v>86</v>
      </c>
      <c r="BE76" t="s">
        <v>86</v>
      </c>
    </row>
    <row r="77" spans="1:57" x14ac:dyDescent="0.45">
      <c r="A77" t="s">
        <v>271</v>
      </c>
      <c r="B77" t="s">
        <v>77</v>
      </c>
      <c r="C77" t="s">
        <v>272</v>
      </c>
      <c r="D77" t="s">
        <v>79</v>
      </c>
      <c r="E77" s="2" t="str">
        <f>HYPERLINK("capsilon://?command=openfolder&amp;siteaddress=FAM.docvelocity-na8.net&amp;folderid=FXFB4229E7-B055-AAE4-0932-E3C6AE3F3F2B","FX2203872")</f>
        <v>FX2203872</v>
      </c>
      <c r="F77" t="s">
        <v>80</v>
      </c>
      <c r="G77" t="s">
        <v>80</v>
      </c>
      <c r="H77" t="s">
        <v>81</v>
      </c>
      <c r="I77" t="s">
        <v>273</v>
      </c>
      <c r="J77">
        <v>0</v>
      </c>
      <c r="K77" t="s">
        <v>83</v>
      </c>
      <c r="L77" t="s">
        <v>84</v>
      </c>
      <c r="M77" t="s">
        <v>85</v>
      </c>
      <c r="N77">
        <v>1</v>
      </c>
      <c r="O77" s="1">
        <v>44623.905972222223</v>
      </c>
      <c r="P77" s="1">
        <v>44624.076145833336</v>
      </c>
      <c r="Q77">
        <v>13916</v>
      </c>
      <c r="R77">
        <v>787</v>
      </c>
      <c r="S77" t="b">
        <v>0</v>
      </c>
      <c r="T77" t="s">
        <v>86</v>
      </c>
      <c r="U77" t="b">
        <v>0</v>
      </c>
      <c r="V77" t="s">
        <v>214</v>
      </c>
      <c r="W77" s="1">
        <v>44624.076145833336</v>
      </c>
      <c r="X77">
        <v>533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9</v>
      </c>
      <c r="AH77" t="s">
        <v>86</v>
      </c>
      <c r="AI77" t="s">
        <v>86</v>
      </c>
      <c r="AJ77" t="s">
        <v>86</v>
      </c>
      <c r="AK77" t="s">
        <v>86</v>
      </c>
      <c r="AL77" t="s">
        <v>86</v>
      </c>
      <c r="AM77" t="s">
        <v>86</v>
      </c>
      <c r="AN77" t="s">
        <v>86</v>
      </c>
      <c r="AO77" t="s">
        <v>86</v>
      </c>
      <c r="AP77" t="s">
        <v>86</v>
      </c>
      <c r="AQ77" t="s">
        <v>86</v>
      </c>
      <c r="AR77" t="s">
        <v>86</v>
      </c>
      <c r="AS77" t="s">
        <v>86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 t="s">
        <v>86</v>
      </c>
      <c r="BB77" t="s">
        <v>86</v>
      </c>
      <c r="BC77" t="s">
        <v>86</v>
      </c>
      <c r="BD77" t="s">
        <v>86</v>
      </c>
      <c r="BE77" t="s">
        <v>86</v>
      </c>
    </row>
    <row r="78" spans="1:57" x14ac:dyDescent="0.45">
      <c r="A78" t="s">
        <v>274</v>
      </c>
      <c r="B78" t="s">
        <v>77</v>
      </c>
      <c r="C78" t="s">
        <v>275</v>
      </c>
      <c r="D78" t="s">
        <v>79</v>
      </c>
      <c r="E78" s="2" t="str">
        <f>HYPERLINK("capsilon://?command=openfolder&amp;siteaddress=FAM.docvelocity-na8.net&amp;folderid=FXB68D8340-A4B6-BD73-A9C6-D1882D3A7F40","FX2203419")</f>
        <v>FX2203419</v>
      </c>
      <c r="F78" t="s">
        <v>80</v>
      </c>
      <c r="G78" t="s">
        <v>80</v>
      </c>
      <c r="H78" t="s">
        <v>81</v>
      </c>
      <c r="I78" t="s">
        <v>276</v>
      </c>
      <c r="J78">
        <v>0</v>
      </c>
      <c r="K78" t="s">
        <v>83</v>
      </c>
      <c r="L78" t="s">
        <v>84</v>
      </c>
      <c r="M78" t="s">
        <v>85</v>
      </c>
      <c r="N78">
        <v>1</v>
      </c>
      <c r="O78" s="1">
        <v>44623.921435185184</v>
      </c>
      <c r="P78" s="1">
        <v>44624.082928240743</v>
      </c>
      <c r="Q78">
        <v>13199</v>
      </c>
      <c r="R78">
        <v>754</v>
      </c>
      <c r="S78" t="b">
        <v>0</v>
      </c>
      <c r="T78" t="s">
        <v>86</v>
      </c>
      <c r="U78" t="b">
        <v>0</v>
      </c>
      <c r="V78" t="s">
        <v>214</v>
      </c>
      <c r="W78" s="1">
        <v>44624.082928240743</v>
      </c>
      <c r="X78">
        <v>585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53</v>
      </c>
      <c r="AF78">
        <v>0</v>
      </c>
      <c r="AG78">
        <v>4</v>
      </c>
      <c r="AH78" t="s">
        <v>86</v>
      </c>
      <c r="AI78" t="s">
        <v>86</v>
      </c>
      <c r="AJ78" t="s">
        <v>86</v>
      </c>
      <c r="AK78" t="s">
        <v>86</v>
      </c>
      <c r="AL78" t="s">
        <v>86</v>
      </c>
      <c r="AM78" t="s">
        <v>86</v>
      </c>
      <c r="AN78" t="s">
        <v>86</v>
      </c>
      <c r="AO78" t="s">
        <v>86</v>
      </c>
      <c r="AP78" t="s">
        <v>86</v>
      </c>
      <c r="AQ78" t="s">
        <v>86</v>
      </c>
      <c r="AR78" t="s">
        <v>86</v>
      </c>
      <c r="AS78" t="s">
        <v>86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</row>
    <row r="79" spans="1:57" x14ac:dyDescent="0.45">
      <c r="A79" t="s">
        <v>277</v>
      </c>
      <c r="B79" t="s">
        <v>77</v>
      </c>
      <c r="C79" t="s">
        <v>278</v>
      </c>
      <c r="D79" t="s">
        <v>79</v>
      </c>
      <c r="E79" s="2" t="str">
        <f>HYPERLINK("capsilon://?command=openfolder&amp;siteaddress=FAM.docvelocity-na8.net&amp;folderid=FX544E463B-A380-A0C9-DA14-C90CD5363D72","FX22031880")</f>
        <v>FX22031880</v>
      </c>
      <c r="F79" t="s">
        <v>80</v>
      </c>
      <c r="G79" t="s">
        <v>80</v>
      </c>
      <c r="H79" t="s">
        <v>81</v>
      </c>
      <c r="I79" t="s">
        <v>279</v>
      </c>
      <c r="J79">
        <v>0</v>
      </c>
      <c r="K79" t="s">
        <v>83</v>
      </c>
      <c r="L79" t="s">
        <v>84</v>
      </c>
      <c r="M79" t="s">
        <v>85</v>
      </c>
      <c r="N79">
        <v>1</v>
      </c>
      <c r="O79" s="1">
        <v>44623.924803240741</v>
      </c>
      <c r="P79" s="1">
        <v>44624.087881944448</v>
      </c>
      <c r="Q79">
        <v>13500</v>
      </c>
      <c r="R79">
        <v>590</v>
      </c>
      <c r="S79" t="b">
        <v>0</v>
      </c>
      <c r="T79" t="s">
        <v>86</v>
      </c>
      <c r="U79" t="b">
        <v>0</v>
      </c>
      <c r="V79" t="s">
        <v>214</v>
      </c>
      <c r="W79" s="1">
        <v>44624.087881944448</v>
      </c>
      <c r="X79">
        <v>427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154</v>
      </c>
      <c r="AF79">
        <v>0</v>
      </c>
      <c r="AG79">
        <v>8</v>
      </c>
      <c r="AH79" t="s">
        <v>86</v>
      </c>
      <c r="AI79" t="s">
        <v>86</v>
      </c>
      <c r="AJ79" t="s">
        <v>86</v>
      </c>
      <c r="AK79" t="s">
        <v>86</v>
      </c>
      <c r="AL79" t="s">
        <v>86</v>
      </c>
      <c r="AM79" t="s">
        <v>86</v>
      </c>
      <c r="AN79" t="s">
        <v>86</v>
      </c>
      <c r="AO79" t="s">
        <v>86</v>
      </c>
      <c r="AP79" t="s">
        <v>86</v>
      </c>
      <c r="AQ79" t="s">
        <v>86</v>
      </c>
      <c r="AR79" t="s">
        <v>86</v>
      </c>
      <c r="AS79" t="s">
        <v>86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</row>
    <row r="80" spans="1:57" x14ac:dyDescent="0.45">
      <c r="A80" t="s">
        <v>280</v>
      </c>
      <c r="B80" t="s">
        <v>77</v>
      </c>
      <c r="C80" t="s">
        <v>281</v>
      </c>
      <c r="D80" t="s">
        <v>79</v>
      </c>
      <c r="E80" s="2" t="str">
        <f>HYPERLINK("capsilon://?command=openfolder&amp;siteaddress=FAM.docvelocity-na8.net&amp;folderid=FXA869EB07-2B02-2F49-E0A6-6CA0A99FABE5","FX22031785")</f>
        <v>FX22031785</v>
      </c>
      <c r="F80" t="s">
        <v>80</v>
      </c>
      <c r="G80" t="s">
        <v>80</v>
      </c>
      <c r="H80" t="s">
        <v>81</v>
      </c>
      <c r="I80" t="s">
        <v>282</v>
      </c>
      <c r="J80">
        <v>0</v>
      </c>
      <c r="K80" t="s">
        <v>83</v>
      </c>
      <c r="L80" t="s">
        <v>84</v>
      </c>
      <c r="M80" t="s">
        <v>85</v>
      </c>
      <c r="N80">
        <v>1</v>
      </c>
      <c r="O80" s="1">
        <v>44623.933645833335</v>
      </c>
      <c r="P80" s="1">
        <v>44624.093761574077</v>
      </c>
      <c r="Q80">
        <v>13129</v>
      </c>
      <c r="R80">
        <v>705</v>
      </c>
      <c r="S80" t="b">
        <v>0</v>
      </c>
      <c r="T80" t="s">
        <v>86</v>
      </c>
      <c r="U80" t="b">
        <v>0</v>
      </c>
      <c r="V80" t="s">
        <v>214</v>
      </c>
      <c r="W80" s="1">
        <v>44624.093761574077</v>
      </c>
      <c r="X80">
        <v>507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48</v>
      </c>
      <c r="AF80">
        <v>0</v>
      </c>
      <c r="AG80">
        <v>6</v>
      </c>
      <c r="AH80" t="s">
        <v>86</v>
      </c>
      <c r="AI80" t="s">
        <v>86</v>
      </c>
      <c r="AJ80" t="s">
        <v>86</v>
      </c>
      <c r="AK80" t="s">
        <v>86</v>
      </c>
      <c r="AL80" t="s">
        <v>86</v>
      </c>
      <c r="AM80" t="s">
        <v>86</v>
      </c>
      <c r="AN80" t="s">
        <v>86</v>
      </c>
      <c r="AO80" t="s">
        <v>86</v>
      </c>
      <c r="AP80" t="s">
        <v>86</v>
      </c>
      <c r="AQ80" t="s">
        <v>86</v>
      </c>
      <c r="AR80" t="s">
        <v>86</v>
      </c>
      <c r="AS80" t="s">
        <v>86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86</v>
      </c>
    </row>
    <row r="81" spans="1:57" x14ac:dyDescent="0.45">
      <c r="A81" t="s">
        <v>283</v>
      </c>
      <c r="B81" t="s">
        <v>77</v>
      </c>
      <c r="C81" t="s">
        <v>205</v>
      </c>
      <c r="D81" t="s">
        <v>79</v>
      </c>
      <c r="E81" s="2" t="str">
        <f>HYPERLINK("capsilon://?command=openfolder&amp;siteaddress=FAM.docvelocity-na8.net&amp;folderid=FX48474BF1-EC84-4B63-C82B-B5D6FCEE9033","FX22031213")</f>
        <v>FX22031213</v>
      </c>
      <c r="F81" t="s">
        <v>80</v>
      </c>
      <c r="G81" t="s">
        <v>80</v>
      </c>
      <c r="H81" t="s">
        <v>81</v>
      </c>
      <c r="I81" t="s">
        <v>213</v>
      </c>
      <c r="J81">
        <v>0</v>
      </c>
      <c r="K81" t="s">
        <v>83</v>
      </c>
      <c r="L81" t="s">
        <v>84</v>
      </c>
      <c r="M81" t="s">
        <v>85</v>
      </c>
      <c r="N81">
        <v>2</v>
      </c>
      <c r="O81" s="1">
        <v>44623.940787037034</v>
      </c>
      <c r="P81" s="1">
        <v>44624.172175925924</v>
      </c>
      <c r="Q81">
        <v>16031</v>
      </c>
      <c r="R81">
        <v>3961</v>
      </c>
      <c r="S81" t="b">
        <v>0</v>
      </c>
      <c r="T81" t="s">
        <v>86</v>
      </c>
      <c r="U81" t="b">
        <v>1</v>
      </c>
      <c r="V81" t="s">
        <v>214</v>
      </c>
      <c r="W81" s="1">
        <v>44623.972650462965</v>
      </c>
      <c r="X81">
        <v>2710</v>
      </c>
      <c r="Y81">
        <v>141</v>
      </c>
      <c r="Z81">
        <v>0</v>
      </c>
      <c r="AA81">
        <v>141</v>
      </c>
      <c r="AB81">
        <v>0</v>
      </c>
      <c r="AC81">
        <v>113</v>
      </c>
      <c r="AD81">
        <v>-141</v>
      </c>
      <c r="AE81">
        <v>0</v>
      </c>
      <c r="AF81">
        <v>0</v>
      </c>
      <c r="AG81">
        <v>0</v>
      </c>
      <c r="AH81" t="s">
        <v>284</v>
      </c>
      <c r="AI81" s="1">
        <v>44624.172175925924</v>
      </c>
      <c r="AJ81">
        <v>1244</v>
      </c>
      <c r="AK81">
        <v>7</v>
      </c>
      <c r="AL81">
        <v>0</v>
      </c>
      <c r="AM81">
        <v>7</v>
      </c>
      <c r="AN81">
        <v>0</v>
      </c>
      <c r="AO81">
        <v>7</v>
      </c>
      <c r="AP81">
        <v>-148</v>
      </c>
      <c r="AQ81">
        <v>0</v>
      </c>
      <c r="AR81">
        <v>0</v>
      </c>
      <c r="AS81">
        <v>0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 t="s">
        <v>86</v>
      </c>
      <c r="BB81" t="s">
        <v>86</v>
      </c>
      <c r="BC81" t="s">
        <v>86</v>
      </c>
      <c r="BD81" t="s">
        <v>86</v>
      </c>
      <c r="BE81" t="s">
        <v>86</v>
      </c>
    </row>
    <row r="82" spans="1:57" x14ac:dyDescent="0.45">
      <c r="A82" t="s">
        <v>285</v>
      </c>
      <c r="B82" t="s">
        <v>77</v>
      </c>
      <c r="C82" t="s">
        <v>224</v>
      </c>
      <c r="D82" t="s">
        <v>79</v>
      </c>
      <c r="E82" s="2" t="str">
        <f>HYPERLINK("capsilon://?command=openfolder&amp;siteaddress=FAM.docvelocity-na8.net&amp;folderid=FX563876F9-E4FC-9011-E87D-ACCF777A234B","FX22031641")</f>
        <v>FX22031641</v>
      </c>
      <c r="F82" t="s">
        <v>80</v>
      </c>
      <c r="G82" t="s">
        <v>80</v>
      </c>
      <c r="H82" t="s">
        <v>81</v>
      </c>
      <c r="I82" t="s">
        <v>225</v>
      </c>
      <c r="J82">
        <v>0</v>
      </c>
      <c r="K82" t="s">
        <v>83</v>
      </c>
      <c r="L82" t="s">
        <v>84</v>
      </c>
      <c r="M82" t="s">
        <v>85</v>
      </c>
      <c r="N82">
        <v>2</v>
      </c>
      <c r="O82" s="1">
        <v>44623.942476851851</v>
      </c>
      <c r="P82" s="1">
        <v>44624.183009259257</v>
      </c>
      <c r="Q82">
        <v>18608</v>
      </c>
      <c r="R82">
        <v>2174</v>
      </c>
      <c r="S82" t="b">
        <v>0</v>
      </c>
      <c r="T82" t="s">
        <v>86</v>
      </c>
      <c r="U82" t="b">
        <v>1</v>
      </c>
      <c r="V82" t="s">
        <v>202</v>
      </c>
      <c r="W82" s="1">
        <v>44623.960648148146</v>
      </c>
      <c r="X82">
        <v>1239</v>
      </c>
      <c r="Y82">
        <v>158</v>
      </c>
      <c r="Z82">
        <v>0</v>
      </c>
      <c r="AA82">
        <v>158</v>
      </c>
      <c r="AB82">
        <v>0</v>
      </c>
      <c r="AC82">
        <v>63</v>
      </c>
      <c r="AD82">
        <v>-158</v>
      </c>
      <c r="AE82">
        <v>0</v>
      </c>
      <c r="AF82">
        <v>0</v>
      </c>
      <c r="AG82">
        <v>0</v>
      </c>
      <c r="AH82" t="s">
        <v>284</v>
      </c>
      <c r="AI82" s="1">
        <v>44624.183009259257</v>
      </c>
      <c r="AJ82">
        <v>935</v>
      </c>
      <c r="AK82">
        <v>4</v>
      </c>
      <c r="AL82">
        <v>0</v>
      </c>
      <c r="AM82">
        <v>4</v>
      </c>
      <c r="AN82">
        <v>0</v>
      </c>
      <c r="AO82">
        <v>4</v>
      </c>
      <c r="AP82">
        <v>-162</v>
      </c>
      <c r="AQ82">
        <v>0</v>
      </c>
      <c r="AR82">
        <v>0</v>
      </c>
      <c r="AS82">
        <v>0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</row>
    <row r="83" spans="1:57" x14ac:dyDescent="0.45">
      <c r="A83" t="s">
        <v>286</v>
      </c>
      <c r="B83" t="s">
        <v>77</v>
      </c>
      <c r="C83" t="s">
        <v>287</v>
      </c>
      <c r="D83" t="s">
        <v>79</v>
      </c>
      <c r="E83" s="2" t="str">
        <f>HYPERLINK("capsilon://?command=openfolder&amp;siteaddress=FAM.docvelocity-na8.net&amp;folderid=FXC7A7DC5D-2467-04EB-7F57-818998D9361B","FX22031262")</f>
        <v>FX22031262</v>
      </c>
      <c r="F83" t="s">
        <v>80</v>
      </c>
      <c r="G83" t="s">
        <v>80</v>
      </c>
      <c r="H83" t="s">
        <v>81</v>
      </c>
      <c r="I83" t="s">
        <v>288</v>
      </c>
      <c r="J83">
        <v>0</v>
      </c>
      <c r="K83" t="s">
        <v>83</v>
      </c>
      <c r="L83" t="s">
        <v>84</v>
      </c>
      <c r="M83" t="s">
        <v>85</v>
      </c>
      <c r="N83">
        <v>2</v>
      </c>
      <c r="O83" s="1">
        <v>44623.971400462964</v>
      </c>
      <c r="P83" s="1">
        <v>44624.347893518519</v>
      </c>
      <c r="Q83">
        <v>30602</v>
      </c>
      <c r="R83">
        <v>1927</v>
      </c>
      <c r="S83" t="b">
        <v>0</v>
      </c>
      <c r="T83" t="s">
        <v>86</v>
      </c>
      <c r="U83" t="b">
        <v>0</v>
      </c>
      <c r="V83" t="s">
        <v>202</v>
      </c>
      <c r="W83" s="1">
        <v>44623.982152777775</v>
      </c>
      <c r="X83">
        <v>876</v>
      </c>
      <c r="Y83">
        <v>154</v>
      </c>
      <c r="Z83">
        <v>0</v>
      </c>
      <c r="AA83">
        <v>154</v>
      </c>
      <c r="AB83">
        <v>0</v>
      </c>
      <c r="AC83">
        <v>80</v>
      </c>
      <c r="AD83">
        <v>-154</v>
      </c>
      <c r="AE83">
        <v>0</v>
      </c>
      <c r="AF83">
        <v>0</v>
      </c>
      <c r="AG83">
        <v>0</v>
      </c>
      <c r="AH83" t="s">
        <v>284</v>
      </c>
      <c r="AI83" s="1">
        <v>44624.347893518519</v>
      </c>
      <c r="AJ83">
        <v>1043</v>
      </c>
      <c r="AK83">
        <v>8</v>
      </c>
      <c r="AL83">
        <v>0</v>
      </c>
      <c r="AM83">
        <v>8</v>
      </c>
      <c r="AN83">
        <v>59</v>
      </c>
      <c r="AO83">
        <v>8</v>
      </c>
      <c r="AP83">
        <v>-162</v>
      </c>
      <c r="AQ83">
        <v>0</v>
      </c>
      <c r="AR83">
        <v>0</v>
      </c>
      <c r="AS83">
        <v>0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</row>
    <row r="84" spans="1:57" x14ac:dyDescent="0.45">
      <c r="A84" t="s">
        <v>289</v>
      </c>
      <c r="B84" t="s">
        <v>77</v>
      </c>
      <c r="C84" t="s">
        <v>227</v>
      </c>
      <c r="D84" t="s">
        <v>79</v>
      </c>
      <c r="E84" s="2" t="str">
        <f>HYPERLINK("capsilon://?command=openfolder&amp;siteaddress=FAM.docvelocity-na8.net&amp;folderid=FX6331C4B1-C614-EC45-1B08-0443A6869FFE","FX22031543")</f>
        <v>FX22031543</v>
      </c>
      <c r="F84" t="s">
        <v>80</v>
      </c>
      <c r="G84" t="s">
        <v>80</v>
      </c>
      <c r="H84" t="s">
        <v>81</v>
      </c>
      <c r="I84" t="s">
        <v>228</v>
      </c>
      <c r="J84">
        <v>0</v>
      </c>
      <c r="K84" t="s">
        <v>83</v>
      </c>
      <c r="L84" t="s">
        <v>84</v>
      </c>
      <c r="M84" t="s">
        <v>85</v>
      </c>
      <c r="N84">
        <v>2</v>
      </c>
      <c r="O84" s="1">
        <v>44623.979305555556</v>
      </c>
      <c r="P84" s="1">
        <v>44624.218171296299</v>
      </c>
      <c r="Q84">
        <v>14748</v>
      </c>
      <c r="R84">
        <v>5890</v>
      </c>
      <c r="S84" t="b">
        <v>0</v>
      </c>
      <c r="T84" t="s">
        <v>86</v>
      </c>
      <c r="U84" t="b">
        <v>1</v>
      </c>
      <c r="V84" t="s">
        <v>202</v>
      </c>
      <c r="W84" s="1">
        <v>44624.015173611115</v>
      </c>
      <c r="X84">
        <v>2852</v>
      </c>
      <c r="Y84">
        <v>390</v>
      </c>
      <c r="Z84">
        <v>0</v>
      </c>
      <c r="AA84">
        <v>390</v>
      </c>
      <c r="AB84">
        <v>0</v>
      </c>
      <c r="AC84">
        <v>139</v>
      </c>
      <c r="AD84">
        <v>-390</v>
      </c>
      <c r="AE84">
        <v>0</v>
      </c>
      <c r="AF84">
        <v>0</v>
      </c>
      <c r="AG84">
        <v>0</v>
      </c>
      <c r="AH84" t="s">
        <v>284</v>
      </c>
      <c r="AI84" s="1">
        <v>44624.218171296299</v>
      </c>
      <c r="AJ84">
        <v>3038</v>
      </c>
      <c r="AK84">
        <v>9</v>
      </c>
      <c r="AL84">
        <v>0</v>
      </c>
      <c r="AM84">
        <v>9</v>
      </c>
      <c r="AN84">
        <v>0</v>
      </c>
      <c r="AO84">
        <v>9</v>
      </c>
      <c r="AP84">
        <v>-399</v>
      </c>
      <c r="AQ84">
        <v>0</v>
      </c>
      <c r="AR84">
        <v>0</v>
      </c>
      <c r="AS84">
        <v>0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 t="s">
        <v>86</v>
      </c>
      <c r="BB84" t="s">
        <v>86</v>
      </c>
      <c r="BC84" t="s">
        <v>86</v>
      </c>
      <c r="BD84" t="s">
        <v>86</v>
      </c>
      <c r="BE84" t="s">
        <v>86</v>
      </c>
    </row>
    <row r="85" spans="1:57" x14ac:dyDescent="0.45">
      <c r="A85" t="s">
        <v>290</v>
      </c>
      <c r="B85" t="s">
        <v>77</v>
      </c>
      <c r="C85" t="s">
        <v>247</v>
      </c>
      <c r="D85" t="s">
        <v>79</v>
      </c>
      <c r="E85" s="2" t="str">
        <f>HYPERLINK("capsilon://?command=openfolder&amp;siteaddress=FAM.docvelocity-na8.net&amp;folderid=FX96C806F4-82B2-45AD-A192-FDDA9201AE2B","FX22031552")</f>
        <v>FX22031552</v>
      </c>
      <c r="F85" t="s">
        <v>80</v>
      </c>
      <c r="G85" t="s">
        <v>80</v>
      </c>
      <c r="H85" t="s">
        <v>81</v>
      </c>
      <c r="I85" t="s">
        <v>248</v>
      </c>
      <c r="J85">
        <v>0</v>
      </c>
      <c r="K85" t="s">
        <v>83</v>
      </c>
      <c r="L85" t="s">
        <v>84</v>
      </c>
      <c r="M85" t="s">
        <v>85</v>
      </c>
      <c r="N85">
        <v>2</v>
      </c>
      <c r="O85" s="1">
        <v>44623.984398148146</v>
      </c>
      <c r="P85" s="1">
        <v>44624.210543981484</v>
      </c>
      <c r="Q85">
        <v>15558</v>
      </c>
      <c r="R85">
        <v>3981</v>
      </c>
      <c r="S85" t="b">
        <v>0</v>
      </c>
      <c r="T85" t="s">
        <v>86</v>
      </c>
      <c r="U85" t="b">
        <v>1</v>
      </c>
      <c r="V85" t="s">
        <v>214</v>
      </c>
      <c r="W85" s="1">
        <v>44624.050173611111</v>
      </c>
      <c r="X85">
        <v>2658</v>
      </c>
      <c r="Y85">
        <v>314</v>
      </c>
      <c r="Z85">
        <v>0</v>
      </c>
      <c r="AA85">
        <v>314</v>
      </c>
      <c r="AB85">
        <v>0</v>
      </c>
      <c r="AC85">
        <v>162</v>
      </c>
      <c r="AD85">
        <v>-314</v>
      </c>
      <c r="AE85">
        <v>0</v>
      </c>
      <c r="AF85">
        <v>0</v>
      </c>
      <c r="AG85">
        <v>0</v>
      </c>
      <c r="AH85" t="s">
        <v>257</v>
      </c>
      <c r="AI85" s="1">
        <v>44624.210543981484</v>
      </c>
      <c r="AJ85">
        <v>1257</v>
      </c>
      <c r="AK85">
        <v>7</v>
      </c>
      <c r="AL85">
        <v>0</v>
      </c>
      <c r="AM85">
        <v>7</v>
      </c>
      <c r="AN85">
        <v>0</v>
      </c>
      <c r="AO85">
        <v>5</v>
      </c>
      <c r="AP85">
        <v>-321</v>
      </c>
      <c r="AQ85">
        <v>0</v>
      </c>
      <c r="AR85">
        <v>0</v>
      </c>
      <c r="AS85">
        <v>0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 t="s">
        <v>86</v>
      </c>
      <c r="BB85" t="s">
        <v>86</v>
      </c>
      <c r="BC85" t="s">
        <v>86</v>
      </c>
      <c r="BD85" t="s">
        <v>86</v>
      </c>
      <c r="BE85" t="s">
        <v>86</v>
      </c>
    </row>
    <row r="86" spans="1:57" x14ac:dyDescent="0.45">
      <c r="A86" t="s">
        <v>291</v>
      </c>
      <c r="B86" t="s">
        <v>77</v>
      </c>
      <c r="C86" t="s">
        <v>250</v>
      </c>
      <c r="D86" t="s">
        <v>79</v>
      </c>
      <c r="E86" s="2" t="str">
        <f>HYPERLINK("capsilon://?command=openfolder&amp;siteaddress=FAM.docvelocity-na8.net&amp;folderid=FX5C98D557-9F21-D58C-B19A-FC133ED25E8C","FX22031476")</f>
        <v>FX22031476</v>
      </c>
      <c r="F86" t="s">
        <v>80</v>
      </c>
      <c r="G86" t="s">
        <v>80</v>
      </c>
      <c r="H86" t="s">
        <v>81</v>
      </c>
      <c r="I86" t="s">
        <v>251</v>
      </c>
      <c r="J86">
        <v>0</v>
      </c>
      <c r="K86" t="s">
        <v>83</v>
      </c>
      <c r="L86" t="s">
        <v>84</v>
      </c>
      <c r="M86" t="s">
        <v>85</v>
      </c>
      <c r="N86">
        <v>2</v>
      </c>
      <c r="O86" s="1">
        <v>44623.996574074074</v>
      </c>
      <c r="P86" s="1">
        <v>44624.248888888891</v>
      </c>
      <c r="Q86">
        <v>18311</v>
      </c>
      <c r="R86">
        <v>3489</v>
      </c>
      <c r="S86" t="b">
        <v>0</v>
      </c>
      <c r="T86" t="s">
        <v>86</v>
      </c>
      <c r="U86" t="b">
        <v>1</v>
      </c>
      <c r="V86" t="s">
        <v>202</v>
      </c>
      <c r="W86" s="1">
        <v>44624.071863425925</v>
      </c>
      <c r="X86">
        <v>1096</v>
      </c>
      <c r="Y86">
        <v>129</v>
      </c>
      <c r="Z86">
        <v>0</v>
      </c>
      <c r="AA86">
        <v>129</v>
      </c>
      <c r="AB86">
        <v>0</v>
      </c>
      <c r="AC86">
        <v>60</v>
      </c>
      <c r="AD86">
        <v>-129</v>
      </c>
      <c r="AE86">
        <v>0</v>
      </c>
      <c r="AF86">
        <v>0</v>
      </c>
      <c r="AG86">
        <v>0</v>
      </c>
      <c r="AH86" t="s">
        <v>284</v>
      </c>
      <c r="AI86" s="1">
        <v>44624.248888888891</v>
      </c>
      <c r="AJ86">
        <v>1409</v>
      </c>
      <c r="AK86">
        <v>8</v>
      </c>
      <c r="AL86">
        <v>0</v>
      </c>
      <c r="AM86">
        <v>8</v>
      </c>
      <c r="AN86">
        <v>0</v>
      </c>
      <c r="AO86">
        <v>8</v>
      </c>
      <c r="AP86">
        <v>-137</v>
      </c>
      <c r="AQ86">
        <v>0</v>
      </c>
      <c r="AR86">
        <v>0</v>
      </c>
      <c r="AS86">
        <v>0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 t="s">
        <v>86</v>
      </c>
      <c r="BB86" t="s">
        <v>86</v>
      </c>
      <c r="BC86" t="s">
        <v>86</v>
      </c>
      <c r="BD86" t="s">
        <v>86</v>
      </c>
      <c r="BE86" t="s">
        <v>86</v>
      </c>
    </row>
    <row r="87" spans="1:57" x14ac:dyDescent="0.45">
      <c r="A87" t="s">
        <v>292</v>
      </c>
      <c r="B87" t="s">
        <v>77</v>
      </c>
      <c r="C87" t="s">
        <v>293</v>
      </c>
      <c r="D87" t="s">
        <v>79</v>
      </c>
      <c r="E87" s="2" t="str">
        <f>HYPERLINK("capsilon://?command=openfolder&amp;siteaddress=FAM.docvelocity-na8.net&amp;folderid=FXB692A1CB-A3E4-5956-56A1-7CF8A55A0CC1","FX22031571")</f>
        <v>FX22031571</v>
      </c>
      <c r="F87" t="s">
        <v>80</v>
      </c>
      <c r="G87" t="s">
        <v>80</v>
      </c>
      <c r="H87" t="s">
        <v>81</v>
      </c>
      <c r="I87" t="s">
        <v>294</v>
      </c>
      <c r="J87">
        <v>0</v>
      </c>
      <c r="K87" t="s">
        <v>83</v>
      </c>
      <c r="L87" t="s">
        <v>84</v>
      </c>
      <c r="M87" t="s">
        <v>85</v>
      </c>
      <c r="N87">
        <v>2</v>
      </c>
      <c r="O87" s="1">
        <v>44624.021284722221</v>
      </c>
      <c r="P87" s="1">
        <v>44624.36078703704</v>
      </c>
      <c r="Q87">
        <v>28541</v>
      </c>
      <c r="R87">
        <v>792</v>
      </c>
      <c r="S87" t="b">
        <v>0</v>
      </c>
      <c r="T87" t="s">
        <v>86</v>
      </c>
      <c r="U87" t="b">
        <v>0</v>
      </c>
      <c r="V87" t="s">
        <v>202</v>
      </c>
      <c r="W87" s="1">
        <v>44624.05096064815</v>
      </c>
      <c r="X87">
        <v>659</v>
      </c>
      <c r="Y87">
        <v>21</v>
      </c>
      <c r="Z87">
        <v>0</v>
      </c>
      <c r="AA87">
        <v>21</v>
      </c>
      <c r="AB87">
        <v>0</v>
      </c>
      <c r="AC87">
        <v>18</v>
      </c>
      <c r="AD87">
        <v>-21</v>
      </c>
      <c r="AE87">
        <v>0</v>
      </c>
      <c r="AF87">
        <v>0</v>
      </c>
      <c r="AG87">
        <v>0</v>
      </c>
      <c r="AH87" t="s">
        <v>257</v>
      </c>
      <c r="AI87" s="1">
        <v>44624.36078703704</v>
      </c>
      <c r="AJ87">
        <v>119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-22</v>
      </c>
      <c r="AQ87">
        <v>0</v>
      </c>
      <c r="AR87">
        <v>0</v>
      </c>
      <c r="AS87">
        <v>0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 t="s">
        <v>86</v>
      </c>
      <c r="BB87" t="s">
        <v>86</v>
      </c>
      <c r="BC87" t="s">
        <v>86</v>
      </c>
      <c r="BD87" t="s">
        <v>86</v>
      </c>
      <c r="BE87" t="s">
        <v>86</v>
      </c>
    </row>
    <row r="88" spans="1:57" x14ac:dyDescent="0.45">
      <c r="A88" t="s">
        <v>295</v>
      </c>
      <c r="B88" t="s">
        <v>77</v>
      </c>
      <c r="C88" t="s">
        <v>253</v>
      </c>
      <c r="D88" t="s">
        <v>79</v>
      </c>
      <c r="E88" s="2" t="str">
        <f>HYPERLINK("capsilon://?command=openfolder&amp;siteaddress=FAM.docvelocity-na8.net&amp;folderid=FX7BF8923C-D1CD-2B63-4772-69551673332D","FX220210891")</f>
        <v>FX220210891</v>
      </c>
      <c r="F88" t="s">
        <v>80</v>
      </c>
      <c r="G88" t="s">
        <v>80</v>
      </c>
      <c r="H88" t="s">
        <v>81</v>
      </c>
      <c r="I88" t="s">
        <v>254</v>
      </c>
      <c r="J88">
        <v>0</v>
      </c>
      <c r="K88" t="s">
        <v>83</v>
      </c>
      <c r="L88" t="s">
        <v>84</v>
      </c>
      <c r="M88" t="s">
        <v>85</v>
      </c>
      <c r="N88">
        <v>2</v>
      </c>
      <c r="O88" s="1">
        <v>44624.070428240739</v>
      </c>
      <c r="P88" s="1">
        <v>44624.256597222222</v>
      </c>
      <c r="Q88">
        <v>14726</v>
      </c>
      <c r="R88">
        <v>1359</v>
      </c>
      <c r="S88" t="b">
        <v>0</v>
      </c>
      <c r="T88" t="s">
        <v>86</v>
      </c>
      <c r="U88" t="b">
        <v>1</v>
      </c>
      <c r="V88" t="s">
        <v>202</v>
      </c>
      <c r="W88" s="1">
        <v>44624.07984953704</v>
      </c>
      <c r="X88">
        <v>689</v>
      </c>
      <c r="Y88">
        <v>42</v>
      </c>
      <c r="Z88">
        <v>0</v>
      </c>
      <c r="AA88">
        <v>42</v>
      </c>
      <c r="AB88">
        <v>0</v>
      </c>
      <c r="AC88">
        <v>35</v>
      </c>
      <c r="AD88">
        <v>-42</v>
      </c>
      <c r="AE88">
        <v>0</v>
      </c>
      <c r="AF88">
        <v>0</v>
      </c>
      <c r="AG88">
        <v>0</v>
      </c>
      <c r="AH88" t="s">
        <v>284</v>
      </c>
      <c r="AI88" s="1">
        <v>44624.256597222222</v>
      </c>
      <c r="AJ88">
        <v>666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-42</v>
      </c>
      <c r="AQ88">
        <v>0</v>
      </c>
      <c r="AR88">
        <v>0</v>
      </c>
      <c r="AS88">
        <v>0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 t="s">
        <v>86</v>
      </c>
      <c r="BB88" t="s">
        <v>86</v>
      </c>
      <c r="BC88" t="s">
        <v>86</v>
      </c>
      <c r="BD88" t="s">
        <v>86</v>
      </c>
      <c r="BE88" t="s">
        <v>86</v>
      </c>
    </row>
    <row r="89" spans="1:57" x14ac:dyDescent="0.45">
      <c r="A89" t="s">
        <v>296</v>
      </c>
      <c r="B89" t="s">
        <v>77</v>
      </c>
      <c r="C89" t="s">
        <v>272</v>
      </c>
      <c r="D89" t="s">
        <v>79</v>
      </c>
      <c r="E89" s="2" t="str">
        <f>HYPERLINK("capsilon://?command=openfolder&amp;siteaddress=FAM.docvelocity-na8.net&amp;folderid=FXFB4229E7-B055-AAE4-0932-E3C6AE3F3F2B","FX2203872")</f>
        <v>FX2203872</v>
      </c>
      <c r="F89" t="s">
        <v>80</v>
      </c>
      <c r="G89" t="s">
        <v>80</v>
      </c>
      <c r="H89" t="s">
        <v>81</v>
      </c>
      <c r="I89" t="s">
        <v>273</v>
      </c>
      <c r="J89">
        <v>0</v>
      </c>
      <c r="K89" t="s">
        <v>83</v>
      </c>
      <c r="L89" t="s">
        <v>84</v>
      </c>
      <c r="M89" t="s">
        <v>85</v>
      </c>
      <c r="N89">
        <v>2</v>
      </c>
      <c r="O89" s="1">
        <v>44624.077418981484</v>
      </c>
      <c r="P89" s="1">
        <v>44624.295162037037</v>
      </c>
      <c r="Q89">
        <v>10939</v>
      </c>
      <c r="R89">
        <v>7874</v>
      </c>
      <c r="S89" t="b">
        <v>0</v>
      </c>
      <c r="T89" t="s">
        <v>86</v>
      </c>
      <c r="U89" t="b">
        <v>1</v>
      </c>
      <c r="V89" t="s">
        <v>116</v>
      </c>
      <c r="W89" s="1">
        <v>44624.14135416667</v>
      </c>
      <c r="X89">
        <v>5361</v>
      </c>
      <c r="Y89">
        <v>351</v>
      </c>
      <c r="Z89">
        <v>0</v>
      </c>
      <c r="AA89">
        <v>351</v>
      </c>
      <c r="AB89">
        <v>0</v>
      </c>
      <c r="AC89">
        <v>169</v>
      </c>
      <c r="AD89">
        <v>-351</v>
      </c>
      <c r="AE89">
        <v>0</v>
      </c>
      <c r="AF89">
        <v>0</v>
      </c>
      <c r="AG89">
        <v>0</v>
      </c>
      <c r="AH89" t="s">
        <v>284</v>
      </c>
      <c r="AI89" s="1">
        <v>44624.295162037037</v>
      </c>
      <c r="AJ89">
        <v>2206</v>
      </c>
      <c r="AK89">
        <v>10</v>
      </c>
      <c r="AL89">
        <v>0</v>
      </c>
      <c r="AM89">
        <v>10</v>
      </c>
      <c r="AN89">
        <v>0</v>
      </c>
      <c r="AO89">
        <v>9</v>
      </c>
      <c r="AP89">
        <v>-361</v>
      </c>
      <c r="AQ89">
        <v>0</v>
      </c>
      <c r="AR89">
        <v>0</v>
      </c>
      <c r="AS89">
        <v>0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</row>
    <row r="90" spans="1:57" x14ac:dyDescent="0.45">
      <c r="A90" t="s">
        <v>297</v>
      </c>
      <c r="B90" t="s">
        <v>77</v>
      </c>
      <c r="C90" t="s">
        <v>275</v>
      </c>
      <c r="D90" t="s">
        <v>79</v>
      </c>
      <c r="E90" s="2" t="str">
        <f>HYPERLINK("capsilon://?command=openfolder&amp;siteaddress=FAM.docvelocity-na8.net&amp;folderid=FXB68D8340-A4B6-BD73-A9C6-D1882D3A7F40","FX2203419")</f>
        <v>FX2203419</v>
      </c>
      <c r="F90" t="s">
        <v>80</v>
      </c>
      <c r="G90" t="s">
        <v>80</v>
      </c>
      <c r="H90" t="s">
        <v>81</v>
      </c>
      <c r="I90" t="s">
        <v>276</v>
      </c>
      <c r="J90">
        <v>0</v>
      </c>
      <c r="K90" t="s">
        <v>83</v>
      </c>
      <c r="L90" t="s">
        <v>84</v>
      </c>
      <c r="M90" t="s">
        <v>85</v>
      </c>
      <c r="N90">
        <v>2</v>
      </c>
      <c r="O90" s="1">
        <v>44624.084247685183</v>
      </c>
      <c r="P90" s="1">
        <v>44624.287118055552</v>
      </c>
      <c r="Q90">
        <v>14969</v>
      </c>
      <c r="R90">
        <v>2559</v>
      </c>
      <c r="S90" t="b">
        <v>0</v>
      </c>
      <c r="T90" t="s">
        <v>86</v>
      </c>
      <c r="U90" t="b">
        <v>1</v>
      </c>
      <c r="V90" t="s">
        <v>202</v>
      </c>
      <c r="W90" s="1">
        <v>44624.109282407408</v>
      </c>
      <c r="X90">
        <v>2105</v>
      </c>
      <c r="Y90">
        <v>198</v>
      </c>
      <c r="Z90">
        <v>0</v>
      </c>
      <c r="AA90">
        <v>198</v>
      </c>
      <c r="AB90">
        <v>0</v>
      </c>
      <c r="AC90">
        <v>120</v>
      </c>
      <c r="AD90">
        <v>-198</v>
      </c>
      <c r="AE90">
        <v>0</v>
      </c>
      <c r="AF90">
        <v>0</v>
      </c>
      <c r="AG90">
        <v>0</v>
      </c>
      <c r="AH90" t="s">
        <v>257</v>
      </c>
      <c r="AI90" s="1">
        <v>44624.287118055552</v>
      </c>
      <c r="AJ90">
        <v>454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-201</v>
      </c>
      <c r="AQ90">
        <v>0</v>
      </c>
      <c r="AR90">
        <v>0</v>
      </c>
      <c r="AS90">
        <v>0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 t="s">
        <v>86</v>
      </c>
      <c r="BB90" t="s">
        <v>86</v>
      </c>
      <c r="BC90" t="s">
        <v>86</v>
      </c>
      <c r="BD90" t="s">
        <v>86</v>
      </c>
      <c r="BE90" t="s">
        <v>86</v>
      </c>
    </row>
    <row r="91" spans="1:57" x14ac:dyDescent="0.45">
      <c r="A91" t="s">
        <v>298</v>
      </c>
      <c r="B91" t="s">
        <v>77</v>
      </c>
      <c r="C91" t="s">
        <v>278</v>
      </c>
      <c r="D91" t="s">
        <v>79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80</v>
      </c>
      <c r="G91" t="s">
        <v>80</v>
      </c>
      <c r="H91" t="s">
        <v>81</v>
      </c>
      <c r="I91" t="s">
        <v>279</v>
      </c>
      <c r="J91">
        <v>0</v>
      </c>
      <c r="K91" t="s">
        <v>83</v>
      </c>
      <c r="L91" t="s">
        <v>84</v>
      </c>
      <c r="M91" t="s">
        <v>85</v>
      </c>
      <c r="N91">
        <v>2</v>
      </c>
      <c r="O91" s="1">
        <v>44624.089108796295</v>
      </c>
      <c r="P91" s="1">
        <v>44624.335810185185</v>
      </c>
      <c r="Q91">
        <v>15483</v>
      </c>
      <c r="R91">
        <v>5832</v>
      </c>
      <c r="S91" t="b">
        <v>0</v>
      </c>
      <c r="T91" t="s">
        <v>86</v>
      </c>
      <c r="U91" t="b">
        <v>1</v>
      </c>
      <c r="V91" t="s">
        <v>202</v>
      </c>
      <c r="W91" s="1">
        <v>44624.14571759259</v>
      </c>
      <c r="X91">
        <v>2651</v>
      </c>
      <c r="Y91">
        <v>298</v>
      </c>
      <c r="Z91">
        <v>0</v>
      </c>
      <c r="AA91">
        <v>298</v>
      </c>
      <c r="AB91">
        <v>0</v>
      </c>
      <c r="AC91">
        <v>156</v>
      </c>
      <c r="AD91">
        <v>-298</v>
      </c>
      <c r="AE91">
        <v>0</v>
      </c>
      <c r="AF91">
        <v>0</v>
      </c>
      <c r="AG91">
        <v>0</v>
      </c>
      <c r="AH91" t="s">
        <v>284</v>
      </c>
      <c r="AI91" s="1">
        <v>44624.335810185185</v>
      </c>
      <c r="AJ91">
        <v>3124</v>
      </c>
      <c r="AK91">
        <v>15</v>
      </c>
      <c r="AL91">
        <v>0</v>
      </c>
      <c r="AM91">
        <v>15</v>
      </c>
      <c r="AN91">
        <v>0</v>
      </c>
      <c r="AO91">
        <v>15</v>
      </c>
      <c r="AP91">
        <v>-313</v>
      </c>
      <c r="AQ91">
        <v>0</v>
      </c>
      <c r="AR91">
        <v>0</v>
      </c>
      <c r="AS91">
        <v>0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 t="s">
        <v>86</v>
      </c>
      <c r="BB91" t="s">
        <v>86</v>
      </c>
      <c r="BC91" t="s">
        <v>86</v>
      </c>
      <c r="BD91" t="s">
        <v>86</v>
      </c>
      <c r="BE91" t="s">
        <v>86</v>
      </c>
    </row>
    <row r="92" spans="1:57" x14ac:dyDescent="0.45">
      <c r="A92" t="s">
        <v>299</v>
      </c>
      <c r="B92" t="s">
        <v>77</v>
      </c>
      <c r="C92" t="s">
        <v>281</v>
      </c>
      <c r="D92" t="s">
        <v>79</v>
      </c>
      <c r="E92" s="2" t="str">
        <f>HYPERLINK("capsilon://?command=openfolder&amp;siteaddress=FAM.docvelocity-na8.net&amp;folderid=FXA869EB07-2B02-2F49-E0A6-6CA0A99FABE5","FX22031785")</f>
        <v>FX22031785</v>
      </c>
      <c r="F92" t="s">
        <v>80</v>
      </c>
      <c r="G92" t="s">
        <v>80</v>
      </c>
      <c r="H92" t="s">
        <v>81</v>
      </c>
      <c r="I92" t="s">
        <v>282</v>
      </c>
      <c r="J92">
        <v>0</v>
      </c>
      <c r="K92" t="s">
        <v>83</v>
      </c>
      <c r="L92" t="s">
        <v>84</v>
      </c>
      <c r="M92" t="s">
        <v>85</v>
      </c>
      <c r="N92">
        <v>2</v>
      </c>
      <c r="O92" s="1">
        <v>44624.094907407409</v>
      </c>
      <c r="P92" s="1">
        <v>44624.309490740743</v>
      </c>
      <c r="Q92">
        <v>15417</v>
      </c>
      <c r="R92">
        <v>3123</v>
      </c>
      <c r="S92" t="b">
        <v>0</v>
      </c>
      <c r="T92" t="s">
        <v>86</v>
      </c>
      <c r="U92" t="b">
        <v>1</v>
      </c>
      <c r="V92" t="s">
        <v>91</v>
      </c>
      <c r="W92" s="1">
        <v>44624.153692129628</v>
      </c>
      <c r="X92">
        <v>2478</v>
      </c>
      <c r="Y92">
        <v>303</v>
      </c>
      <c r="Z92">
        <v>0</v>
      </c>
      <c r="AA92">
        <v>303</v>
      </c>
      <c r="AB92">
        <v>0</v>
      </c>
      <c r="AC92">
        <v>235</v>
      </c>
      <c r="AD92">
        <v>-303</v>
      </c>
      <c r="AE92">
        <v>0</v>
      </c>
      <c r="AF92">
        <v>0</v>
      </c>
      <c r="AG92">
        <v>0</v>
      </c>
      <c r="AH92" t="s">
        <v>257</v>
      </c>
      <c r="AI92" s="1">
        <v>44624.309490740743</v>
      </c>
      <c r="AJ92">
        <v>645</v>
      </c>
      <c r="AK92">
        <v>6</v>
      </c>
      <c r="AL92">
        <v>0</v>
      </c>
      <c r="AM92">
        <v>6</v>
      </c>
      <c r="AN92">
        <v>0</v>
      </c>
      <c r="AO92">
        <v>5</v>
      </c>
      <c r="AP92">
        <v>-309</v>
      </c>
      <c r="AQ92">
        <v>0</v>
      </c>
      <c r="AR92">
        <v>0</v>
      </c>
      <c r="AS92">
        <v>0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 t="s">
        <v>86</v>
      </c>
      <c r="BB92" t="s">
        <v>86</v>
      </c>
      <c r="BC92" t="s">
        <v>86</v>
      </c>
      <c r="BD92" t="s">
        <v>86</v>
      </c>
      <c r="BE92" t="s">
        <v>86</v>
      </c>
    </row>
    <row r="93" spans="1:57" x14ac:dyDescent="0.45">
      <c r="A93" t="s">
        <v>300</v>
      </c>
      <c r="B93" t="s">
        <v>77</v>
      </c>
      <c r="C93" t="s">
        <v>301</v>
      </c>
      <c r="D93" t="s">
        <v>79</v>
      </c>
      <c r="E93" s="2" t="str">
        <f>HYPERLINK("capsilon://?command=openfolder&amp;siteaddress=FAM.docvelocity-na8.net&amp;folderid=FX097ECC7E-DAA3-EFD7-F34B-4F3288AB1136","FX22029662")</f>
        <v>FX22029662</v>
      </c>
      <c r="F93" t="s">
        <v>80</v>
      </c>
      <c r="G93" t="s">
        <v>80</v>
      </c>
      <c r="H93" t="s">
        <v>81</v>
      </c>
      <c r="I93" t="s">
        <v>302</v>
      </c>
      <c r="J93">
        <v>0</v>
      </c>
      <c r="K93" t="s">
        <v>83</v>
      </c>
      <c r="L93" t="s">
        <v>84</v>
      </c>
      <c r="M93" t="s">
        <v>85</v>
      </c>
      <c r="N93">
        <v>2</v>
      </c>
      <c r="O93" s="1">
        <v>44624.110023148147</v>
      </c>
      <c r="P93" s="1">
        <v>44624.362662037034</v>
      </c>
      <c r="Q93">
        <v>20894</v>
      </c>
      <c r="R93">
        <v>934</v>
      </c>
      <c r="S93" t="b">
        <v>0</v>
      </c>
      <c r="T93" t="s">
        <v>86</v>
      </c>
      <c r="U93" t="b">
        <v>0</v>
      </c>
      <c r="V93" t="s">
        <v>118</v>
      </c>
      <c r="W93" s="1">
        <v>44624.156446759262</v>
      </c>
      <c r="X93">
        <v>736</v>
      </c>
      <c r="Y93">
        <v>42</v>
      </c>
      <c r="Z93">
        <v>0</v>
      </c>
      <c r="AA93">
        <v>42</v>
      </c>
      <c r="AB93">
        <v>0</v>
      </c>
      <c r="AC93">
        <v>15</v>
      </c>
      <c r="AD93">
        <v>-42</v>
      </c>
      <c r="AE93">
        <v>0</v>
      </c>
      <c r="AF93">
        <v>0</v>
      </c>
      <c r="AG93">
        <v>0</v>
      </c>
      <c r="AH93" t="s">
        <v>257</v>
      </c>
      <c r="AI93" s="1">
        <v>44624.362662037034</v>
      </c>
      <c r="AJ93">
        <v>162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-43</v>
      </c>
      <c r="AQ93">
        <v>0</v>
      </c>
      <c r="AR93">
        <v>0</v>
      </c>
      <c r="AS93">
        <v>0</v>
      </c>
      <c r="AT93" t="s">
        <v>86</v>
      </c>
      <c r="AU93" t="s">
        <v>86</v>
      </c>
      <c r="AV93" t="s">
        <v>86</v>
      </c>
      <c r="AW93" t="s">
        <v>86</v>
      </c>
      <c r="AX93" t="s">
        <v>86</v>
      </c>
      <c r="AY93" t="s">
        <v>86</v>
      </c>
      <c r="AZ93" t="s">
        <v>86</v>
      </c>
      <c r="BA93" t="s">
        <v>86</v>
      </c>
      <c r="BB93" t="s">
        <v>86</v>
      </c>
      <c r="BC93" t="s">
        <v>86</v>
      </c>
      <c r="BD93" t="s">
        <v>86</v>
      </c>
      <c r="BE93" t="s">
        <v>86</v>
      </c>
    </row>
    <row r="94" spans="1:57" x14ac:dyDescent="0.45">
      <c r="A94" t="s">
        <v>303</v>
      </c>
      <c r="B94" t="s">
        <v>77</v>
      </c>
      <c r="C94" t="s">
        <v>175</v>
      </c>
      <c r="D94" t="s">
        <v>79</v>
      </c>
      <c r="E94" s="2" t="str">
        <f>HYPERLINK("capsilon://?command=openfolder&amp;siteaddress=FAM.docvelocity-na8.net&amp;folderid=FX02FEB017-916B-1201-BC00-D383D262F7A6","FX2203363")</f>
        <v>FX2203363</v>
      </c>
      <c r="F94" t="s">
        <v>80</v>
      </c>
      <c r="G94" t="s">
        <v>80</v>
      </c>
      <c r="H94" t="s">
        <v>81</v>
      </c>
      <c r="I94" t="s">
        <v>304</v>
      </c>
      <c r="J94">
        <v>0</v>
      </c>
      <c r="K94" t="s">
        <v>83</v>
      </c>
      <c r="L94" t="s">
        <v>84</v>
      </c>
      <c r="M94" t="s">
        <v>85</v>
      </c>
      <c r="N94">
        <v>2</v>
      </c>
      <c r="O94" s="1">
        <v>44624.412395833337</v>
      </c>
      <c r="P94" s="1">
        <v>44624.487974537034</v>
      </c>
      <c r="Q94">
        <v>5171</v>
      </c>
      <c r="R94">
        <v>1359</v>
      </c>
      <c r="S94" t="b">
        <v>0</v>
      </c>
      <c r="T94" t="s">
        <v>86</v>
      </c>
      <c r="U94" t="b">
        <v>0</v>
      </c>
      <c r="V94" t="s">
        <v>118</v>
      </c>
      <c r="W94" s="1">
        <v>44624.422986111109</v>
      </c>
      <c r="X94">
        <v>733</v>
      </c>
      <c r="Y94">
        <v>76</v>
      </c>
      <c r="Z94">
        <v>0</v>
      </c>
      <c r="AA94">
        <v>76</v>
      </c>
      <c r="AB94">
        <v>0</v>
      </c>
      <c r="AC94">
        <v>20</v>
      </c>
      <c r="AD94">
        <v>-76</v>
      </c>
      <c r="AE94">
        <v>0</v>
      </c>
      <c r="AF94">
        <v>0</v>
      </c>
      <c r="AG94">
        <v>0</v>
      </c>
      <c r="AH94" t="s">
        <v>106</v>
      </c>
      <c r="AI94" s="1">
        <v>44624.487974537034</v>
      </c>
      <c r="AJ94">
        <v>480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-77</v>
      </c>
      <c r="AQ94">
        <v>0</v>
      </c>
      <c r="AR94">
        <v>0</v>
      </c>
      <c r="AS94">
        <v>0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 t="s">
        <v>86</v>
      </c>
      <c r="BB94" t="s">
        <v>86</v>
      </c>
      <c r="BC94" t="s">
        <v>86</v>
      </c>
      <c r="BD94" t="s">
        <v>86</v>
      </c>
      <c r="BE94" t="s">
        <v>86</v>
      </c>
    </row>
    <row r="95" spans="1:57" x14ac:dyDescent="0.45">
      <c r="A95" t="s">
        <v>305</v>
      </c>
      <c r="B95" t="s">
        <v>77</v>
      </c>
      <c r="C95" t="s">
        <v>175</v>
      </c>
      <c r="D95" t="s">
        <v>79</v>
      </c>
      <c r="E95" s="2" t="str">
        <f>HYPERLINK("capsilon://?command=openfolder&amp;siteaddress=FAM.docvelocity-na8.net&amp;folderid=FX02FEB017-916B-1201-BC00-D383D262F7A6","FX2203363")</f>
        <v>FX2203363</v>
      </c>
      <c r="F95" t="s">
        <v>80</v>
      </c>
      <c r="G95" t="s">
        <v>80</v>
      </c>
      <c r="H95" t="s">
        <v>81</v>
      </c>
      <c r="I95" t="s">
        <v>306</v>
      </c>
      <c r="J95">
        <v>0</v>
      </c>
      <c r="K95" t="s">
        <v>83</v>
      </c>
      <c r="L95" t="s">
        <v>84</v>
      </c>
      <c r="M95" t="s">
        <v>85</v>
      </c>
      <c r="N95">
        <v>2</v>
      </c>
      <c r="O95" s="1">
        <v>44624.412789351853</v>
      </c>
      <c r="P95" s="1">
        <v>44624.48605324074</v>
      </c>
      <c r="Q95">
        <v>5530</v>
      </c>
      <c r="R95">
        <v>800</v>
      </c>
      <c r="S95" t="b">
        <v>0</v>
      </c>
      <c r="T95" t="s">
        <v>86</v>
      </c>
      <c r="U95" t="b">
        <v>0</v>
      </c>
      <c r="V95" t="s">
        <v>139</v>
      </c>
      <c r="W95" s="1">
        <v>44624.421296296299</v>
      </c>
      <c r="X95">
        <v>539</v>
      </c>
      <c r="Y95">
        <v>71</v>
      </c>
      <c r="Z95">
        <v>0</v>
      </c>
      <c r="AA95">
        <v>71</v>
      </c>
      <c r="AB95">
        <v>0</v>
      </c>
      <c r="AC95">
        <v>17</v>
      </c>
      <c r="AD95">
        <v>-71</v>
      </c>
      <c r="AE95">
        <v>0</v>
      </c>
      <c r="AF95">
        <v>0</v>
      </c>
      <c r="AG95">
        <v>0</v>
      </c>
      <c r="AH95" t="s">
        <v>122</v>
      </c>
      <c r="AI95" s="1">
        <v>44624.48605324074</v>
      </c>
      <c r="AJ95">
        <v>261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-71</v>
      </c>
      <c r="AQ95">
        <v>0</v>
      </c>
      <c r="AR95">
        <v>0</v>
      </c>
      <c r="AS95">
        <v>0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 t="s">
        <v>86</v>
      </c>
      <c r="BB95" t="s">
        <v>86</v>
      </c>
      <c r="BC95" t="s">
        <v>86</v>
      </c>
      <c r="BD95" t="s">
        <v>86</v>
      </c>
      <c r="BE95" t="s">
        <v>86</v>
      </c>
    </row>
    <row r="96" spans="1:57" x14ac:dyDescent="0.45">
      <c r="A96" t="s">
        <v>307</v>
      </c>
      <c r="B96" t="s">
        <v>77</v>
      </c>
      <c r="C96" t="s">
        <v>308</v>
      </c>
      <c r="D96" t="s">
        <v>79</v>
      </c>
      <c r="E96" s="2" t="str">
        <f>HYPERLINK("capsilon://?command=openfolder&amp;siteaddress=FAM.docvelocity-na8.net&amp;folderid=FXED2E7CC9-86C0-43E1-E86C-4686D795CB3A","FX220212263")</f>
        <v>FX220212263</v>
      </c>
      <c r="F96" t="s">
        <v>80</v>
      </c>
      <c r="G96" t="s">
        <v>80</v>
      </c>
      <c r="H96" t="s">
        <v>81</v>
      </c>
      <c r="I96" t="s">
        <v>309</v>
      </c>
      <c r="J96">
        <v>0</v>
      </c>
      <c r="K96" t="s">
        <v>83</v>
      </c>
      <c r="L96" t="s">
        <v>84</v>
      </c>
      <c r="M96" t="s">
        <v>85</v>
      </c>
      <c r="N96">
        <v>2</v>
      </c>
      <c r="O96" s="1">
        <v>44621.501793981479</v>
      </c>
      <c r="P96" s="1">
        <v>44621.674733796295</v>
      </c>
      <c r="Q96">
        <v>14534</v>
      </c>
      <c r="R96">
        <v>408</v>
      </c>
      <c r="S96" t="b">
        <v>0</v>
      </c>
      <c r="T96" t="s">
        <v>86</v>
      </c>
      <c r="U96" t="b">
        <v>0</v>
      </c>
      <c r="V96" t="s">
        <v>116</v>
      </c>
      <c r="W96" s="1">
        <v>44621.509097222224</v>
      </c>
      <c r="X96">
        <v>316</v>
      </c>
      <c r="Y96">
        <v>9</v>
      </c>
      <c r="Z96">
        <v>0</v>
      </c>
      <c r="AA96">
        <v>9</v>
      </c>
      <c r="AB96">
        <v>0</v>
      </c>
      <c r="AC96">
        <v>1</v>
      </c>
      <c r="AD96">
        <v>-9</v>
      </c>
      <c r="AE96">
        <v>0</v>
      </c>
      <c r="AF96">
        <v>0</v>
      </c>
      <c r="AG96">
        <v>0</v>
      </c>
      <c r="AH96" t="s">
        <v>122</v>
      </c>
      <c r="AI96" s="1">
        <v>44621.674733796295</v>
      </c>
      <c r="AJ96">
        <v>92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-9</v>
      </c>
      <c r="AQ96">
        <v>0</v>
      </c>
      <c r="AR96">
        <v>0</v>
      </c>
      <c r="AS96">
        <v>0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 t="s">
        <v>86</v>
      </c>
      <c r="BB96" t="s">
        <v>86</v>
      </c>
      <c r="BC96" t="s">
        <v>86</v>
      </c>
      <c r="BD96" t="s">
        <v>86</v>
      </c>
      <c r="BE96" t="s">
        <v>86</v>
      </c>
    </row>
    <row r="97" spans="1:57" x14ac:dyDescent="0.45">
      <c r="A97" t="s">
        <v>310</v>
      </c>
      <c r="B97" t="s">
        <v>77</v>
      </c>
      <c r="C97" t="s">
        <v>162</v>
      </c>
      <c r="D97" t="s">
        <v>79</v>
      </c>
      <c r="E97" s="2" t="str">
        <f>HYPERLINK("capsilon://?command=openfolder&amp;siteaddress=FAM.docvelocity-na8.net&amp;folderid=FX4F6A825A-0C6C-4EB0-B75B-054537CCE24A","FX2203430")</f>
        <v>FX2203430</v>
      </c>
      <c r="F97" t="s">
        <v>80</v>
      </c>
      <c r="G97" t="s">
        <v>80</v>
      </c>
      <c r="H97" t="s">
        <v>81</v>
      </c>
      <c r="I97" t="s">
        <v>311</v>
      </c>
      <c r="J97">
        <v>0</v>
      </c>
      <c r="K97" t="s">
        <v>83</v>
      </c>
      <c r="L97" t="s">
        <v>84</v>
      </c>
      <c r="M97" t="s">
        <v>85</v>
      </c>
      <c r="N97">
        <v>1</v>
      </c>
      <c r="O97" s="1">
        <v>44624.460416666669</v>
      </c>
      <c r="P97" s="1">
        <v>44624.475057870368</v>
      </c>
      <c r="Q97">
        <v>61</v>
      </c>
      <c r="R97">
        <v>1204</v>
      </c>
      <c r="S97" t="b">
        <v>0</v>
      </c>
      <c r="T97" t="s">
        <v>86</v>
      </c>
      <c r="U97" t="b">
        <v>0</v>
      </c>
      <c r="V97" t="s">
        <v>312</v>
      </c>
      <c r="W97" s="1">
        <v>44624.475057870368</v>
      </c>
      <c r="X97">
        <v>1204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66</v>
      </c>
      <c r="AF97">
        <v>0</v>
      </c>
      <c r="AG97">
        <v>4</v>
      </c>
      <c r="AH97" t="s">
        <v>86</v>
      </c>
      <c r="AI97" t="s">
        <v>86</v>
      </c>
      <c r="AJ97" t="s">
        <v>86</v>
      </c>
      <c r="AK97" t="s">
        <v>86</v>
      </c>
      <c r="AL97" t="s">
        <v>86</v>
      </c>
      <c r="AM97" t="s">
        <v>86</v>
      </c>
      <c r="AN97" t="s">
        <v>86</v>
      </c>
      <c r="AO97" t="s">
        <v>86</v>
      </c>
      <c r="AP97" t="s">
        <v>86</v>
      </c>
      <c r="AQ97" t="s">
        <v>86</v>
      </c>
      <c r="AR97" t="s">
        <v>86</v>
      </c>
      <c r="AS97" t="s">
        <v>86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 t="s">
        <v>86</v>
      </c>
      <c r="BB97" t="s">
        <v>86</v>
      </c>
      <c r="BC97" t="s">
        <v>86</v>
      </c>
      <c r="BD97" t="s">
        <v>86</v>
      </c>
      <c r="BE97" t="s">
        <v>86</v>
      </c>
    </row>
    <row r="98" spans="1:57" x14ac:dyDescent="0.45">
      <c r="A98" t="s">
        <v>313</v>
      </c>
      <c r="B98" t="s">
        <v>77</v>
      </c>
      <c r="C98" t="s">
        <v>162</v>
      </c>
      <c r="D98" t="s">
        <v>79</v>
      </c>
      <c r="E98" s="2" t="str">
        <f>HYPERLINK("capsilon://?command=openfolder&amp;siteaddress=FAM.docvelocity-na8.net&amp;folderid=FX4F6A825A-0C6C-4EB0-B75B-054537CCE24A","FX2203430")</f>
        <v>FX2203430</v>
      </c>
      <c r="F98" t="s">
        <v>80</v>
      </c>
      <c r="G98" t="s">
        <v>80</v>
      </c>
      <c r="H98" t="s">
        <v>81</v>
      </c>
      <c r="I98" t="s">
        <v>311</v>
      </c>
      <c r="J98">
        <v>0</v>
      </c>
      <c r="K98" t="s">
        <v>83</v>
      </c>
      <c r="L98" t="s">
        <v>84</v>
      </c>
      <c r="M98" t="s">
        <v>85</v>
      </c>
      <c r="N98">
        <v>2</v>
      </c>
      <c r="O98" s="1">
        <v>44624.476400462961</v>
      </c>
      <c r="P98" s="1">
        <v>44624.507997685185</v>
      </c>
      <c r="Q98">
        <v>513</v>
      </c>
      <c r="R98">
        <v>2217</v>
      </c>
      <c r="S98" t="b">
        <v>0</v>
      </c>
      <c r="T98" t="s">
        <v>86</v>
      </c>
      <c r="U98" t="b">
        <v>1</v>
      </c>
      <c r="V98" t="s">
        <v>312</v>
      </c>
      <c r="W98" s="1">
        <v>44624.497777777775</v>
      </c>
      <c r="X98">
        <v>1504</v>
      </c>
      <c r="Y98">
        <v>153</v>
      </c>
      <c r="Z98">
        <v>0</v>
      </c>
      <c r="AA98">
        <v>153</v>
      </c>
      <c r="AB98">
        <v>61</v>
      </c>
      <c r="AC98">
        <v>81</v>
      </c>
      <c r="AD98">
        <v>-153</v>
      </c>
      <c r="AE98">
        <v>0</v>
      </c>
      <c r="AF98">
        <v>0</v>
      </c>
      <c r="AG98">
        <v>0</v>
      </c>
      <c r="AH98" t="s">
        <v>92</v>
      </c>
      <c r="AI98" s="1">
        <v>44624.507997685185</v>
      </c>
      <c r="AJ98">
        <v>713</v>
      </c>
      <c r="AK98">
        <v>3</v>
      </c>
      <c r="AL98">
        <v>0</v>
      </c>
      <c r="AM98">
        <v>3</v>
      </c>
      <c r="AN98">
        <v>61</v>
      </c>
      <c r="AO98">
        <v>3</v>
      </c>
      <c r="AP98">
        <v>-156</v>
      </c>
      <c r="AQ98">
        <v>0</v>
      </c>
      <c r="AR98">
        <v>0</v>
      </c>
      <c r="AS98">
        <v>0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 t="s">
        <v>86</v>
      </c>
      <c r="BB98" t="s">
        <v>86</v>
      </c>
      <c r="BC98" t="s">
        <v>86</v>
      </c>
      <c r="BD98" t="s">
        <v>86</v>
      </c>
      <c r="BE98" t="s">
        <v>86</v>
      </c>
    </row>
    <row r="99" spans="1:57" x14ac:dyDescent="0.45">
      <c r="A99" t="s">
        <v>314</v>
      </c>
      <c r="B99" t="s">
        <v>77</v>
      </c>
      <c r="C99" t="s">
        <v>315</v>
      </c>
      <c r="D99" t="s">
        <v>79</v>
      </c>
      <c r="E99" s="2" t="str">
        <f>HYPERLINK("capsilon://?command=openfolder&amp;siteaddress=FAM.docvelocity-na8.net&amp;folderid=FX8BA5784E-546B-4EA8-0785-E554DA6C7A0F","FX22031770")</f>
        <v>FX22031770</v>
      </c>
      <c r="F99" t="s">
        <v>80</v>
      </c>
      <c r="G99" t="s">
        <v>80</v>
      </c>
      <c r="H99" t="s">
        <v>81</v>
      </c>
      <c r="I99" t="s">
        <v>316</v>
      </c>
      <c r="J99">
        <v>0</v>
      </c>
      <c r="K99" t="s">
        <v>83</v>
      </c>
      <c r="L99" t="s">
        <v>84</v>
      </c>
      <c r="M99" t="s">
        <v>85</v>
      </c>
      <c r="N99">
        <v>1</v>
      </c>
      <c r="O99" s="1">
        <v>44624.480208333334</v>
      </c>
      <c r="P99" s="1">
        <v>44624.500509259262</v>
      </c>
      <c r="Q99">
        <v>1199</v>
      </c>
      <c r="R99">
        <v>555</v>
      </c>
      <c r="S99" t="b">
        <v>0</v>
      </c>
      <c r="T99" t="s">
        <v>86</v>
      </c>
      <c r="U99" t="b">
        <v>0</v>
      </c>
      <c r="V99" t="s">
        <v>87</v>
      </c>
      <c r="W99" s="1">
        <v>44624.500509259262</v>
      </c>
      <c r="X99">
        <v>138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93</v>
      </c>
      <c r="AF99">
        <v>0</v>
      </c>
      <c r="AG99">
        <v>4</v>
      </c>
      <c r="AH99" t="s">
        <v>86</v>
      </c>
      <c r="AI99" t="s">
        <v>86</v>
      </c>
      <c r="AJ99" t="s">
        <v>86</v>
      </c>
      <c r="AK99" t="s">
        <v>86</v>
      </c>
      <c r="AL99" t="s">
        <v>86</v>
      </c>
      <c r="AM99" t="s">
        <v>86</v>
      </c>
      <c r="AN99" t="s">
        <v>86</v>
      </c>
      <c r="AO99" t="s">
        <v>86</v>
      </c>
      <c r="AP99" t="s">
        <v>86</v>
      </c>
      <c r="AQ99" t="s">
        <v>86</v>
      </c>
      <c r="AR99" t="s">
        <v>86</v>
      </c>
      <c r="AS99" t="s">
        <v>86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 t="s">
        <v>86</v>
      </c>
      <c r="BB99" t="s">
        <v>86</v>
      </c>
      <c r="BC99" t="s">
        <v>86</v>
      </c>
      <c r="BD99" t="s">
        <v>86</v>
      </c>
      <c r="BE99" t="s">
        <v>86</v>
      </c>
    </row>
    <row r="100" spans="1:57" x14ac:dyDescent="0.45">
      <c r="A100" t="s">
        <v>317</v>
      </c>
      <c r="B100" t="s">
        <v>77</v>
      </c>
      <c r="C100" t="s">
        <v>318</v>
      </c>
      <c r="D100" t="s">
        <v>79</v>
      </c>
      <c r="E100" s="2" t="str">
        <f>HYPERLINK("capsilon://?command=openfolder&amp;siteaddress=FAM.docvelocity-na8.net&amp;folderid=FXBAFD49B9-E8E8-9999-B5B6-39230B06DAB4","FX2203440")</f>
        <v>FX2203440</v>
      </c>
      <c r="F100" t="s">
        <v>80</v>
      </c>
      <c r="G100" t="s">
        <v>80</v>
      </c>
      <c r="H100" t="s">
        <v>81</v>
      </c>
      <c r="I100" t="s">
        <v>319</v>
      </c>
      <c r="J100">
        <v>0</v>
      </c>
      <c r="K100" t="s">
        <v>83</v>
      </c>
      <c r="L100" t="s">
        <v>84</v>
      </c>
      <c r="M100" t="s">
        <v>85</v>
      </c>
      <c r="N100">
        <v>2</v>
      </c>
      <c r="O100" s="1">
        <v>44624.482662037037</v>
      </c>
      <c r="P100" s="1">
        <v>44624.499907407408</v>
      </c>
      <c r="Q100">
        <v>231</v>
      </c>
      <c r="R100">
        <v>1259</v>
      </c>
      <c r="S100" t="b">
        <v>0</v>
      </c>
      <c r="T100" t="s">
        <v>86</v>
      </c>
      <c r="U100" t="b">
        <v>0</v>
      </c>
      <c r="V100" t="s">
        <v>116</v>
      </c>
      <c r="W100" s="1">
        <v>44624.492731481485</v>
      </c>
      <c r="X100">
        <v>643</v>
      </c>
      <c r="Y100">
        <v>63</v>
      </c>
      <c r="Z100">
        <v>0</v>
      </c>
      <c r="AA100">
        <v>63</v>
      </c>
      <c r="AB100">
        <v>0</v>
      </c>
      <c r="AC100">
        <v>5</v>
      </c>
      <c r="AD100">
        <v>-63</v>
      </c>
      <c r="AE100">
        <v>0</v>
      </c>
      <c r="AF100">
        <v>0</v>
      </c>
      <c r="AG100">
        <v>0</v>
      </c>
      <c r="AH100" t="s">
        <v>106</v>
      </c>
      <c r="AI100" s="1">
        <v>44624.499907407408</v>
      </c>
      <c r="AJ100">
        <v>616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-63</v>
      </c>
      <c r="AQ100">
        <v>0</v>
      </c>
      <c r="AR100">
        <v>0</v>
      </c>
      <c r="AS100">
        <v>0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 t="s">
        <v>86</v>
      </c>
      <c r="BB100" t="s">
        <v>86</v>
      </c>
      <c r="BC100" t="s">
        <v>86</v>
      </c>
      <c r="BD100" t="s">
        <v>86</v>
      </c>
      <c r="BE100" t="s">
        <v>86</v>
      </c>
    </row>
    <row r="101" spans="1:57" x14ac:dyDescent="0.45">
      <c r="A101" t="s">
        <v>320</v>
      </c>
      <c r="B101" t="s">
        <v>77</v>
      </c>
      <c r="C101" t="s">
        <v>321</v>
      </c>
      <c r="D101" t="s">
        <v>79</v>
      </c>
      <c r="E101" s="2" t="str">
        <f>HYPERLINK("capsilon://?command=openfolder&amp;siteaddress=FAM.docvelocity-na8.net&amp;folderid=FXB2F26D85-DB99-7E79-A029-2601AAE51FDC","FX22031696")</f>
        <v>FX22031696</v>
      </c>
      <c r="F101" t="s">
        <v>80</v>
      </c>
      <c r="G101" t="s">
        <v>80</v>
      </c>
      <c r="H101" t="s">
        <v>81</v>
      </c>
      <c r="I101" t="s">
        <v>322</v>
      </c>
      <c r="J101">
        <v>0</v>
      </c>
      <c r="K101" t="s">
        <v>83</v>
      </c>
      <c r="L101" t="s">
        <v>84</v>
      </c>
      <c r="M101" t="s">
        <v>85</v>
      </c>
      <c r="N101">
        <v>2</v>
      </c>
      <c r="O101" s="1">
        <v>44624.489710648151</v>
      </c>
      <c r="P101" s="1">
        <v>44624.502256944441</v>
      </c>
      <c r="Q101">
        <v>640</v>
      </c>
      <c r="R101">
        <v>444</v>
      </c>
      <c r="S101" t="b">
        <v>0</v>
      </c>
      <c r="T101" t="s">
        <v>86</v>
      </c>
      <c r="U101" t="b">
        <v>0</v>
      </c>
      <c r="V101" t="s">
        <v>91</v>
      </c>
      <c r="W101" s="1">
        <v>44624.493692129632</v>
      </c>
      <c r="X101">
        <v>242</v>
      </c>
      <c r="Y101">
        <v>21</v>
      </c>
      <c r="Z101">
        <v>0</v>
      </c>
      <c r="AA101">
        <v>21</v>
      </c>
      <c r="AB101">
        <v>0</v>
      </c>
      <c r="AC101">
        <v>7</v>
      </c>
      <c r="AD101">
        <v>-21</v>
      </c>
      <c r="AE101">
        <v>0</v>
      </c>
      <c r="AF101">
        <v>0</v>
      </c>
      <c r="AG101">
        <v>0</v>
      </c>
      <c r="AH101" t="s">
        <v>106</v>
      </c>
      <c r="AI101" s="1">
        <v>44624.502256944441</v>
      </c>
      <c r="AJ101">
        <v>202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-21</v>
      </c>
      <c r="AQ101">
        <v>0</v>
      </c>
      <c r="AR101">
        <v>0</v>
      </c>
      <c r="AS101">
        <v>0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 t="s">
        <v>86</v>
      </c>
      <c r="BB101" t="s">
        <v>86</v>
      </c>
      <c r="BC101" t="s">
        <v>86</v>
      </c>
      <c r="BD101" t="s">
        <v>86</v>
      </c>
      <c r="BE101" t="s">
        <v>86</v>
      </c>
    </row>
    <row r="102" spans="1:57" x14ac:dyDescent="0.45">
      <c r="A102" t="s">
        <v>323</v>
      </c>
      <c r="B102" t="s">
        <v>77</v>
      </c>
      <c r="C102" t="s">
        <v>321</v>
      </c>
      <c r="D102" t="s">
        <v>79</v>
      </c>
      <c r="E102" s="2" t="str">
        <f>HYPERLINK("capsilon://?command=openfolder&amp;siteaddress=FAM.docvelocity-na8.net&amp;folderid=FXB2F26D85-DB99-7E79-A029-2601AAE51FDC","FX22031696")</f>
        <v>FX22031696</v>
      </c>
      <c r="F102" t="s">
        <v>80</v>
      </c>
      <c r="G102" t="s">
        <v>80</v>
      </c>
      <c r="H102" t="s">
        <v>81</v>
      </c>
      <c r="I102" t="s">
        <v>324</v>
      </c>
      <c r="J102">
        <v>0</v>
      </c>
      <c r="K102" t="s">
        <v>83</v>
      </c>
      <c r="L102" t="s">
        <v>84</v>
      </c>
      <c r="M102" t="s">
        <v>85</v>
      </c>
      <c r="N102">
        <v>2</v>
      </c>
      <c r="O102" s="1">
        <v>44624.490127314813</v>
      </c>
      <c r="P102" s="1">
        <v>44624.505810185183</v>
      </c>
      <c r="Q102">
        <v>692</v>
      </c>
      <c r="R102">
        <v>663</v>
      </c>
      <c r="S102" t="b">
        <v>0</v>
      </c>
      <c r="T102" t="s">
        <v>86</v>
      </c>
      <c r="U102" t="b">
        <v>0</v>
      </c>
      <c r="V102" t="s">
        <v>116</v>
      </c>
      <c r="W102" s="1">
        <v>44624.496874999997</v>
      </c>
      <c r="X102">
        <v>357</v>
      </c>
      <c r="Y102">
        <v>44</v>
      </c>
      <c r="Z102">
        <v>0</v>
      </c>
      <c r="AA102">
        <v>44</v>
      </c>
      <c r="AB102">
        <v>0</v>
      </c>
      <c r="AC102">
        <v>13</v>
      </c>
      <c r="AD102">
        <v>-44</v>
      </c>
      <c r="AE102">
        <v>0</v>
      </c>
      <c r="AF102">
        <v>0</v>
      </c>
      <c r="AG102">
        <v>0</v>
      </c>
      <c r="AH102" t="s">
        <v>106</v>
      </c>
      <c r="AI102" s="1">
        <v>44624.505810185183</v>
      </c>
      <c r="AJ102">
        <v>306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-44</v>
      </c>
      <c r="AQ102">
        <v>0</v>
      </c>
      <c r="AR102">
        <v>0</v>
      </c>
      <c r="AS102">
        <v>0</v>
      </c>
      <c r="AT102" t="s">
        <v>86</v>
      </c>
      <c r="AU102" t="s">
        <v>86</v>
      </c>
      <c r="AV102" t="s">
        <v>86</v>
      </c>
      <c r="AW102" t="s">
        <v>86</v>
      </c>
      <c r="AX102" t="s">
        <v>86</v>
      </c>
      <c r="AY102" t="s">
        <v>86</v>
      </c>
      <c r="AZ102" t="s">
        <v>86</v>
      </c>
      <c r="BA102" t="s">
        <v>86</v>
      </c>
      <c r="BB102" t="s">
        <v>86</v>
      </c>
      <c r="BC102" t="s">
        <v>86</v>
      </c>
      <c r="BD102" t="s">
        <v>86</v>
      </c>
      <c r="BE102" t="s">
        <v>86</v>
      </c>
    </row>
    <row r="103" spans="1:57" x14ac:dyDescent="0.45">
      <c r="A103" t="s">
        <v>325</v>
      </c>
      <c r="B103" t="s">
        <v>77</v>
      </c>
      <c r="C103" t="s">
        <v>326</v>
      </c>
      <c r="D103" t="s">
        <v>79</v>
      </c>
      <c r="E103" s="2" t="str">
        <f>HYPERLINK("capsilon://?command=openfolder&amp;siteaddress=FAM.docvelocity-na8.net&amp;folderid=FXE96DA503-F50C-6BBF-C582-92D652201B82","FX2203755")</f>
        <v>FX2203755</v>
      </c>
      <c r="F103" t="s">
        <v>80</v>
      </c>
      <c r="G103" t="s">
        <v>80</v>
      </c>
      <c r="H103" t="s">
        <v>81</v>
      </c>
      <c r="I103" t="s">
        <v>327</v>
      </c>
      <c r="J103">
        <v>0</v>
      </c>
      <c r="K103" t="s">
        <v>83</v>
      </c>
      <c r="L103" t="s">
        <v>84</v>
      </c>
      <c r="M103" t="s">
        <v>85</v>
      </c>
      <c r="N103">
        <v>1</v>
      </c>
      <c r="O103" s="1">
        <v>44624.493495370371</v>
      </c>
      <c r="P103" s="1">
        <v>44624.504710648151</v>
      </c>
      <c r="Q103">
        <v>499</v>
      </c>
      <c r="R103">
        <v>470</v>
      </c>
      <c r="S103" t="b">
        <v>0</v>
      </c>
      <c r="T103" t="s">
        <v>86</v>
      </c>
      <c r="U103" t="b">
        <v>0</v>
      </c>
      <c r="V103" t="s">
        <v>87</v>
      </c>
      <c r="W103" s="1">
        <v>44624.504710648151</v>
      </c>
      <c r="X103">
        <v>195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177</v>
      </c>
      <c r="AF103">
        <v>0</v>
      </c>
      <c r="AG103">
        <v>10</v>
      </c>
      <c r="AH103" t="s">
        <v>86</v>
      </c>
      <c r="AI103" t="s">
        <v>86</v>
      </c>
      <c r="AJ103" t="s">
        <v>86</v>
      </c>
      <c r="AK103" t="s">
        <v>86</v>
      </c>
      <c r="AL103" t="s">
        <v>86</v>
      </c>
      <c r="AM103" t="s">
        <v>86</v>
      </c>
      <c r="AN103" t="s">
        <v>86</v>
      </c>
      <c r="AO103" t="s">
        <v>86</v>
      </c>
      <c r="AP103" t="s">
        <v>86</v>
      </c>
      <c r="AQ103" t="s">
        <v>86</v>
      </c>
      <c r="AR103" t="s">
        <v>86</v>
      </c>
      <c r="AS103" t="s">
        <v>86</v>
      </c>
      <c r="AT103" t="s">
        <v>86</v>
      </c>
      <c r="AU103" t="s">
        <v>86</v>
      </c>
      <c r="AV103" t="s">
        <v>86</v>
      </c>
      <c r="AW103" t="s">
        <v>86</v>
      </c>
      <c r="AX103" t="s">
        <v>86</v>
      </c>
      <c r="AY103" t="s">
        <v>86</v>
      </c>
      <c r="AZ103" t="s">
        <v>86</v>
      </c>
      <c r="BA103" t="s">
        <v>86</v>
      </c>
      <c r="BB103" t="s">
        <v>86</v>
      </c>
      <c r="BC103" t="s">
        <v>86</v>
      </c>
      <c r="BD103" t="s">
        <v>86</v>
      </c>
      <c r="BE103" t="s">
        <v>86</v>
      </c>
    </row>
    <row r="104" spans="1:57" x14ac:dyDescent="0.45">
      <c r="A104" t="s">
        <v>328</v>
      </c>
      <c r="B104" t="s">
        <v>77</v>
      </c>
      <c r="C104" t="s">
        <v>315</v>
      </c>
      <c r="D104" t="s">
        <v>79</v>
      </c>
      <c r="E104" s="2" t="str">
        <f>HYPERLINK("capsilon://?command=openfolder&amp;siteaddress=FAM.docvelocity-na8.net&amp;folderid=FX8BA5784E-546B-4EA8-0785-E554DA6C7A0F","FX22031770")</f>
        <v>FX22031770</v>
      </c>
      <c r="F104" t="s">
        <v>80</v>
      </c>
      <c r="G104" t="s">
        <v>80</v>
      </c>
      <c r="H104" t="s">
        <v>81</v>
      </c>
      <c r="I104" t="s">
        <v>316</v>
      </c>
      <c r="J104">
        <v>0</v>
      </c>
      <c r="K104" t="s">
        <v>83</v>
      </c>
      <c r="L104" t="s">
        <v>84</v>
      </c>
      <c r="M104" t="s">
        <v>85</v>
      </c>
      <c r="N104">
        <v>2</v>
      </c>
      <c r="O104" s="1">
        <v>44624.501793981479</v>
      </c>
      <c r="P104" s="1">
        <v>44624.550393518519</v>
      </c>
      <c r="Q104">
        <v>1625</v>
      </c>
      <c r="R104">
        <v>2574</v>
      </c>
      <c r="S104" t="b">
        <v>0</v>
      </c>
      <c r="T104" t="s">
        <v>86</v>
      </c>
      <c r="U104" t="b">
        <v>1</v>
      </c>
      <c r="V104" t="s">
        <v>105</v>
      </c>
      <c r="W104" s="1">
        <v>44624.524837962963</v>
      </c>
      <c r="X104">
        <v>1906</v>
      </c>
      <c r="Y104">
        <v>166</v>
      </c>
      <c r="Z104">
        <v>0</v>
      </c>
      <c r="AA104">
        <v>166</v>
      </c>
      <c r="AB104">
        <v>0</v>
      </c>
      <c r="AC104">
        <v>96</v>
      </c>
      <c r="AD104">
        <v>-166</v>
      </c>
      <c r="AE104">
        <v>0</v>
      </c>
      <c r="AF104">
        <v>0</v>
      </c>
      <c r="AG104">
        <v>0</v>
      </c>
      <c r="AH104" t="s">
        <v>207</v>
      </c>
      <c r="AI104" s="1">
        <v>44624.550393518519</v>
      </c>
      <c r="AJ104">
        <v>648</v>
      </c>
      <c r="AK104">
        <v>4</v>
      </c>
      <c r="AL104">
        <v>0</v>
      </c>
      <c r="AM104">
        <v>4</v>
      </c>
      <c r="AN104">
        <v>0</v>
      </c>
      <c r="AO104">
        <v>4</v>
      </c>
      <c r="AP104">
        <v>-170</v>
      </c>
      <c r="AQ104">
        <v>0</v>
      </c>
      <c r="AR104">
        <v>0</v>
      </c>
      <c r="AS104">
        <v>0</v>
      </c>
      <c r="AT104" t="s">
        <v>86</v>
      </c>
      <c r="AU104" t="s">
        <v>86</v>
      </c>
      <c r="AV104" t="s">
        <v>86</v>
      </c>
      <c r="AW104" t="s">
        <v>86</v>
      </c>
      <c r="AX104" t="s">
        <v>86</v>
      </c>
      <c r="AY104" t="s">
        <v>86</v>
      </c>
      <c r="AZ104" t="s">
        <v>86</v>
      </c>
      <c r="BA104" t="s">
        <v>86</v>
      </c>
      <c r="BB104" t="s">
        <v>86</v>
      </c>
      <c r="BC104" t="s">
        <v>86</v>
      </c>
      <c r="BD104" t="s">
        <v>86</v>
      </c>
      <c r="BE104" t="s">
        <v>86</v>
      </c>
    </row>
    <row r="105" spans="1:57" x14ac:dyDescent="0.45">
      <c r="A105" t="s">
        <v>329</v>
      </c>
      <c r="B105" t="s">
        <v>77</v>
      </c>
      <c r="C105" t="s">
        <v>330</v>
      </c>
      <c r="D105" t="s">
        <v>79</v>
      </c>
      <c r="E105" s="2" t="str">
        <f>HYPERLINK("capsilon://?command=openfolder&amp;siteaddress=FAM.docvelocity-na8.net&amp;folderid=FX9F3E14B5-AF4E-1474-D38F-1BB8F650D629","FX22028567")</f>
        <v>FX22028567</v>
      </c>
      <c r="F105" t="s">
        <v>80</v>
      </c>
      <c r="G105" t="s">
        <v>80</v>
      </c>
      <c r="H105" t="s">
        <v>81</v>
      </c>
      <c r="I105" t="s">
        <v>331</v>
      </c>
      <c r="J105">
        <v>0</v>
      </c>
      <c r="K105" t="s">
        <v>83</v>
      </c>
      <c r="L105" t="s">
        <v>84</v>
      </c>
      <c r="M105" t="s">
        <v>85</v>
      </c>
      <c r="N105">
        <v>2</v>
      </c>
      <c r="O105" s="1">
        <v>44624.50372685185</v>
      </c>
      <c r="P105" s="1">
        <v>44624.509062500001</v>
      </c>
      <c r="Q105">
        <v>138</v>
      </c>
      <c r="R105">
        <v>323</v>
      </c>
      <c r="S105" t="b">
        <v>0</v>
      </c>
      <c r="T105" t="s">
        <v>86</v>
      </c>
      <c r="U105" t="b">
        <v>0</v>
      </c>
      <c r="V105" t="s">
        <v>152</v>
      </c>
      <c r="W105" s="1">
        <v>44624.506527777776</v>
      </c>
      <c r="X105">
        <v>232</v>
      </c>
      <c r="Y105">
        <v>9</v>
      </c>
      <c r="Z105">
        <v>0</v>
      </c>
      <c r="AA105">
        <v>9</v>
      </c>
      <c r="AB105">
        <v>0</v>
      </c>
      <c r="AC105">
        <v>4</v>
      </c>
      <c r="AD105">
        <v>-9</v>
      </c>
      <c r="AE105">
        <v>0</v>
      </c>
      <c r="AF105">
        <v>0</v>
      </c>
      <c r="AG105">
        <v>0</v>
      </c>
      <c r="AH105" t="s">
        <v>92</v>
      </c>
      <c r="AI105" s="1">
        <v>44624.509062500001</v>
      </c>
      <c r="AJ105">
        <v>91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-9</v>
      </c>
      <c r="AQ105">
        <v>0</v>
      </c>
      <c r="AR105">
        <v>0</v>
      </c>
      <c r="AS105">
        <v>0</v>
      </c>
      <c r="AT105" t="s">
        <v>86</v>
      </c>
      <c r="AU105" t="s">
        <v>86</v>
      </c>
      <c r="AV105" t="s">
        <v>86</v>
      </c>
      <c r="AW105" t="s">
        <v>86</v>
      </c>
      <c r="AX105" t="s">
        <v>86</v>
      </c>
      <c r="AY105" t="s">
        <v>86</v>
      </c>
      <c r="AZ105" t="s">
        <v>86</v>
      </c>
      <c r="BA105" t="s">
        <v>86</v>
      </c>
      <c r="BB105" t="s">
        <v>86</v>
      </c>
      <c r="BC105" t="s">
        <v>86</v>
      </c>
      <c r="BD105" t="s">
        <v>86</v>
      </c>
      <c r="BE105" t="s">
        <v>86</v>
      </c>
    </row>
    <row r="106" spans="1:57" x14ac:dyDescent="0.45">
      <c r="A106" t="s">
        <v>332</v>
      </c>
      <c r="B106" t="s">
        <v>77</v>
      </c>
      <c r="C106" t="s">
        <v>326</v>
      </c>
      <c r="D106" t="s">
        <v>79</v>
      </c>
      <c r="E106" s="2" t="str">
        <f>HYPERLINK("capsilon://?command=openfolder&amp;siteaddress=FAM.docvelocity-na8.net&amp;folderid=FXE96DA503-F50C-6BBF-C582-92D652201B82","FX2203755")</f>
        <v>FX2203755</v>
      </c>
      <c r="F106" t="s">
        <v>80</v>
      </c>
      <c r="G106" t="s">
        <v>80</v>
      </c>
      <c r="H106" t="s">
        <v>81</v>
      </c>
      <c r="I106" t="s">
        <v>327</v>
      </c>
      <c r="J106">
        <v>0</v>
      </c>
      <c r="K106" t="s">
        <v>83</v>
      </c>
      <c r="L106" t="s">
        <v>84</v>
      </c>
      <c r="M106" t="s">
        <v>85</v>
      </c>
      <c r="N106">
        <v>2</v>
      </c>
      <c r="O106" s="1">
        <v>44624.506157407406</v>
      </c>
      <c r="P106" s="1">
        <v>44624.564328703702</v>
      </c>
      <c r="Q106">
        <v>1973</v>
      </c>
      <c r="R106">
        <v>3053</v>
      </c>
      <c r="S106" t="b">
        <v>0</v>
      </c>
      <c r="T106" t="s">
        <v>86</v>
      </c>
      <c r="U106" t="b">
        <v>1</v>
      </c>
      <c r="V106" t="s">
        <v>94</v>
      </c>
      <c r="W106" s="1">
        <v>44624.527627314812</v>
      </c>
      <c r="X106">
        <v>1850</v>
      </c>
      <c r="Y106">
        <v>335</v>
      </c>
      <c r="Z106">
        <v>0</v>
      </c>
      <c r="AA106">
        <v>335</v>
      </c>
      <c r="AB106">
        <v>0</v>
      </c>
      <c r="AC106">
        <v>76</v>
      </c>
      <c r="AD106">
        <v>-335</v>
      </c>
      <c r="AE106">
        <v>0</v>
      </c>
      <c r="AF106">
        <v>0</v>
      </c>
      <c r="AG106">
        <v>0</v>
      </c>
      <c r="AH106" t="s">
        <v>207</v>
      </c>
      <c r="AI106" s="1">
        <v>44624.564328703702</v>
      </c>
      <c r="AJ106">
        <v>1203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-336</v>
      </c>
      <c r="AQ106">
        <v>0</v>
      </c>
      <c r="AR106">
        <v>0</v>
      </c>
      <c r="AS106">
        <v>0</v>
      </c>
      <c r="AT106" t="s">
        <v>86</v>
      </c>
      <c r="AU106" t="s">
        <v>86</v>
      </c>
      <c r="AV106" t="s">
        <v>86</v>
      </c>
      <c r="AW106" t="s">
        <v>86</v>
      </c>
      <c r="AX106" t="s">
        <v>86</v>
      </c>
      <c r="AY106" t="s">
        <v>86</v>
      </c>
      <c r="AZ106" t="s">
        <v>86</v>
      </c>
      <c r="BA106" t="s">
        <v>86</v>
      </c>
      <c r="BB106" t="s">
        <v>86</v>
      </c>
      <c r="BC106" t="s">
        <v>86</v>
      </c>
      <c r="BD106" t="s">
        <v>86</v>
      </c>
      <c r="BE106" t="s">
        <v>86</v>
      </c>
    </row>
    <row r="107" spans="1:57" x14ac:dyDescent="0.45">
      <c r="A107" t="s">
        <v>333</v>
      </c>
      <c r="B107" t="s">
        <v>77</v>
      </c>
      <c r="C107" t="s">
        <v>334</v>
      </c>
      <c r="D107" t="s">
        <v>79</v>
      </c>
      <c r="E107" s="2" t="str">
        <f>HYPERLINK("capsilon://?command=openfolder&amp;siteaddress=FAM.docvelocity-na8.net&amp;folderid=FXE68FEE14-61F5-CBAB-4C06-35A6051F0625","FX22031576")</f>
        <v>FX22031576</v>
      </c>
      <c r="F107" t="s">
        <v>80</v>
      </c>
      <c r="G107" t="s">
        <v>80</v>
      </c>
      <c r="H107" t="s">
        <v>81</v>
      </c>
      <c r="I107" t="s">
        <v>335</v>
      </c>
      <c r="J107">
        <v>0</v>
      </c>
      <c r="K107" t="s">
        <v>83</v>
      </c>
      <c r="L107" t="s">
        <v>84</v>
      </c>
      <c r="M107" t="s">
        <v>85</v>
      </c>
      <c r="N107">
        <v>1</v>
      </c>
      <c r="O107" s="1">
        <v>44624.524467592593</v>
      </c>
      <c r="P107" s="1">
        <v>44625.406909722224</v>
      </c>
      <c r="Q107">
        <v>74377</v>
      </c>
      <c r="R107">
        <v>1866</v>
      </c>
      <c r="S107" t="b">
        <v>0</v>
      </c>
      <c r="T107" t="s">
        <v>86</v>
      </c>
      <c r="U107" t="b">
        <v>0</v>
      </c>
      <c r="V107" t="s">
        <v>336</v>
      </c>
      <c r="W107" s="1">
        <v>44625.406909722224</v>
      </c>
      <c r="X107">
        <v>1310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139</v>
      </c>
      <c r="AF107">
        <v>0</v>
      </c>
      <c r="AG107">
        <v>6</v>
      </c>
      <c r="AH107" t="s">
        <v>86</v>
      </c>
      <c r="AI107" t="s">
        <v>86</v>
      </c>
      <c r="AJ107" t="s">
        <v>86</v>
      </c>
      <c r="AK107" t="s">
        <v>86</v>
      </c>
      <c r="AL107" t="s">
        <v>86</v>
      </c>
      <c r="AM107" t="s">
        <v>86</v>
      </c>
      <c r="AN107" t="s">
        <v>86</v>
      </c>
      <c r="AO107" t="s">
        <v>86</v>
      </c>
      <c r="AP107" t="s">
        <v>86</v>
      </c>
      <c r="AQ107" t="s">
        <v>86</v>
      </c>
      <c r="AR107" t="s">
        <v>86</v>
      </c>
      <c r="AS107" t="s">
        <v>86</v>
      </c>
      <c r="AT107" t="s">
        <v>86</v>
      </c>
      <c r="AU107" t="s">
        <v>86</v>
      </c>
      <c r="AV107" t="s">
        <v>86</v>
      </c>
      <c r="AW107" t="s">
        <v>86</v>
      </c>
      <c r="AX107" t="s">
        <v>86</v>
      </c>
      <c r="AY107" t="s">
        <v>86</v>
      </c>
      <c r="AZ107" t="s">
        <v>86</v>
      </c>
      <c r="BA107" t="s">
        <v>86</v>
      </c>
      <c r="BB107" t="s">
        <v>86</v>
      </c>
      <c r="BC107" t="s">
        <v>86</v>
      </c>
      <c r="BD107" t="s">
        <v>86</v>
      </c>
      <c r="BE107" t="s">
        <v>86</v>
      </c>
    </row>
    <row r="108" spans="1:57" x14ac:dyDescent="0.45">
      <c r="A108" t="s">
        <v>337</v>
      </c>
      <c r="B108" t="s">
        <v>77</v>
      </c>
      <c r="C108" t="s">
        <v>193</v>
      </c>
      <c r="D108" t="s">
        <v>79</v>
      </c>
      <c r="E108" s="2" t="str">
        <f>HYPERLINK("capsilon://?command=openfolder&amp;siteaddress=FAM.docvelocity-na8.net&amp;folderid=FXF5EC464E-1F69-EC98-2C32-4025C6424852","FX220213063")</f>
        <v>FX220213063</v>
      </c>
      <c r="F108" t="s">
        <v>80</v>
      </c>
      <c r="G108" t="s">
        <v>80</v>
      </c>
      <c r="H108" t="s">
        <v>81</v>
      </c>
      <c r="I108" t="s">
        <v>338</v>
      </c>
      <c r="J108">
        <v>0</v>
      </c>
      <c r="K108" t="s">
        <v>83</v>
      </c>
      <c r="L108" t="s">
        <v>84</v>
      </c>
      <c r="M108" t="s">
        <v>85</v>
      </c>
      <c r="N108">
        <v>2</v>
      </c>
      <c r="O108" s="1">
        <v>44624.542013888888</v>
      </c>
      <c r="P108" s="1">
        <v>44624.560115740744</v>
      </c>
      <c r="Q108">
        <v>1330</v>
      </c>
      <c r="R108">
        <v>234</v>
      </c>
      <c r="S108" t="b">
        <v>0</v>
      </c>
      <c r="T108" t="s">
        <v>86</v>
      </c>
      <c r="U108" t="b">
        <v>0</v>
      </c>
      <c r="V108" t="s">
        <v>87</v>
      </c>
      <c r="W108" s="1">
        <v>44624.544027777774</v>
      </c>
      <c r="X108">
        <v>136</v>
      </c>
      <c r="Y108">
        <v>9</v>
      </c>
      <c r="Z108">
        <v>0</v>
      </c>
      <c r="AA108">
        <v>9</v>
      </c>
      <c r="AB108">
        <v>0</v>
      </c>
      <c r="AC108">
        <v>2</v>
      </c>
      <c r="AD108">
        <v>-9</v>
      </c>
      <c r="AE108">
        <v>0</v>
      </c>
      <c r="AF108">
        <v>0</v>
      </c>
      <c r="AG108">
        <v>0</v>
      </c>
      <c r="AH108" t="s">
        <v>122</v>
      </c>
      <c r="AI108" s="1">
        <v>44624.560115740744</v>
      </c>
      <c r="AJ108">
        <v>91</v>
      </c>
      <c r="AK108">
        <v>2</v>
      </c>
      <c r="AL108">
        <v>0</v>
      </c>
      <c r="AM108">
        <v>2</v>
      </c>
      <c r="AN108">
        <v>0</v>
      </c>
      <c r="AO108">
        <v>1</v>
      </c>
      <c r="AP108">
        <v>-11</v>
      </c>
      <c r="AQ108">
        <v>0</v>
      </c>
      <c r="AR108">
        <v>0</v>
      </c>
      <c r="AS108">
        <v>0</v>
      </c>
      <c r="AT108" t="s">
        <v>86</v>
      </c>
      <c r="AU108" t="s">
        <v>86</v>
      </c>
      <c r="AV108" t="s">
        <v>86</v>
      </c>
      <c r="AW108" t="s">
        <v>86</v>
      </c>
      <c r="AX108" t="s">
        <v>86</v>
      </c>
      <c r="AY108" t="s">
        <v>86</v>
      </c>
      <c r="AZ108" t="s">
        <v>86</v>
      </c>
      <c r="BA108" t="s">
        <v>86</v>
      </c>
      <c r="BB108" t="s">
        <v>86</v>
      </c>
      <c r="BC108" t="s">
        <v>86</v>
      </c>
      <c r="BD108" t="s">
        <v>86</v>
      </c>
      <c r="BE108" t="s">
        <v>86</v>
      </c>
    </row>
    <row r="109" spans="1:57" x14ac:dyDescent="0.45">
      <c r="A109" t="s">
        <v>339</v>
      </c>
      <c r="B109" t="s">
        <v>77</v>
      </c>
      <c r="C109" t="s">
        <v>340</v>
      </c>
      <c r="D109" t="s">
        <v>79</v>
      </c>
      <c r="E109" s="2" t="str">
        <f>HYPERLINK("capsilon://?command=openfolder&amp;siteaddress=FAM.docvelocity-na8.net&amp;folderid=FX3779873B-3053-C44F-EDF2-FA47B318C26E","FX2203486")</f>
        <v>FX2203486</v>
      </c>
      <c r="F109" t="s">
        <v>80</v>
      </c>
      <c r="G109" t="s">
        <v>80</v>
      </c>
      <c r="H109" t="s">
        <v>81</v>
      </c>
      <c r="I109" t="s">
        <v>341</v>
      </c>
      <c r="J109">
        <v>0</v>
      </c>
      <c r="K109" t="s">
        <v>83</v>
      </c>
      <c r="L109" t="s">
        <v>84</v>
      </c>
      <c r="M109" t="s">
        <v>85</v>
      </c>
      <c r="N109">
        <v>1</v>
      </c>
      <c r="O109" s="1">
        <v>44624.551064814812</v>
      </c>
      <c r="P109" s="1">
        <v>44625.411921296298</v>
      </c>
      <c r="Q109">
        <v>73575</v>
      </c>
      <c r="R109">
        <v>803</v>
      </c>
      <c r="S109" t="b">
        <v>0</v>
      </c>
      <c r="T109" t="s">
        <v>86</v>
      </c>
      <c r="U109" t="b">
        <v>0</v>
      </c>
      <c r="V109" t="s">
        <v>336</v>
      </c>
      <c r="W109" s="1">
        <v>44625.411921296298</v>
      </c>
      <c r="X109">
        <v>432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107</v>
      </c>
      <c r="AF109">
        <v>0</v>
      </c>
      <c r="AG109">
        <v>5</v>
      </c>
      <c r="AH109" t="s">
        <v>86</v>
      </c>
      <c r="AI109" t="s">
        <v>86</v>
      </c>
      <c r="AJ109" t="s">
        <v>86</v>
      </c>
      <c r="AK109" t="s">
        <v>86</v>
      </c>
      <c r="AL109" t="s">
        <v>86</v>
      </c>
      <c r="AM109" t="s">
        <v>86</v>
      </c>
      <c r="AN109" t="s">
        <v>86</v>
      </c>
      <c r="AO109" t="s">
        <v>86</v>
      </c>
      <c r="AP109" t="s">
        <v>86</v>
      </c>
      <c r="AQ109" t="s">
        <v>86</v>
      </c>
      <c r="AR109" t="s">
        <v>86</v>
      </c>
      <c r="AS109" t="s">
        <v>86</v>
      </c>
      <c r="AT109" t="s">
        <v>86</v>
      </c>
      <c r="AU109" t="s">
        <v>86</v>
      </c>
      <c r="AV109" t="s">
        <v>86</v>
      </c>
      <c r="AW109" t="s">
        <v>86</v>
      </c>
      <c r="AX109" t="s">
        <v>86</v>
      </c>
      <c r="AY109" t="s">
        <v>86</v>
      </c>
      <c r="AZ109" t="s">
        <v>86</v>
      </c>
      <c r="BA109" t="s">
        <v>86</v>
      </c>
      <c r="BB109" t="s">
        <v>86</v>
      </c>
      <c r="BC109" t="s">
        <v>86</v>
      </c>
      <c r="BD109" t="s">
        <v>86</v>
      </c>
      <c r="BE109" t="s">
        <v>86</v>
      </c>
    </row>
    <row r="110" spans="1:57" x14ac:dyDescent="0.45">
      <c r="A110" t="s">
        <v>342</v>
      </c>
      <c r="B110" t="s">
        <v>77</v>
      </c>
      <c r="C110" t="s">
        <v>343</v>
      </c>
      <c r="D110" t="s">
        <v>79</v>
      </c>
      <c r="E110" s="2" t="str">
        <f>HYPERLINK("capsilon://?command=openfolder&amp;siteaddress=FAM.docvelocity-na8.net&amp;folderid=FX96D3D920-E4D4-2F9A-3662-4A9030CF3F38","FX22031821")</f>
        <v>FX22031821</v>
      </c>
      <c r="F110" t="s">
        <v>80</v>
      </c>
      <c r="G110" t="s">
        <v>80</v>
      </c>
      <c r="H110" t="s">
        <v>81</v>
      </c>
      <c r="I110" t="s">
        <v>344</v>
      </c>
      <c r="J110">
        <v>0</v>
      </c>
      <c r="K110" t="s">
        <v>83</v>
      </c>
      <c r="L110" t="s">
        <v>84</v>
      </c>
      <c r="M110" t="s">
        <v>85</v>
      </c>
      <c r="N110">
        <v>2</v>
      </c>
      <c r="O110" s="1">
        <v>44624.552210648151</v>
      </c>
      <c r="P110" s="1">
        <v>44624.560717592591</v>
      </c>
      <c r="Q110">
        <v>239</v>
      </c>
      <c r="R110">
        <v>496</v>
      </c>
      <c r="S110" t="b">
        <v>0</v>
      </c>
      <c r="T110" t="s">
        <v>86</v>
      </c>
      <c r="U110" t="b">
        <v>0</v>
      </c>
      <c r="V110" t="s">
        <v>94</v>
      </c>
      <c r="W110" s="1">
        <v>44624.558136574073</v>
      </c>
      <c r="X110">
        <v>434</v>
      </c>
      <c r="Y110">
        <v>21</v>
      </c>
      <c r="Z110">
        <v>0</v>
      </c>
      <c r="AA110">
        <v>21</v>
      </c>
      <c r="AB110">
        <v>0</v>
      </c>
      <c r="AC110">
        <v>0</v>
      </c>
      <c r="AD110">
        <v>-21</v>
      </c>
      <c r="AE110">
        <v>0</v>
      </c>
      <c r="AF110">
        <v>0</v>
      </c>
      <c r="AG110">
        <v>0</v>
      </c>
      <c r="AH110" t="s">
        <v>122</v>
      </c>
      <c r="AI110" s="1">
        <v>44624.560717592591</v>
      </c>
      <c r="AJ110">
        <v>51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-21</v>
      </c>
      <c r="AQ110">
        <v>0</v>
      </c>
      <c r="AR110">
        <v>0</v>
      </c>
      <c r="AS110">
        <v>0</v>
      </c>
      <c r="AT110" t="s">
        <v>86</v>
      </c>
      <c r="AU110" t="s">
        <v>86</v>
      </c>
      <c r="AV110" t="s">
        <v>86</v>
      </c>
      <c r="AW110" t="s">
        <v>86</v>
      </c>
      <c r="AX110" t="s">
        <v>86</v>
      </c>
      <c r="AY110" t="s">
        <v>86</v>
      </c>
      <c r="AZ110" t="s">
        <v>86</v>
      </c>
      <c r="BA110" t="s">
        <v>86</v>
      </c>
      <c r="BB110" t="s">
        <v>86</v>
      </c>
      <c r="BC110" t="s">
        <v>86</v>
      </c>
      <c r="BD110" t="s">
        <v>86</v>
      </c>
      <c r="BE110" t="s">
        <v>86</v>
      </c>
    </row>
    <row r="111" spans="1:57" x14ac:dyDescent="0.45">
      <c r="A111" t="s">
        <v>345</v>
      </c>
      <c r="B111" t="s">
        <v>77</v>
      </c>
      <c r="C111" t="s">
        <v>343</v>
      </c>
      <c r="D111" t="s">
        <v>79</v>
      </c>
      <c r="E111" s="2" t="str">
        <f>HYPERLINK("capsilon://?command=openfolder&amp;siteaddress=FAM.docvelocity-na8.net&amp;folderid=FX96D3D920-E4D4-2F9A-3662-4A9030CF3F38","FX22031821")</f>
        <v>FX22031821</v>
      </c>
      <c r="F111" t="s">
        <v>80</v>
      </c>
      <c r="G111" t="s">
        <v>80</v>
      </c>
      <c r="H111" t="s">
        <v>81</v>
      </c>
      <c r="I111" t="s">
        <v>346</v>
      </c>
      <c r="J111">
        <v>0</v>
      </c>
      <c r="K111" t="s">
        <v>83</v>
      </c>
      <c r="L111" t="s">
        <v>84</v>
      </c>
      <c r="M111" t="s">
        <v>85</v>
      </c>
      <c r="N111">
        <v>2</v>
      </c>
      <c r="O111" s="1">
        <v>44624.55232638889</v>
      </c>
      <c r="P111" s="1">
        <v>44624.562557870369</v>
      </c>
      <c r="Q111">
        <v>296</v>
      </c>
      <c r="R111">
        <v>588</v>
      </c>
      <c r="S111" t="b">
        <v>0</v>
      </c>
      <c r="T111" t="s">
        <v>86</v>
      </c>
      <c r="U111" t="b">
        <v>0</v>
      </c>
      <c r="V111" t="s">
        <v>116</v>
      </c>
      <c r="W111" s="1">
        <v>44624.558067129627</v>
      </c>
      <c r="X111">
        <v>430</v>
      </c>
      <c r="Y111">
        <v>21</v>
      </c>
      <c r="Z111">
        <v>0</v>
      </c>
      <c r="AA111">
        <v>21</v>
      </c>
      <c r="AB111">
        <v>0</v>
      </c>
      <c r="AC111">
        <v>10</v>
      </c>
      <c r="AD111">
        <v>-21</v>
      </c>
      <c r="AE111">
        <v>0</v>
      </c>
      <c r="AF111">
        <v>0</v>
      </c>
      <c r="AG111">
        <v>0</v>
      </c>
      <c r="AH111" t="s">
        <v>122</v>
      </c>
      <c r="AI111" s="1">
        <v>44624.562557870369</v>
      </c>
      <c r="AJ111">
        <v>158</v>
      </c>
      <c r="AK111">
        <v>2</v>
      </c>
      <c r="AL111">
        <v>0</v>
      </c>
      <c r="AM111">
        <v>2</v>
      </c>
      <c r="AN111">
        <v>0</v>
      </c>
      <c r="AO111">
        <v>1</v>
      </c>
      <c r="AP111">
        <v>-23</v>
      </c>
      <c r="AQ111">
        <v>0</v>
      </c>
      <c r="AR111">
        <v>0</v>
      </c>
      <c r="AS111">
        <v>0</v>
      </c>
      <c r="AT111" t="s">
        <v>86</v>
      </c>
      <c r="AU111" t="s">
        <v>86</v>
      </c>
      <c r="AV111" t="s">
        <v>86</v>
      </c>
      <c r="AW111" t="s">
        <v>86</v>
      </c>
      <c r="AX111" t="s">
        <v>86</v>
      </c>
      <c r="AY111" t="s">
        <v>86</v>
      </c>
      <c r="AZ111" t="s">
        <v>86</v>
      </c>
      <c r="BA111" t="s">
        <v>86</v>
      </c>
      <c r="BB111" t="s">
        <v>86</v>
      </c>
      <c r="BC111" t="s">
        <v>86</v>
      </c>
      <c r="BD111" t="s">
        <v>86</v>
      </c>
      <c r="BE111" t="s">
        <v>86</v>
      </c>
    </row>
    <row r="112" spans="1:57" x14ac:dyDescent="0.45">
      <c r="A112" t="s">
        <v>347</v>
      </c>
      <c r="B112" t="s">
        <v>77</v>
      </c>
      <c r="C112" t="s">
        <v>343</v>
      </c>
      <c r="D112" t="s">
        <v>79</v>
      </c>
      <c r="E112" s="2" t="str">
        <f>HYPERLINK("capsilon://?command=openfolder&amp;siteaddress=FAM.docvelocity-na8.net&amp;folderid=FX96D3D920-E4D4-2F9A-3662-4A9030CF3F38","FX22031821")</f>
        <v>FX22031821</v>
      </c>
      <c r="F112" t="s">
        <v>80</v>
      </c>
      <c r="G112" t="s">
        <v>80</v>
      </c>
      <c r="H112" t="s">
        <v>81</v>
      </c>
      <c r="I112" t="s">
        <v>348</v>
      </c>
      <c r="J112">
        <v>0</v>
      </c>
      <c r="K112" t="s">
        <v>83</v>
      </c>
      <c r="L112" t="s">
        <v>84</v>
      </c>
      <c r="M112" t="s">
        <v>85</v>
      </c>
      <c r="N112">
        <v>2</v>
      </c>
      <c r="O112" s="1">
        <v>44624.552418981482</v>
      </c>
      <c r="P112" s="1">
        <v>44624.564317129632</v>
      </c>
      <c r="Q112">
        <v>595</v>
      </c>
      <c r="R112">
        <v>433</v>
      </c>
      <c r="S112" t="b">
        <v>0</v>
      </c>
      <c r="T112" t="s">
        <v>86</v>
      </c>
      <c r="U112" t="b">
        <v>0</v>
      </c>
      <c r="V112" t="s">
        <v>87</v>
      </c>
      <c r="W112" s="1">
        <v>44624.561053240737</v>
      </c>
      <c r="X112">
        <v>377</v>
      </c>
      <c r="Y112">
        <v>21</v>
      </c>
      <c r="Z112">
        <v>0</v>
      </c>
      <c r="AA112">
        <v>21</v>
      </c>
      <c r="AB112">
        <v>0</v>
      </c>
      <c r="AC112">
        <v>1</v>
      </c>
      <c r="AD112">
        <v>-21</v>
      </c>
      <c r="AE112">
        <v>0</v>
      </c>
      <c r="AF112">
        <v>0</v>
      </c>
      <c r="AG112">
        <v>0</v>
      </c>
      <c r="AH112" t="s">
        <v>122</v>
      </c>
      <c r="AI112" s="1">
        <v>44624.564317129632</v>
      </c>
      <c r="AJ112">
        <v>52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-21</v>
      </c>
      <c r="AQ112">
        <v>0</v>
      </c>
      <c r="AR112">
        <v>0</v>
      </c>
      <c r="AS112">
        <v>0</v>
      </c>
      <c r="AT112" t="s">
        <v>86</v>
      </c>
      <c r="AU112" t="s">
        <v>86</v>
      </c>
      <c r="AV112" t="s">
        <v>86</v>
      </c>
      <c r="AW112" t="s">
        <v>86</v>
      </c>
      <c r="AX112" t="s">
        <v>86</v>
      </c>
      <c r="AY112" t="s">
        <v>86</v>
      </c>
      <c r="AZ112" t="s">
        <v>86</v>
      </c>
      <c r="BA112" t="s">
        <v>86</v>
      </c>
      <c r="BB112" t="s">
        <v>86</v>
      </c>
      <c r="BC112" t="s">
        <v>86</v>
      </c>
      <c r="BD112" t="s">
        <v>86</v>
      </c>
      <c r="BE112" t="s">
        <v>86</v>
      </c>
    </row>
    <row r="113" spans="1:57" x14ac:dyDescent="0.45">
      <c r="A113" t="s">
        <v>349</v>
      </c>
      <c r="B113" t="s">
        <v>77</v>
      </c>
      <c r="C113" t="s">
        <v>343</v>
      </c>
      <c r="D113" t="s">
        <v>79</v>
      </c>
      <c r="E113" s="2" t="str">
        <f>HYPERLINK("capsilon://?command=openfolder&amp;siteaddress=FAM.docvelocity-na8.net&amp;folderid=FX96D3D920-E4D4-2F9A-3662-4A9030CF3F38","FX22031821")</f>
        <v>FX22031821</v>
      </c>
      <c r="F113" t="s">
        <v>80</v>
      </c>
      <c r="G113" t="s">
        <v>80</v>
      </c>
      <c r="H113" t="s">
        <v>81</v>
      </c>
      <c r="I113" t="s">
        <v>350</v>
      </c>
      <c r="J113">
        <v>0</v>
      </c>
      <c r="K113" t="s">
        <v>83</v>
      </c>
      <c r="L113" t="s">
        <v>84</v>
      </c>
      <c r="M113" t="s">
        <v>85</v>
      </c>
      <c r="N113">
        <v>2</v>
      </c>
      <c r="O113" s="1">
        <v>44624.553576388891</v>
      </c>
      <c r="P113" s="1">
        <v>44624.564479166664</v>
      </c>
      <c r="Q113">
        <v>821</v>
      </c>
      <c r="R113">
        <v>121</v>
      </c>
      <c r="S113" t="b">
        <v>0</v>
      </c>
      <c r="T113" t="s">
        <v>86</v>
      </c>
      <c r="U113" t="b">
        <v>0</v>
      </c>
      <c r="V113" t="s">
        <v>94</v>
      </c>
      <c r="W113" s="1">
        <v>44624.561412037037</v>
      </c>
      <c r="X113">
        <v>63</v>
      </c>
      <c r="Y113">
        <v>0</v>
      </c>
      <c r="Z113">
        <v>0</v>
      </c>
      <c r="AA113">
        <v>0</v>
      </c>
      <c r="AB113">
        <v>27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122</v>
      </c>
      <c r="AI113" s="1">
        <v>44624.564479166664</v>
      </c>
      <c r="AJ113">
        <v>13</v>
      </c>
      <c r="AK113">
        <v>0</v>
      </c>
      <c r="AL113">
        <v>0</v>
      </c>
      <c r="AM113">
        <v>0</v>
      </c>
      <c r="AN113">
        <v>27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86</v>
      </c>
      <c r="AU113" t="s">
        <v>86</v>
      </c>
      <c r="AV113" t="s">
        <v>86</v>
      </c>
      <c r="AW113" t="s">
        <v>86</v>
      </c>
      <c r="AX113" t="s">
        <v>86</v>
      </c>
      <c r="AY113" t="s">
        <v>86</v>
      </c>
      <c r="AZ113" t="s">
        <v>86</v>
      </c>
      <c r="BA113" t="s">
        <v>86</v>
      </c>
      <c r="BB113" t="s">
        <v>86</v>
      </c>
      <c r="BC113" t="s">
        <v>86</v>
      </c>
      <c r="BD113" t="s">
        <v>86</v>
      </c>
      <c r="BE113" t="s">
        <v>86</v>
      </c>
    </row>
    <row r="114" spans="1:57" x14ac:dyDescent="0.45">
      <c r="A114" t="s">
        <v>351</v>
      </c>
      <c r="B114" t="s">
        <v>77</v>
      </c>
      <c r="C114" t="s">
        <v>343</v>
      </c>
      <c r="D114" t="s">
        <v>79</v>
      </c>
      <c r="E114" s="2" t="str">
        <f>HYPERLINK("capsilon://?command=openfolder&amp;siteaddress=FAM.docvelocity-na8.net&amp;folderid=FX96D3D920-E4D4-2F9A-3662-4A9030CF3F38","FX22031821")</f>
        <v>FX22031821</v>
      </c>
      <c r="F114" t="s">
        <v>80</v>
      </c>
      <c r="G114" t="s">
        <v>80</v>
      </c>
      <c r="H114" t="s">
        <v>81</v>
      </c>
      <c r="I114" t="s">
        <v>352</v>
      </c>
      <c r="J114">
        <v>0</v>
      </c>
      <c r="K114" t="s">
        <v>83</v>
      </c>
      <c r="L114" t="s">
        <v>84</v>
      </c>
      <c r="M114" t="s">
        <v>85</v>
      </c>
      <c r="N114">
        <v>2</v>
      </c>
      <c r="O114" s="1">
        <v>44624.55369212963</v>
      </c>
      <c r="P114" s="1">
        <v>44624.602997685186</v>
      </c>
      <c r="Q114">
        <v>2699</v>
      </c>
      <c r="R114">
        <v>1561</v>
      </c>
      <c r="S114" t="b">
        <v>0</v>
      </c>
      <c r="T114" t="s">
        <v>86</v>
      </c>
      <c r="U114" t="b">
        <v>0</v>
      </c>
      <c r="V114" t="s">
        <v>152</v>
      </c>
      <c r="W114" s="1">
        <v>44624.573912037034</v>
      </c>
      <c r="X114">
        <v>1365</v>
      </c>
      <c r="Y114">
        <v>100</v>
      </c>
      <c r="Z114">
        <v>0</v>
      </c>
      <c r="AA114">
        <v>100</v>
      </c>
      <c r="AB114">
        <v>0</v>
      </c>
      <c r="AC114">
        <v>51</v>
      </c>
      <c r="AD114">
        <v>-100</v>
      </c>
      <c r="AE114">
        <v>0</v>
      </c>
      <c r="AF114">
        <v>0</v>
      </c>
      <c r="AG114">
        <v>0</v>
      </c>
      <c r="AH114" t="s">
        <v>122</v>
      </c>
      <c r="AI114" s="1">
        <v>44624.602997685186</v>
      </c>
      <c r="AJ114">
        <v>196</v>
      </c>
      <c r="AK114">
        <v>2</v>
      </c>
      <c r="AL114">
        <v>0</v>
      </c>
      <c r="AM114">
        <v>2</v>
      </c>
      <c r="AN114">
        <v>0</v>
      </c>
      <c r="AO114">
        <v>1</v>
      </c>
      <c r="AP114">
        <v>-102</v>
      </c>
      <c r="AQ114">
        <v>0</v>
      </c>
      <c r="AR114">
        <v>0</v>
      </c>
      <c r="AS114">
        <v>0</v>
      </c>
      <c r="AT114" t="s">
        <v>86</v>
      </c>
      <c r="AU114" t="s">
        <v>86</v>
      </c>
      <c r="AV114" t="s">
        <v>86</v>
      </c>
      <c r="AW114" t="s">
        <v>86</v>
      </c>
      <c r="AX114" t="s">
        <v>86</v>
      </c>
      <c r="AY114" t="s">
        <v>86</v>
      </c>
      <c r="AZ114" t="s">
        <v>86</v>
      </c>
      <c r="BA114" t="s">
        <v>86</v>
      </c>
      <c r="BB114" t="s">
        <v>86</v>
      </c>
      <c r="BC114" t="s">
        <v>86</v>
      </c>
      <c r="BD114" t="s">
        <v>86</v>
      </c>
      <c r="BE114" t="s">
        <v>86</v>
      </c>
    </row>
    <row r="115" spans="1:57" x14ac:dyDescent="0.45">
      <c r="A115" t="s">
        <v>353</v>
      </c>
      <c r="B115" t="s">
        <v>77</v>
      </c>
      <c r="C115" t="s">
        <v>287</v>
      </c>
      <c r="D115" t="s">
        <v>79</v>
      </c>
      <c r="E115" s="2" t="str">
        <f>HYPERLINK("capsilon://?command=openfolder&amp;siteaddress=FAM.docvelocity-na8.net&amp;folderid=FXC7A7DC5D-2467-04EB-7F57-818998D9361B","FX22031262")</f>
        <v>FX22031262</v>
      </c>
      <c r="F115" t="s">
        <v>80</v>
      </c>
      <c r="G115" t="s">
        <v>80</v>
      </c>
      <c r="H115" t="s">
        <v>81</v>
      </c>
      <c r="I115" t="s">
        <v>354</v>
      </c>
      <c r="J115">
        <v>0</v>
      </c>
      <c r="K115" t="s">
        <v>83</v>
      </c>
      <c r="L115" t="s">
        <v>84</v>
      </c>
      <c r="M115" t="s">
        <v>85</v>
      </c>
      <c r="N115">
        <v>2</v>
      </c>
      <c r="O115" s="1">
        <v>44624.562592592592</v>
      </c>
      <c r="P115" s="1">
        <v>44624.565081018518</v>
      </c>
      <c r="Q115">
        <v>19</v>
      </c>
      <c r="R115">
        <v>196</v>
      </c>
      <c r="S115" t="b">
        <v>0</v>
      </c>
      <c r="T115" t="s">
        <v>86</v>
      </c>
      <c r="U115" t="b">
        <v>0</v>
      </c>
      <c r="V115" t="s">
        <v>94</v>
      </c>
      <c r="W115" s="1">
        <v>44624.564398148148</v>
      </c>
      <c r="X115">
        <v>145</v>
      </c>
      <c r="Y115">
        <v>21</v>
      </c>
      <c r="Z115">
        <v>0</v>
      </c>
      <c r="AA115">
        <v>21</v>
      </c>
      <c r="AB115">
        <v>0</v>
      </c>
      <c r="AC115">
        <v>0</v>
      </c>
      <c r="AD115">
        <v>-21</v>
      </c>
      <c r="AE115">
        <v>0</v>
      </c>
      <c r="AF115">
        <v>0</v>
      </c>
      <c r="AG115">
        <v>0</v>
      </c>
      <c r="AH115" t="s">
        <v>122</v>
      </c>
      <c r="AI115" s="1">
        <v>44624.565081018518</v>
      </c>
      <c r="AJ115">
        <v>51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-21</v>
      </c>
      <c r="AQ115">
        <v>0</v>
      </c>
      <c r="AR115">
        <v>0</v>
      </c>
      <c r="AS115">
        <v>0</v>
      </c>
      <c r="AT115" t="s">
        <v>86</v>
      </c>
      <c r="AU115" t="s">
        <v>86</v>
      </c>
      <c r="AV115" t="s">
        <v>86</v>
      </c>
      <c r="AW115" t="s">
        <v>86</v>
      </c>
      <c r="AX115" t="s">
        <v>86</v>
      </c>
      <c r="AY115" t="s">
        <v>86</v>
      </c>
      <c r="AZ115" t="s">
        <v>86</v>
      </c>
      <c r="BA115" t="s">
        <v>86</v>
      </c>
      <c r="BB115" t="s">
        <v>86</v>
      </c>
      <c r="BC115" t="s">
        <v>86</v>
      </c>
      <c r="BD115" t="s">
        <v>86</v>
      </c>
      <c r="BE115" t="s">
        <v>86</v>
      </c>
    </row>
    <row r="116" spans="1:57" x14ac:dyDescent="0.45">
      <c r="A116" t="s">
        <v>355</v>
      </c>
      <c r="B116" t="s">
        <v>77</v>
      </c>
      <c r="C116" t="s">
        <v>287</v>
      </c>
      <c r="D116" t="s">
        <v>79</v>
      </c>
      <c r="E116" s="2" t="str">
        <f>HYPERLINK("capsilon://?command=openfolder&amp;siteaddress=FAM.docvelocity-na8.net&amp;folderid=FXC7A7DC5D-2467-04EB-7F57-818998D9361B","FX22031262")</f>
        <v>FX22031262</v>
      </c>
      <c r="F116" t="s">
        <v>80</v>
      </c>
      <c r="G116" t="s">
        <v>80</v>
      </c>
      <c r="H116" t="s">
        <v>81</v>
      </c>
      <c r="I116" t="s">
        <v>356</v>
      </c>
      <c r="J116">
        <v>0</v>
      </c>
      <c r="K116" t="s">
        <v>83</v>
      </c>
      <c r="L116" t="s">
        <v>84</v>
      </c>
      <c r="M116" t="s">
        <v>85</v>
      </c>
      <c r="N116">
        <v>2</v>
      </c>
      <c r="O116" s="1">
        <v>44624.562800925924</v>
      </c>
      <c r="P116" s="1">
        <v>44624.571840277778</v>
      </c>
      <c r="Q116">
        <v>510</v>
      </c>
      <c r="R116">
        <v>271</v>
      </c>
      <c r="S116" t="b">
        <v>0</v>
      </c>
      <c r="T116" t="s">
        <v>86</v>
      </c>
      <c r="U116" t="b">
        <v>0</v>
      </c>
      <c r="V116" t="s">
        <v>139</v>
      </c>
      <c r="W116" s="1">
        <v>44624.565821759257</v>
      </c>
      <c r="X116">
        <v>219</v>
      </c>
      <c r="Y116">
        <v>21</v>
      </c>
      <c r="Z116">
        <v>0</v>
      </c>
      <c r="AA116">
        <v>21</v>
      </c>
      <c r="AB116">
        <v>0</v>
      </c>
      <c r="AC116">
        <v>0</v>
      </c>
      <c r="AD116">
        <v>-21</v>
      </c>
      <c r="AE116">
        <v>0</v>
      </c>
      <c r="AF116">
        <v>0</v>
      </c>
      <c r="AG116">
        <v>0</v>
      </c>
      <c r="AH116" t="s">
        <v>122</v>
      </c>
      <c r="AI116" s="1">
        <v>44624.571840277778</v>
      </c>
      <c r="AJ116">
        <v>52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-21</v>
      </c>
      <c r="AQ116">
        <v>0</v>
      </c>
      <c r="AR116">
        <v>0</v>
      </c>
      <c r="AS116">
        <v>0</v>
      </c>
      <c r="AT116" t="s">
        <v>86</v>
      </c>
      <c r="AU116" t="s">
        <v>86</v>
      </c>
      <c r="AV116" t="s">
        <v>86</v>
      </c>
      <c r="AW116" t="s">
        <v>86</v>
      </c>
      <c r="AX116" t="s">
        <v>86</v>
      </c>
      <c r="AY116" t="s">
        <v>86</v>
      </c>
      <c r="AZ116" t="s">
        <v>86</v>
      </c>
      <c r="BA116" t="s">
        <v>86</v>
      </c>
      <c r="BB116" t="s">
        <v>86</v>
      </c>
      <c r="BC116" t="s">
        <v>86</v>
      </c>
      <c r="BD116" t="s">
        <v>86</v>
      </c>
      <c r="BE116" t="s">
        <v>86</v>
      </c>
    </row>
    <row r="117" spans="1:57" x14ac:dyDescent="0.45">
      <c r="A117" t="s">
        <v>357</v>
      </c>
      <c r="B117" t="s">
        <v>77</v>
      </c>
      <c r="C117" t="s">
        <v>287</v>
      </c>
      <c r="D117" t="s">
        <v>79</v>
      </c>
      <c r="E117" s="2" t="str">
        <f>HYPERLINK("capsilon://?command=openfolder&amp;siteaddress=FAM.docvelocity-na8.net&amp;folderid=FXC7A7DC5D-2467-04EB-7F57-818998D9361B","FX22031262")</f>
        <v>FX22031262</v>
      </c>
      <c r="F117" t="s">
        <v>80</v>
      </c>
      <c r="G117" t="s">
        <v>80</v>
      </c>
      <c r="H117" t="s">
        <v>81</v>
      </c>
      <c r="I117" t="s">
        <v>358</v>
      </c>
      <c r="J117">
        <v>0</v>
      </c>
      <c r="K117" t="s">
        <v>83</v>
      </c>
      <c r="L117" t="s">
        <v>84</v>
      </c>
      <c r="M117" t="s">
        <v>85</v>
      </c>
      <c r="N117">
        <v>2</v>
      </c>
      <c r="O117" s="1">
        <v>44624.563171296293</v>
      </c>
      <c r="P117" s="1">
        <v>44624.572395833333</v>
      </c>
      <c r="Q117">
        <v>595</v>
      </c>
      <c r="R117">
        <v>202</v>
      </c>
      <c r="S117" t="b">
        <v>0</v>
      </c>
      <c r="T117" t="s">
        <v>86</v>
      </c>
      <c r="U117" t="b">
        <v>0</v>
      </c>
      <c r="V117" t="s">
        <v>87</v>
      </c>
      <c r="W117" s="1">
        <v>44624.56521990741</v>
      </c>
      <c r="X117">
        <v>155</v>
      </c>
      <c r="Y117">
        <v>21</v>
      </c>
      <c r="Z117">
        <v>0</v>
      </c>
      <c r="AA117">
        <v>21</v>
      </c>
      <c r="AB117">
        <v>0</v>
      </c>
      <c r="AC117">
        <v>0</v>
      </c>
      <c r="AD117">
        <v>-21</v>
      </c>
      <c r="AE117">
        <v>0</v>
      </c>
      <c r="AF117">
        <v>0</v>
      </c>
      <c r="AG117">
        <v>0</v>
      </c>
      <c r="AH117" t="s">
        <v>122</v>
      </c>
      <c r="AI117" s="1">
        <v>44624.572395833333</v>
      </c>
      <c r="AJ117">
        <v>47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-21</v>
      </c>
      <c r="AQ117">
        <v>0</v>
      </c>
      <c r="AR117">
        <v>0</v>
      </c>
      <c r="AS117">
        <v>0</v>
      </c>
      <c r="AT117" t="s">
        <v>86</v>
      </c>
      <c r="AU117" t="s">
        <v>86</v>
      </c>
      <c r="AV117" t="s">
        <v>86</v>
      </c>
      <c r="AW117" t="s">
        <v>86</v>
      </c>
      <c r="AX117" t="s">
        <v>86</v>
      </c>
      <c r="AY117" t="s">
        <v>86</v>
      </c>
      <c r="AZ117" t="s">
        <v>86</v>
      </c>
      <c r="BA117" t="s">
        <v>86</v>
      </c>
      <c r="BB117" t="s">
        <v>86</v>
      </c>
      <c r="BC117" t="s">
        <v>86</v>
      </c>
      <c r="BD117" t="s">
        <v>86</v>
      </c>
      <c r="BE117" t="s">
        <v>86</v>
      </c>
    </row>
    <row r="118" spans="1:57" x14ac:dyDescent="0.45">
      <c r="A118" t="s">
        <v>359</v>
      </c>
      <c r="B118" t="s">
        <v>77</v>
      </c>
      <c r="C118" t="s">
        <v>287</v>
      </c>
      <c r="D118" t="s">
        <v>79</v>
      </c>
      <c r="E118" s="2" t="str">
        <f>HYPERLINK("capsilon://?command=openfolder&amp;siteaddress=FAM.docvelocity-na8.net&amp;folderid=FXC7A7DC5D-2467-04EB-7F57-818998D9361B","FX22031262")</f>
        <v>FX22031262</v>
      </c>
      <c r="F118" t="s">
        <v>80</v>
      </c>
      <c r="G118" t="s">
        <v>80</v>
      </c>
      <c r="H118" t="s">
        <v>81</v>
      </c>
      <c r="I118" t="s">
        <v>360</v>
      </c>
      <c r="J118">
        <v>0</v>
      </c>
      <c r="K118" t="s">
        <v>83</v>
      </c>
      <c r="L118" t="s">
        <v>84</v>
      </c>
      <c r="M118" t="s">
        <v>85</v>
      </c>
      <c r="N118">
        <v>2</v>
      </c>
      <c r="O118" s="1">
        <v>44624.563379629632</v>
      </c>
      <c r="P118" s="1">
        <v>44624.572928240741</v>
      </c>
      <c r="Q118">
        <v>467</v>
      </c>
      <c r="R118">
        <v>358</v>
      </c>
      <c r="S118" t="b">
        <v>0</v>
      </c>
      <c r="T118" t="s">
        <v>86</v>
      </c>
      <c r="U118" t="b">
        <v>0</v>
      </c>
      <c r="V118" t="s">
        <v>200</v>
      </c>
      <c r="W118" s="1">
        <v>44624.567256944443</v>
      </c>
      <c r="X118">
        <v>313</v>
      </c>
      <c r="Y118">
        <v>21</v>
      </c>
      <c r="Z118">
        <v>0</v>
      </c>
      <c r="AA118">
        <v>21</v>
      </c>
      <c r="AB118">
        <v>0</v>
      </c>
      <c r="AC118">
        <v>4</v>
      </c>
      <c r="AD118">
        <v>-21</v>
      </c>
      <c r="AE118">
        <v>0</v>
      </c>
      <c r="AF118">
        <v>0</v>
      </c>
      <c r="AG118">
        <v>0</v>
      </c>
      <c r="AH118" t="s">
        <v>122</v>
      </c>
      <c r="AI118" s="1">
        <v>44624.572928240741</v>
      </c>
      <c r="AJ118">
        <v>45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-21</v>
      </c>
      <c r="AQ118">
        <v>0</v>
      </c>
      <c r="AR118">
        <v>0</v>
      </c>
      <c r="AS118">
        <v>0</v>
      </c>
      <c r="AT118" t="s">
        <v>86</v>
      </c>
      <c r="AU118" t="s">
        <v>86</v>
      </c>
      <c r="AV118" t="s">
        <v>86</v>
      </c>
      <c r="AW118" t="s">
        <v>86</v>
      </c>
      <c r="AX118" t="s">
        <v>86</v>
      </c>
      <c r="AY118" t="s">
        <v>86</v>
      </c>
      <c r="AZ118" t="s">
        <v>86</v>
      </c>
      <c r="BA118" t="s">
        <v>86</v>
      </c>
      <c r="BB118" t="s">
        <v>86</v>
      </c>
      <c r="BC118" t="s">
        <v>86</v>
      </c>
      <c r="BD118" t="s">
        <v>86</v>
      </c>
      <c r="BE118" t="s">
        <v>86</v>
      </c>
    </row>
    <row r="119" spans="1:57" x14ac:dyDescent="0.45">
      <c r="A119" t="s">
        <v>361</v>
      </c>
      <c r="B119" t="s">
        <v>77</v>
      </c>
      <c r="C119" t="s">
        <v>287</v>
      </c>
      <c r="D119" t="s">
        <v>79</v>
      </c>
      <c r="E119" s="2" t="str">
        <f>HYPERLINK("capsilon://?command=openfolder&amp;siteaddress=FAM.docvelocity-na8.net&amp;folderid=FXC7A7DC5D-2467-04EB-7F57-818998D9361B","FX22031262")</f>
        <v>FX22031262</v>
      </c>
      <c r="F119" t="s">
        <v>80</v>
      </c>
      <c r="G119" t="s">
        <v>80</v>
      </c>
      <c r="H119" t="s">
        <v>81</v>
      </c>
      <c r="I119" t="s">
        <v>362</v>
      </c>
      <c r="J119">
        <v>0</v>
      </c>
      <c r="K119" t="s">
        <v>83</v>
      </c>
      <c r="L119" t="s">
        <v>84</v>
      </c>
      <c r="M119" t="s">
        <v>85</v>
      </c>
      <c r="N119">
        <v>2</v>
      </c>
      <c r="O119" s="1">
        <v>44624.563657407409</v>
      </c>
      <c r="P119" s="1">
        <v>44624.57340277778</v>
      </c>
      <c r="Q119">
        <v>697</v>
      </c>
      <c r="R119">
        <v>145</v>
      </c>
      <c r="S119" t="b">
        <v>0</v>
      </c>
      <c r="T119" t="s">
        <v>86</v>
      </c>
      <c r="U119" t="b">
        <v>0</v>
      </c>
      <c r="V119" t="s">
        <v>94</v>
      </c>
      <c r="W119" s="1">
        <v>44624.565625000003</v>
      </c>
      <c r="X119">
        <v>105</v>
      </c>
      <c r="Y119">
        <v>21</v>
      </c>
      <c r="Z119">
        <v>0</v>
      </c>
      <c r="AA119">
        <v>21</v>
      </c>
      <c r="AB119">
        <v>0</v>
      </c>
      <c r="AC119">
        <v>0</v>
      </c>
      <c r="AD119">
        <v>-21</v>
      </c>
      <c r="AE119">
        <v>0</v>
      </c>
      <c r="AF119">
        <v>0</v>
      </c>
      <c r="AG119">
        <v>0</v>
      </c>
      <c r="AH119" t="s">
        <v>122</v>
      </c>
      <c r="AI119" s="1">
        <v>44624.57340277778</v>
      </c>
      <c r="AJ119">
        <v>40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-21</v>
      </c>
      <c r="AQ119">
        <v>0</v>
      </c>
      <c r="AR119">
        <v>0</v>
      </c>
      <c r="AS119">
        <v>0</v>
      </c>
      <c r="AT119" t="s">
        <v>86</v>
      </c>
      <c r="AU119" t="s">
        <v>86</v>
      </c>
      <c r="AV119" t="s">
        <v>86</v>
      </c>
      <c r="AW119" t="s">
        <v>86</v>
      </c>
      <c r="AX119" t="s">
        <v>86</v>
      </c>
      <c r="AY119" t="s">
        <v>86</v>
      </c>
      <c r="AZ119" t="s">
        <v>86</v>
      </c>
      <c r="BA119" t="s">
        <v>86</v>
      </c>
      <c r="BB119" t="s">
        <v>86</v>
      </c>
      <c r="BC119" t="s">
        <v>86</v>
      </c>
      <c r="BD119" t="s">
        <v>86</v>
      </c>
      <c r="BE119" t="s">
        <v>86</v>
      </c>
    </row>
    <row r="120" spans="1:57" x14ac:dyDescent="0.45">
      <c r="A120" t="s">
        <v>363</v>
      </c>
      <c r="B120" t="s">
        <v>77</v>
      </c>
      <c r="C120" t="s">
        <v>364</v>
      </c>
      <c r="D120" t="s">
        <v>79</v>
      </c>
      <c r="E120" s="2" t="str">
        <f>HYPERLINK("capsilon://?command=openfolder&amp;siteaddress=FAM.docvelocity-na8.net&amp;folderid=FXCE7A6C31-7028-5B95-4389-42DA1F7FAC4C","FX2202530")</f>
        <v>FX2202530</v>
      </c>
      <c r="F120" t="s">
        <v>80</v>
      </c>
      <c r="G120" t="s">
        <v>80</v>
      </c>
      <c r="H120" t="s">
        <v>81</v>
      </c>
      <c r="I120" t="s">
        <v>365</v>
      </c>
      <c r="J120">
        <v>0</v>
      </c>
      <c r="K120" t="s">
        <v>83</v>
      </c>
      <c r="L120" t="s">
        <v>84</v>
      </c>
      <c r="M120" t="s">
        <v>85</v>
      </c>
      <c r="N120">
        <v>2</v>
      </c>
      <c r="O120" s="1">
        <v>44624.575046296297</v>
      </c>
      <c r="P120" s="1">
        <v>44624.60119212963</v>
      </c>
      <c r="Q120">
        <v>2127</v>
      </c>
      <c r="R120">
        <v>132</v>
      </c>
      <c r="S120" t="b">
        <v>0</v>
      </c>
      <c r="T120" t="s">
        <v>86</v>
      </c>
      <c r="U120" t="b">
        <v>0</v>
      </c>
      <c r="V120" t="s">
        <v>152</v>
      </c>
      <c r="W120" s="1">
        <v>44624.576365740744</v>
      </c>
      <c r="X120">
        <v>107</v>
      </c>
      <c r="Y120">
        <v>0</v>
      </c>
      <c r="Z120">
        <v>0</v>
      </c>
      <c r="AA120">
        <v>0</v>
      </c>
      <c r="AB120">
        <v>37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106</v>
      </c>
      <c r="AI120" s="1">
        <v>44624.60119212963</v>
      </c>
      <c r="AJ120">
        <v>25</v>
      </c>
      <c r="AK120">
        <v>0</v>
      </c>
      <c r="AL120">
        <v>0</v>
      </c>
      <c r="AM120">
        <v>0</v>
      </c>
      <c r="AN120">
        <v>37</v>
      </c>
      <c r="AO120">
        <v>0</v>
      </c>
      <c r="AP120">
        <v>0</v>
      </c>
      <c r="AQ120">
        <v>0</v>
      </c>
      <c r="AR120">
        <v>0</v>
      </c>
      <c r="AS120">
        <v>0</v>
      </c>
      <c r="AT120" t="s">
        <v>86</v>
      </c>
      <c r="AU120" t="s">
        <v>86</v>
      </c>
      <c r="AV120" t="s">
        <v>86</v>
      </c>
      <c r="AW120" t="s">
        <v>86</v>
      </c>
      <c r="AX120" t="s">
        <v>86</v>
      </c>
      <c r="AY120" t="s">
        <v>86</v>
      </c>
      <c r="AZ120" t="s">
        <v>86</v>
      </c>
      <c r="BA120" t="s">
        <v>86</v>
      </c>
      <c r="BB120" t="s">
        <v>86</v>
      </c>
      <c r="BC120" t="s">
        <v>86</v>
      </c>
      <c r="BD120" t="s">
        <v>86</v>
      </c>
      <c r="BE120" t="s">
        <v>86</v>
      </c>
    </row>
    <row r="121" spans="1:57" x14ac:dyDescent="0.45">
      <c r="A121" t="s">
        <v>366</v>
      </c>
      <c r="B121" t="s">
        <v>77</v>
      </c>
      <c r="C121" t="s">
        <v>367</v>
      </c>
      <c r="D121" t="s">
        <v>79</v>
      </c>
      <c r="E121" s="2" t="str">
        <f>HYPERLINK("capsilon://?command=openfolder&amp;siteaddress=FAM.docvelocity-na8.net&amp;folderid=FX7393063B-A0D9-1842-5D70-6BD1CA500310","FX211213551")</f>
        <v>FX211213551</v>
      </c>
      <c r="F121" t="s">
        <v>80</v>
      </c>
      <c r="G121" t="s">
        <v>80</v>
      </c>
      <c r="H121" t="s">
        <v>81</v>
      </c>
      <c r="I121" t="s">
        <v>368</v>
      </c>
      <c r="J121">
        <v>0</v>
      </c>
      <c r="K121" t="s">
        <v>83</v>
      </c>
      <c r="L121" t="s">
        <v>84</v>
      </c>
      <c r="M121" t="s">
        <v>85</v>
      </c>
      <c r="N121">
        <v>2</v>
      </c>
      <c r="O121" s="1">
        <v>44624.575474537036</v>
      </c>
      <c r="P121" s="1">
        <v>44624.6016087963</v>
      </c>
      <c r="Q121">
        <v>2167</v>
      </c>
      <c r="R121">
        <v>91</v>
      </c>
      <c r="S121" t="b">
        <v>0</v>
      </c>
      <c r="T121" t="s">
        <v>86</v>
      </c>
      <c r="U121" t="b">
        <v>0</v>
      </c>
      <c r="V121" t="s">
        <v>152</v>
      </c>
      <c r="W121" s="1">
        <v>44624.577025462961</v>
      </c>
      <c r="X121">
        <v>56</v>
      </c>
      <c r="Y121">
        <v>0</v>
      </c>
      <c r="Z121">
        <v>0</v>
      </c>
      <c r="AA121">
        <v>0</v>
      </c>
      <c r="AB121">
        <v>37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106</v>
      </c>
      <c r="AI121" s="1">
        <v>44624.6016087963</v>
      </c>
      <c r="AJ121">
        <v>35</v>
      </c>
      <c r="AK121">
        <v>0</v>
      </c>
      <c r="AL121">
        <v>0</v>
      </c>
      <c r="AM121">
        <v>0</v>
      </c>
      <c r="AN121">
        <v>37</v>
      </c>
      <c r="AO121">
        <v>0</v>
      </c>
      <c r="AP121">
        <v>0</v>
      </c>
      <c r="AQ121">
        <v>0</v>
      </c>
      <c r="AR121">
        <v>0</v>
      </c>
      <c r="AS121">
        <v>0</v>
      </c>
      <c r="AT121" t="s">
        <v>86</v>
      </c>
      <c r="AU121" t="s">
        <v>86</v>
      </c>
      <c r="AV121" t="s">
        <v>86</v>
      </c>
      <c r="AW121" t="s">
        <v>86</v>
      </c>
      <c r="AX121" t="s">
        <v>86</v>
      </c>
      <c r="AY121" t="s">
        <v>86</v>
      </c>
      <c r="AZ121" t="s">
        <v>86</v>
      </c>
      <c r="BA121" t="s">
        <v>86</v>
      </c>
      <c r="BB121" t="s">
        <v>86</v>
      </c>
      <c r="BC121" t="s">
        <v>86</v>
      </c>
      <c r="BD121" t="s">
        <v>86</v>
      </c>
      <c r="BE121" t="s">
        <v>86</v>
      </c>
    </row>
    <row r="122" spans="1:57" x14ac:dyDescent="0.45">
      <c r="A122" t="s">
        <v>369</v>
      </c>
      <c r="B122" t="s">
        <v>77</v>
      </c>
      <c r="C122" t="s">
        <v>364</v>
      </c>
      <c r="D122" t="s">
        <v>79</v>
      </c>
      <c r="E122" s="2" t="str">
        <f>HYPERLINK("capsilon://?command=openfolder&amp;siteaddress=FAM.docvelocity-na8.net&amp;folderid=FXCE7A6C31-7028-5B95-4389-42DA1F7FAC4C","FX2202530")</f>
        <v>FX2202530</v>
      </c>
      <c r="F122" t="s">
        <v>80</v>
      </c>
      <c r="G122" t="s">
        <v>80</v>
      </c>
      <c r="H122" t="s">
        <v>81</v>
      </c>
      <c r="I122" t="s">
        <v>370</v>
      </c>
      <c r="J122">
        <v>0</v>
      </c>
      <c r="K122" t="s">
        <v>83</v>
      </c>
      <c r="L122" t="s">
        <v>84</v>
      </c>
      <c r="M122" t="s">
        <v>85</v>
      </c>
      <c r="N122">
        <v>2</v>
      </c>
      <c r="O122" s="1">
        <v>44624.575509259259</v>
      </c>
      <c r="P122" s="1">
        <v>44624.601956018516</v>
      </c>
      <c r="Q122">
        <v>2199</v>
      </c>
      <c r="R122">
        <v>86</v>
      </c>
      <c r="S122" t="b">
        <v>0</v>
      </c>
      <c r="T122" t="s">
        <v>86</v>
      </c>
      <c r="U122" t="b">
        <v>0</v>
      </c>
      <c r="V122" t="s">
        <v>152</v>
      </c>
      <c r="W122" s="1">
        <v>44624.577870370369</v>
      </c>
      <c r="X122">
        <v>38</v>
      </c>
      <c r="Y122">
        <v>0</v>
      </c>
      <c r="Z122">
        <v>0</v>
      </c>
      <c r="AA122">
        <v>0</v>
      </c>
      <c r="AB122">
        <v>37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106</v>
      </c>
      <c r="AI122" s="1">
        <v>44624.601956018516</v>
      </c>
      <c r="AJ122">
        <v>29</v>
      </c>
      <c r="AK122">
        <v>0</v>
      </c>
      <c r="AL122">
        <v>0</v>
      </c>
      <c r="AM122">
        <v>0</v>
      </c>
      <c r="AN122">
        <v>37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86</v>
      </c>
      <c r="AU122" t="s">
        <v>86</v>
      </c>
      <c r="AV122" t="s">
        <v>86</v>
      </c>
      <c r="AW122" t="s">
        <v>86</v>
      </c>
      <c r="AX122" t="s">
        <v>86</v>
      </c>
      <c r="AY122" t="s">
        <v>86</v>
      </c>
      <c r="AZ122" t="s">
        <v>86</v>
      </c>
      <c r="BA122" t="s">
        <v>86</v>
      </c>
      <c r="BB122" t="s">
        <v>86</v>
      </c>
      <c r="BC122" t="s">
        <v>86</v>
      </c>
      <c r="BD122" t="s">
        <v>86</v>
      </c>
      <c r="BE122" t="s">
        <v>86</v>
      </c>
    </row>
    <row r="123" spans="1:57" x14ac:dyDescent="0.45">
      <c r="A123" t="s">
        <v>371</v>
      </c>
      <c r="B123" t="s">
        <v>77</v>
      </c>
      <c r="C123" t="s">
        <v>364</v>
      </c>
      <c r="D123" t="s">
        <v>79</v>
      </c>
      <c r="E123" s="2" t="str">
        <f>HYPERLINK("capsilon://?command=openfolder&amp;siteaddress=FAM.docvelocity-na8.net&amp;folderid=FXCE7A6C31-7028-5B95-4389-42DA1F7FAC4C","FX2202530")</f>
        <v>FX2202530</v>
      </c>
      <c r="F123" t="s">
        <v>80</v>
      </c>
      <c r="G123" t="s">
        <v>80</v>
      </c>
      <c r="H123" t="s">
        <v>81</v>
      </c>
      <c r="I123" t="s">
        <v>372</v>
      </c>
      <c r="J123">
        <v>0</v>
      </c>
      <c r="K123" t="s">
        <v>83</v>
      </c>
      <c r="L123" t="s">
        <v>84</v>
      </c>
      <c r="M123" t="s">
        <v>85</v>
      </c>
      <c r="N123">
        <v>2</v>
      </c>
      <c r="O123" s="1">
        <v>44624.576539351852</v>
      </c>
      <c r="P123" s="1">
        <v>44624.602233796293</v>
      </c>
      <c r="Q123">
        <v>2164</v>
      </c>
      <c r="R123">
        <v>56</v>
      </c>
      <c r="S123" t="b">
        <v>0</v>
      </c>
      <c r="T123" t="s">
        <v>86</v>
      </c>
      <c r="U123" t="b">
        <v>0</v>
      </c>
      <c r="V123" t="s">
        <v>152</v>
      </c>
      <c r="W123" s="1">
        <v>44624.577418981484</v>
      </c>
      <c r="X123">
        <v>33</v>
      </c>
      <c r="Y123">
        <v>0</v>
      </c>
      <c r="Z123">
        <v>0</v>
      </c>
      <c r="AA123">
        <v>0</v>
      </c>
      <c r="AB123">
        <v>37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106</v>
      </c>
      <c r="AI123" s="1">
        <v>44624.602233796293</v>
      </c>
      <c r="AJ123">
        <v>23</v>
      </c>
      <c r="AK123">
        <v>0</v>
      </c>
      <c r="AL123">
        <v>0</v>
      </c>
      <c r="AM123">
        <v>0</v>
      </c>
      <c r="AN123">
        <v>37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86</v>
      </c>
      <c r="AU123" t="s">
        <v>86</v>
      </c>
      <c r="AV123" t="s">
        <v>86</v>
      </c>
      <c r="AW123" t="s">
        <v>86</v>
      </c>
      <c r="AX123" t="s">
        <v>86</v>
      </c>
      <c r="AY123" t="s">
        <v>86</v>
      </c>
      <c r="AZ123" t="s">
        <v>86</v>
      </c>
      <c r="BA123" t="s">
        <v>86</v>
      </c>
      <c r="BB123" t="s">
        <v>86</v>
      </c>
      <c r="BC123" t="s">
        <v>86</v>
      </c>
      <c r="BD123" t="s">
        <v>86</v>
      </c>
      <c r="BE123" t="s">
        <v>86</v>
      </c>
    </row>
    <row r="124" spans="1:57" x14ac:dyDescent="0.45">
      <c r="A124" t="s">
        <v>373</v>
      </c>
      <c r="B124" t="s">
        <v>77</v>
      </c>
      <c r="C124" t="s">
        <v>374</v>
      </c>
      <c r="D124" t="s">
        <v>79</v>
      </c>
      <c r="E124" s="2" t="str">
        <f>HYPERLINK("capsilon://?command=openfolder&amp;siteaddress=FAM.docvelocity-na8.net&amp;folderid=FX1FCB1874-35EA-A69F-FDB6-DE8AF045DED8","FX220211554")</f>
        <v>FX220211554</v>
      </c>
      <c r="F124" t="s">
        <v>80</v>
      </c>
      <c r="G124" t="s">
        <v>80</v>
      </c>
      <c r="H124" t="s">
        <v>81</v>
      </c>
      <c r="I124" t="s">
        <v>375</v>
      </c>
      <c r="J124">
        <v>0</v>
      </c>
      <c r="K124" t="s">
        <v>83</v>
      </c>
      <c r="L124" t="s">
        <v>84</v>
      </c>
      <c r="M124" t="s">
        <v>85</v>
      </c>
      <c r="N124">
        <v>1</v>
      </c>
      <c r="O124" s="1">
        <v>44624.591458333336</v>
      </c>
      <c r="P124" s="1">
        <v>44624.654780092591</v>
      </c>
      <c r="Q124">
        <v>4308</v>
      </c>
      <c r="R124">
        <v>1163</v>
      </c>
      <c r="S124" t="b">
        <v>0</v>
      </c>
      <c r="T124" t="s">
        <v>86</v>
      </c>
      <c r="U124" t="b">
        <v>0</v>
      </c>
      <c r="V124" t="s">
        <v>200</v>
      </c>
      <c r="W124" s="1">
        <v>44624.654780092591</v>
      </c>
      <c r="X124">
        <v>402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98</v>
      </c>
      <c r="AF124">
        <v>0</v>
      </c>
      <c r="AG124">
        <v>9</v>
      </c>
      <c r="AH124" t="s">
        <v>86</v>
      </c>
      <c r="AI124" t="s">
        <v>86</v>
      </c>
      <c r="AJ124" t="s">
        <v>86</v>
      </c>
      <c r="AK124" t="s">
        <v>86</v>
      </c>
      <c r="AL124" t="s">
        <v>86</v>
      </c>
      <c r="AM124" t="s">
        <v>86</v>
      </c>
      <c r="AN124" t="s">
        <v>86</v>
      </c>
      <c r="AO124" t="s">
        <v>86</v>
      </c>
      <c r="AP124" t="s">
        <v>86</v>
      </c>
      <c r="AQ124" t="s">
        <v>86</v>
      </c>
      <c r="AR124" t="s">
        <v>86</v>
      </c>
      <c r="AS124" t="s">
        <v>86</v>
      </c>
      <c r="AT124" t="s">
        <v>86</v>
      </c>
      <c r="AU124" t="s">
        <v>86</v>
      </c>
      <c r="AV124" t="s">
        <v>86</v>
      </c>
      <c r="AW124" t="s">
        <v>86</v>
      </c>
      <c r="AX124" t="s">
        <v>86</v>
      </c>
      <c r="AY124" t="s">
        <v>86</v>
      </c>
      <c r="AZ124" t="s">
        <v>86</v>
      </c>
      <c r="BA124" t="s">
        <v>86</v>
      </c>
      <c r="BB124" t="s">
        <v>86</v>
      </c>
      <c r="BC124" t="s">
        <v>86</v>
      </c>
      <c r="BD124" t="s">
        <v>86</v>
      </c>
      <c r="BE124" t="s">
        <v>86</v>
      </c>
    </row>
    <row r="125" spans="1:57" x14ac:dyDescent="0.45">
      <c r="A125" t="s">
        <v>376</v>
      </c>
      <c r="B125" t="s">
        <v>77</v>
      </c>
      <c r="C125" t="s">
        <v>287</v>
      </c>
      <c r="D125" t="s">
        <v>79</v>
      </c>
      <c r="E125" s="2" t="str">
        <f>HYPERLINK("capsilon://?command=openfolder&amp;siteaddress=FAM.docvelocity-na8.net&amp;folderid=FXC7A7DC5D-2467-04EB-7F57-818998D9361B","FX22031262")</f>
        <v>FX22031262</v>
      </c>
      <c r="F125" t="s">
        <v>80</v>
      </c>
      <c r="G125" t="s">
        <v>80</v>
      </c>
      <c r="H125" t="s">
        <v>81</v>
      </c>
      <c r="I125" t="s">
        <v>377</v>
      </c>
      <c r="J125">
        <v>0</v>
      </c>
      <c r="K125" t="s">
        <v>83</v>
      </c>
      <c r="L125" t="s">
        <v>84</v>
      </c>
      <c r="M125" t="s">
        <v>85</v>
      </c>
      <c r="N125">
        <v>2</v>
      </c>
      <c r="O125" s="1">
        <v>44624.607499999998</v>
      </c>
      <c r="P125" s="1">
        <v>44624.633576388886</v>
      </c>
      <c r="Q125">
        <v>1411</v>
      </c>
      <c r="R125">
        <v>842</v>
      </c>
      <c r="S125" t="b">
        <v>0</v>
      </c>
      <c r="T125" t="s">
        <v>86</v>
      </c>
      <c r="U125" t="b">
        <v>0</v>
      </c>
      <c r="V125" t="s">
        <v>87</v>
      </c>
      <c r="W125" s="1">
        <v>44624.617210648146</v>
      </c>
      <c r="X125">
        <v>503</v>
      </c>
      <c r="Y125">
        <v>59</v>
      </c>
      <c r="Z125">
        <v>0</v>
      </c>
      <c r="AA125">
        <v>59</v>
      </c>
      <c r="AB125">
        <v>0</v>
      </c>
      <c r="AC125">
        <v>29</v>
      </c>
      <c r="AD125">
        <v>-59</v>
      </c>
      <c r="AE125">
        <v>0</v>
      </c>
      <c r="AF125">
        <v>0</v>
      </c>
      <c r="AG125">
        <v>0</v>
      </c>
      <c r="AH125" t="s">
        <v>92</v>
      </c>
      <c r="AI125" s="1">
        <v>44624.633576388886</v>
      </c>
      <c r="AJ125">
        <v>339</v>
      </c>
      <c r="AK125">
        <v>2</v>
      </c>
      <c r="AL125">
        <v>0</v>
      </c>
      <c r="AM125">
        <v>2</v>
      </c>
      <c r="AN125">
        <v>0</v>
      </c>
      <c r="AO125">
        <v>2</v>
      </c>
      <c r="AP125">
        <v>-61</v>
      </c>
      <c r="AQ125">
        <v>0</v>
      </c>
      <c r="AR125">
        <v>0</v>
      </c>
      <c r="AS125">
        <v>0</v>
      </c>
      <c r="AT125" t="s">
        <v>86</v>
      </c>
      <c r="AU125" t="s">
        <v>86</v>
      </c>
      <c r="AV125" t="s">
        <v>86</v>
      </c>
      <c r="AW125" t="s">
        <v>86</v>
      </c>
      <c r="AX125" t="s">
        <v>86</v>
      </c>
      <c r="AY125" t="s">
        <v>86</v>
      </c>
      <c r="AZ125" t="s">
        <v>86</v>
      </c>
      <c r="BA125" t="s">
        <v>86</v>
      </c>
      <c r="BB125" t="s">
        <v>86</v>
      </c>
      <c r="BC125" t="s">
        <v>86</v>
      </c>
      <c r="BD125" t="s">
        <v>86</v>
      </c>
      <c r="BE125" t="s">
        <v>86</v>
      </c>
    </row>
    <row r="126" spans="1:57" x14ac:dyDescent="0.45">
      <c r="A126" t="s">
        <v>378</v>
      </c>
      <c r="B126" t="s">
        <v>77</v>
      </c>
      <c r="C126" t="s">
        <v>287</v>
      </c>
      <c r="D126" t="s">
        <v>79</v>
      </c>
      <c r="E126" s="2" t="str">
        <f>HYPERLINK("capsilon://?command=openfolder&amp;siteaddress=FAM.docvelocity-na8.net&amp;folderid=FXC7A7DC5D-2467-04EB-7F57-818998D9361B","FX22031262")</f>
        <v>FX22031262</v>
      </c>
      <c r="F126" t="s">
        <v>80</v>
      </c>
      <c r="G126" t="s">
        <v>80</v>
      </c>
      <c r="H126" t="s">
        <v>81</v>
      </c>
      <c r="I126" t="s">
        <v>379</v>
      </c>
      <c r="J126">
        <v>0</v>
      </c>
      <c r="K126" t="s">
        <v>83</v>
      </c>
      <c r="L126" t="s">
        <v>84</v>
      </c>
      <c r="M126" t="s">
        <v>85</v>
      </c>
      <c r="N126">
        <v>2</v>
      </c>
      <c r="O126" s="1">
        <v>44624.607534722221</v>
      </c>
      <c r="P126" s="1">
        <v>44624.639236111114</v>
      </c>
      <c r="Q126">
        <v>1327</v>
      </c>
      <c r="R126">
        <v>1412</v>
      </c>
      <c r="S126" t="b">
        <v>0</v>
      </c>
      <c r="T126" t="s">
        <v>86</v>
      </c>
      <c r="U126" t="b">
        <v>0</v>
      </c>
      <c r="V126" t="s">
        <v>116</v>
      </c>
      <c r="W126" s="1">
        <v>44624.62290509259</v>
      </c>
      <c r="X126">
        <v>924</v>
      </c>
      <c r="Y126">
        <v>59</v>
      </c>
      <c r="Z126">
        <v>0</v>
      </c>
      <c r="AA126">
        <v>59</v>
      </c>
      <c r="AB126">
        <v>0</v>
      </c>
      <c r="AC126">
        <v>30</v>
      </c>
      <c r="AD126">
        <v>-59</v>
      </c>
      <c r="AE126">
        <v>0</v>
      </c>
      <c r="AF126">
        <v>0</v>
      </c>
      <c r="AG126">
        <v>0</v>
      </c>
      <c r="AH126" t="s">
        <v>92</v>
      </c>
      <c r="AI126" s="1">
        <v>44624.639236111114</v>
      </c>
      <c r="AJ126">
        <v>488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-59</v>
      </c>
      <c r="AQ126">
        <v>0</v>
      </c>
      <c r="AR126">
        <v>0</v>
      </c>
      <c r="AS126">
        <v>0</v>
      </c>
      <c r="AT126" t="s">
        <v>86</v>
      </c>
      <c r="AU126" t="s">
        <v>86</v>
      </c>
      <c r="AV126" t="s">
        <v>86</v>
      </c>
      <c r="AW126" t="s">
        <v>86</v>
      </c>
      <c r="AX126" t="s">
        <v>86</v>
      </c>
      <c r="AY126" t="s">
        <v>86</v>
      </c>
      <c r="AZ126" t="s">
        <v>86</v>
      </c>
      <c r="BA126" t="s">
        <v>86</v>
      </c>
      <c r="BB126" t="s">
        <v>86</v>
      </c>
      <c r="BC126" t="s">
        <v>86</v>
      </c>
      <c r="BD126" t="s">
        <v>86</v>
      </c>
      <c r="BE126" t="s">
        <v>86</v>
      </c>
    </row>
    <row r="127" spans="1:57" x14ac:dyDescent="0.45">
      <c r="A127" t="s">
        <v>380</v>
      </c>
      <c r="B127" t="s">
        <v>77</v>
      </c>
      <c r="C127" t="s">
        <v>381</v>
      </c>
      <c r="D127" t="s">
        <v>79</v>
      </c>
      <c r="E127" s="2" t="str">
        <f>HYPERLINK("capsilon://?command=openfolder&amp;siteaddress=FAM.docvelocity-na8.net&amp;folderid=FX139CC7C3-43C1-9B7E-0971-EE5E5C0FFF7C","FX2203752")</f>
        <v>FX2203752</v>
      </c>
      <c r="F127" t="s">
        <v>80</v>
      </c>
      <c r="G127" t="s">
        <v>80</v>
      </c>
      <c r="H127" t="s">
        <v>81</v>
      </c>
      <c r="I127" t="s">
        <v>382</v>
      </c>
      <c r="J127">
        <v>0</v>
      </c>
      <c r="K127" t="s">
        <v>83</v>
      </c>
      <c r="L127" t="s">
        <v>84</v>
      </c>
      <c r="M127" t="s">
        <v>85</v>
      </c>
      <c r="N127">
        <v>1</v>
      </c>
      <c r="O127" s="1">
        <v>44624.613958333335</v>
      </c>
      <c r="P127" s="1">
        <v>44624.6559375</v>
      </c>
      <c r="Q127">
        <v>3343</v>
      </c>
      <c r="R127">
        <v>284</v>
      </c>
      <c r="S127" t="b">
        <v>0</v>
      </c>
      <c r="T127" t="s">
        <v>86</v>
      </c>
      <c r="U127" t="b">
        <v>0</v>
      </c>
      <c r="V127" t="s">
        <v>200</v>
      </c>
      <c r="W127" s="1">
        <v>44624.6559375</v>
      </c>
      <c r="X127">
        <v>99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48</v>
      </c>
      <c r="AF127">
        <v>0</v>
      </c>
      <c r="AG127">
        <v>4</v>
      </c>
      <c r="AH127" t="s">
        <v>86</v>
      </c>
      <c r="AI127" t="s">
        <v>86</v>
      </c>
      <c r="AJ127" t="s">
        <v>86</v>
      </c>
      <c r="AK127" t="s">
        <v>86</v>
      </c>
      <c r="AL127" t="s">
        <v>86</v>
      </c>
      <c r="AM127" t="s">
        <v>86</v>
      </c>
      <c r="AN127" t="s">
        <v>86</v>
      </c>
      <c r="AO127" t="s">
        <v>86</v>
      </c>
      <c r="AP127" t="s">
        <v>86</v>
      </c>
      <c r="AQ127" t="s">
        <v>86</v>
      </c>
      <c r="AR127" t="s">
        <v>86</v>
      </c>
      <c r="AS127" t="s">
        <v>86</v>
      </c>
      <c r="AT127" t="s">
        <v>86</v>
      </c>
      <c r="AU127" t="s">
        <v>86</v>
      </c>
      <c r="AV127" t="s">
        <v>86</v>
      </c>
      <c r="AW127" t="s">
        <v>86</v>
      </c>
      <c r="AX127" t="s">
        <v>86</v>
      </c>
      <c r="AY127" t="s">
        <v>86</v>
      </c>
      <c r="AZ127" t="s">
        <v>86</v>
      </c>
      <c r="BA127" t="s">
        <v>86</v>
      </c>
      <c r="BB127" t="s">
        <v>86</v>
      </c>
      <c r="BC127" t="s">
        <v>86</v>
      </c>
      <c r="BD127" t="s">
        <v>86</v>
      </c>
      <c r="BE127" t="s">
        <v>86</v>
      </c>
    </row>
    <row r="128" spans="1:57" x14ac:dyDescent="0.45">
      <c r="A128" t="s">
        <v>383</v>
      </c>
      <c r="B128" t="s">
        <v>77</v>
      </c>
      <c r="C128" t="s">
        <v>384</v>
      </c>
      <c r="D128" t="s">
        <v>79</v>
      </c>
      <c r="E128" s="2" t="str">
        <f>HYPERLINK("capsilon://?command=openfolder&amp;siteaddress=FAM.docvelocity-na8.net&amp;folderid=FXAA8C022B-33B9-A40A-3656-AB0B9224423C","FX22031214")</f>
        <v>FX22031214</v>
      </c>
      <c r="F128" t="s">
        <v>80</v>
      </c>
      <c r="G128" t="s">
        <v>80</v>
      </c>
      <c r="H128" t="s">
        <v>81</v>
      </c>
      <c r="I128" t="s">
        <v>385</v>
      </c>
      <c r="J128">
        <v>0</v>
      </c>
      <c r="K128" t="s">
        <v>83</v>
      </c>
      <c r="L128" t="s">
        <v>84</v>
      </c>
      <c r="M128" t="s">
        <v>85</v>
      </c>
      <c r="N128">
        <v>1</v>
      </c>
      <c r="O128" s="1">
        <v>44624.621550925927</v>
      </c>
      <c r="P128" s="1">
        <v>44624.626018518517</v>
      </c>
      <c r="Q128">
        <v>201</v>
      </c>
      <c r="R128">
        <v>185</v>
      </c>
      <c r="S128" t="b">
        <v>0</v>
      </c>
      <c r="T128" t="s">
        <v>86</v>
      </c>
      <c r="U128" t="b">
        <v>0</v>
      </c>
      <c r="V128" t="s">
        <v>87</v>
      </c>
      <c r="W128" s="1">
        <v>44624.626018518517</v>
      </c>
      <c r="X128">
        <v>157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48</v>
      </c>
      <c r="AF128">
        <v>0</v>
      </c>
      <c r="AG128">
        <v>4</v>
      </c>
      <c r="AH128" t="s">
        <v>86</v>
      </c>
      <c r="AI128" t="s">
        <v>86</v>
      </c>
      <c r="AJ128" t="s">
        <v>86</v>
      </c>
      <c r="AK128" t="s">
        <v>86</v>
      </c>
      <c r="AL128" t="s">
        <v>86</v>
      </c>
      <c r="AM128" t="s">
        <v>86</v>
      </c>
      <c r="AN128" t="s">
        <v>86</v>
      </c>
      <c r="AO128" t="s">
        <v>86</v>
      </c>
      <c r="AP128" t="s">
        <v>86</v>
      </c>
      <c r="AQ128" t="s">
        <v>86</v>
      </c>
      <c r="AR128" t="s">
        <v>86</v>
      </c>
      <c r="AS128" t="s">
        <v>86</v>
      </c>
      <c r="AT128" t="s">
        <v>86</v>
      </c>
      <c r="AU128" t="s">
        <v>86</v>
      </c>
      <c r="AV128" t="s">
        <v>86</v>
      </c>
      <c r="AW128" t="s">
        <v>86</v>
      </c>
      <c r="AX128" t="s">
        <v>86</v>
      </c>
      <c r="AY128" t="s">
        <v>86</v>
      </c>
      <c r="AZ128" t="s">
        <v>86</v>
      </c>
      <c r="BA128" t="s">
        <v>86</v>
      </c>
      <c r="BB128" t="s">
        <v>86</v>
      </c>
      <c r="BC128" t="s">
        <v>86</v>
      </c>
      <c r="BD128" t="s">
        <v>86</v>
      </c>
      <c r="BE128" t="s">
        <v>86</v>
      </c>
    </row>
    <row r="129" spans="1:57" x14ac:dyDescent="0.45">
      <c r="A129" t="s">
        <v>386</v>
      </c>
      <c r="B129" t="s">
        <v>77</v>
      </c>
      <c r="C129" t="s">
        <v>384</v>
      </c>
      <c r="D129" t="s">
        <v>79</v>
      </c>
      <c r="E129" s="2" t="str">
        <f>HYPERLINK("capsilon://?command=openfolder&amp;siteaddress=FAM.docvelocity-na8.net&amp;folderid=FXAA8C022B-33B9-A40A-3656-AB0B9224423C","FX22031214")</f>
        <v>FX22031214</v>
      </c>
      <c r="F129" t="s">
        <v>80</v>
      </c>
      <c r="G129" t="s">
        <v>80</v>
      </c>
      <c r="H129" t="s">
        <v>81</v>
      </c>
      <c r="I129" t="s">
        <v>385</v>
      </c>
      <c r="J129">
        <v>0</v>
      </c>
      <c r="K129" t="s">
        <v>83</v>
      </c>
      <c r="L129" t="s">
        <v>84</v>
      </c>
      <c r="M129" t="s">
        <v>85</v>
      </c>
      <c r="N129">
        <v>2</v>
      </c>
      <c r="O129" s="1">
        <v>44624.627511574072</v>
      </c>
      <c r="P129" s="1">
        <v>44624.657465277778</v>
      </c>
      <c r="Q129">
        <v>339</v>
      </c>
      <c r="R129">
        <v>2249</v>
      </c>
      <c r="S129" t="b">
        <v>0</v>
      </c>
      <c r="T129" t="s">
        <v>86</v>
      </c>
      <c r="U129" t="b">
        <v>1</v>
      </c>
      <c r="V129" t="s">
        <v>91</v>
      </c>
      <c r="W129" s="1">
        <v>44624.644108796296</v>
      </c>
      <c r="X129">
        <v>1311</v>
      </c>
      <c r="Y129">
        <v>108</v>
      </c>
      <c r="Z129">
        <v>0</v>
      </c>
      <c r="AA129">
        <v>108</v>
      </c>
      <c r="AB129">
        <v>0</v>
      </c>
      <c r="AC129">
        <v>50</v>
      </c>
      <c r="AD129">
        <v>-108</v>
      </c>
      <c r="AE129">
        <v>0</v>
      </c>
      <c r="AF129">
        <v>0</v>
      </c>
      <c r="AG129">
        <v>0</v>
      </c>
      <c r="AH129" t="s">
        <v>92</v>
      </c>
      <c r="AI129" s="1">
        <v>44624.657465277778</v>
      </c>
      <c r="AJ129">
        <v>866</v>
      </c>
      <c r="AK129">
        <v>3</v>
      </c>
      <c r="AL129">
        <v>0</v>
      </c>
      <c r="AM129">
        <v>3</v>
      </c>
      <c r="AN129">
        <v>0</v>
      </c>
      <c r="AO129">
        <v>3</v>
      </c>
      <c r="AP129">
        <v>-111</v>
      </c>
      <c r="AQ129">
        <v>0</v>
      </c>
      <c r="AR129">
        <v>0</v>
      </c>
      <c r="AS129">
        <v>0</v>
      </c>
      <c r="AT129" t="s">
        <v>86</v>
      </c>
      <c r="AU129" t="s">
        <v>86</v>
      </c>
      <c r="AV129" t="s">
        <v>86</v>
      </c>
      <c r="AW129" t="s">
        <v>86</v>
      </c>
      <c r="AX129" t="s">
        <v>86</v>
      </c>
      <c r="AY129" t="s">
        <v>86</v>
      </c>
      <c r="AZ129" t="s">
        <v>86</v>
      </c>
      <c r="BA129" t="s">
        <v>86</v>
      </c>
      <c r="BB129" t="s">
        <v>86</v>
      </c>
      <c r="BC129" t="s">
        <v>86</v>
      </c>
      <c r="BD129" t="s">
        <v>86</v>
      </c>
      <c r="BE129" t="s">
        <v>86</v>
      </c>
    </row>
    <row r="130" spans="1:57" x14ac:dyDescent="0.45">
      <c r="A130" t="s">
        <v>387</v>
      </c>
      <c r="B130" t="s">
        <v>77</v>
      </c>
      <c r="C130" t="s">
        <v>388</v>
      </c>
      <c r="D130" t="s">
        <v>79</v>
      </c>
      <c r="E130" s="2" t="str">
        <f t="shared" ref="E130:E139" si="3">HYPERLINK("capsilon://?command=openfolder&amp;siteaddress=FAM.docvelocity-na8.net&amp;folderid=FXC13913CD-BBBB-EF20-9A79-273CFBB5FCC7","FX220322")</f>
        <v>FX220322</v>
      </c>
      <c r="F130" t="s">
        <v>80</v>
      </c>
      <c r="G130" t="s">
        <v>80</v>
      </c>
      <c r="H130" t="s">
        <v>81</v>
      </c>
      <c r="I130" t="s">
        <v>389</v>
      </c>
      <c r="J130">
        <v>0</v>
      </c>
      <c r="K130" t="s">
        <v>83</v>
      </c>
      <c r="L130" t="s">
        <v>84</v>
      </c>
      <c r="M130" t="s">
        <v>85</v>
      </c>
      <c r="N130">
        <v>2</v>
      </c>
      <c r="O130" s="1">
        <v>44624.630370370367</v>
      </c>
      <c r="P130" s="1">
        <v>44624.647430555553</v>
      </c>
      <c r="Q130">
        <v>250</v>
      </c>
      <c r="R130">
        <v>1224</v>
      </c>
      <c r="S130" t="b">
        <v>0</v>
      </c>
      <c r="T130" t="s">
        <v>86</v>
      </c>
      <c r="U130" t="b">
        <v>0</v>
      </c>
      <c r="V130" t="s">
        <v>87</v>
      </c>
      <c r="W130" s="1">
        <v>44624.636655092596</v>
      </c>
      <c r="X130">
        <v>516</v>
      </c>
      <c r="Y130">
        <v>59</v>
      </c>
      <c r="Z130">
        <v>0</v>
      </c>
      <c r="AA130">
        <v>59</v>
      </c>
      <c r="AB130">
        <v>0</v>
      </c>
      <c r="AC130">
        <v>32</v>
      </c>
      <c r="AD130">
        <v>-59</v>
      </c>
      <c r="AE130">
        <v>0</v>
      </c>
      <c r="AF130">
        <v>0</v>
      </c>
      <c r="AG130">
        <v>0</v>
      </c>
      <c r="AH130" t="s">
        <v>92</v>
      </c>
      <c r="AI130" s="1">
        <v>44624.647430555553</v>
      </c>
      <c r="AJ130">
        <v>708</v>
      </c>
      <c r="AK130">
        <v>10</v>
      </c>
      <c r="AL130">
        <v>0</v>
      </c>
      <c r="AM130">
        <v>10</v>
      </c>
      <c r="AN130">
        <v>0</v>
      </c>
      <c r="AO130">
        <v>12</v>
      </c>
      <c r="AP130">
        <v>-69</v>
      </c>
      <c r="AQ130">
        <v>0</v>
      </c>
      <c r="AR130">
        <v>0</v>
      </c>
      <c r="AS130">
        <v>0</v>
      </c>
      <c r="AT130" t="s">
        <v>86</v>
      </c>
      <c r="AU130" t="s">
        <v>86</v>
      </c>
      <c r="AV130" t="s">
        <v>86</v>
      </c>
      <c r="AW130" t="s">
        <v>86</v>
      </c>
      <c r="AX130" t="s">
        <v>86</v>
      </c>
      <c r="AY130" t="s">
        <v>86</v>
      </c>
      <c r="AZ130" t="s">
        <v>86</v>
      </c>
      <c r="BA130" t="s">
        <v>86</v>
      </c>
      <c r="BB130" t="s">
        <v>86</v>
      </c>
      <c r="BC130" t="s">
        <v>86</v>
      </c>
      <c r="BD130" t="s">
        <v>86</v>
      </c>
      <c r="BE130" t="s">
        <v>86</v>
      </c>
    </row>
    <row r="131" spans="1:57" x14ac:dyDescent="0.45">
      <c r="A131" t="s">
        <v>390</v>
      </c>
      <c r="B131" t="s">
        <v>77</v>
      </c>
      <c r="C131" t="s">
        <v>388</v>
      </c>
      <c r="D131" t="s">
        <v>79</v>
      </c>
      <c r="E131" s="2" t="str">
        <f t="shared" si="3"/>
        <v>FX220322</v>
      </c>
      <c r="F131" t="s">
        <v>80</v>
      </c>
      <c r="G131" t="s">
        <v>80</v>
      </c>
      <c r="H131" t="s">
        <v>81</v>
      </c>
      <c r="I131" t="s">
        <v>391</v>
      </c>
      <c r="J131">
        <v>0</v>
      </c>
      <c r="K131" t="s">
        <v>83</v>
      </c>
      <c r="L131" t="s">
        <v>84</v>
      </c>
      <c r="M131" t="s">
        <v>85</v>
      </c>
      <c r="N131">
        <v>2</v>
      </c>
      <c r="O131" s="1">
        <v>44624.631006944444</v>
      </c>
      <c r="P131" s="1">
        <v>44624.650393518517</v>
      </c>
      <c r="Q131">
        <v>314</v>
      </c>
      <c r="R131">
        <v>1361</v>
      </c>
      <c r="S131" t="b">
        <v>0</v>
      </c>
      <c r="T131" t="s">
        <v>86</v>
      </c>
      <c r="U131" t="b">
        <v>0</v>
      </c>
      <c r="V131" t="s">
        <v>105</v>
      </c>
      <c r="W131" s="1">
        <v>44624.642048611109</v>
      </c>
      <c r="X131">
        <v>785</v>
      </c>
      <c r="Y131">
        <v>54</v>
      </c>
      <c r="Z131">
        <v>0</v>
      </c>
      <c r="AA131">
        <v>54</v>
      </c>
      <c r="AB131">
        <v>0</v>
      </c>
      <c r="AC131">
        <v>26</v>
      </c>
      <c r="AD131">
        <v>-54</v>
      </c>
      <c r="AE131">
        <v>0</v>
      </c>
      <c r="AF131">
        <v>0</v>
      </c>
      <c r="AG131">
        <v>0</v>
      </c>
      <c r="AH131" t="s">
        <v>106</v>
      </c>
      <c r="AI131" s="1">
        <v>44624.650393518517</v>
      </c>
      <c r="AJ131">
        <v>572</v>
      </c>
      <c r="AK131">
        <v>5</v>
      </c>
      <c r="AL131">
        <v>0</v>
      </c>
      <c r="AM131">
        <v>5</v>
      </c>
      <c r="AN131">
        <v>0</v>
      </c>
      <c r="AO131">
        <v>5</v>
      </c>
      <c r="AP131">
        <v>-59</v>
      </c>
      <c r="AQ131">
        <v>0</v>
      </c>
      <c r="AR131">
        <v>0</v>
      </c>
      <c r="AS131">
        <v>0</v>
      </c>
      <c r="AT131" t="s">
        <v>86</v>
      </c>
      <c r="AU131" t="s">
        <v>86</v>
      </c>
      <c r="AV131" t="s">
        <v>86</v>
      </c>
      <c r="AW131" t="s">
        <v>86</v>
      </c>
      <c r="AX131" t="s">
        <v>86</v>
      </c>
      <c r="AY131" t="s">
        <v>86</v>
      </c>
      <c r="AZ131" t="s">
        <v>86</v>
      </c>
      <c r="BA131" t="s">
        <v>86</v>
      </c>
      <c r="BB131" t="s">
        <v>86</v>
      </c>
      <c r="BC131" t="s">
        <v>86</v>
      </c>
      <c r="BD131" t="s">
        <v>86</v>
      </c>
      <c r="BE131" t="s">
        <v>86</v>
      </c>
    </row>
    <row r="132" spans="1:57" x14ac:dyDescent="0.45">
      <c r="A132" t="s">
        <v>392</v>
      </c>
      <c r="B132" t="s">
        <v>77</v>
      </c>
      <c r="C132" t="s">
        <v>388</v>
      </c>
      <c r="D132" t="s">
        <v>79</v>
      </c>
      <c r="E132" s="2" t="str">
        <f t="shared" si="3"/>
        <v>FX220322</v>
      </c>
      <c r="F132" t="s">
        <v>80</v>
      </c>
      <c r="G132" t="s">
        <v>80</v>
      </c>
      <c r="H132" t="s">
        <v>81</v>
      </c>
      <c r="I132" t="s">
        <v>393</v>
      </c>
      <c r="J132">
        <v>0</v>
      </c>
      <c r="K132" t="s">
        <v>83</v>
      </c>
      <c r="L132" t="s">
        <v>84</v>
      </c>
      <c r="M132" t="s">
        <v>85</v>
      </c>
      <c r="N132">
        <v>2</v>
      </c>
      <c r="O132" s="1">
        <v>44624.631516203706</v>
      </c>
      <c r="P132" s="1">
        <v>44624.653587962966</v>
      </c>
      <c r="Q132">
        <v>982</v>
      </c>
      <c r="R132">
        <v>925</v>
      </c>
      <c r="S132" t="b">
        <v>0</v>
      </c>
      <c r="T132" t="s">
        <v>86</v>
      </c>
      <c r="U132" t="b">
        <v>0</v>
      </c>
      <c r="V132" t="s">
        <v>105</v>
      </c>
      <c r="W132" s="1">
        <v>44624.647650462961</v>
      </c>
      <c r="X132">
        <v>483</v>
      </c>
      <c r="Y132">
        <v>59</v>
      </c>
      <c r="Z132">
        <v>0</v>
      </c>
      <c r="AA132">
        <v>59</v>
      </c>
      <c r="AB132">
        <v>0</v>
      </c>
      <c r="AC132">
        <v>33</v>
      </c>
      <c r="AD132">
        <v>-59</v>
      </c>
      <c r="AE132">
        <v>0</v>
      </c>
      <c r="AF132">
        <v>0</v>
      </c>
      <c r="AG132">
        <v>0</v>
      </c>
      <c r="AH132" t="s">
        <v>106</v>
      </c>
      <c r="AI132" s="1">
        <v>44624.653587962966</v>
      </c>
      <c r="AJ132">
        <v>276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-59</v>
      </c>
      <c r="AQ132">
        <v>0</v>
      </c>
      <c r="AR132">
        <v>0</v>
      </c>
      <c r="AS132">
        <v>0</v>
      </c>
      <c r="AT132" t="s">
        <v>86</v>
      </c>
      <c r="AU132" t="s">
        <v>86</v>
      </c>
      <c r="AV132" t="s">
        <v>86</v>
      </c>
      <c r="AW132" t="s">
        <v>86</v>
      </c>
      <c r="AX132" t="s">
        <v>86</v>
      </c>
      <c r="AY132" t="s">
        <v>86</v>
      </c>
      <c r="AZ132" t="s">
        <v>86</v>
      </c>
      <c r="BA132" t="s">
        <v>86</v>
      </c>
      <c r="BB132" t="s">
        <v>86</v>
      </c>
      <c r="BC132" t="s">
        <v>86</v>
      </c>
      <c r="BD132" t="s">
        <v>86</v>
      </c>
      <c r="BE132" t="s">
        <v>86</v>
      </c>
    </row>
    <row r="133" spans="1:57" x14ac:dyDescent="0.45">
      <c r="A133" t="s">
        <v>394</v>
      </c>
      <c r="B133" t="s">
        <v>77</v>
      </c>
      <c r="C133" t="s">
        <v>388</v>
      </c>
      <c r="D133" t="s">
        <v>79</v>
      </c>
      <c r="E133" s="2" t="str">
        <f t="shared" si="3"/>
        <v>FX220322</v>
      </c>
      <c r="F133" t="s">
        <v>80</v>
      </c>
      <c r="G133" t="s">
        <v>80</v>
      </c>
      <c r="H133" t="s">
        <v>81</v>
      </c>
      <c r="I133" t="s">
        <v>395</v>
      </c>
      <c r="J133">
        <v>0</v>
      </c>
      <c r="K133" t="s">
        <v>83</v>
      </c>
      <c r="L133" t="s">
        <v>84</v>
      </c>
      <c r="M133" t="s">
        <v>85</v>
      </c>
      <c r="N133">
        <v>2</v>
      </c>
      <c r="O133" s="1">
        <v>44624.63181712963</v>
      </c>
      <c r="P133" s="1">
        <v>44624.640127314815</v>
      </c>
      <c r="Q133">
        <v>56</v>
      </c>
      <c r="R133">
        <v>662</v>
      </c>
      <c r="S133" t="b">
        <v>0</v>
      </c>
      <c r="T133" t="s">
        <v>86</v>
      </c>
      <c r="U133" t="b">
        <v>0</v>
      </c>
      <c r="V133" t="s">
        <v>113</v>
      </c>
      <c r="W133" s="1">
        <v>44624.635983796295</v>
      </c>
      <c r="X133">
        <v>308</v>
      </c>
      <c r="Y133">
        <v>21</v>
      </c>
      <c r="Z133">
        <v>0</v>
      </c>
      <c r="AA133">
        <v>21</v>
      </c>
      <c r="AB133">
        <v>0</v>
      </c>
      <c r="AC133">
        <v>4</v>
      </c>
      <c r="AD133">
        <v>-21</v>
      </c>
      <c r="AE133">
        <v>0</v>
      </c>
      <c r="AF133">
        <v>0</v>
      </c>
      <c r="AG133">
        <v>0</v>
      </c>
      <c r="AH133" t="s">
        <v>106</v>
      </c>
      <c r="AI133" s="1">
        <v>44624.640127314815</v>
      </c>
      <c r="AJ133">
        <v>354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-21</v>
      </c>
      <c r="AQ133">
        <v>0</v>
      </c>
      <c r="AR133">
        <v>0</v>
      </c>
      <c r="AS133">
        <v>0</v>
      </c>
      <c r="AT133" t="s">
        <v>86</v>
      </c>
      <c r="AU133" t="s">
        <v>86</v>
      </c>
      <c r="AV133" t="s">
        <v>86</v>
      </c>
      <c r="AW133" t="s">
        <v>86</v>
      </c>
      <c r="AX133" t="s">
        <v>86</v>
      </c>
      <c r="AY133" t="s">
        <v>86</v>
      </c>
      <c r="AZ133" t="s">
        <v>86</v>
      </c>
      <c r="BA133" t="s">
        <v>86</v>
      </c>
      <c r="BB133" t="s">
        <v>86</v>
      </c>
      <c r="BC133" t="s">
        <v>86</v>
      </c>
      <c r="BD133" t="s">
        <v>86</v>
      </c>
      <c r="BE133" t="s">
        <v>86</v>
      </c>
    </row>
    <row r="134" spans="1:57" x14ac:dyDescent="0.45">
      <c r="A134" t="s">
        <v>396</v>
      </c>
      <c r="B134" t="s">
        <v>77</v>
      </c>
      <c r="C134" t="s">
        <v>388</v>
      </c>
      <c r="D134" t="s">
        <v>79</v>
      </c>
      <c r="E134" s="2" t="str">
        <f t="shared" si="3"/>
        <v>FX220322</v>
      </c>
      <c r="F134" t="s">
        <v>80</v>
      </c>
      <c r="G134" t="s">
        <v>80</v>
      </c>
      <c r="H134" t="s">
        <v>81</v>
      </c>
      <c r="I134" t="s">
        <v>397</v>
      </c>
      <c r="J134">
        <v>0</v>
      </c>
      <c r="K134" t="s">
        <v>83</v>
      </c>
      <c r="L134" t="s">
        <v>84</v>
      </c>
      <c r="M134" t="s">
        <v>85</v>
      </c>
      <c r="N134">
        <v>2</v>
      </c>
      <c r="O134" s="1">
        <v>44624.63212962963</v>
      </c>
      <c r="P134" s="1">
        <v>44624.643761574072</v>
      </c>
      <c r="Q134">
        <v>436</v>
      </c>
      <c r="R134">
        <v>569</v>
      </c>
      <c r="S134" t="b">
        <v>0</v>
      </c>
      <c r="T134" t="s">
        <v>86</v>
      </c>
      <c r="U134" t="b">
        <v>0</v>
      </c>
      <c r="V134" t="s">
        <v>113</v>
      </c>
      <c r="W134" s="1">
        <v>44624.63894675926</v>
      </c>
      <c r="X134">
        <v>256</v>
      </c>
      <c r="Y134">
        <v>21</v>
      </c>
      <c r="Z134">
        <v>0</v>
      </c>
      <c r="AA134">
        <v>21</v>
      </c>
      <c r="AB134">
        <v>0</v>
      </c>
      <c r="AC134">
        <v>6</v>
      </c>
      <c r="AD134">
        <v>-21</v>
      </c>
      <c r="AE134">
        <v>0</v>
      </c>
      <c r="AF134">
        <v>0</v>
      </c>
      <c r="AG134">
        <v>0</v>
      </c>
      <c r="AH134" t="s">
        <v>106</v>
      </c>
      <c r="AI134" s="1">
        <v>44624.643761574072</v>
      </c>
      <c r="AJ134">
        <v>313</v>
      </c>
      <c r="AK134">
        <v>2</v>
      </c>
      <c r="AL134">
        <v>0</v>
      </c>
      <c r="AM134">
        <v>2</v>
      </c>
      <c r="AN134">
        <v>0</v>
      </c>
      <c r="AO134">
        <v>2</v>
      </c>
      <c r="AP134">
        <v>-23</v>
      </c>
      <c r="AQ134">
        <v>0</v>
      </c>
      <c r="AR134">
        <v>0</v>
      </c>
      <c r="AS134">
        <v>0</v>
      </c>
      <c r="AT134" t="s">
        <v>86</v>
      </c>
      <c r="AU134" t="s">
        <v>86</v>
      </c>
      <c r="AV134" t="s">
        <v>86</v>
      </c>
      <c r="AW134" t="s">
        <v>86</v>
      </c>
      <c r="AX134" t="s">
        <v>86</v>
      </c>
      <c r="AY134" t="s">
        <v>86</v>
      </c>
      <c r="AZ134" t="s">
        <v>86</v>
      </c>
      <c r="BA134" t="s">
        <v>86</v>
      </c>
      <c r="BB134" t="s">
        <v>86</v>
      </c>
      <c r="BC134" t="s">
        <v>86</v>
      </c>
      <c r="BD134" t="s">
        <v>86</v>
      </c>
      <c r="BE134" t="s">
        <v>86</v>
      </c>
    </row>
    <row r="135" spans="1:57" x14ac:dyDescent="0.45">
      <c r="A135" t="s">
        <v>398</v>
      </c>
      <c r="B135" t="s">
        <v>77</v>
      </c>
      <c r="C135" t="s">
        <v>388</v>
      </c>
      <c r="D135" t="s">
        <v>79</v>
      </c>
      <c r="E135" s="2" t="str">
        <f t="shared" si="3"/>
        <v>FX220322</v>
      </c>
      <c r="F135" t="s">
        <v>80</v>
      </c>
      <c r="G135" t="s">
        <v>80</v>
      </c>
      <c r="H135" t="s">
        <v>81</v>
      </c>
      <c r="I135" t="s">
        <v>399</v>
      </c>
      <c r="J135">
        <v>0</v>
      </c>
      <c r="K135" t="s">
        <v>83</v>
      </c>
      <c r="L135" t="s">
        <v>84</v>
      </c>
      <c r="M135" t="s">
        <v>85</v>
      </c>
      <c r="N135">
        <v>2</v>
      </c>
      <c r="O135" s="1">
        <v>44624.632361111115</v>
      </c>
      <c r="P135" s="1">
        <v>44624.655659722222</v>
      </c>
      <c r="Q135">
        <v>1665</v>
      </c>
      <c r="R135">
        <v>348</v>
      </c>
      <c r="S135" t="b">
        <v>0</v>
      </c>
      <c r="T135" t="s">
        <v>86</v>
      </c>
      <c r="U135" t="b">
        <v>0</v>
      </c>
      <c r="V135" t="s">
        <v>113</v>
      </c>
      <c r="W135" s="1">
        <v>44624.640740740739</v>
      </c>
      <c r="X135">
        <v>154</v>
      </c>
      <c r="Y135">
        <v>21</v>
      </c>
      <c r="Z135">
        <v>0</v>
      </c>
      <c r="AA135">
        <v>21</v>
      </c>
      <c r="AB135">
        <v>0</v>
      </c>
      <c r="AC135">
        <v>2</v>
      </c>
      <c r="AD135">
        <v>-21</v>
      </c>
      <c r="AE135">
        <v>0</v>
      </c>
      <c r="AF135">
        <v>0</v>
      </c>
      <c r="AG135">
        <v>0</v>
      </c>
      <c r="AH135" t="s">
        <v>106</v>
      </c>
      <c r="AI135" s="1">
        <v>44624.655659722222</v>
      </c>
      <c r="AJ135">
        <v>178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-21</v>
      </c>
      <c r="AQ135">
        <v>0</v>
      </c>
      <c r="AR135">
        <v>0</v>
      </c>
      <c r="AS135">
        <v>0</v>
      </c>
      <c r="AT135" t="s">
        <v>86</v>
      </c>
      <c r="AU135" t="s">
        <v>86</v>
      </c>
      <c r="AV135" t="s">
        <v>86</v>
      </c>
      <c r="AW135" t="s">
        <v>86</v>
      </c>
      <c r="AX135" t="s">
        <v>86</v>
      </c>
      <c r="AY135" t="s">
        <v>86</v>
      </c>
      <c r="AZ135" t="s">
        <v>86</v>
      </c>
      <c r="BA135" t="s">
        <v>86</v>
      </c>
      <c r="BB135" t="s">
        <v>86</v>
      </c>
      <c r="BC135" t="s">
        <v>86</v>
      </c>
      <c r="BD135" t="s">
        <v>86</v>
      </c>
      <c r="BE135" t="s">
        <v>86</v>
      </c>
    </row>
    <row r="136" spans="1:57" x14ac:dyDescent="0.45">
      <c r="A136" t="s">
        <v>400</v>
      </c>
      <c r="B136" t="s">
        <v>77</v>
      </c>
      <c r="C136" t="s">
        <v>388</v>
      </c>
      <c r="D136" t="s">
        <v>79</v>
      </c>
      <c r="E136" s="2" t="str">
        <f t="shared" si="3"/>
        <v>FX220322</v>
      </c>
      <c r="F136" t="s">
        <v>80</v>
      </c>
      <c r="G136" t="s">
        <v>80</v>
      </c>
      <c r="H136" t="s">
        <v>81</v>
      </c>
      <c r="I136" t="s">
        <v>401</v>
      </c>
      <c r="J136">
        <v>0</v>
      </c>
      <c r="K136" t="s">
        <v>83</v>
      </c>
      <c r="L136" t="s">
        <v>84</v>
      </c>
      <c r="M136" t="s">
        <v>85</v>
      </c>
      <c r="N136">
        <v>2</v>
      </c>
      <c r="O136" s="1">
        <v>44624.63244212963</v>
      </c>
      <c r="P136" s="1">
        <v>44624.661956018521</v>
      </c>
      <c r="Q136">
        <v>1041</v>
      </c>
      <c r="R136">
        <v>1509</v>
      </c>
      <c r="S136" t="b">
        <v>0</v>
      </c>
      <c r="T136" t="s">
        <v>86</v>
      </c>
      <c r="U136" t="b">
        <v>0</v>
      </c>
      <c r="V136" t="s">
        <v>113</v>
      </c>
      <c r="W136" s="1">
        <v>44624.651932870373</v>
      </c>
      <c r="X136">
        <v>966</v>
      </c>
      <c r="Y136">
        <v>69</v>
      </c>
      <c r="Z136">
        <v>0</v>
      </c>
      <c r="AA136">
        <v>69</v>
      </c>
      <c r="AB136">
        <v>0</v>
      </c>
      <c r="AC136">
        <v>44</v>
      </c>
      <c r="AD136">
        <v>-69</v>
      </c>
      <c r="AE136">
        <v>0</v>
      </c>
      <c r="AF136">
        <v>0</v>
      </c>
      <c r="AG136">
        <v>0</v>
      </c>
      <c r="AH136" t="s">
        <v>106</v>
      </c>
      <c r="AI136" s="1">
        <v>44624.661956018521</v>
      </c>
      <c r="AJ136">
        <v>543</v>
      </c>
      <c r="AK136">
        <v>2</v>
      </c>
      <c r="AL136">
        <v>0</v>
      </c>
      <c r="AM136">
        <v>2</v>
      </c>
      <c r="AN136">
        <v>0</v>
      </c>
      <c r="AO136">
        <v>2</v>
      </c>
      <c r="AP136">
        <v>-71</v>
      </c>
      <c r="AQ136">
        <v>0</v>
      </c>
      <c r="AR136">
        <v>0</v>
      </c>
      <c r="AS136">
        <v>0</v>
      </c>
      <c r="AT136" t="s">
        <v>86</v>
      </c>
      <c r="AU136" t="s">
        <v>86</v>
      </c>
      <c r="AV136" t="s">
        <v>86</v>
      </c>
      <c r="AW136" t="s">
        <v>86</v>
      </c>
      <c r="AX136" t="s">
        <v>86</v>
      </c>
      <c r="AY136" t="s">
        <v>86</v>
      </c>
      <c r="AZ136" t="s">
        <v>86</v>
      </c>
      <c r="BA136" t="s">
        <v>86</v>
      </c>
      <c r="BB136" t="s">
        <v>86</v>
      </c>
      <c r="BC136" t="s">
        <v>86</v>
      </c>
      <c r="BD136" t="s">
        <v>86</v>
      </c>
      <c r="BE136" t="s">
        <v>86</v>
      </c>
    </row>
    <row r="137" spans="1:57" x14ac:dyDescent="0.45">
      <c r="A137" t="s">
        <v>402</v>
      </c>
      <c r="B137" t="s">
        <v>77</v>
      </c>
      <c r="C137" t="s">
        <v>388</v>
      </c>
      <c r="D137" t="s">
        <v>79</v>
      </c>
      <c r="E137" s="2" t="str">
        <f t="shared" si="3"/>
        <v>FX220322</v>
      </c>
      <c r="F137" t="s">
        <v>80</v>
      </c>
      <c r="G137" t="s">
        <v>80</v>
      </c>
      <c r="H137" t="s">
        <v>81</v>
      </c>
      <c r="I137" t="s">
        <v>403</v>
      </c>
      <c r="J137">
        <v>0</v>
      </c>
      <c r="K137" t="s">
        <v>83</v>
      </c>
      <c r="L137" t="s">
        <v>84</v>
      </c>
      <c r="M137" t="s">
        <v>85</v>
      </c>
      <c r="N137">
        <v>2</v>
      </c>
      <c r="O137" s="1">
        <v>44624.632673611108</v>
      </c>
      <c r="P137" s="1">
        <v>44624.659641203703</v>
      </c>
      <c r="Q137">
        <v>1824</v>
      </c>
      <c r="R137">
        <v>506</v>
      </c>
      <c r="S137" t="b">
        <v>0</v>
      </c>
      <c r="T137" t="s">
        <v>86</v>
      </c>
      <c r="U137" t="b">
        <v>0</v>
      </c>
      <c r="V137" t="s">
        <v>152</v>
      </c>
      <c r="W137" s="1">
        <v>44624.645844907405</v>
      </c>
      <c r="X137">
        <v>305</v>
      </c>
      <c r="Y137">
        <v>21</v>
      </c>
      <c r="Z137">
        <v>0</v>
      </c>
      <c r="AA137">
        <v>21</v>
      </c>
      <c r="AB137">
        <v>0</v>
      </c>
      <c r="AC137">
        <v>4</v>
      </c>
      <c r="AD137">
        <v>-21</v>
      </c>
      <c r="AE137">
        <v>0</v>
      </c>
      <c r="AF137">
        <v>0</v>
      </c>
      <c r="AG137">
        <v>0</v>
      </c>
      <c r="AH137" t="s">
        <v>92</v>
      </c>
      <c r="AI137" s="1">
        <v>44624.659641203703</v>
      </c>
      <c r="AJ137">
        <v>187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-21</v>
      </c>
      <c r="AQ137">
        <v>0</v>
      </c>
      <c r="AR137">
        <v>0</v>
      </c>
      <c r="AS137">
        <v>0</v>
      </c>
      <c r="AT137" t="s">
        <v>86</v>
      </c>
      <c r="AU137" t="s">
        <v>86</v>
      </c>
      <c r="AV137" t="s">
        <v>86</v>
      </c>
      <c r="AW137" t="s">
        <v>86</v>
      </c>
      <c r="AX137" t="s">
        <v>86</v>
      </c>
      <c r="AY137" t="s">
        <v>86</v>
      </c>
      <c r="AZ137" t="s">
        <v>86</v>
      </c>
      <c r="BA137" t="s">
        <v>86</v>
      </c>
      <c r="BB137" t="s">
        <v>86</v>
      </c>
      <c r="BC137" t="s">
        <v>86</v>
      </c>
      <c r="BD137" t="s">
        <v>86</v>
      </c>
      <c r="BE137" t="s">
        <v>86</v>
      </c>
    </row>
    <row r="138" spans="1:57" x14ac:dyDescent="0.45">
      <c r="A138" t="s">
        <v>404</v>
      </c>
      <c r="B138" t="s">
        <v>77</v>
      </c>
      <c r="C138" t="s">
        <v>388</v>
      </c>
      <c r="D138" t="s">
        <v>79</v>
      </c>
      <c r="E138" s="2" t="str">
        <f t="shared" si="3"/>
        <v>FX220322</v>
      </c>
      <c r="F138" t="s">
        <v>80</v>
      </c>
      <c r="G138" t="s">
        <v>80</v>
      </c>
      <c r="H138" t="s">
        <v>81</v>
      </c>
      <c r="I138" t="s">
        <v>405</v>
      </c>
      <c r="J138">
        <v>0</v>
      </c>
      <c r="K138" t="s">
        <v>83</v>
      </c>
      <c r="L138" t="s">
        <v>84</v>
      </c>
      <c r="M138" t="s">
        <v>85</v>
      </c>
      <c r="N138">
        <v>2</v>
      </c>
      <c r="O138" s="1">
        <v>44624.6328125</v>
      </c>
      <c r="P138" s="1">
        <v>44624.660949074074</v>
      </c>
      <c r="Q138">
        <v>2164</v>
      </c>
      <c r="R138">
        <v>267</v>
      </c>
      <c r="S138" t="b">
        <v>0</v>
      </c>
      <c r="T138" t="s">
        <v>86</v>
      </c>
      <c r="U138" t="b">
        <v>0</v>
      </c>
      <c r="V138" t="s">
        <v>139</v>
      </c>
      <c r="W138" s="1">
        <v>44624.645011574074</v>
      </c>
      <c r="X138">
        <v>155</v>
      </c>
      <c r="Y138">
        <v>21</v>
      </c>
      <c r="Z138">
        <v>0</v>
      </c>
      <c r="AA138">
        <v>21</v>
      </c>
      <c r="AB138">
        <v>0</v>
      </c>
      <c r="AC138">
        <v>4</v>
      </c>
      <c r="AD138">
        <v>-21</v>
      </c>
      <c r="AE138">
        <v>0</v>
      </c>
      <c r="AF138">
        <v>0</v>
      </c>
      <c r="AG138">
        <v>0</v>
      </c>
      <c r="AH138" t="s">
        <v>92</v>
      </c>
      <c r="AI138" s="1">
        <v>44624.660949074074</v>
      </c>
      <c r="AJ138">
        <v>112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-21</v>
      </c>
      <c r="AQ138">
        <v>0</v>
      </c>
      <c r="AR138">
        <v>0</v>
      </c>
      <c r="AS138">
        <v>0</v>
      </c>
      <c r="AT138" t="s">
        <v>86</v>
      </c>
      <c r="AU138" t="s">
        <v>86</v>
      </c>
      <c r="AV138" t="s">
        <v>86</v>
      </c>
      <c r="AW138" t="s">
        <v>86</v>
      </c>
      <c r="AX138" t="s">
        <v>86</v>
      </c>
      <c r="AY138" t="s">
        <v>86</v>
      </c>
      <c r="AZ138" t="s">
        <v>86</v>
      </c>
      <c r="BA138" t="s">
        <v>86</v>
      </c>
      <c r="BB138" t="s">
        <v>86</v>
      </c>
      <c r="BC138" t="s">
        <v>86</v>
      </c>
      <c r="BD138" t="s">
        <v>86</v>
      </c>
      <c r="BE138" t="s">
        <v>86</v>
      </c>
    </row>
    <row r="139" spans="1:57" x14ac:dyDescent="0.45">
      <c r="A139" t="s">
        <v>406</v>
      </c>
      <c r="B139" t="s">
        <v>77</v>
      </c>
      <c r="C139" t="s">
        <v>388</v>
      </c>
      <c r="D139" t="s">
        <v>79</v>
      </c>
      <c r="E139" s="2" t="str">
        <f t="shared" si="3"/>
        <v>FX220322</v>
      </c>
      <c r="F139" t="s">
        <v>80</v>
      </c>
      <c r="G139" t="s">
        <v>80</v>
      </c>
      <c r="H139" t="s">
        <v>81</v>
      </c>
      <c r="I139" t="s">
        <v>407</v>
      </c>
      <c r="J139">
        <v>0</v>
      </c>
      <c r="K139" t="s">
        <v>83</v>
      </c>
      <c r="L139" t="s">
        <v>84</v>
      </c>
      <c r="M139" t="s">
        <v>85</v>
      </c>
      <c r="N139">
        <v>2</v>
      </c>
      <c r="O139" s="1">
        <v>44624.632951388892</v>
      </c>
      <c r="P139" s="1">
        <v>44624.664155092592</v>
      </c>
      <c r="Q139">
        <v>2251</v>
      </c>
      <c r="R139">
        <v>445</v>
      </c>
      <c r="S139" t="b">
        <v>0</v>
      </c>
      <c r="T139" t="s">
        <v>86</v>
      </c>
      <c r="U139" t="b">
        <v>0</v>
      </c>
      <c r="V139" t="s">
        <v>91</v>
      </c>
      <c r="W139" s="1">
        <v>44624.647083333337</v>
      </c>
      <c r="X139">
        <v>256</v>
      </c>
      <c r="Y139">
        <v>21</v>
      </c>
      <c r="Z139">
        <v>0</v>
      </c>
      <c r="AA139">
        <v>21</v>
      </c>
      <c r="AB139">
        <v>0</v>
      </c>
      <c r="AC139">
        <v>4</v>
      </c>
      <c r="AD139">
        <v>-21</v>
      </c>
      <c r="AE139">
        <v>0</v>
      </c>
      <c r="AF139">
        <v>0</v>
      </c>
      <c r="AG139">
        <v>0</v>
      </c>
      <c r="AH139" t="s">
        <v>106</v>
      </c>
      <c r="AI139" s="1">
        <v>44624.664155092592</v>
      </c>
      <c r="AJ139">
        <v>189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-21</v>
      </c>
      <c r="AQ139">
        <v>0</v>
      </c>
      <c r="AR139">
        <v>0</v>
      </c>
      <c r="AS139">
        <v>0</v>
      </c>
      <c r="AT139" t="s">
        <v>86</v>
      </c>
      <c r="AU139" t="s">
        <v>86</v>
      </c>
      <c r="AV139" t="s">
        <v>86</v>
      </c>
      <c r="AW139" t="s">
        <v>86</v>
      </c>
      <c r="AX139" t="s">
        <v>86</v>
      </c>
      <c r="AY139" t="s">
        <v>86</v>
      </c>
      <c r="AZ139" t="s">
        <v>86</v>
      </c>
      <c r="BA139" t="s">
        <v>86</v>
      </c>
      <c r="BB139" t="s">
        <v>86</v>
      </c>
      <c r="BC139" t="s">
        <v>86</v>
      </c>
      <c r="BD139" t="s">
        <v>86</v>
      </c>
      <c r="BE139" t="s">
        <v>86</v>
      </c>
    </row>
    <row r="140" spans="1:57" x14ac:dyDescent="0.45">
      <c r="A140" t="s">
        <v>408</v>
      </c>
      <c r="B140" t="s">
        <v>77</v>
      </c>
      <c r="C140" t="s">
        <v>409</v>
      </c>
      <c r="D140" t="s">
        <v>79</v>
      </c>
      <c r="E140" s="2" t="str">
        <f>HYPERLINK("capsilon://?command=openfolder&amp;siteaddress=FAM.docvelocity-na8.net&amp;folderid=FX57309C2A-35F8-A8B2-4080-047EAC7B9D79","FX22032021")</f>
        <v>FX22032021</v>
      </c>
      <c r="F140" t="s">
        <v>80</v>
      </c>
      <c r="G140" t="s">
        <v>80</v>
      </c>
      <c r="H140" t="s">
        <v>81</v>
      </c>
      <c r="I140" t="s">
        <v>410</v>
      </c>
      <c r="J140">
        <v>0</v>
      </c>
      <c r="K140" t="s">
        <v>83</v>
      </c>
      <c r="L140" t="s">
        <v>84</v>
      </c>
      <c r="M140" t="s">
        <v>85</v>
      </c>
      <c r="N140">
        <v>2</v>
      </c>
      <c r="O140" s="1">
        <v>44624.639317129629</v>
      </c>
      <c r="P140" s="1">
        <v>44624.665578703702</v>
      </c>
      <c r="Q140">
        <v>2029</v>
      </c>
      <c r="R140">
        <v>240</v>
      </c>
      <c r="S140" t="b">
        <v>0</v>
      </c>
      <c r="T140" t="s">
        <v>86</v>
      </c>
      <c r="U140" t="b">
        <v>0</v>
      </c>
      <c r="V140" t="s">
        <v>87</v>
      </c>
      <c r="W140" s="1">
        <v>44624.645729166667</v>
      </c>
      <c r="X140">
        <v>114</v>
      </c>
      <c r="Y140">
        <v>21</v>
      </c>
      <c r="Z140">
        <v>0</v>
      </c>
      <c r="AA140">
        <v>21</v>
      </c>
      <c r="AB140">
        <v>0</v>
      </c>
      <c r="AC140">
        <v>2</v>
      </c>
      <c r="AD140">
        <v>-21</v>
      </c>
      <c r="AE140">
        <v>0</v>
      </c>
      <c r="AF140">
        <v>0</v>
      </c>
      <c r="AG140">
        <v>0</v>
      </c>
      <c r="AH140" t="s">
        <v>92</v>
      </c>
      <c r="AI140" s="1">
        <v>44624.665578703702</v>
      </c>
      <c r="AJ140">
        <v>126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-21</v>
      </c>
      <c r="AQ140">
        <v>0</v>
      </c>
      <c r="AR140">
        <v>0</v>
      </c>
      <c r="AS140">
        <v>0</v>
      </c>
      <c r="AT140" t="s">
        <v>86</v>
      </c>
      <c r="AU140" t="s">
        <v>86</v>
      </c>
      <c r="AV140" t="s">
        <v>86</v>
      </c>
      <c r="AW140" t="s">
        <v>86</v>
      </c>
      <c r="AX140" t="s">
        <v>86</v>
      </c>
      <c r="AY140" t="s">
        <v>86</v>
      </c>
      <c r="AZ140" t="s">
        <v>86</v>
      </c>
      <c r="BA140" t="s">
        <v>86</v>
      </c>
      <c r="BB140" t="s">
        <v>86</v>
      </c>
      <c r="BC140" t="s">
        <v>86</v>
      </c>
      <c r="BD140" t="s">
        <v>86</v>
      </c>
      <c r="BE140" t="s">
        <v>86</v>
      </c>
    </row>
    <row r="141" spans="1:57" x14ac:dyDescent="0.45">
      <c r="A141" t="s">
        <v>411</v>
      </c>
      <c r="B141" t="s">
        <v>77</v>
      </c>
      <c r="C141" t="s">
        <v>409</v>
      </c>
      <c r="D141" t="s">
        <v>79</v>
      </c>
      <c r="E141" s="2" t="str">
        <f>HYPERLINK("capsilon://?command=openfolder&amp;siteaddress=FAM.docvelocity-na8.net&amp;folderid=FX57309C2A-35F8-A8B2-4080-047EAC7B9D79","FX22032021")</f>
        <v>FX22032021</v>
      </c>
      <c r="F141" t="s">
        <v>80</v>
      </c>
      <c r="G141" t="s">
        <v>80</v>
      </c>
      <c r="H141" t="s">
        <v>81</v>
      </c>
      <c r="I141" t="s">
        <v>412</v>
      </c>
      <c r="J141">
        <v>0</v>
      </c>
      <c r="K141" t="s">
        <v>83</v>
      </c>
      <c r="L141" t="s">
        <v>84</v>
      </c>
      <c r="M141" t="s">
        <v>85</v>
      </c>
      <c r="N141">
        <v>2</v>
      </c>
      <c r="O141" s="1">
        <v>44624.639456018522</v>
      </c>
      <c r="P141" s="1">
        <v>44624.670115740744</v>
      </c>
      <c r="Q141">
        <v>1949</v>
      </c>
      <c r="R141">
        <v>700</v>
      </c>
      <c r="S141" t="b">
        <v>0</v>
      </c>
      <c r="T141" t="s">
        <v>86</v>
      </c>
      <c r="U141" t="b">
        <v>0</v>
      </c>
      <c r="V141" t="s">
        <v>139</v>
      </c>
      <c r="W141" s="1">
        <v>44624.647175925929</v>
      </c>
      <c r="X141">
        <v>186</v>
      </c>
      <c r="Y141">
        <v>21</v>
      </c>
      <c r="Z141">
        <v>0</v>
      </c>
      <c r="AA141">
        <v>21</v>
      </c>
      <c r="AB141">
        <v>0</v>
      </c>
      <c r="AC141">
        <v>6</v>
      </c>
      <c r="AD141">
        <v>-21</v>
      </c>
      <c r="AE141">
        <v>0</v>
      </c>
      <c r="AF141">
        <v>0</v>
      </c>
      <c r="AG141">
        <v>0</v>
      </c>
      <c r="AH141" t="s">
        <v>106</v>
      </c>
      <c r="AI141" s="1">
        <v>44624.670115740744</v>
      </c>
      <c r="AJ141">
        <v>514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-21</v>
      </c>
      <c r="AQ141">
        <v>0</v>
      </c>
      <c r="AR141">
        <v>0</v>
      </c>
      <c r="AS141">
        <v>0</v>
      </c>
      <c r="AT141" t="s">
        <v>86</v>
      </c>
      <c r="AU141" t="s">
        <v>86</v>
      </c>
      <c r="AV141" t="s">
        <v>86</v>
      </c>
      <c r="AW141" t="s">
        <v>86</v>
      </c>
      <c r="AX141" t="s">
        <v>86</v>
      </c>
      <c r="AY141" t="s">
        <v>86</v>
      </c>
      <c r="AZ141" t="s">
        <v>86</v>
      </c>
      <c r="BA141" t="s">
        <v>86</v>
      </c>
      <c r="BB141" t="s">
        <v>86</v>
      </c>
      <c r="BC141" t="s">
        <v>86</v>
      </c>
      <c r="BD141" t="s">
        <v>86</v>
      </c>
      <c r="BE141" t="s">
        <v>86</v>
      </c>
    </row>
    <row r="142" spans="1:57" x14ac:dyDescent="0.45">
      <c r="A142" t="s">
        <v>413</v>
      </c>
      <c r="B142" t="s">
        <v>77</v>
      </c>
      <c r="C142" t="s">
        <v>409</v>
      </c>
      <c r="D142" t="s">
        <v>79</v>
      </c>
      <c r="E142" s="2" t="str">
        <f>HYPERLINK("capsilon://?command=openfolder&amp;siteaddress=FAM.docvelocity-na8.net&amp;folderid=FX57309C2A-35F8-A8B2-4080-047EAC7B9D79","FX22032021")</f>
        <v>FX22032021</v>
      </c>
      <c r="F142" t="s">
        <v>80</v>
      </c>
      <c r="G142" t="s">
        <v>80</v>
      </c>
      <c r="H142" t="s">
        <v>81</v>
      </c>
      <c r="I142" t="s">
        <v>414</v>
      </c>
      <c r="J142">
        <v>0</v>
      </c>
      <c r="K142" t="s">
        <v>83</v>
      </c>
      <c r="L142" t="s">
        <v>84</v>
      </c>
      <c r="M142" t="s">
        <v>85</v>
      </c>
      <c r="N142">
        <v>2</v>
      </c>
      <c r="O142" s="1">
        <v>44624.640405092592</v>
      </c>
      <c r="P142" s="1">
        <v>44624.667638888888</v>
      </c>
      <c r="Q142">
        <v>1869</v>
      </c>
      <c r="R142">
        <v>484</v>
      </c>
      <c r="S142" t="b">
        <v>0</v>
      </c>
      <c r="T142" t="s">
        <v>86</v>
      </c>
      <c r="U142" t="b">
        <v>0</v>
      </c>
      <c r="V142" t="s">
        <v>94</v>
      </c>
      <c r="W142" s="1">
        <v>44624.649293981478</v>
      </c>
      <c r="X142">
        <v>307</v>
      </c>
      <c r="Y142">
        <v>50</v>
      </c>
      <c r="Z142">
        <v>0</v>
      </c>
      <c r="AA142">
        <v>50</v>
      </c>
      <c r="AB142">
        <v>0</v>
      </c>
      <c r="AC142">
        <v>24</v>
      </c>
      <c r="AD142">
        <v>-50</v>
      </c>
      <c r="AE142">
        <v>0</v>
      </c>
      <c r="AF142">
        <v>0</v>
      </c>
      <c r="AG142">
        <v>0</v>
      </c>
      <c r="AH142" t="s">
        <v>92</v>
      </c>
      <c r="AI142" s="1">
        <v>44624.667638888888</v>
      </c>
      <c r="AJ142">
        <v>177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-50</v>
      </c>
      <c r="AQ142">
        <v>0</v>
      </c>
      <c r="AR142">
        <v>0</v>
      </c>
      <c r="AS142">
        <v>0</v>
      </c>
      <c r="AT142" t="s">
        <v>86</v>
      </c>
      <c r="AU142" t="s">
        <v>86</v>
      </c>
      <c r="AV142" t="s">
        <v>86</v>
      </c>
      <c r="AW142" t="s">
        <v>86</v>
      </c>
      <c r="AX142" t="s">
        <v>86</v>
      </c>
      <c r="AY142" t="s">
        <v>86</v>
      </c>
      <c r="AZ142" t="s">
        <v>86</v>
      </c>
      <c r="BA142" t="s">
        <v>86</v>
      </c>
      <c r="BB142" t="s">
        <v>86</v>
      </c>
      <c r="BC142" t="s">
        <v>86</v>
      </c>
      <c r="BD142" t="s">
        <v>86</v>
      </c>
      <c r="BE142" t="s">
        <v>86</v>
      </c>
    </row>
    <row r="143" spans="1:57" x14ac:dyDescent="0.45">
      <c r="A143" t="s">
        <v>415</v>
      </c>
      <c r="B143" t="s">
        <v>77</v>
      </c>
      <c r="C143" t="s">
        <v>409</v>
      </c>
      <c r="D143" t="s">
        <v>79</v>
      </c>
      <c r="E143" s="2" t="str">
        <f>HYPERLINK("capsilon://?command=openfolder&amp;siteaddress=FAM.docvelocity-na8.net&amp;folderid=FX57309C2A-35F8-A8B2-4080-047EAC7B9D79","FX22032021")</f>
        <v>FX22032021</v>
      </c>
      <c r="F143" t="s">
        <v>80</v>
      </c>
      <c r="G143" t="s">
        <v>80</v>
      </c>
      <c r="H143" t="s">
        <v>81</v>
      </c>
      <c r="I143" t="s">
        <v>416</v>
      </c>
      <c r="J143">
        <v>0</v>
      </c>
      <c r="K143" t="s">
        <v>83</v>
      </c>
      <c r="L143" t="s">
        <v>84</v>
      </c>
      <c r="M143" t="s">
        <v>85</v>
      </c>
      <c r="N143">
        <v>2</v>
      </c>
      <c r="O143" s="1">
        <v>44624.640439814815</v>
      </c>
      <c r="P143" s="1">
        <v>44624.66715277778</v>
      </c>
      <c r="Q143">
        <v>2103</v>
      </c>
      <c r="R143">
        <v>205</v>
      </c>
      <c r="S143" t="b">
        <v>0</v>
      </c>
      <c r="T143" t="s">
        <v>86</v>
      </c>
      <c r="U143" t="b">
        <v>0</v>
      </c>
      <c r="V143" t="s">
        <v>87</v>
      </c>
      <c r="W143" s="1">
        <v>44624.647222222222</v>
      </c>
      <c r="X143">
        <v>128</v>
      </c>
      <c r="Y143">
        <v>45</v>
      </c>
      <c r="Z143">
        <v>0</v>
      </c>
      <c r="AA143">
        <v>45</v>
      </c>
      <c r="AB143">
        <v>0</v>
      </c>
      <c r="AC143">
        <v>14</v>
      </c>
      <c r="AD143">
        <v>-45</v>
      </c>
      <c r="AE143">
        <v>0</v>
      </c>
      <c r="AF143">
        <v>0</v>
      </c>
      <c r="AG143">
        <v>0</v>
      </c>
      <c r="AH143" t="s">
        <v>122</v>
      </c>
      <c r="AI143" s="1">
        <v>44624.66715277778</v>
      </c>
      <c r="AJ143">
        <v>77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-45</v>
      </c>
      <c r="AQ143">
        <v>0</v>
      </c>
      <c r="AR143">
        <v>0</v>
      </c>
      <c r="AS143">
        <v>0</v>
      </c>
      <c r="AT143" t="s">
        <v>86</v>
      </c>
      <c r="AU143" t="s">
        <v>86</v>
      </c>
      <c r="AV143" t="s">
        <v>86</v>
      </c>
      <c r="AW143" t="s">
        <v>86</v>
      </c>
      <c r="AX143" t="s">
        <v>86</v>
      </c>
      <c r="AY143" t="s">
        <v>86</v>
      </c>
      <c r="AZ143" t="s">
        <v>86</v>
      </c>
      <c r="BA143" t="s">
        <v>86</v>
      </c>
      <c r="BB143" t="s">
        <v>86</v>
      </c>
      <c r="BC143" t="s">
        <v>86</v>
      </c>
      <c r="BD143" t="s">
        <v>86</v>
      </c>
      <c r="BE143" t="s">
        <v>86</v>
      </c>
    </row>
    <row r="144" spans="1:57" x14ac:dyDescent="0.45">
      <c r="A144" t="s">
        <v>417</v>
      </c>
      <c r="B144" t="s">
        <v>77</v>
      </c>
      <c r="C144" t="s">
        <v>308</v>
      </c>
      <c r="D144" t="s">
        <v>79</v>
      </c>
      <c r="E144" s="2" t="str">
        <f>HYPERLINK("capsilon://?command=openfolder&amp;siteaddress=FAM.docvelocity-na8.net&amp;folderid=FXED2E7CC9-86C0-43E1-E86C-4686D795CB3A","FX220212263")</f>
        <v>FX220212263</v>
      </c>
      <c r="F144" t="s">
        <v>80</v>
      </c>
      <c r="G144" t="s">
        <v>80</v>
      </c>
      <c r="H144" t="s">
        <v>81</v>
      </c>
      <c r="I144" t="s">
        <v>418</v>
      </c>
      <c r="J144">
        <v>0</v>
      </c>
      <c r="K144" t="s">
        <v>83</v>
      </c>
      <c r="L144" t="s">
        <v>84</v>
      </c>
      <c r="M144" t="s">
        <v>85</v>
      </c>
      <c r="N144">
        <v>1</v>
      </c>
      <c r="O144" s="1">
        <v>44624.641273148147</v>
      </c>
      <c r="P144" s="1">
        <v>44624.656840277778</v>
      </c>
      <c r="Q144">
        <v>982</v>
      </c>
      <c r="R144">
        <v>363</v>
      </c>
      <c r="S144" t="b">
        <v>0</v>
      </c>
      <c r="T144" t="s">
        <v>86</v>
      </c>
      <c r="U144" t="b">
        <v>0</v>
      </c>
      <c r="V144" t="s">
        <v>200</v>
      </c>
      <c r="W144" s="1">
        <v>44624.656840277778</v>
      </c>
      <c r="X144">
        <v>77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21</v>
      </c>
      <c r="AF144">
        <v>0</v>
      </c>
      <c r="AG144">
        <v>2</v>
      </c>
      <c r="AH144" t="s">
        <v>86</v>
      </c>
      <c r="AI144" t="s">
        <v>86</v>
      </c>
      <c r="AJ144" t="s">
        <v>86</v>
      </c>
      <c r="AK144" t="s">
        <v>86</v>
      </c>
      <c r="AL144" t="s">
        <v>86</v>
      </c>
      <c r="AM144" t="s">
        <v>86</v>
      </c>
      <c r="AN144" t="s">
        <v>86</v>
      </c>
      <c r="AO144" t="s">
        <v>86</v>
      </c>
      <c r="AP144" t="s">
        <v>86</v>
      </c>
      <c r="AQ144" t="s">
        <v>86</v>
      </c>
      <c r="AR144" t="s">
        <v>86</v>
      </c>
      <c r="AS144" t="s">
        <v>86</v>
      </c>
      <c r="AT144" t="s">
        <v>86</v>
      </c>
      <c r="AU144" t="s">
        <v>86</v>
      </c>
      <c r="AV144" t="s">
        <v>86</v>
      </c>
      <c r="AW144" t="s">
        <v>86</v>
      </c>
      <c r="AX144" t="s">
        <v>86</v>
      </c>
      <c r="AY144" t="s">
        <v>86</v>
      </c>
      <c r="AZ144" t="s">
        <v>86</v>
      </c>
      <c r="BA144" t="s">
        <v>86</v>
      </c>
      <c r="BB144" t="s">
        <v>86</v>
      </c>
      <c r="BC144" t="s">
        <v>86</v>
      </c>
      <c r="BD144" t="s">
        <v>86</v>
      </c>
      <c r="BE144" t="s">
        <v>86</v>
      </c>
    </row>
    <row r="145" spans="1:57" x14ac:dyDescent="0.45">
      <c r="A145" t="s">
        <v>419</v>
      </c>
      <c r="B145" t="s">
        <v>77</v>
      </c>
      <c r="C145" t="s">
        <v>374</v>
      </c>
      <c r="D145" t="s">
        <v>79</v>
      </c>
      <c r="E145" s="2" t="str">
        <f>HYPERLINK("capsilon://?command=openfolder&amp;siteaddress=FAM.docvelocity-na8.net&amp;folderid=FX1FCB1874-35EA-A69F-FDB6-DE8AF045DED8","FX220211554")</f>
        <v>FX220211554</v>
      </c>
      <c r="F145" t="s">
        <v>80</v>
      </c>
      <c r="G145" t="s">
        <v>80</v>
      </c>
      <c r="H145" t="s">
        <v>81</v>
      </c>
      <c r="I145" t="s">
        <v>375</v>
      </c>
      <c r="J145">
        <v>0</v>
      </c>
      <c r="K145" t="s">
        <v>83</v>
      </c>
      <c r="L145" t="s">
        <v>84</v>
      </c>
      <c r="M145" t="s">
        <v>85</v>
      </c>
      <c r="N145">
        <v>2</v>
      </c>
      <c r="O145" s="1">
        <v>44624.656122685185</v>
      </c>
      <c r="P145" s="1">
        <v>44624.701342592591</v>
      </c>
      <c r="Q145">
        <v>340</v>
      </c>
      <c r="R145">
        <v>3567</v>
      </c>
      <c r="S145" t="b">
        <v>0</v>
      </c>
      <c r="T145" t="s">
        <v>86</v>
      </c>
      <c r="U145" t="b">
        <v>1</v>
      </c>
      <c r="V145" t="s">
        <v>200</v>
      </c>
      <c r="W145" s="1">
        <v>44624.683854166666</v>
      </c>
      <c r="X145">
        <v>2307</v>
      </c>
      <c r="Y145">
        <v>296</v>
      </c>
      <c r="Z145">
        <v>0</v>
      </c>
      <c r="AA145">
        <v>296</v>
      </c>
      <c r="AB145">
        <v>198</v>
      </c>
      <c r="AC145">
        <v>154</v>
      </c>
      <c r="AD145">
        <v>-296</v>
      </c>
      <c r="AE145">
        <v>0</v>
      </c>
      <c r="AF145">
        <v>0</v>
      </c>
      <c r="AG145">
        <v>0</v>
      </c>
      <c r="AH145" t="s">
        <v>92</v>
      </c>
      <c r="AI145" s="1">
        <v>44624.701342592591</v>
      </c>
      <c r="AJ145">
        <v>1215</v>
      </c>
      <c r="AK145">
        <v>4</v>
      </c>
      <c r="AL145">
        <v>0</v>
      </c>
      <c r="AM145">
        <v>4</v>
      </c>
      <c r="AN145">
        <v>198</v>
      </c>
      <c r="AO145">
        <v>4</v>
      </c>
      <c r="AP145">
        <v>-300</v>
      </c>
      <c r="AQ145">
        <v>0</v>
      </c>
      <c r="AR145">
        <v>0</v>
      </c>
      <c r="AS145">
        <v>0</v>
      </c>
      <c r="AT145" t="s">
        <v>86</v>
      </c>
      <c r="AU145" t="s">
        <v>86</v>
      </c>
      <c r="AV145" t="s">
        <v>86</v>
      </c>
      <c r="AW145" t="s">
        <v>86</v>
      </c>
      <c r="AX145" t="s">
        <v>86</v>
      </c>
      <c r="AY145" t="s">
        <v>86</v>
      </c>
      <c r="AZ145" t="s">
        <v>86</v>
      </c>
      <c r="BA145" t="s">
        <v>86</v>
      </c>
      <c r="BB145" t="s">
        <v>86</v>
      </c>
      <c r="BC145" t="s">
        <v>86</v>
      </c>
      <c r="BD145" t="s">
        <v>86</v>
      </c>
      <c r="BE145" t="s">
        <v>86</v>
      </c>
    </row>
    <row r="146" spans="1:57" x14ac:dyDescent="0.45">
      <c r="A146" t="s">
        <v>420</v>
      </c>
      <c r="B146" t="s">
        <v>77</v>
      </c>
      <c r="C146" t="s">
        <v>381</v>
      </c>
      <c r="D146" t="s">
        <v>79</v>
      </c>
      <c r="E146" s="2" t="str">
        <f>HYPERLINK("capsilon://?command=openfolder&amp;siteaddress=FAM.docvelocity-na8.net&amp;folderid=FX139CC7C3-43C1-9B7E-0971-EE5E5C0FFF7C","FX2203752")</f>
        <v>FX2203752</v>
      </c>
      <c r="F146" t="s">
        <v>80</v>
      </c>
      <c r="G146" t="s">
        <v>80</v>
      </c>
      <c r="H146" t="s">
        <v>81</v>
      </c>
      <c r="I146" t="s">
        <v>382</v>
      </c>
      <c r="J146">
        <v>0</v>
      </c>
      <c r="K146" t="s">
        <v>83</v>
      </c>
      <c r="L146" t="s">
        <v>84</v>
      </c>
      <c r="M146" t="s">
        <v>85</v>
      </c>
      <c r="N146">
        <v>2</v>
      </c>
      <c r="O146" s="1">
        <v>44624.657175925924</v>
      </c>
      <c r="P146" s="1">
        <v>44624.687268518515</v>
      </c>
      <c r="Q146">
        <v>446</v>
      </c>
      <c r="R146">
        <v>2154</v>
      </c>
      <c r="S146" t="b">
        <v>0</v>
      </c>
      <c r="T146" t="s">
        <v>86</v>
      </c>
      <c r="U146" t="b">
        <v>1</v>
      </c>
      <c r="V146" t="s">
        <v>152</v>
      </c>
      <c r="W146" s="1">
        <v>44624.675208333334</v>
      </c>
      <c r="X146">
        <v>1530</v>
      </c>
      <c r="Y146">
        <v>124</v>
      </c>
      <c r="Z146">
        <v>0</v>
      </c>
      <c r="AA146">
        <v>124</v>
      </c>
      <c r="AB146">
        <v>0</v>
      </c>
      <c r="AC146">
        <v>104</v>
      </c>
      <c r="AD146">
        <v>-124</v>
      </c>
      <c r="AE146">
        <v>0</v>
      </c>
      <c r="AF146">
        <v>0</v>
      </c>
      <c r="AG146">
        <v>0</v>
      </c>
      <c r="AH146" t="s">
        <v>92</v>
      </c>
      <c r="AI146" s="1">
        <v>44624.687268518515</v>
      </c>
      <c r="AJ146">
        <v>624</v>
      </c>
      <c r="AK146">
        <v>2</v>
      </c>
      <c r="AL146">
        <v>0</v>
      </c>
      <c r="AM146">
        <v>2</v>
      </c>
      <c r="AN146">
        <v>0</v>
      </c>
      <c r="AO146">
        <v>2</v>
      </c>
      <c r="AP146">
        <v>-126</v>
      </c>
      <c r="AQ146">
        <v>0</v>
      </c>
      <c r="AR146">
        <v>0</v>
      </c>
      <c r="AS146">
        <v>0</v>
      </c>
      <c r="AT146" t="s">
        <v>86</v>
      </c>
      <c r="AU146" t="s">
        <v>86</v>
      </c>
      <c r="AV146" t="s">
        <v>86</v>
      </c>
      <c r="AW146" t="s">
        <v>86</v>
      </c>
      <c r="AX146" t="s">
        <v>86</v>
      </c>
      <c r="AY146" t="s">
        <v>86</v>
      </c>
      <c r="AZ146" t="s">
        <v>86</v>
      </c>
      <c r="BA146" t="s">
        <v>86</v>
      </c>
      <c r="BB146" t="s">
        <v>86</v>
      </c>
      <c r="BC146" t="s">
        <v>86</v>
      </c>
      <c r="BD146" t="s">
        <v>86</v>
      </c>
      <c r="BE146" t="s">
        <v>86</v>
      </c>
    </row>
    <row r="147" spans="1:57" x14ac:dyDescent="0.45">
      <c r="A147" t="s">
        <v>421</v>
      </c>
      <c r="B147" t="s">
        <v>77</v>
      </c>
      <c r="C147" t="s">
        <v>308</v>
      </c>
      <c r="D147" t="s">
        <v>79</v>
      </c>
      <c r="E147" s="2" t="str">
        <f>HYPERLINK("capsilon://?command=openfolder&amp;siteaddress=FAM.docvelocity-na8.net&amp;folderid=FXED2E7CC9-86C0-43E1-E86C-4686D795CB3A","FX220212263")</f>
        <v>FX220212263</v>
      </c>
      <c r="F147" t="s">
        <v>80</v>
      </c>
      <c r="G147" t="s">
        <v>80</v>
      </c>
      <c r="H147" t="s">
        <v>81</v>
      </c>
      <c r="I147" t="s">
        <v>418</v>
      </c>
      <c r="J147">
        <v>0</v>
      </c>
      <c r="K147" t="s">
        <v>83</v>
      </c>
      <c r="L147" t="s">
        <v>84</v>
      </c>
      <c r="M147" t="s">
        <v>85</v>
      </c>
      <c r="N147">
        <v>2</v>
      </c>
      <c r="O147" s="1">
        <v>44624.65724537037</v>
      </c>
      <c r="P147" s="1">
        <v>44624.6641087963</v>
      </c>
      <c r="Q147">
        <v>97</v>
      </c>
      <c r="R147">
        <v>496</v>
      </c>
      <c r="S147" t="b">
        <v>0</v>
      </c>
      <c r="T147" t="s">
        <v>86</v>
      </c>
      <c r="U147" t="b">
        <v>1</v>
      </c>
      <c r="V147" t="s">
        <v>139</v>
      </c>
      <c r="W147" s="1">
        <v>44624.660277777781</v>
      </c>
      <c r="X147">
        <v>224</v>
      </c>
      <c r="Y147">
        <v>42</v>
      </c>
      <c r="Z147">
        <v>0</v>
      </c>
      <c r="AA147">
        <v>42</v>
      </c>
      <c r="AB147">
        <v>0</v>
      </c>
      <c r="AC147">
        <v>11</v>
      </c>
      <c r="AD147">
        <v>-42</v>
      </c>
      <c r="AE147">
        <v>0</v>
      </c>
      <c r="AF147">
        <v>0</v>
      </c>
      <c r="AG147">
        <v>0</v>
      </c>
      <c r="AH147" t="s">
        <v>92</v>
      </c>
      <c r="AI147" s="1">
        <v>44624.6641087963</v>
      </c>
      <c r="AJ147">
        <v>272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-42</v>
      </c>
      <c r="AQ147">
        <v>0</v>
      </c>
      <c r="AR147">
        <v>0</v>
      </c>
      <c r="AS147">
        <v>0</v>
      </c>
      <c r="AT147" t="s">
        <v>86</v>
      </c>
      <c r="AU147" t="s">
        <v>86</v>
      </c>
      <c r="AV147" t="s">
        <v>86</v>
      </c>
      <c r="AW147" t="s">
        <v>86</v>
      </c>
      <c r="AX147" t="s">
        <v>86</v>
      </c>
      <c r="AY147" t="s">
        <v>86</v>
      </c>
      <c r="AZ147" t="s">
        <v>86</v>
      </c>
      <c r="BA147" t="s">
        <v>86</v>
      </c>
      <c r="BB147" t="s">
        <v>86</v>
      </c>
      <c r="BC147" t="s">
        <v>86</v>
      </c>
      <c r="BD147" t="s">
        <v>86</v>
      </c>
      <c r="BE147" t="s">
        <v>86</v>
      </c>
    </row>
    <row r="148" spans="1:57" x14ac:dyDescent="0.45">
      <c r="A148" t="s">
        <v>422</v>
      </c>
      <c r="B148" t="s">
        <v>77</v>
      </c>
      <c r="C148" t="s">
        <v>423</v>
      </c>
      <c r="D148" t="s">
        <v>79</v>
      </c>
      <c r="E148" s="2" t="str">
        <f>HYPERLINK("capsilon://?command=openfolder&amp;siteaddress=FAM.docvelocity-na8.net&amp;folderid=FX4911DE97-62D2-90E8-8BCB-D568BC5528C7","FX220212927")</f>
        <v>FX220212927</v>
      </c>
      <c r="F148" t="s">
        <v>80</v>
      </c>
      <c r="G148" t="s">
        <v>80</v>
      </c>
      <c r="H148" t="s">
        <v>81</v>
      </c>
      <c r="I148" t="s">
        <v>424</v>
      </c>
      <c r="J148">
        <v>0</v>
      </c>
      <c r="K148" t="s">
        <v>83</v>
      </c>
      <c r="L148" t="s">
        <v>84</v>
      </c>
      <c r="M148" t="s">
        <v>85</v>
      </c>
      <c r="N148">
        <v>2</v>
      </c>
      <c r="O148" s="1">
        <v>44624.661423611113</v>
      </c>
      <c r="P148" s="1">
        <v>44624.667592592596</v>
      </c>
      <c r="Q148">
        <v>324</v>
      </c>
      <c r="R148">
        <v>209</v>
      </c>
      <c r="S148" t="b">
        <v>0</v>
      </c>
      <c r="T148" t="s">
        <v>86</v>
      </c>
      <c r="U148" t="b">
        <v>0</v>
      </c>
      <c r="V148" t="s">
        <v>139</v>
      </c>
      <c r="W148" s="1">
        <v>44624.664513888885</v>
      </c>
      <c r="X148">
        <v>171</v>
      </c>
      <c r="Y148">
        <v>9</v>
      </c>
      <c r="Z148">
        <v>0</v>
      </c>
      <c r="AA148">
        <v>9</v>
      </c>
      <c r="AB148">
        <v>0</v>
      </c>
      <c r="AC148">
        <v>2</v>
      </c>
      <c r="AD148">
        <v>-9</v>
      </c>
      <c r="AE148">
        <v>0</v>
      </c>
      <c r="AF148">
        <v>0</v>
      </c>
      <c r="AG148">
        <v>0</v>
      </c>
      <c r="AH148" t="s">
        <v>122</v>
      </c>
      <c r="AI148" s="1">
        <v>44624.667592592596</v>
      </c>
      <c r="AJ148">
        <v>38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-9</v>
      </c>
      <c r="AQ148">
        <v>0</v>
      </c>
      <c r="AR148">
        <v>0</v>
      </c>
      <c r="AS148">
        <v>0</v>
      </c>
      <c r="AT148" t="s">
        <v>86</v>
      </c>
      <c r="AU148" t="s">
        <v>86</v>
      </c>
      <c r="AV148" t="s">
        <v>86</v>
      </c>
      <c r="AW148" t="s">
        <v>86</v>
      </c>
      <c r="AX148" t="s">
        <v>86</v>
      </c>
      <c r="AY148" t="s">
        <v>86</v>
      </c>
      <c r="AZ148" t="s">
        <v>86</v>
      </c>
      <c r="BA148" t="s">
        <v>86</v>
      </c>
      <c r="BB148" t="s">
        <v>86</v>
      </c>
      <c r="BC148" t="s">
        <v>86</v>
      </c>
      <c r="BD148" t="s">
        <v>86</v>
      </c>
      <c r="BE148" t="s">
        <v>86</v>
      </c>
    </row>
    <row r="149" spans="1:57" x14ac:dyDescent="0.45">
      <c r="A149" t="s">
        <v>425</v>
      </c>
      <c r="B149" t="s">
        <v>77</v>
      </c>
      <c r="C149" t="s">
        <v>426</v>
      </c>
      <c r="D149" t="s">
        <v>79</v>
      </c>
      <c r="E149" s="2" t="str">
        <f>HYPERLINK("capsilon://?command=openfolder&amp;siteaddress=FAM.docvelocity-na8.net&amp;folderid=FX8FFA80FE-247F-6D9B-5FF9-16601FA7E113","FX220212603")</f>
        <v>FX220212603</v>
      </c>
      <c r="F149" t="s">
        <v>80</v>
      </c>
      <c r="G149" t="s">
        <v>80</v>
      </c>
      <c r="H149" t="s">
        <v>81</v>
      </c>
      <c r="I149" t="s">
        <v>427</v>
      </c>
      <c r="J149">
        <v>0</v>
      </c>
      <c r="K149" t="s">
        <v>83</v>
      </c>
      <c r="L149" t="s">
        <v>84</v>
      </c>
      <c r="M149" t="s">
        <v>85</v>
      </c>
      <c r="N149">
        <v>2</v>
      </c>
      <c r="O149" s="1">
        <v>44624.684583333335</v>
      </c>
      <c r="P149" s="1">
        <v>44624.702766203707</v>
      </c>
      <c r="Q149">
        <v>1320</v>
      </c>
      <c r="R149">
        <v>251</v>
      </c>
      <c r="S149" t="b">
        <v>0</v>
      </c>
      <c r="T149" t="s">
        <v>86</v>
      </c>
      <c r="U149" t="b">
        <v>0</v>
      </c>
      <c r="V149" t="s">
        <v>94</v>
      </c>
      <c r="W149" s="1">
        <v>44624.686620370368</v>
      </c>
      <c r="X149">
        <v>129</v>
      </c>
      <c r="Y149">
        <v>9</v>
      </c>
      <c r="Z149">
        <v>0</v>
      </c>
      <c r="AA149">
        <v>9</v>
      </c>
      <c r="AB149">
        <v>0</v>
      </c>
      <c r="AC149">
        <v>1</v>
      </c>
      <c r="AD149">
        <v>-9</v>
      </c>
      <c r="AE149">
        <v>0</v>
      </c>
      <c r="AF149">
        <v>0</v>
      </c>
      <c r="AG149">
        <v>0</v>
      </c>
      <c r="AH149" t="s">
        <v>92</v>
      </c>
      <c r="AI149" s="1">
        <v>44624.702766203707</v>
      </c>
      <c r="AJ149">
        <v>122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-9</v>
      </c>
      <c r="AQ149">
        <v>0</v>
      </c>
      <c r="AR149">
        <v>0</v>
      </c>
      <c r="AS149">
        <v>0</v>
      </c>
      <c r="AT149" t="s">
        <v>86</v>
      </c>
      <c r="AU149" t="s">
        <v>86</v>
      </c>
      <c r="AV149" t="s">
        <v>86</v>
      </c>
      <c r="AW149" t="s">
        <v>86</v>
      </c>
      <c r="AX149" t="s">
        <v>86</v>
      </c>
      <c r="AY149" t="s">
        <v>86</v>
      </c>
      <c r="AZ149" t="s">
        <v>86</v>
      </c>
      <c r="BA149" t="s">
        <v>86</v>
      </c>
      <c r="BB149" t="s">
        <v>86</v>
      </c>
      <c r="BC149" t="s">
        <v>86</v>
      </c>
      <c r="BD149" t="s">
        <v>86</v>
      </c>
      <c r="BE149" t="s">
        <v>86</v>
      </c>
    </row>
    <row r="150" spans="1:57" x14ac:dyDescent="0.45">
      <c r="A150" t="s">
        <v>428</v>
      </c>
      <c r="B150" t="s">
        <v>77</v>
      </c>
      <c r="C150" t="s">
        <v>426</v>
      </c>
      <c r="D150" t="s">
        <v>79</v>
      </c>
      <c r="E150" s="2" t="str">
        <f>HYPERLINK("capsilon://?command=openfolder&amp;siteaddress=FAM.docvelocity-na8.net&amp;folderid=FX8FFA80FE-247F-6D9B-5FF9-16601FA7E113","FX220212603")</f>
        <v>FX220212603</v>
      </c>
      <c r="F150" t="s">
        <v>80</v>
      </c>
      <c r="G150" t="s">
        <v>80</v>
      </c>
      <c r="H150" t="s">
        <v>81</v>
      </c>
      <c r="I150" t="s">
        <v>429</v>
      </c>
      <c r="J150">
        <v>0</v>
      </c>
      <c r="K150" t="s">
        <v>83</v>
      </c>
      <c r="L150" t="s">
        <v>84</v>
      </c>
      <c r="M150" t="s">
        <v>85</v>
      </c>
      <c r="N150">
        <v>2</v>
      </c>
      <c r="O150" s="1">
        <v>44624.687638888892</v>
      </c>
      <c r="P150" s="1">
        <v>44624.703055555554</v>
      </c>
      <c r="Q150">
        <v>1192</v>
      </c>
      <c r="R150">
        <v>140</v>
      </c>
      <c r="S150" t="b">
        <v>0</v>
      </c>
      <c r="T150" t="s">
        <v>86</v>
      </c>
      <c r="U150" t="b">
        <v>0</v>
      </c>
      <c r="V150" t="s">
        <v>91</v>
      </c>
      <c r="W150" s="1">
        <v>44624.690995370373</v>
      </c>
      <c r="X150">
        <v>116</v>
      </c>
      <c r="Y150">
        <v>0</v>
      </c>
      <c r="Z150">
        <v>0</v>
      </c>
      <c r="AA150">
        <v>0</v>
      </c>
      <c r="AB150">
        <v>9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92</v>
      </c>
      <c r="AI150" s="1">
        <v>44624.703055555554</v>
      </c>
      <c r="AJ150">
        <v>24</v>
      </c>
      <c r="AK150">
        <v>0</v>
      </c>
      <c r="AL150">
        <v>0</v>
      </c>
      <c r="AM150">
        <v>0</v>
      </c>
      <c r="AN150">
        <v>9</v>
      </c>
      <c r="AO150">
        <v>0</v>
      </c>
      <c r="AP150">
        <v>0</v>
      </c>
      <c r="AQ150">
        <v>0</v>
      </c>
      <c r="AR150">
        <v>0</v>
      </c>
      <c r="AS150">
        <v>0</v>
      </c>
      <c r="AT150" t="s">
        <v>86</v>
      </c>
      <c r="AU150" t="s">
        <v>86</v>
      </c>
      <c r="AV150" t="s">
        <v>86</v>
      </c>
      <c r="AW150" t="s">
        <v>86</v>
      </c>
      <c r="AX150" t="s">
        <v>86</v>
      </c>
      <c r="AY150" t="s">
        <v>86</v>
      </c>
      <c r="AZ150" t="s">
        <v>86</v>
      </c>
      <c r="BA150" t="s">
        <v>86</v>
      </c>
      <c r="BB150" t="s">
        <v>86</v>
      </c>
      <c r="BC150" t="s">
        <v>86</v>
      </c>
      <c r="BD150" t="s">
        <v>86</v>
      </c>
      <c r="BE150" t="s">
        <v>86</v>
      </c>
    </row>
    <row r="151" spans="1:57" x14ac:dyDescent="0.45">
      <c r="A151" t="s">
        <v>430</v>
      </c>
      <c r="B151" t="s">
        <v>77</v>
      </c>
      <c r="C151" t="s">
        <v>431</v>
      </c>
      <c r="D151" t="s">
        <v>79</v>
      </c>
      <c r="E151" s="2" t="str">
        <f>HYPERLINK("capsilon://?command=openfolder&amp;siteaddress=FAM.docvelocity-na8.net&amp;folderid=FX6BF4AF87-9332-9A4F-BF4F-2BC46C815583","FX220212885")</f>
        <v>FX220212885</v>
      </c>
      <c r="F151" t="s">
        <v>80</v>
      </c>
      <c r="G151" t="s">
        <v>80</v>
      </c>
      <c r="H151" t="s">
        <v>81</v>
      </c>
      <c r="I151" t="s">
        <v>432</v>
      </c>
      <c r="J151">
        <v>0</v>
      </c>
      <c r="K151" t="s">
        <v>83</v>
      </c>
      <c r="L151" t="s">
        <v>84</v>
      </c>
      <c r="M151" t="s">
        <v>85</v>
      </c>
      <c r="N151">
        <v>2</v>
      </c>
      <c r="O151" s="1">
        <v>44624.711793981478</v>
      </c>
      <c r="P151" s="1">
        <v>44624.759328703702</v>
      </c>
      <c r="Q151">
        <v>1318</v>
      </c>
      <c r="R151">
        <v>2789</v>
      </c>
      <c r="S151" t="b">
        <v>0</v>
      </c>
      <c r="T151" t="s">
        <v>86</v>
      </c>
      <c r="U151" t="b">
        <v>0</v>
      </c>
      <c r="V151" t="s">
        <v>94</v>
      </c>
      <c r="W151" s="1">
        <v>44624.738379629627</v>
      </c>
      <c r="X151">
        <v>2048</v>
      </c>
      <c r="Y151">
        <v>160</v>
      </c>
      <c r="Z151">
        <v>0</v>
      </c>
      <c r="AA151">
        <v>160</v>
      </c>
      <c r="AB151">
        <v>0</v>
      </c>
      <c r="AC151">
        <v>68</v>
      </c>
      <c r="AD151">
        <v>-160</v>
      </c>
      <c r="AE151">
        <v>0</v>
      </c>
      <c r="AF151">
        <v>0</v>
      </c>
      <c r="AG151">
        <v>0</v>
      </c>
      <c r="AH151" t="s">
        <v>92</v>
      </c>
      <c r="AI151" s="1">
        <v>44624.759328703702</v>
      </c>
      <c r="AJ151">
        <v>741</v>
      </c>
      <c r="AK151">
        <v>3</v>
      </c>
      <c r="AL151">
        <v>0</v>
      </c>
      <c r="AM151">
        <v>3</v>
      </c>
      <c r="AN151">
        <v>0</v>
      </c>
      <c r="AO151">
        <v>3</v>
      </c>
      <c r="AP151">
        <v>-163</v>
      </c>
      <c r="AQ151">
        <v>0</v>
      </c>
      <c r="AR151">
        <v>0</v>
      </c>
      <c r="AS151">
        <v>0</v>
      </c>
      <c r="AT151" t="s">
        <v>86</v>
      </c>
      <c r="AU151" t="s">
        <v>86</v>
      </c>
      <c r="AV151" t="s">
        <v>86</v>
      </c>
      <c r="AW151" t="s">
        <v>86</v>
      </c>
      <c r="AX151" t="s">
        <v>86</v>
      </c>
      <c r="AY151" t="s">
        <v>86</v>
      </c>
      <c r="AZ151" t="s">
        <v>86</v>
      </c>
      <c r="BA151" t="s">
        <v>86</v>
      </c>
      <c r="BB151" t="s">
        <v>86</v>
      </c>
      <c r="BC151" t="s">
        <v>86</v>
      </c>
      <c r="BD151" t="s">
        <v>86</v>
      </c>
      <c r="BE151" t="s">
        <v>86</v>
      </c>
    </row>
    <row r="152" spans="1:57" x14ac:dyDescent="0.45">
      <c r="A152" t="s">
        <v>433</v>
      </c>
      <c r="B152" t="s">
        <v>77</v>
      </c>
      <c r="C152" t="s">
        <v>434</v>
      </c>
      <c r="D152" t="s">
        <v>79</v>
      </c>
      <c r="E152" s="2" t="str">
        <f>HYPERLINK("capsilon://?command=openfolder&amp;siteaddress=FAM.docvelocity-na8.net&amp;folderid=FX3FD3E7BB-207C-A52A-C3F6-4515B6E97D54","FX22032338")</f>
        <v>FX22032338</v>
      </c>
      <c r="F152" t="s">
        <v>80</v>
      </c>
      <c r="G152" t="s">
        <v>80</v>
      </c>
      <c r="H152" t="s">
        <v>81</v>
      </c>
      <c r="I152" t="s">
        <v>435</v>
      </c>
      <c r="J152">
        <v>0</v>
      </c>
      <c r="K152" t="s">
        <v>83</v>
      </c>
      <c r="L152" t="s">
        <v>84</v>
      </c>
      <c r="M152" t="s">
        <v>85</v>
      </c>
      <c r="N152">
        <v>1</v>
      </c>
      <c r="O152" s="1">
        <v>44624.74560185185</v>
      </c>
      <c r="P152" s="1">
        <v>44625.064016203702</v>
      </c>
      <c r="Q152">
        <v>25589</v>
      </c>
      <c r="R152">
        <v>1922</v>
      </c>
      <c r="S152" t="b">
        <v>0</v>
      </c>
      <c r="T152" t="s">
        <v>86</v>
      </c>
      <c r="U152" t="b">
        <v>0</v>
      </c>
      <c r="V152" t="s">
        <v>116</v>
      </c>
      <c r="W152" s="1">
        <v>44625.064016203702</v>
      </c>
      <c r="X152">
        <v>1354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156</v>
      </c>
      <c r="AF152">
        <v>0</v>
      </c>
      <c r="AG152">
        <v>20</v>
      </c>
      <c r="AH152" t="s">
        <v>86</v>
      </c>
      <c r="AI152" t="s">
        <v>86</v>
      </c>
      <c r="AJ152" t="s">
        <v>86</v>
      </c>
      <c r="AK152" t="s">
        <v>86</v>
      </c>
      <c r="AL152" t="s">
        <v>86</v>
      </c>
      <c r="AM152" t="s">
        <v>86</v>
      </c>
      <c r="AN152" t="s">
        <v>86</v>
      </c>
      <c r="AO152" t="s">
        <v>86</v>
      </c>
      <c r="AP152" t="s">
        <v>86</v>
      </c>
      <c r="AQ152" t="s">
        <v>86</v>
      </c>
      <c r="AR152" t="s">
        <v>86</v>
      </c>
      <c r="AS152" t="s">
        <v>86</v>
      </c>
      <c r="AT152" t="s">
        <v>86</v>
      </c>
      <c r="AU152" t="s">
        <v>86</v>
      </c>
      <c r="AV152" t="s">
        <v>86</v>
      </c>
      <c r="AW152" t="s">
        <v>86</v>
      </c>
      <c r="AX152" t="s">
        <v>86</v>
      </c>
      <c r="AY152" t="s">
        <v>86</v>
      </c>
      <c r="AZ152" t="s">
        <v>86</v>
      </c>
      <c r="BA152" t="s">
        <v>86</v>
      </c>
      <c r="BB152" t="s">
        <v>86</v>
      </c>
      <c r="BC152" t="s">
        <v>86</v>
      </c>
      <c r="BD152" t="s">
        <v>86</v>
      </c>
      <c r="BE152" t="s">
        <v>86</v>
      </c>
    </row>
    <row r="153" spans="1:57" x14ac:dyDescent="0.45">
      <c r="A153" t="s">
        <v>436</v>
      </c>
      <c r="B153" t="s">
        <v>77</v>
      </c>
      <c r="C153" t="s">
        <v>437</v>
      </c>
      <c r="D153" t="s">
        <v>79</v>
      </c>
      <c r="E153" s="2" t="str">
        <f>HYPERLINK("capsilon://?command=openfolder&amp;siteaddress=FAM.docvelocity-na8.net&amp;folderid=FX9AC76D17-12F6-3735-E70F-7313D41688BE","FX22016245")</f>
        <v>FX22016245</v>
      </c>
      <c r="F153" t="s">
        <v>80</v>
      </c>
      <c r="G153" t="s">
        <v>80</v>
      </c>
      <c r="H153" t="s">
        <v>81</v>
      </c>
      <c r="I153" t="s">
        <v>438</v>
      </c>
      <c r="J153">
        <v>0</v>
      </c>
      <c r="K153" t="s">
        <v>83</v>
      </c>
      <c r="L153" t="s">
        <v>84</v>
      </c>
      <c r="M153" t="s">
        <v>85</v>
      </c>
      <c r="N153">
        <v>1</v>
      </c>
      <c r="O153" s="1">
        <v>44624.751944444448</v>
      </c>
      <c r="P153" s="1">
        <v>44625.068784722222</v>
      </c>
      <c r="Q153">
        <v>26759</v>
      </c>
      <c r="R153">
        <v>616</v>
      </c>
      <c r="S153" t="b">
        <v>0</v>
      </c>
      <c r="T153" t="s">
        <v>86</v>
      </c>
      <c r="U153" t="b">
        <v>0</v>
      </c>
      <c r="V153" t="s">
        <v>116</v>
      </c>
      <c r="W153" s="1">
        <v>44625.068784722222</v>
      </c>
      <c r="X153">
        <v>411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115</v>
      </c>
      <c r="AF153">
        <v>0</v>
      </c>
      <c r="AG153">
        <v>4</v>
      </c>
      <c r="AH153" t="s">
        <v>86</v>
      </c>
      <c r="AI153" t="s">
        <v>86</v>
      </c>
      <c r="AJ153" t="s">
        <v>86</v>
      </c>
      <c r="AK153" t="s">
        <v>86</v>
      </c>
      <c r="AL153" t="s">
        <v>86</v>
      </c>
      <c r="AM153" t="s">
        <v>86</v>
      </c>
      <c r="AN153" t="s">
        <v>86</v>
      </c>
      <c r="AO153" t="s">
        <v>86</v>
      </c>
      <c r="AP153" t="s">
        <v>86</v>
      </c>
      <c r="AQ153" t="s">
        <v>86</v>
      </c>
      <c r="AR153" t="s">
        <v>86</v>
      </c>
      <c r="AS153" t="s">
        <v>86</v>
      </c>
      <c r="AT153" t="s">
        <v>86</v>
      </c>
      <c r="AU153" t="s">
        <v>86</v>
      </c>
      <c r="AV153" t="s">
        <v>86</v>
      </c>
      <c r="AW153" t="s">
        <v>86</v>
      </c>
      <c r="AX153" t="s">
        <v>86</v>
      </c>
      <c r="AY153" t="s">
        <v>86</v>
      </c>
      <c r="AZ153" t="s">
        <v>86</v>
      </c>
      <c r="BA153" t="s">
        <v>86</v>
      </c>
      <c r="BB153" t="s">
        <v>86</v>
      </c>
      <c r="BC153" t="s">
        <v>86</v>
      </c>
      <c r="BD153" t="s">
        <v>86</v>
      </c>
      <c r="BE153" t="s">
        <v>86</v>
      </c>
    </row>
    <row r="154" spans="1:57" x14ac:dyDescent="0.45">
      <c r="A154" t="s">
        <v>439</v>
      </c>
      <c r="B154" t="s">
        <v>77</v>
      </c>
      <c r="C154" t="s">
        <v>440</v>
      </c>
      <c r="D154" t="s">
        <v>79</v>
      </c>
      <c r="E154" s="2" t="str">
        <f>HYPERLINK("capsilon://?command=openfolder&amp;siteaddress=FAM.docvelocity-na8.net&amp;folderid=FXD4251686-CA54-7F6A-A4EC-5A4EDB0EA04A","FX22032182")</f>
        <v>FX22032182</v>
      </c>
      <c r="F154" t="s">
        <v>80</v>
      </c>
      <c r="G154" t="s">
        <v>80</v>
      </c>
      <c r="H154" t="s">
        <v>81</v>
      </c>
      <c r="I154" t="s">
        <v>441</v>
      </c>
      <c r="J154">
        <v>0</v>
      </c>
      <c r="K154" t="s">
        <v>83</v>
      </c>
      <c r="L154" t="s">
        <v>84</v>
      </c>
      <c r="M154" t="s">
        <v>85</v>
      </c>
      <c r="N154">
        <v>1</v>
      </c>
      <c r="O154" s="1">
        <v>44624.755520833336</v>
      </c>
      <c r="P154" s="1">
        <v>44625.200462962966</v>
      </c>
      <c r="Q154">
        <v>36806</v>
      </c>
      <c r="R154">
        <v>1637</v>
      </c>
      <c r="S154" t="b">
        <v>0</v>
      </c>
      <c r="T154" t="s">
        <v>86</v>
      </c>
      <c r="U154" t="b">
        <v>0</v>
      </c>
      <c r="V154" t="s">
        <v>116</v>
      </c>
      <c r="W154" s="1">
        <v>44625.200462962966</v>
      </c>
      <c r="X154">
        <v>1161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69</v>
      </c>
      <c r="AF154">
        <v>0</v>
      </c>
      <c r="AG154">
        <v>7</v>
      </c>
      <c r="AH154" t="s">
        <v>86</v>
      </c>
      <c r="AI154" t="s">
        <v>86</v>
      </c>
      <c r="AJ154" t="s">
        <v>86</v>
      </c>
      <c r="AK154" t="s">
        <v>86</v>
      </c>
      <c r="AL154" t="s">
        <v>86</v>
      </c>
      <c r="AM154" t="s">
        <v>86</v>
      </c>
      <c r="AN154" t="s">
        <v>86</v>
      </c>
      <c r="AO154" t="s">
        <v>86</v>
      </c>
      <c r="AP154" t="s">
        <v>86</v>
      </c>
      <c r="AQ154" t="s">
        <v>86</v>
      </c>
      <c r="AR154" t="s">
        <v>86</v>
      </c>
      <c r="AS154" t="s">
        <v>86</v>
      </c>
      <c r="AT154" t="s">
        <v>86</v>
      </c>
      <c r="AU154" t="s">
        <v>86</v>
      </c>
      <c r="AV154" t="s">
        <v>86</v>
      </c>
      <c r="AW154" t="s">
        <v>86</v>
      </c>
      <c r="AX154" t="s">
        <v>86</v>
      </c>
      <c r="AY154" t="s">
        <v>86</v>
      </c>
      <c r="AZ154" t="s">
        <v>86</v>
      </c>
      <c r="BA154" t="s">
        <v>86</v>
      </c>
      <c r="BB154" t="s">
        <v>86</v>
      </c>
      <c r="BC154" t="s">
        <v>86</v>
      </c>
      <c r="BD154" t="s">
        <v>86</v>
      </c>
      <c r="BE154" t="s">
        <v>86</v>
      </c>
    </row>
    <row r="155" spans="1:57" x14ac:dyDescent="0.45">
      <c r="A155" t="s">
        <v>442</v>
      </c>
      <c r="B155" t="s">
        <v>77</v>
      </c>
      <c r="C155" t="s">
        <v>443</v>
      </c>
      <c r="D155" t="s">
        <v>79</v>
      </c>
      <c r="E155" s="2" t="str">
        <f>HYPERLINK("capsilon://?command=openfolder&amp;siteaddress=FAM.docvelocity-na8.net&amp;folderid=FX302CA179-94DD-DA48-4ABF-4E1EA3AF5C7E","FX22031122")</f>
        <v>FX22031122</v>
      </c>
      <c r="F155" t="s">
        <v>80</v>
      </c>
      <c r="G155" t="s">
        <v>80</v>
      </c>
      <c r="H155" t="s">
        <v>81</v>
      </c>
      <c r="I155" t="s">
        <v>444</v>
      </c>
      <c r="J155">
        <v>0</v>
      </c>
      <c r="K155" t="s">
        <v>83</v>
      </c>
      <c r="L155" t="s">
        <v>84</v>
      </c>
      <c r="M155" t="s">
        <v>85</v>
      </c>
      <c r="N155">
        <v>2</v>
      </c>
      <c r="O155" s="1">
        <v>44624.765636574077</v>
      </c>
      <c r="P155" s="1">
        <v>44624.801168981481</v>
      </c>
      <c r="Q155">
        <v>1785</v>
      </c>
      <c r="R155">
        <v>1285</v>
      </c>
      <c r="S155" t="b">
        <v>0</v>
      </c>
      <c r="T155" t="s">
        <v>86</v>
      </c>
      <c r="U155" t="b">
        <v>0</v>
      </c>
      <c r="V155" t="s">
        <v>152</v>
      </c>
      <c r="W155" s="1">
        <v>44624.776979166665</v>
      </c>
      <c r="X155">
        <v>974</v>
      </c>
      <c r="Y155">
        <v>65</v>
      </c>
      <c r="Z155">
        <v>0</v>
      </c>
      <c r="AA155">
        <v>65</v>
      </c>
      <c r="AB155">
        <v>0</v>
      </c>
      <c r="AC155">
        <v>33</v>
      </c>
      <c r="AD155">
        <v>-65</v>
      </c>
      <c r="AE155">
        <v>0</v>
      </c>
      <c r="AF155">
        <v>0</v>
      </c>
      <c r="AG155">
        <v>0</v>
      </c>
      <c r="AH155" t="s">
        <v>92</v>
      </c>
      <c r="AI155" s="1">
        <v>44624.801168981481</v>
      </c>
      <c r="AJ155">
        <v>311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-65</v>
      </c>
      <c r="AQ155">
        <v>0</v>
      </c>
      <c r="AR155">
        <v>0</v>
      </c>
      <c r="AS155">
        <v>0</v>
      </c>
      <c r="AT155" t="s">
        <v>86</v>
      </c>
      <c r="AU155" t="s">
        <v>86</v>
      </c>
      <c r="AV155" t="s">
        <v>86</v>
      </c>
      <c r="AW155" t="s">
        <v>86</v>
      </c>
      <c r="AX155" t="s">
        <v>86</v>
      </c>
      <c r="AY155" t="s">
        <v>86</v>
      </c>
      <c r="AZ155" t="s">
        <v>86</v>
      </c>
      <c r="BA155" t="s">
        <v>86</v>
      </c>
      <c r="BB155" t="s">
        <v>86</v>
      </c>
      <c r="BC155" t="s">
        <v>86</v>
      </c>
      <c r="BD155" t="s">
        <v>86</v>
      </c>
      <c r="BE155" t="s">
        <v>86</v>
      </c>
    </row>
    <row r="156" spans="1:57" x14ac:dyDescent="0.45">
      <c r="A156" t="s">
        <v>445</v>
      </c>
      <c r="B156" t="s">
        <v>77</v>
      </c>
      <c r="C156" t="s">
        <v>446</v>
      </c>
      <c r="D156" t="s">
        <v>79</v>
      </c>
      <c r="E156" s="2" t="str">
        <f>HYPERLINK("capsilon://?command=openfolder&amp;siteaddress=FAM.docvelocity-na8.net&amp;folderid=FXD48F45EA-3147-32F3-7599-C8D6B1F38CF6","FX220212322")</f>
        <v>FX220212322</v>
      </c>
      <c r="F156" t="s">
        <v>80</v>
      </c>
      <c r="G156" t="s">
        <v>80</v>
      </c>
      <c r="H156" t="s">
        <v>81</v>
      </c>
      <c r="I156" t="s">
        <v>447</v>
      </c>
      <c r="J156">
        <v>0</v>
      </c>
      <c r="K156" t="s">
        <v>83</v>
      </c>
      <c r="L156" t="s">
        <v>84</v>
      </c>
      <c r="M156" t="s">
        <v>85</v>
      </c>
      <c r="N156">
        <v>2</v>
      </c>
      <c r="O156" s="1">
        <v>44624.811064814814</v>
      </c>
      <c r="P156" s="1">
        <v>44625.101817129631</v>
      </c>
      <c r="Q156">
        <v>22997</v>
      </c>
      <c r="R156">
        <v>2124</v>
      </c>
      <c r="S156" t="b">
        <v>0</v>
      </c>
      <c r="T156" t="s">
        <v>86</v>
      </c>
      <c r="U156" t="b">
        <v>0</v>
      </c>
      <c r="V156" t="s">
        <v>87</v>
      </c>
      <c r="W156" s="1">
        <v>44624.827094907407</v>
      </c>
      <c r="X156">
        <v>1247</v>
      </c>
      <c r="Y156">
        <v>69</v>
      </c>
      <c r="Z156">
        <v>0</v>
      </c>
      <c r="AA156">
        <v>69</v>
      </c>
      <c r="AB156">
        <v>0</v>
      </c>
      <c r="AC156">
        <v>64</v>
      </c>
      <c r="AD156">
        <v>-69</v>
      </c>
      <c r="AE156">
        <v>0</v>
      </c>
      <c r="AF156">
        <v>0</v>
      </c>
      <c r="AG156">
        <v>0</v>
      </c>
      <c r="AH156" t="s">
        <v>448</v>
      </c>
      <c r="AI156" s="1">
        <v>44625.101817129631</v>
      </c>
      <c r="AJ156">
        <v>870</v>
      </c>
      <c r="AK156">
        <v>9</v>
      </c>
      <c r="AL156">
        <v>0</v>
      </c>
      <c r="AM156">
        <v>9</v>
      </c>
      <c r="AN156">
        <v>0</v>
      </c>
      <c r="AO156">
        <v>9</v>
      </c>
      <c r="AP156">
        <v>-78</v>
      </c>
      <c r="AQ156">
        <v>0</v>
      </c>
      <c r="AR156">
        <v>0</v>
      </c>
      <c r="AS156">
        <v>0</v>
      </c>
      <c r="AT156" t="s">
        <v>86</v>
      </c>
      <c r="AU156" t="s">
        <v>86</v>
      </c>
      <c r="AV156" t="s">
        <v>86</v>
      </c>
      <c r="AW156" t="s">
        <v>86</v>
      </c>
      <c r="AX156" t="s">
        <v>86</v>
      </c>
      <c r="AY156" t="s">
        <v>86</v>
      </c>
      <c r="AZ156" t="s">
        <v>86</v>
      </c>
      <c r="BA156" t="s">
        <v>86</v>
      </c>
      <c r="BB156" t="s">
        <v>86</v>
      </c>
      <c r="BC156" t="s">
        <v>86</v>
      </c>
      <c r="BD156" t="s">
        <v>86</v>
      </c>
      <c r="BE156" t="s">
        <v>86</v>
      </c>
    </row>
    <row r="157" spans="1:57" x14ac:dyDescent="0.45">
      <c r="A157" t="s">
        <v>449</v>
      </c>
      <c r="B157" t="s">
        <v>77</v>
      </c>
      <c r="C157" t="s">
        <v>446</v>
      </c>
      <c r="D157" t="s">
        <v>79</v>
      </c>
      <c r="E157" s="2" t="str">
        <f>HYPERLINK("capsilon://?command=openfolder&amp;siteaddress=FAM.docvelocity-na8.net&amp;folderid=FXD48F45EA-3147-32F3-7599-C8D6B1F38CF6","FX220212322")</f>
        <v>FX220212322</v>
      </c>
      <c r="F157" t="s">
        <v>80</v>
      </c>
      <c r="G157" t="s">
        <v>80</v>
      </c>
      <c r="H157" t="s">
        <v>81</v>
      </c>
      <c r="I157" t="s">
        <v>450</v>
      </c>
      <c r="J157">
        <v>0</v>
      </c>
      <c r="K157" t="s">
        <v>83</v>
      </c>
      <c r="L157" t="s">
        <v>84</v>
      </c>
      <c r="M157" t="s">
        <v>85</v>
      </c>
      <c r="N157">
        <v>2</v>
      </c>
      <c r="O157" s="1">
        <v>44624.811261574076</v>
      </c>
      <c r="P157" s="1">
        <v>44627.61105324074</v>
      </c>
      <c r="Q157">
        <v>239496</v>
      </c>
      <c r="R157">
        <v>2406</v>
      </c>
      <c r="S157" t="b">
        <v>0</v>
      </c>
      <c r="T157" t="s">
        <v>86</v>
      </c>
      <c r="U157" t="b">
        <v>0</v>
      </c>
      <c r="V157" t="s">
        <v>113</v>
      </c>
      <c r="W157" s="1">
        <v>44625.134687500002</v>
      </c>
      <c r="X157">
        <v>1679</v>
      </c>
      <c r="Y157">
        <v>69</v>
      </c>
      <c r="Z157">
        <v>0</v>
      </c>
      <c r="AA157">
        <v>69</v>
      </c>
      <c r="AB157">
        <v>0</v>
      </c>
      <c r="AC157">
        <v>80</v>
      </c>
      <c r="AD157">
        <v>-69</v>
      </c>
      <c r="AE157">
        <v>0</v>
      </c>
      <c r="AF157">
        <v>0</v>
      </c>
      <c r="AG157">
        <v>0</v>
      </c>
      <c r="AH157" t="s">
        <v>92</v>
      </c>
      <c r="AI157" s="1">
        <v>44627.61105324074</v>
      </c>
      <c r="AJ157">
        <v>608</v>
      </c>
      <c r="AK157">
        <v>3</v>
      </c>
      <c r="AL157">
        <v>0</v>
      </c>
      <c r="AM157">
        <v>3</v>
      </c>
      <c r="AN157">
        <v>0</v>
      </c>
      <c r="AO157">
        <v>4</v>
      </c>
      <c r="AP157">
        <v>-72</v>
      </c>
      <c r="AQ157">
        <v>0</v>
      </c>
      <c r="AR157">
        <v>0</v>
      </c>
      <c r="AS157">
        <v>0</v>
      </c>
      <c r="AT157" t="s">
        <v>86</v>
      </c>
      <c r="AU157" t="s">
        <v>86</v>
      </c>
      <c r="AV157" t="s">
        <v>86</v>
      </c>
      <c r="AW157" t="s">
        <v>86</v>
      </c>
      <c r="AX157" t="s">
        <v>86</v>
      </c>
      <c r="AY157" t="s">
        <v>86</v>
      </c>
      <c r="AZ157" t="s">
        <v>86</v>
      </c>
      <c r="BA157" t="s">
        <v>86</v>
      </c>
      <c r="BB157" t="s">
        <v>86</v>
      </c>
      <c r="BC157" t="s">
        <v>86</v>
      </c>
      <c r="BD157" t="s">
        <v>86</v>
      </c>
      <c r="BE157" t="s">
        <v>86</v>
      </c>
    </row>
    <row r="158" spans="1:57" x14ac:dyDescent="0.45">
      <c r="A158" t="s">
        <v>451</v>
      </c>
      <c r="B158" t="s">
        <v>77</v>
      </c>
      <c r="C158" t="s">
        <v>446</v>
      </c>
      <c r="D158" t="s">
        <v>79</v>
      </c>
      <c r="E158" s="2" t="str">
        <f>HYPERLINK("capsilon://?command=openfolder&amp;siteaddress=FAM.docvelocity-na8.net&amp;folderid=FXD48F45EA-3147-32F3-7599-C8D6B1F38CF6","FX220212322")</f>
        <v>FX220212322</v>
      </c>
      <c r="F158" t="s">
        <v>80</v>
      </c>
      <c r="G158" t="s">
        <v>80</v>
      </c>
      <c r="H158" t="s">
        <v>81</v>
      </c>
      <c r="I158" t="s">
        <v>452</v>
      </c>
      <c r="J158">
        <v>0</v>
      </c>
      <c r="K158" t="s">
        <v>83</v>
      </c>
      <c r="L158" t="s">
        <v>84</v>
      </c>
      <c r="M158" t="s">
        <v>85</v>
      </c>
      <c r="N158">
        <v>2</v>
      </c>
      <c r="O158" s="1">
        <v>44624.811296296299</v>
      </c>
      <c r="P158" s="1">
        <v>44627.608935185184</v>
      </c>
      <c r="Q158">
        <v>240903</v>
      </c>
      <c r="R158">
        <v>813</v>
      </c>
      <c r="S158" t="b">
        <v>0</v>
      </c>
      <c r="T158" t="s">
        <v>86</v>
      </c>
      <c r="U158" t="b">
        <v>0</v>
      </c>
      <c r="V158" t="s">
        <v>200</v>
      </c>
      <c r="W158" s="1">
        <v>44625.141030092593</v>
      </c>
      <c r="X158">
        <v>651</v>
      </c>
      <c r="Y158">
        <v>21</v>
      </c>
      <c r="Z158">
        <v>0</v>
      </c>
      <c r="AA158">
        <v>21</v>
      </c>
      <c r="AB158">
        <v>0</v>
      </c>
      <c r="AC158">
        <v>11</v>
      </c>
      <c r="AD158">
        <v>-21</v>
      </c>
      <c r="AE158">
        <v>0</v>
      </c>
      <c r="AF158">
        <v>0</v>
      </c>
      <c r="AG158">
        <v>0</v>
      </c>
      <c r="AH158" t="s">
        <v>207</v>
      </c>
      <c r="AI158" s="1">
        <v>44627.608935185184</v>
      </c>
      <c r="AJ158">
        <v>158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-22</v>
      </c>
      <c r="AQ158">
        <v>0</v>
      </c>
      <c r="AR158">
        <v>0</v>
      </c>
      <c r="AS158">
        <v>0</v>
      </c>
      <c r="AT158" t="s">
        <v>86</v>
      </c>
      <c r="AU158" t="s">
        <v>86</v>
      </c>
      <c r="AV158" t="s">
        <v>86</v>
      </c>
      <c r="AW158" t="s">
        <v>86</v>
      </c>
      <c r="AX158" t="s">
        <v>86</v>
      </c>
      <c r="AY158" t="s">
        <v>86</v>
      </c>
      <c r="AZ158" t="s">
        <v>86</v>
      </c>
      <c r="BA158" t="s">
        <v>86</v>
      </c>
      <c r="BB158" t="s">
        <v>86</v>
      </c>
      <c r="BC158" t="s">
        <v>86</v>
      </c>
      <c r="BD158" t="s">
        <v>86</v>
      </c>
      <c r="BE158" t="s">
        <v>86</v>
      </c>
    </row>
    <row r="159" spans="1:57" x14ac:dyDescent="0.45">
      <c r="A159" t="s">
        <v>453</v>
      </c>
      <c r="B159" t="s">
        <v>77</v>
      </c>
      <c r="C159" t="s">
        <v>446</v>
      </c>
      <c r="D159" t="s">
        <v>79</v>
      </c>
      <c r="E159" s="2" t="str">
        <f>HYPERLINK("capsilon://?command=openfolder&amp;siteaddress=FAM.docvelocity-na8.net&amp;folderid=FXD48F45EA-3147-32F3-7599-C8D6B1F38CF6","FX220212322")</f>
        <v>FX220212322</v>
      </c>
      <c r="F159" t="s">
        <v>80</v>
      </c>
      <c r="G159" t="s">
        <v>80</v>
      </c>
      <c r="H159" t="s">
        <v>81</v>
      </c>
      <c r="I159" t="s">
        <v>454</v>
      </c>
      <c r="J159">
        <v>0</v>
      </c>
      <c r="K159" t="s">
        <v>83</v>
      </c>
      <c r="L159" t="s">
        <v>84</v>
      </c>
      <c r="M159" t="s">
        <v>85</v>
      </c>
      <c r="N159">
        <v>2</v>
      </c>
      <c r="O159" s="1">
        <v>44624.811574074076</v>
      </c>
      <c r="P159" s="1">
        <v>44627.610208333332</v>
      </c>
      <c r="Q159">
        <v>241167</v>
      </c>
      <c r="R159">
        <v>635</v>
      </c>
      <c r="S159" t="b">
        <v>0</v>
      </c>
      <c r="T159" t="s">
        <v>86</v>
      </c>
      <c r="U159" t="b">
        <v>0</v>
      </c>
      <c r="V159" t="s">
        <v>139</v>
      </c>
      <c r="W159" s="1">
        <v>44625.14203703704</v>
      </c>
      <c r="X159">
        <v>335</v>
      </c>
      <c r="Y159">
        <v>21</v>
      </c>
      <c r="Z159">
        <v>0</v>
      </c>
      <c r="AA159">
        <v>21</v>
      </c>
      <c r="AB159">
        <v>0</v>
      </c>
      <c r="AC159">
        <v>6</v>
      </c>
      <c r="AD159">
        <v>-21</v>
      </c>
      <c r="AE159">
        <v>0</v>
      </c>
      <c r="AF159">
        <v>0</v>
      </c>
      <c r="AG159">
        <v>0</v>
      </c>
      <c r="AH159" t="s">
        <v>207</v>
      </c>
      <c r="AI159" s="1">
        <v>44627.610208333332</v>
      </c>
      <c r="AJ159">
        <v>109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-21</v>
      </c>
      <c r="AQ159">
        <v>0</v>
      </c>
      <c r="AR159">
        <v>0</v>
      </c>
      <c r="AS159">
        <v>0</v>
      </c>
      <c r="AT159" t="s">
        <v>86</v>
      </c>
      <c r="AU159" t="s">
        <v>86</v>
      </c>
      <c r="AV159" t="s">
        <v>86</v>
      </c>
      <c r="AW159" t="s">
        <v>86</v>
      </c>
      <c r="AX159" t="s">
        <v>86</v>
      </c>
      <c r="AY159" t="s">
        <v>86</v>
      </c>
      <c r="AZ159" t="s">
        <v>86</v>
      </c>
      <c r="BA159" t="s">
        <v>86</v>
      </c>
      <c r="BB159" t="s">
        <v>86</v>
      </c>
      <c r="BC159" t="s">
        <v>86</v>
      </c>
      <c r="BD159" t="s">
        <v>86</v>
      </c>
      <c r="BE159" t="s">
        <v>86</v>
      </c>
    </row>
    <row r="160" spans="1:57" x14ac:dyDescent="0.45">
      <c r="A160" t="s">
        <v>455</v>
      </c>
      <c r="B160" t="s">
        <v>77</v>
      </c>
      <c r="C160" t="s">
        <v>456</v>
      </c>
      <c r="D160" t="s">
        <v>79</v>
      </c>
      <c r="E160" s="2" t="str">
        <f>HYPERLINK("capsilon://?command=openfolder&amp;siteaddress=FAM.docvelocity-na8.net&amp;folderid=FX3FD2FD0B-989F-8DFA-0530-E2C905180398","FX220212687")</f>
        <v>FX220212687</v>
      </c>
      <c r="F160" t="s">
        <v>80</v>
      </c>
      <c r="G160" t="s">
        <v>80</v>
      </c>
      <c r="H160" t="s">
        <v>81</v>
      </c>
      <c r="I160" t="s">
        <v>457</v>
      </c>
      <c r="J160">
        <v>0</v>
      </c>
      <c r="K160" t="s">
        <v>83</v>
      </c>
      <c r="L160" t="s">
        <v>84</v>
      </c>
      <c r="M160" t="s">
        <v>85</v>
      </c>
      <c r="N160">
        <v>1</v>
      </c>
      <c r="O160" s="1">
        <v>44621.528101851851</v>
      </c>
      <c r="P160" s="1">
        <v>44621.722986111112</v>
      </c>
      <c r="Q160">
        <v>16451</v>
      </c>
      <c r="R160">
        <v>387</v>
      </c>
      <c r="S160" t="b">
        <v>0</v>
      </c>
      <c r="T160" t="s">
        <v>86</v>
      </c>
      <c r="U160" t="b">
        <v>0</v>
      </c>
      <c r="V160" t="s">
        <v>87</v>
      </c>
      <c r="W160" s="1">
        <v>44621.722986111112</v>
      </c>
      <c r="X160">
        <v>154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56</v>
      </c>
      <c r="AF160">
        <v>0</v>
      </c>
      <c r="AG160">
        <v>5</v>
      </c>
      <c r="AH160" t="s">
        <v>86</v>
      </c>
      <c r="AI160" t="s">
        <v>86</v>
      </c>
      <c r="AJ160" t="s">
        <v>86</v>
      </c>
      <c r="AK160" t="s">
        <v>86</v>
      </c>
      <c r="AL160" t="s">
        <v>86</v>
      </c>
      <c r="AM160" t="s">
        <v>86</v>
      </c>
      <c r="AN160" t="s">
        <v>86</v>
      </c>
      <c r="AO160" t="s">
        <v>86</v>
      </c>
      <c r="AP160" t="s">
        <v>86</v>
      </c>
      <c r="AQ160" t="s">
        <v>86</v>
      </c>
      <c r="AR160" t="s">
        <v>86</v>
      </c>
      <c r="AS160" t="s">
        <v>86</v>
      </c>
      <c r="AT160" t="s">
        <v>86</v>
      </c>
      <c r="AU160" t="s">
        <v>86</v>
      </c>
      <c r="AV160" t="s">
        <v>86</v>
      </c>
      <c r="AW160" t="s">
        <v>86</v>
      </c>
      <c r="AX160" t="s">
        <v>86</v>
      </c>
      <c r="AY160" t="s">
        <v>86</v>
      </c>
      <c r="AZ160" t="s">
        <v>86</v>
      </c>
      <c r="BA160" t="s">
        <v>86</v>
      </c>
      <c r="BB160" t="s">
        <v>86</v>
      </c>
      <c r="BC160" t="s">
        <v>86</v>
      </c>
      <c r="BD160" t="s">
        <v>86</v>
      </c>
      <c r="BE160" t="s">
        <v>86</v>
      </c>
    </row>
    <row r="161" spans="1:57" x14ac:dyDescent="0.45">
      <c r="A161" t="s">
        <v>458</v>
      </c>
      <c r="B161" t="s">
        <v>77</v>
      </c>
      <c r="C161" t="s">
        <v>459</v>
      </c>
      <c r="D161" t="s">
        <v>79</v>
      </c>
      <c r="E161" s="2" t="str">
        <f>HYPERLINK("capsilon://?command=openfolder&amp;siteaddress=FAM.docvelocity-na8.net&amp;folderid=FX6BBFCED1-9953-18D0-93FB-E8186992AF78","FX22032377")</f>
        <v>FX22032377</v>
      </c>
      <c r="F161" t="s">
        <v>80</v>
      </c>
      <c r="G161" t="s">
        <v>80</v>
      </c>
      <c r="H161" t="s">
        <v>81</v>
      </c>
      <c r="I161" t="s">
        <v>460</v>
      </c>
      <c r="J161">
        <v>0</v>
      </c>
      <c r="K161" t="s">
        <v>83</v>
      </c>
      <c r="L161" t="s">
        <v>84</v>
      </c>
      <c r="M161" t="s">
        <v>85</v>
      </c>
      <c r="N161">
        <v>1</v>
      </c>
      <c r="O161" s="1">
        <v>44624.868136574078</v>
      </c>
      <c r="P161" s="1">
        <v>44625.207233796296</v>
      </c>
      <c r="Q161">
        <v>27032</v>
      </c>
      <c r="R161">
        <v>2266</v>
      </c>
      <c r="S161" t="b">
        <v>0</v>
      </c>
      <c r="T161" t="s">
        <v>86</v>
      </c>
      <c r="U161" t="b">
        <v>0</v>
      </c>
      <c r="V161" t="s">
        <v>91</v>
      </c>
      <c r="W161" s="1">
        <v>44625.207233796296</v>
      </c>
      <c r="X161">
        <v>1834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198</v>
      </c>
      <c r="AF161">
        <v>0</v>
      </c>
      <c r="AG161">
        <v>10</v>
      </c>
      <c r="AH161" t="s">
        <v>86</v>
      </c>
      <c r="AI161" t="s">
        <v>86</v>
      </c>
      <c r="AJ161" t="s">
        <v>86</v>
      </c>
      <c r="AK161" t="s">
        <v>86</v>
      </c>
      <c r="AL161" t="s">
        <v>86</v>
      </c>
      <c r="AM161" t="s">
        <v>86</v>
      </c>
      <c r="AN161" t="s">
        <v>86</v>
      </c>
      <c r="AO161" t="s">
        <v>86</v>
      </c>
      <c r="AP161" t="s">
        <v>86</v>
      </c>
      <c r="AQ161" t="s">
        <v>86</v>
      </c>
      <c r="AR161" t="s">
        <v>86</v>
      </c>
      <c r="AS161" t="s">
        <v>86</v>
      </c>
      <c r="AT161" t="s">
        <v>86</v>
      </c>
      <c r="AU161" t="s">
        <v>86</v>
      </c>
      <c r="AV161" t="s">
        <v>86</v>
      </c>
      <c r="AW161" t="s">
        <v>86</v>
      </c>
      <c r="AX161" t="s">
        <v>86</v>
      </c>
      <c r="AY161" t="s">
        <v>86</v>
      </c>
      <c r="AZ161" t="s">
        <v>86</v>
      </c>
      <c r="BA161" t="s">
        <v>86</v>
      </c>
      <c r="BB161" t="s">
        <v>86</v>
      </c>
      <c r="BC161" t="s">
        <v>86</v>
      </c>
      <c r="BD161" t="s">
        <v>86</v>
      </c>
      <c r="BE161" t="s">
        <v>86</v>
      </c>
    </row>
    <row r="162" spans="1:57" x14ac:dyDescent="0.45">
      <c r="A162" t="s">
        <v>461</v>
      </c>
      <c r="B162" t="s">
        <v>77</v>
      </c>
      <c r="C162" t="s">
        <v>462</v>
      </c>
      <c r="D162" t="s">
        <v>79</v>
      </c>
      <c r="E162" s="2" t="str">
        <f>HYPERLINK("capsilon://?command=openfolder&amp;siteaddress=FAM.docvelocity-na8.net&amp;folderid=FX2575F81E-AC3D-A66F-2147-BAB7E6952D99","FX22031390")</f>
        <v>FX22031390</v>
      </c>
      <c r="F162" t="s">
        <v>80</v>
      </c>
      <c r="G162" t="s">
        <v>80</v>
      </c>
      <c r="H162" t="s">
        <v>81</v>
      </c>
      <c r="I162" t="s">
        <v>463</v>
      </c>
      <c r="J162">
        <v>0</v>
      </c>
      <c r="K162" t="s">
        <v>83</v>
      </c>
      <c r="L162" t="s">
        <v>84</v>
      </c>
      <c r="M162" t="s">
        <v>85</v>
      </c>
      <c r="N162">
        <v>1</v>
      </c>
      <c r="O162" s="1">
        <v>44624.8753125</v>
      </c>
      <c r="P162" s="1">
        <v>44625.165983796294</v>
      </c>
      <c r="Q162">
        <v>23612</v>
      </c>
      <c r="R162">
        <v>1502</v>
      </c>
      <c r="S162" t="b">
        <v>0</v>
      </c>
      <c r="T162" t="s">
        <v>86</v>
      </c>
      <c r="U162" t="b">
        <v>0</v>
      </c>
      <c r="V162" t="s">
        <v>200</v>
      </c>
      <c r="W162" s="1">
        <v>44625.165983796294</v>
      </c>
      <c r="X162">
        <v>1454</v>
      </c>
      <c r="Y162">
        <v>21</v>
      </c>
      <c r="Z162">
        <v>0</v>
      </c>
      <c r="AA162">
        <v>21</v>
      </c>
      <c r="AB162">
        <v>0</v>
      </c>
      <c r="AC162">
        <v>6</v>
      </c>
      <c r="AD162">
        <v>-21</v>
      </c>
      <c r="AE162">
        <v>50</v>
      </c>
      <c r="AF162">
        <v>0</v>
      </c>
      <c r="AG162">
        <v>3</v>
      </c>
      <c r="AH162" t="s">
        <v>86</v>
      </c>
      <c r="AI162" t="s">
        <v>86</v>
      </c>
      <c r="AJ162" t="s">
        <v>86</v>
      </c>
      <c r="AK162" t="s">
        <v>86</v>
      </c>
      <c r="AL162" t="s">
        <v>86</v>
      </c>
      <c r="AM162" t="s">
        <v>86</v>
      </c>
      <c r="AN162" t="s">
        <v>86</v>
      </c>
      <c r="AO162" t="s">
        <v>86</v>
      </c>
      <c r="AP162" t="s">
        <v>86</v>
      </c>
      <c r="AQ162" t="s">
        <v>86</v>
      </c>
      <c r="AR162" t="s">
        <v>86</v>
      </c>
      <c r="AS162" t="s">
        <v>86</v>
      </c>
      <c r="AT162" t="s">
        <v>86</v>
      </c>
      <c r="AU162" t="s">
        <v>86</v>
      </c>
      <c r="AV162" t="s">
        <v>86</v>
      </c>
      <c r="AW162" t="s">
        <v>86</v>
      </c>
      <c r="AX162" t="s">
        <v>86</v>
      </c>
      <c r="AY162" t="s">
        <v>86</v>
      </c>
      <c r="AZ162" t="s">
        <v>86</v>
      </c>
      <c r="BA162" t="s">
        <v>86</v>
      </c>
      <c r="BB162" t="s">
        <v>86</v>
      </c>
      <c r="BC162" t="s">
        <v>86</v>
      </c>
      <c r="BD162" t="s">
        <v>86</v>
      </c>
      <c r="BE162" t="s">
        <v>86</v>
      </c>
    </row>
    <row r="163" spans="1:57" x14ac:dyDescent="0.45">
      <c r="A163" t="s">
        <v>464</v>
      </c>
      <c r="B163" t="s">
        <v>77</v>
      </c>
      <c r="C163" t="s">
        <v>281</v>
      </c>
      <c r="D163" t="s">
        <v>79</v>
      </c>
      <c r="E163" s="2" t="str">
        <f>HYPERLINK("capsilon://?command=openfolder&amp;siteaddress=FAM.docvelocity-na8.net&amp;folderid=FXA869EB07-2B02-2F49-E0A6-6CA0A99FABE5","FX22031785")</f>
        <v>FX22031785</v>
      </c>
      <c r="F163" t="s">
        <v>80</v>
      </c>
      <c r="G163" t="s">
        <v>80</v>
      </c>
      <c r="H163" t="s">
        <v>81</v>
      </c>
      <c r="I163" t="s">
        <v>465</v>
      </c>
      <c r="J163">
        <v>0</v>
      </c>
      <c r="K163" t="s">
        <v>83</v>
      </c>
      <c r="L163" t="s">
        <v>84</v>
      </c>
      <c r="M163" t="s">
        <v>85</v>
      </c>
      <c r="N163">
        <v>2</v>
      </c>
      <c r="O163" s="1">
        <v>44624.893506944441</v>
      </c>
      <c r="P163" s="1">
        <v>44627.617777777778</v>
      </c>
      <c r="Q163">
        <v>234751</v>
      </c>
      <c r="R163">
        <v>626</v>
      </c>
      <c r="S163" t="b">
        <v>0</v>
      </c>
      <c r="T163" t="s">
        <v>86</v>
      </c>
      <c r="U163" t="b">
        <v>0</v>
      </c>
      <c r="V163" t="s">
        <v>118</v>
      </c>
      <c r="W163" s="1">
        <v>44625.15216435185</v>
      </c>
      <c r="X163">
        <v>474</v>
      </c>
      <c r="Y163">
        <v>21</v>
      </c>
      <c r="Z163">
        <v>0</v>
      </c>
      <c r="AA163">
        <v>21</v>
      </c>
      <c r="AB163">
        <v>0</v>
      </c>
      <c r="AC163">
        <v>17</v>
      </c>
      <c r="AD163">
        <v>-21</v>
      </c>
      <c r="AE163">
        <v>0</v>
      </c>
      <c r="AF163">
        <v>0</v>
      </c>
      <c r="AG163">
        <v>0</v>
      </c>
      <c r="AH163" t="s">
        <v>92</v>
      </c>
      <c r="AI163" s="1">
        <v>44627.617777777778</v>
      </c>
      <c r="AJ163">
        <v>148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-21</v>
      </c>
      <c r="AQ163">
        <v>0</v>
      </c>
      <c r="AR163">
        <v>0</v>
      </c>
      <c r="AS163">
        <v>0</v>
      </c>
      <c r="AT163" t="s">
        <v>86</v>
      </c>
      <c r="AU163" t="s">
        <v>86</v>
      </c>
      <c r="AV163" t="s">
        <v>86</v>
      </c>
      <c r="AW163" t="s">
        <v>86</v>
      </c>
      <c r="AX163" t="s">
        <v>86</v>
      </c>
      <c r="AY163" t="s">
        <v>86</v>
      </c>
      <c r="AZ163" t="s">
        <v>86</v>
      </c>
      <c r="BA163" t="s">
        <v>86</v>
      </c>
      <c r="BB163" t="s">
        <v>86</v>
      </c>
      <c r="BC163" t="s">
        <v>86</v>
      </c>
      <c r="BD163" t="s">
        <v>86</v>
      </c>
      <c r="BE163" t="s">
        <v>86</v>
      </c>
    </row>
    <row r="164" spans="1:57" x14ac:dyDescent="0.45">
      <c r="A164" t="s">
        <v>466</v>
      </c>
      <c r="B164" t="s">
        <v>77</v>
      </c>
      <c r="C164" t="s">
        <v>281</v>
      </c>
      <c r="D164" t="s">
        <v>79</v>
      </c>
      <c r="E164" s="2" t="str">
        <f>HYPERLINK("capsilon://?command=openfolder&amp;siteaddress=FAM.docvelocity-na8.net&amp;folderid=FXA869EB07-2B02-2F49-E0A6-6CA0A99FABE5","FX22031785")</f>
        <v>FX22031785</v>
      </c>
      <c r="F164" t="s">
        <v>80</v>
      </c>
      <c r="G164" t="s">
        <v>80</v>
      </c>
      <c r="H164" t="s">
        <v>81</v>
      </c>
      <c r="I164" t="s">
        <v>467</v>
      </c>
      <c r="J164">
        <v>0</v>
      </c>
      <c r="K164" t="s">
        <v>83</v>
      </c>
      <c r="L164" t="s">
        <v>84</v>
      </c>
      <c r="M164" t="s">
        <v>85</v>
      </c>
      <c r="N164">
        <v>2</v>
      </c>
      <c r="O164" s="1">
        <v>44624.89371527778</v>
      </c>
      <c r="P164" s="1">
        <v>44627.658310185187</v>
      </c>
      <c r="Q164">
        <v>238269</v>
      </c>
      <c r="R164">
        <v>592</v>
      </c>
      <c r="S164" t="b">
        <v>0</v>
      </c>
      <c r="T164" t="s">
        <v>86</v>
      </c>
      <c r="U164" t="b">
        <v>0</v>
      </c>
      <c r="V164" t="s">
        <v>94</v>
      </c>
      <c r="W164" s="1">
        <v>44625.154895833337</v>
      </c>
      <c r="X164">
        <v>434</v>
      </c>
      <c r="Y164">
        <v>21</v>
      </c>
      <c r="Z164">
        <v>0</v>
      </c>
      <c r="AA164">
        <v>21</v>
      </c>
      <c r="AB164">
        <v>0</v>
      </c>
      <c r="AC164">
        <v>20</v>
      </c>
      <c r="AD164">
        <v>-21</v>
      </c>
      <c r="AE164">
        <v>0</v>
      </c>
      <c r="AF164">
        <v>0</v>
      </c>
      <c r="AG164">
        <v>0</v>
      </c>
      <c r="AH164" t="s">
        <v>207</v>
      </c>
      <c r="AI164" s="1">
        <v>44627.658310185187</v>
      </c>
      <c r="AJ164">
        <v>95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-21</v>
      </c>
      <c r="AQ164">
        <v>0</v>
      </c>
      <c r="AR164">
        <v>0</v>
      </c>
      <c r="AS164">
        <v>0</v>
      </c>
      <c r="AT164" t="s">
        <v>86</v>
      </c>
      <c r="AU164" t="s">
        <v>86</v>
      </c>
      <c r="AV164" t="s">
        <v>86</v>
      </c>
      <c r="AW164" t="s">
        <v>86</v>
      </c>
      <c r="AX164" t="s">
        <v>86</v>
      </c>
      <c r="AY164" t="s">
        <v>86</v>
      </c>
      <c r="AZ164" t="s">
        <v>86</v>
      </c>
      <c r="BA164" t="s">
        <v>86</v>
      </c>
      <c r="BB164" t="s">
        <v>86</v>
      </c>
      <c r="BC164" t="s">
        <v>86</v>
      </c>
      <c r="BD164" t="s">
        <v>86</v>
      </c>
      <c r="BE164" t="s">
        <v>86</v>
      </c>
    </row>
    <row r="165" spans="1:57" x14ac:dyDescent="0.45">
      <c r="A165" t="s">
        <v>468</v>
      </c>
      <c r="B165" t="s">
        <v>77</v>
      </c>
      <c r="C165" t="s">
        <v>281</v>
      </c>
      <c r="D165" t="s">
        <v>79</v>
      </c>
      <c r="E165" s="2" t="str">
        <f>HYPERLINK("capsilon://?command=openfolder&amp;siteaddress=FAM.docvelocity-na8.net&amp;folderid=FXA869EB07-2B02-2F49-E0A6-6CA0A99FABE5","FX22031785")</f>
        <v>FX22031785</v>
      </c>
      <c r="F165" t="s">
        <v>80</v>
      </c>
      <c r="G165" t="s">
        <v>80</v>
      </c>
      <c r="H165" t="s">
        <v>81</v>
      </c>
      <c r="I165" t="s">
        <v>469</v>
      </c>
      <c r="J165">
        <v>0</v>
      </c>
      <c r="K165" t="s">
        <v>83</v>
      </c>
      <c r="L165" t="s">
        <v>84</v>
      </c>
      <c r="M165" t="s">
        <v>85</v>
      </c>
      <c r="N165">
        <v>2</v>
      </c>
      <c r="O165" s="1">
        <v>44624.89466435185</v>
      </c>
      <c r="P165" s="1">
        <v>44627.682152777779</v>
      </c>
      <c r="Q165">
        <v>239692</v>
      </c>
      <c r="R165">
        <v>1147</v>
      </c>
      <c r="S165" t="b">
        <v>0</v>
      </c>
      <c r="T165" t="s">
        <v>86</v>
      </c>
      <c r="U165" t="b">
        <v>0</v>
      </c>
      <c r="V165" t="s">
        <v>200</v>
      </c>
      <c r="W165" s="1">
        <v>44625.175104166665</v>
      </c>
      <c r="X165">
        <v>787</v>
      </c>
      <c r="Y165">
        <v>66</v>
      </c>
      <c r="Z165">
        <v>0</v>
      </c>
      <c r="AA165">
        <v>66</v>
      </c>
      <c r="AB165">
        <v>0</v>
      </c>
      <c r="AC165">
        <v>40</v>
      </c>
      <c r="AD165">
        <v>-66</v>
      </c>
      <c r="AE165">
        <v>0</v>
      </c>
      <c r="AF165">
        <v>0</v>
      </c>
      <c r="AG165">
        <v>0</v>
      </c>
      <c r="AH165" t="s">
        <v>122</v>
      </c>
      <c r="AI165" s="1">
        <v>44627.682152777779</v>
      </c>
      <c r="AJ165">
        <v>345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-66</v>
      </c>
      <c r="AQ165">
        <v>0</v>
      </c>
      <c r="AR165">
        <v>0</v>
      </c>
      <c r="AS165">
        <v>0</v>
      </c>
      <c r="AT165" t="s">
        <v>86</v>
      </c>
      <c r="AU165" t="s">
        <v>86</v>
      </c>
      <c r="AV165" t="s">
        <v>86</v>
      </c>
      <c r="AW165" t="s">
        <v>86</v>
      </c>
      <c r="AX165" t="s">
        <v>86</v>
      </c>
      <c r="AY165" t="s">
        <v>86</v>
      </c>
      <c r="AZ165" t="s">
        <v>86</v>
      </c>
      <c r="BA165" t="s">
        <v>86</v>
      </c>
      <c r="BB165" t="s">
        <v>86</v>
      </c>
      <c r="BC165" t="s">
        <v>86</v>
      </c>
      <c r="BD165" t="s">
        <v>86</v>
      </c>
      <c r="BE165" t="s">
        <v>86</v>
      </c>
    </row>
    <row r="166" spans="1:57" x14ac:dyDescent="0.45">
      <c r="A166" t="s">
        <v>470</v>
      </c>
      <c r="B166" t="s">
        <v>77</v>
      </c>
      <c r="C166" t="s">
        <v>281</v>
      </c>
      <c r="D166" t="s">
        <v>79</v>
      </c>
      <c r="E166" s="2" t="str">
        <f>HYPERLINK("capsilon://?command=openfolder&amp;siteaddress=FAM.docvelocity-na8.net&amp;folderid=FXA869EB07-2B02-2F49-E0A6-6CA0A99FABE5","FX22031785")</f>
        <v>FX22031785</v>
      </c>
      <c r="F166" t="s">
        <v>80</v>
      </c>
      <c r="G166" t="s">
        <v>80</v>
      </c>
      <c r="H166" t="s">
        <v>81</v>
      </c>
      <c r="I166" t="s">
        <v>471</v>
      </c>
      <c r="J166">
        <v>0</v>
      </c>
      <c r="K166" t="s">
        <v>83</v>
      </c>
      <c r="L166" t="s">
        <v>84</v>
      </c>
      <c r="M166" t="s">
        <v>85</v>
      </c>
      <c r="N166">
        <v>1</v>
      </c>
      <c r="O166" s="1">
        <v>44624.895624999997</v>
      </c>
      <c r="P166" s="1">
        <v>44625.219907407409</v>
      </c>
      <c r="Q166">
        <v>25953</v>
      </c>
      <c r="R166">
        <v>2065</v>
      </c>
      <c r="S166" t="b">
        <v>0</v>
      </c>
      <c r="T166" t="s">
        <v>86</v>
      </c>
      <c r="U166" t="b">
        <v>0</v>
      </c>
      <c r="V166" t="s">
        <v>200</v>
      </c>
      <c r="W166" s="1">
        <v>44625.219907407409</v>
      </c>
      <c r="X166">
        <v>2065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27</v>
      </c>
      <c r="AF166">
        <v>0</v>
      </c>
      <c r="AG166">
        <v>4</v>
      </c>
      <c r="AH166" t="s">
        <v>86</v>
      </c>
      <c r="AI166" t="s">
        <v>86</v>
      </c>
      <c r="AJ166" t="s">
        <v>86</v>
      </c>
      <c r="AK166" t="s">
        <v>86</v>
      </c>
      <c r="AL166" t="s">
        <v>86</v>
      </c>
      <c r="AM166" t="s">
        <v>86</v>
      </c>
      <c r="AN166" t="s">
        <v>86</v>
      </c>
      <c r="AO166" t="s">
        <v>86</v>
      </c>
      <c r="AP166" t="s">
        <v>86</v>
      </c>
      <c r="AQ166" t="s">
        <v>86</v>
      </c>
      <c r="AR166" t="s">
        <v>86</v>
      </c>
      <c r="AS166" t="s">
        <v>86</v>
      </c>
      <c r="AT166" t="s">
        <v>86</v>
      </c>
      <c r="AU166" t="s">
        <v>86</v>
      </c>
      <c r="AV166" t="s">
        <v>86</v>
      </c>
      <c r="AW166" t="s">
        <v>86</v>
      </c>
      <c r="AX166" t="s">
        <v>86</v>
      </c>
      <c r="AY166" t="s">
        <v>86</v>
      </c>
      <c r="AZ166" t="s">
        <v>86</v>
      </c>
      <c r="BA166" t="s">
        <v>86</v>
      </c>
      <c r="BB166" t="s">
        <v>86</v>
      </c>
      <c r="BC166" t="s">
        <v>86</v>
      </c>
      <c r="BD166" t="s">
        <v>86</v>
      </c>
      <c r="BE166" t="s">
        <v>86</v>
      </c>
    </row>
    <row r="167" spans="1:57" x14ac:dyDescent="0.45">
      <c r="A167" t="s">
        <v>472</v>
      </c>
      <c r="B167" t="s">
        <v>77</v>
      </c>
      <c r="C167" t="s">
        <v>473</v>
      </c>
      <c r="D167" t="s">
        <v>79</v>
      </c>
      <c r="E167" s="2" t="str">
        <f>HYPERLINK("capsilon://?command=openfolder&amp;siteaddress=FAM.docvelocity-na8.net&amp;folderid=FX1653812D-7753-5132-A682-B35EEC837033","FX22028598")</f>
        <v>FX22028598</v>
      </c>
      <c r="F167" t="s">
        <v>80</v>
      </c>
      <c r="G167" t="s">
        <v>80</v>
      </c>
      <c r="H167" t="s">
        <v>81</v>
      </c>
      <c r="I167" t="s">
        <v>474</v>
      </c>
      <c r="J167">
        <v>0</v>
      </c>
      <c r="K167" t="s">
        <v>83</v>
      </c>
      <c r="L167" t="s">
        <v>84</v>
      </c>
      <c r="M167" t="s">
        <v>85</v>
      </c>
      <c r="N167">
        <v>1</v>
      </c>
      <c r="O167" s="1">
        <v>44624.90420138889</v>
      </c>
      <c r="P167" s="1">
        <v>44625.212800925925</v>
      </c>
      <c r="Q167">
        <v>25597</v>
      </c>
      <c r="R167">
        <v>1066</v>
      </c>
      <c r="S167" t="b">
        <v>0</v>
      </c>
      <c r="T167" t="s">
        <v>86</v>
      </c>
      <c r="U167" t="b">
        <v>0</v>
      </c>
      <c r="V167" t="s">
        <v>116</v>
      </c>
      <c r="W167" s="1">
        <v>44625.212800925925</v>
      </c>
      <c r="X167">
        <v>1066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143</v>
      </c>
      <c r="AF167">
        <v>0</v>
      </c>
      <c r="AG167">
        <v>5</v>
      </c>
      <c r="AH167" t="s">
        <v>86</v>
      </c>
      <c r="AI167" t="s">
        <v>86</v>
      </c>
      <c r="AJ167" t="s">
        <v>86</v>
      </c>
      <c r="AK167" t="s">
        <v>86</v>
      </c>
      <c r="AL167" t="s">
        <v>86</v>
      </c>
      <c r="AM167" t="s">
        <v>86</v>
      </c>
      <c r="AN167" t="s">
        <v>86</v>
      </c>
      <c r="AO167" t="s">
        <v>86</v>
      </c>
      <c r="AP167" t="s">
        <v>86</v>
      </c>
      <c r="AQ167" t="s">
        <v>86</v>
      </c>
      <c r="AR167" t="s">
        <v>86</v>
      </c>
      <c r="AS167" t="s">
        <v>86</v>
      </c>
      <c r="AT167" t="s">
        <v>86</v>
      </c>
      <c r="AU167" t="s">
        <v>86</v>
      </c>
      <c r="AV167" t="s">
        <v>86</v>
      </c>
      <c r="AW167" t="s">
        <v>86</v>
      </c>
      <c r="AX167" t="s">
        <v>86</v>
      </c>
      <c r="AY167" t="s">
        <v>86</v>
      </c>
      <c r="AZ167" t="s">
        <v>86</v>
      </c>
      <c r="BA167" t="s">
        <v>86</v>
      </c>
      <c r="BB167" t="s">
        <v>86</v>
      </c>
      <c r="BC167" t="s">
        <v>86</v>
      </c>
      <c r="BD167" t="s">
        <v>86</v>
      </c>
      <c r="BE167" t="s">
        <v>86</v>
      </c>
    </row>
    <row r="168" spans="1:57" x14ac:dyDescent="0.45">
      <c r="A168" t="s">
        <v>475</v>
      </c>
      <c r="B168" t="s">
        <v>77</v>
      </c>
      <c r="C168" t="s">
        <v>476</v>
      </c>
      <c r="D168" t="s">
        <v>79</v>
      </c>
      <c r="E168" s="2" t="str">
        <f>HYPERLINK("capsilon://?command=openfolder&amp;siteaddress=FAM.docvelocity-na8.net&amp;folderid=FX709E8DFF-B71E-CEBB-B584-D994500DDA03","FX22031872")</f>
        <v>FX22031872</v>
      </c>
      <c r="F168" t="s">
        <v>80</v>
      </c>
      <c r="G168" t="s">
        <v>80</v>
      </c>
      <c r="H168" t="s">
        <v>81</v>
      </c>
      <c r="I168" t="s">
        <v>477</v>
      </c>
      <c r="J168">
        <v>0</v>
      </c>
      <c r="K168" t="s">
        <v>83</v>
      </c>
      <c r="L168" t="s">
        <v>84</v>
      </c>
      <c r="M168" t="s">
        <v>85</v>
      </c>
      <c r="N168">
        <v>2</v>
      </c>
      <c r="O168" s="1">
        <v>44624.912673611114</v>
      </c>
      <c r="P168" s="1">
        <v>44627.681388888886</v>
      </c>
      <c r="Q168">
        <v>238627</v>
      </c>
      <c r="R168">
        <v>590</v>
      </c>
      <c r="S168" t="b">
        <v>0</v>
      </c>
      <c r="T168" t="s">
        <v>86</v>
      </c>
      <c r="U168" t="b">
        <v>0</v>
      </c>
      <c r="V168" t="s">
        <v>91</v>
      </c>
      <c r="W168" s="1">
        <v>44625.258159722223</v>
      </c>
      <c r="X168">
        <v>406</v>
      </c>
      <c r="Y168">
        <v>36</v>
      </c>
      <c r="Z168">
        <v>0</v>
      </c>
      <c r="AA168">
        <v>36</v>
      </c>
      <c r="AB168">
        <v>0</v>
      </c>
      <c r="AC168">
        <v>22</v>
      </c>
      <c r="AD168">
        <v>-36</v>
      </c>
      <c r="AE168">
        <v>0</v>
      </c>
      <c r="AF168">
        <v>0</v>
      </c>
      <c r="AG168">
        <v>0</v>
      </c>
      <c r="AH168" t="s">
        <v>207</v>
      </c>
      <c r="AI168" s="1">
        <v>44627.681388888886</v>
      </c>
      <c r="AJ168">
        <v>184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-36</v>
      </c>
      <c r="AQ168">
        <v>0</v>
      </c>
      <c r="AR168">
        <v>0</v>
      </c>
      <c r="AS168">
        <v>0</v>
      </c>
      <c r="AT168" t="s">
        <v>86</v>
      </c>
      <c r="AU168" t="s">
        <v>86</v>
      </c>
      <c r="AV168" t="s">
        <v>86</v>
      </c>
      <c r="AW168" t="s">
        <v>86</v>
      </c>
      <c r="AX168" t="s">
        <v>86</v>
      </c>
      <c r="AY168" t="s">
        <v>86</v>
      </c>
      <c r="AZ168" t="s">
        <v>86</v>
      </c>
      <c r="BA168" t="s">
        <v>86</v>
      </c>
      <c r="BB168" t="s">
        <v>86</v>
      </c>
      <c r="BC168" t="s">
        <v>86</v>
      </c>
      <c r="BD168" t="s">
        <v>86</v>
      </c>
      <c r="BE168" t="s">
        <v>86</v>
      </c>
    </row>
    <row r="169" spans="1:57" x14ac:dyDescent="0.45">
      <c r="A169" t="s">
        <v>478</v>
      </c>
      <c r="B169" t="s">
        <v>77</v>
      </c>
      <c r="C169" t="s">
        <v>479</v>
      </c>
      <c r="D169" t="s">
        <v>79</v>
      </c>
      <c r="E169" s="2" t="str">
        <f>HYPERLINK("capsilon://?command=openfolder&amp;siteaddress=FAM.docvelocity-na8.net&amp;folderid=FX3B592779-6B71-DDF0-D744-2496AED33B17","FX220345")</f>
        <v>FX220345</v>
      </c>
      <c r="F169" t="s">
        <v>80</v>
      </c>
      <c r="G169" t="s">
        <v>80</v>
      </c>
      <c r="H169" t="s">
        <v>81</v>
      </c>
      <c r="I169" t="s">
        <v>480</v>
      </c>
      <c r="J169">
        <v>0</v>
      </c>
      <c r="K169" t="s">
        <v>83</v>
      </c>
      <c r="L169" t="s">
        <v>84</v>
      </c>
      <c r="M169" t="s">
        <v>85</v>
      </c>
      <c r="N169">
        <v>1</v>
      </c>
      <c r="O169" s="1">
        <v>44624.937361111108</v>
      </c>
      <c r="P169" s="1">
        <v>44625.268206018518</v>
      </c>
      <c r="Q169">
        <v>27815</v>
      </c>
      <c r="R169">
        <v>770</v>
      </c>
      <c r="S169" t="b">
        <v>0</v>
      </c>
      <c r="T169" t="s">
        <v>86</v>
      </c>
      <c r="U169" t="b">
        <v>0</v>
      </c>
      <c r="V169" t="s">
        <v>91</v>
      </c>
      <c r="W169" s="1">
        <v>44625.268206018518</v>
      </c>
      <c r="X169">
        <v>566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110</v>
      </c>
      <c r="AF169">
        <v>0</v>
      </c>
      <c r="AG169">
        <v>4</v>
      </c>
      <c r="AH169" t="s">
        <v>86</v>
      </c>
      <c r="AI169" t="s">
        <v>86</v>
      </c>
      <c r="AJ169" t="s">
        <v>86</v>
      </c>
      <c r="AK169" t="s">
        <v>86</v>
      </c>
      <c r="AL169" t="s">
        <v>86</v>
      </c>
      <c r="AM169" t="s">
        <v>86</v>
      </c>
      <c r="AN169" t="s">
        <v>86</v>
      </c>
      <c r="AO169" t="s">
        <v>86</v>
      </c>
      <c r="AP169" t="s">
        <v>86</v>
      </c>
      <c r="AQ169" t="s">
        <v>86</v>
      </c>
      <c r="AR169" t="s">
        <v>86</v>
      </c>
      <c r="AS169" t="s">
        <v>86</v>
      </c>
      <c r="AT169" t="s">
        <v>86</v>
      </c>
      <c r="AU169" t="s">
        <v>86</v>
      </c>
      <c r="AV169" t="s">
        <v>86</v>
      </c>
      <c r="AW169" t="s">
        <v>86</v>
      </c>
      <c r="AX169" t="s">
        <v>86</v>
      </c>
      <c r="AY169" t="s">
        <v>86</v>
      </c>
      <c r="AZ169" t="s">
        <v>86</v>
      </c>
      <c r="BA169" t="s">
        <v>86</v>
      </c>
      <c r="BB169" t="s">
        <v>86</v>
      </c>
      <c r="BC169" t="s">
        <v>86</v>
      </c>
      <c r="BD169" t="s">
        <v>86</v>
      </c>
      <c r="BE169" t="s">
        <v>86</v>
      </c>
    </row>
    <row r="170" spans="1:57" x14ac:dyDescent="0.45">
      <c r="A170" t="s">
        <v>481</v>
      </c>
      <c r="B170" t="s">
        <v>77</v>
      </c>
      <c r="C170" t="s">
        <v>482</v>
      </c>
      <c r="D170" t="s">
        <v>79</v>
      </c>
      <c r="E170" s="2" t="str">
        <f>HYPERLINK("capsilon://?command=openfolder&amp;siteaddress=FAM.docvelocity-na8.net&amp;folderid=FX5FB40E2A-0153-29D0-5C63-95A2C2ADBFE4","FX22032184")</f>
        <v>FX22032184</v>
      </c>
      <c r="F170" t="s">
        <v>80</v>
      </c>
      <c r="G170" t="s">
        <v>80</v>
      </c>
      <c r="H170" t="s">
        <v>81</v>
      </c>
      <c r="I170" t="s">
        <v>483</v>
      </c>
      <c r="J170">
        <v>0</v>
      </c>
      <c r="K170" t="s">
        <v>83</v>
      </c>
      <c r="L170" t="s">
        <v>84</v>
      </c>
      <c r="M170" t="s">
        <v>85</v>
      </c>
      <c r="N170">
        <v>1</v>
      </c>
      <c r="O170" s="1">
        <v>44624.946597222224</v>
      </c>
      <c r="P170" s="1">
        <v>44625.271805555552</v>
      </c>
      <c r="Q170">
        <v>27778</v>
      </c>
      <c r="R170">
        <v>320</v>
      </c>
      <c r="S170" t="b">
        <v>0</v>
      </c>
      <c r="T170" t="s">
        <v>86</v>
      </c>
      <c r="U170" t="b">
        <v>0</v>
      </c>
      <c r="V170" t="s">
        <v>91</v>
      </c>
      <c r="W170" s="1">
        <v>44625.271805555552</v>
      </c>
      <c r="X170">
        <v>311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75</v>
      </c>
      <c r="AF170">
        <v>0</v>
      </c>
      <c r="AG170">
        <v>4</v>
      </c>
      <c r="AH170" t="s">
        <v>86</v>
      </c>
      <c r="AI170" t="s">
        <v>86</v>
      </c>
      <c r="AJ170" t="s">
        <v>86</v>
      </c>
      <c r="AK170" t="s">
        <v>86</v>
      </c>
      <c r="AL170" t="s">
        <v>86</v>
      </c>
      <c r="AM170" t="s">
        <v>86</v>
      </c>
      <c r="AN170" t="s">
        <v>86</v>
      </c>
      <c r="AO170" t="s">
        <v>86</v>
      </c>
      <c r="AP170" t="s">
        <v>86</v>
      </c>
      <c r="AQ170" t="s">
        <v>86</v>
      </c>
      <c r="AR170" t="s">
        <v>86</v>
      </c>
      <c r="AS170" t="s">
        <v>86</v>
      </c>
      <c r="AT170" t="s">
        <v>86</v>
      </c>
      <c r="AU170" t="s">
        <v>86</v>
      </c>
      <c r="AV170" t="s">
        <v>86</v>
      </c>
      <c r="AW170" t="s">
        <v>86</v>
      </c>
      <c r="AX170" t="s">
        <v>86</v>
      </c>
      <c r="AY170" t="s">
        <v>86</v>
      </c>
      <c r="AZ170" t="s">
        <v>86</v>
      </c>
      <c r="BA170" t="s">
        <v>86</v>
      </c>
      <c r="BB170" t="s">
        <v>86</v>
      </c>
      <c r="BC170" t="s">
        <v>86</v>
      </c>
      <c r="BD170" t="s">
        <v>86</v>
      </c>
      <c r="BE170" t="s">
        <v>86</v>
      </c>
    </row>
    <row r="171" spans="1:57" x14ac:dyDescent="0.45">
      <c r="A171" t="s">
        <v>484</v>
      </c>
      <c r="B171" t="s">
        <v>77</v>
      </c>
      <c r="C171" t="s">
        <v>485</v>
      </c>
      <c r="D171" t="s">
        <v>79</v>
      </c>
      <c r="E171" s="2" t="str">
        <f>HYPERLINK("capsilon://?command=openfolder&amp;siteaddress=FAM.docvelocity-na8.net&amp;folderid=FX5E7A9EC3-DD7A-047B-C68C-68CA90D5FE8C","FX22032141")</f>
        <v>FX22032141</v>
      </c>
      <c r="F171" t="s">
        <v>80</v>
      </c>
      <c r="G171" t="s">
        <v>80</v>
      </c>
      <c r="H171" t="s">
        <v>81</v>
      </c>
      <c r="I171" t="s">
        <v>486</v>
      </c>
      <c r="J171">
        <v>0</v>
      </c>
      <c r="K171" t="s">
        <v>83</v>
      </c>
      <c r="L171" t="s">
        <v>84</v>
      </c>
      <c r="M171" t="s">
        <v>85</v>
      </c>
      <c r="N171">
        <v>1</v>
      </c>
      <c r="O171" s="1">
        <v>44624.950219907405</v>
      </c>
      <c r="P171" s="1">
        <v>44625.299803240741</v>
      </c>
      <c r="Q171">
        <v>29185</v>
      </c>
      <c r="R171">
        <v>1019</v>
      </c>
      <c r="S171" t="b">
        <v>0</v>
      </c>
      <c r="T171" t="s">
        <v>86</v>
      </c>
      <c r="U171" t="b">
        <v>0</v>
      </c>
      <c r="V171" t="s">
        <v>91</v>
      </c>
      <c r="W171" s="1">
        <v>44625.299803240741</v>
      </c>
      <c r="X171">
        <v>1019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200</v>
      </c>
      <c r="AF171">
        <v>0</v>
      </c>
      <c r="AG171">
        <v>7</v>
      </c>
      <c r="AH171" t="s">
        <v>86</v>
      </c>
      <c r="AI171" t="s">
        <v>86</v>
      </c>
      <c r="AJ171" t="s">
        <v>86</v>
      </c>
      <c r="AK171" t="s">
        <v>86</v>
      </c>
      <c r="AL171" t="s">
        <v>86</v>
      </c>
      <c r="AM171" t="s">
        <v>86</v>
      </c>
      <c r="AN171" t="s">
        <v>86</v>
      </c>
      <c r="AO171" t="s">
        <v>86</v>
      </c>
      <c r="AP171" t="s">
        <v>86</v>
      </c>
      <c r="AQ171" t="s">
        <v>86</v>
      </c>
      <c r="AR171" t="s">
        <v>86</v>
      </c>
      <c r="AS171" t="s">
        <v>86</v>
      </c>
      <c r="AT171" t="s">
        <v>86</v>
      </c>
      <c r="AU171" t="s">
        <v>86</v>
      </c>
      <c r="AV171" t="s">
        <v>86</v>
      </c>
      <c r="AW171" t="s">
        <v>86</v>
      </c>
      <c r="AX171" t="s">
        <v>86</v>
      </c>
      <c r="AY171" t="s">
        <v>86</v>
      </c>
      <c r="AZ171" t="s">
        <v>86</v>
      </c>
      <c r="BA171" t="s">
        <v>86</v>
      </c>
      <c r="BB171" t="s">
        <v>86</v>
      </c>
      <c r="BC171" t="s">
        <v>86</v>
      </c>
      <c r="BD171" t="s">
        <v>86</v>
      </c>
      <c r="BE171" t="s">
        <v>86</v>
      </c>
    </row>
    <row r="172" spans="1:57" x14ac:dyDescent="0.45">
      <c r="A172" t="s">
        <v>487</v>
      </c>
      <c r="B172" t="s">
        <v>77</v>
      </c>
      <c r="C172" t="s">
        <v>488</v>
      </c>
      <c r="D172" t="s">
        <v>79</v>
      </c>
      <c r="E172" s="2" t="str">
        <f>HYPERLINK("capsilon://?command=openfolder&amp;siteaddress=FAM.docvelocity-na8.net&amp;folderid=FXFDC85EEB-9BA6-770A-F077-049BF971908E","FX22032380")</f>
        <v>FX22032380</v>
      </c>
      <c r="F172" t="s">
        <v>80</v>
      </c>
      <c r="G172" t="s">
        <v>80</v>
      </c>
      <c r="H172" t="s">
        <v>81</v>
      </c>
      <c r="I172" t="s">
        <v>489</v>
      </c>
      <c r="J172">
        <v>0</v>
      </c>
      <c r="K172" t="s">
        <v>83</v>
      </c>
      <c r="L172" t="s">
        <v>84</v>
      </c>
      <c r="M172" t="s">
        <v>85</v>
      </c>
      <c r="N172">
        <v>1</v>
      </c>
      <c r="O172" s="1">
        <v>44625.033055555556</v>
      </c>
      <c r="P172" s="1">
        <v>44625.312303240738</v>
      </c>
      <c r="Q172">
        <v>22136</v>
      </c>
      <c r="R172">
        <v>1991</v>
      </c>
      <c r="S172" t="b">
        <v>0</v>
      </c>
      <c r="T172" t="s">
        <v>86</v>
      </c>
      <c r="U172" t="b">
        <v>0</v>
      </c>
      <c r="V172" t="s">
        <v>200</v>
      </c>
      <c r="W172" s="1">
        <v>44625.312303240738</v>
      </c>
      <c r="X172">
        <v>1970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72</v>
      </c>
      <c r="AF172">
        <v>0</v>
      </c>
      <c r="AG172">
        <v>9</v>
      </c>
      <c r="AH172" t="s">
        <v>86</v>
      </c>
      <c r="AI172" t="s">
        <v>86</v>
      </c>
      <c r="AJ172" t="s">
        <v>86</v>
      </c>
      <c r="AK172" t="s">
        <v>86</v>
      </c>
      <c r="AL172" t="s">
        <v>86</v>
      </c>
      <c r="AM172" t="s">
        <v>86</v>
      </c>
      <c r="AN172" t="s">
        <v>86</v>
      </c>
      <c r="AO172" t="s">
        <v>86</v>
      </c>
      <c r="AP172" t="s">
        <v>86</v>
      </c>
      <c r="AQ172" t="s">
        <v>86</v>
      </c>
      <c r="AR172" t="s">
        <v>86</v>
      </c>
      <c r="AS172" t="s">
        <v>86</v>
      </c>
      <c r="AT172" t="s">
        <v>86</v>
      </c>
      <c r="AU172" t="s">
        <v>86</v>
      </c>
      <c r="AV172" t="s">
        <v>86</v>
      </c>
      <c r="AW172" t="s">
        <v>86</v>
      </c>
      <c r="AX172" t="s">
        <v>86</v>
      </c>
      <c r="AY172" t="s">
        <v>86</v>
      </c>
      <c r="AZ172" t="s">
        <v>86</v>
      </c>
      <c r="BA172" t="s">
        <v>86</v>
      </c>
      <c r="BB172" t="s">
        <v>86</v>
      </c>
      <c r="BC172" t="s">
        <v>86</v>
      </c>
      <c r="BD172" t="s">
        <v>86</v>
      </c>
      <c r="BE172" t="s">
        <v>86</v>
      </c>
    </row>
    <row r="173" spans="1:57" x14ac:dyDescent="0.45">
      <c r="A173" t="s">
        <v>490</v>
      </c>
      <c r="B173" t="s">
        <v>77</v>
      </c>
      <c r="C173" t="s">
        <v>491</v>
      </c>
      <c r="D173" t="s">
        <v>79</v>
      </c>
      <c r="E173" s="2" t="str">
        <f>HYPERLINK("capsilon://?command=openfolder&amp;siteaddress=FAM.docvelocity-na8.net&amp;folderid=FXF2AB47E4-EDC2-5071-B85A-8309227E807E","FX22028526")</f>
        <v>FX22028526</v>
      </c>
      <c r="F173" t="s">
        <v>80</v>
      </c>
      <c r="G173" t="s">
        <v>80</v>
      </c>
      <c r="H173" t="s">
        <v>81</v>
      </c>
      <c r="I173" t="s">
        <v>492</v>
      </c>
      <c r="J173">
        <v>0</v>
      </c>
      <c r="K173" t="s">
        <v>83</v>
      </c>
      <c r="L173" t="s">
        <v>84</v>
      </c>
      <c r="M173" t="s">
        <v>85</v>
      </c>
      <c r="N173">
        <v>1</v>
      </c>
      <c r="O173" s="1">
        <v>44625.043425925927</v>
      </c>
      <c r="P173" s="1">
        <v>44625.620370370372</v>
      </c>
      <c r="Q173">
        <v>49233</v>
      </c>
      <c r="R173">
        <v>615</v>
      </c>
      <c r="S173" t="b">
        <v>0</v>
      </c>
      <c r="T173" t="s">
        <v>86</v>
      </c>
      <c r="U173" t="b">
        <v>0</v>
      </c>
      <c r="V173" t="s">
        <v>154</v>
      </c>
      <c r="W173" s="1">
        <v>44625.620370370372</v>
      </c>
      <c r="X173">
        <v>518</v>
      </c>
      <c r="Y173">
        <v>21</v>
      </c>
      <c r="Z173">
        <v>0</v>
      </c>
      <c r="AA173">
        <v>21</v>
      </c>
      <c r="AB173">
        <v>0</v>
      </c>
      <c r="AC173">
        <v>0</v>
      </c>
      <c r="AD173">
        <v>-21</v>
      </c>
      <c r="AE173">
        <v>27</v>
      </c>
      <c r="AF173">
        <v>0</v>
      </c>
      <c r="AG173">
        <v>5</v>
      </c>
      <c r="AH173" t="s">
        <v>86</v>
      </c>
      <c r="AI173" t="s">
        <v>86</v>
      </c>
      <c r="AJ173" t="s">
        <v>86</v>
      </c>
      <c r="AK173" t="s">
        <v>86</v>
      </c>
      <c r="AL173" t="s">
        <v>86</v>
      </c>
      <c r="AM173" t="s">
        <v>86</v>
      </c>
      <c r="AN173" t="s">
        <v>86</v>
      </c>
      <c r="AO173" t="s">
        <v>86</v>
      </c>
      <c r="AP173" t="s">
        <v>86</v>
      </c>
      <c r="AQ173" t="s">
        <v>86</v>
      </c>
      <c r="AR173" t="s">
        <v>86</v>
      </c>
      <c r="AS173" t="s">
        <v>86</v>
      </c>
      <c r="AT173" t="s">
        <v>86</v>
      </c>
      <c r="AU173" t="s">
        <v>86</v>
      </c>
      <c r="AV173" t="s">
        <v>86</v>
      </c>
      <c r="AW173" t="s">
        <v>86</v>
      </c>
      <c r="AX173" t="s">
        <v>86</v>
      </c>
      <c r="AY173" t="s">
        <v>86</v>
      </c>
      <c r="AZ173" t="s">
        <v>86</v>
      </c>
      <c r="BA173" t="s">
        <v>86</v>
      </c>
      <c r="BB173" t="s">
        <v>86</v>
      </c>
      <c r="BC173" t="s">
        <v>86</v>
      </c>
      <c r="BD173" t="s">
        <v>86</v>
      </c>
      <c r="BE173" t="s">
        <v>86</v>
      </c>
    </row>
    <row r="174" spans="1:57" x14ac:dyDescent="0.45">
      <c r="A174" t="s">
        <v>493</v>
      </c>
      <c r="B174" t="s">
        <v>77</v>
      </c>
      <c r="C174" t="s">
        <v>494</v>
      </c>
      <c r="D174" t="s">
        <v>79</v>
      </c>
      <c r="E174" s="2" t="str">
        <f>HYPERLINK("capsilon://?command=openfolder&amp;siteaddress=FAM.docvelocity-na8.net&amp;folderid=FXFF27C9CB-18EF-A3BB-FFD0-5676C473205B","FX220212300")</f>
        <v>FX220212300</v>
      </c>
      <c r="F174" t="s">
        <v>80</v>
      </c>
      <c r="G174" t="s">
        <v>80</v>
      </c>
      <c r="H174" t="s">
        <v>81</v>
      </c>
      <c r="I174" t="s">
        <v>495</v>
      </c>
      <c r="J174">
        <v>0</v>
      </c>
      <c r="K174" t="s">
        <v>83</v>
      </c>
      <c r="L174" t="s">
        <v>84</v>
      </c>
      <c r="M174" t="s">
        <v>85</v>
      </c>
      <c r="N174">
        <v>1</v>
      </c>
      <c r="O174" s="1">
        <v>44625.055034722223</v>
      </c>
      <c r="P174" s="1">
        <v>44625.632152777776</v>
      </c>
      <c r="Q174">
        <v>48846</v>
      </c>
      <c r="R174">
        <v>1017</v>
      </c>
      <c r="S174" t="b">
        <v>0</v>
      </c>
      <c r="T174" t="s">
        <v>86</v>
      </c>
      <c r="U174" t="b">
        <v>0</v>
      </c>
      <c r="V174" t="s">
        <v>154</v>
      </c>
      <c r="W174" s="1">
        <v>44625.632152777776</v>
      </c>
      <c r="X174">
        <v>1017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90</v>
      </c>
      <c r="AF174">
        <v>0</v>
      </c>
      <c r="AG174">
        <v>3</v>
      </c>
      <c r="AH174" t="s">
        <v>86</v>
      </c>
      <c r="AI174" t="s">
        <v>86</v>
      </c>
      <c r="AJ174" t="s">
        <v>86</v>
      </c>
      <c r="AK174" t="s">
        <v>86</v>
      </c>
      <c r="AL174" t="s">
        <v>86</v>
      </c>
      <c r="AM174" t="s">
        <v>86</v>
      </c>
      <c r="AN174" t="s">
        <v>86</v>
      </c>
      <c r="AO174" t="s">
        <v>86</v>
      </c>
      <c r="AP174" t="s">
        <v>86</v>
      </c>
      <c r="AQ174" t="s">
        <v>86</v>
      </c>
      <c r="AR174" t="s">
        <v>86</v>
      </c>
      <c r="AS174" t="s">
        <v>86</v>
      </c>
      <c r="AT174" t="s">
        <v>86</v>
      </c>
      <c r="AU174" t="s">
        <v>86</v>
      </c>
      <c r="AV174" t="s">
        <v>86</v>
      </c>
      <c r="AW174" t="s">
        <v>86</v>
      </c>
      <c r="AX174" t="s">
        <v>86</v>
      </c>
      <c r="AY174" t="s">
        <v>86</v>
      </c>
      <c r="AZ174" t="s">
        <v>86</v>
      </c>
      <c r="BA174" t="s">
        <v>86</v>
      </c>
      <c r="BB174" t="s">
        <v>86</v>
      </c>
      <c r="BC174" t="s">
        <v>86</v>
      </c>
      <c r="BD174" t="s">
        <v>86</v>
      </c>
      <c r="BE174" t="s">
        <v>86</v>
      </c>
    </row>
    <row r="175" spans="1:57" x14ac:dyDescent="0.45">
      <c r="A175" t="s">
        <v>496</v>
      </c>
      <c r="B175" t="s">
        <v>77</v>
      </c>
      <c r="C175" t="s">
        <v>434</v>
      </c>
      <c r="D175" t="s">
        <v>79</v>
      </c>
      <c r="E175" s="2" t="str">
        <f>HYPERLINK("capsilon://?command=openfolder&amp;siteaddress=FAM.docvelocity-na8.net&amp;folderid=FX3FD3E7BB-207C-A52A-C3F6-4515B6E97D54","FX22032338")</f>
        <v>FX22032338</v>
      </c>
      <c r="F175" t="s">
        <v>80</v>
      </c>
      <c r="G175" t="s">
        <v>80</v>
      </c>
      <c r="H175" t="s">
        <v>81</v>
      </c>
      <c r="I175" t="s">
        <v>435</v>
      </c>
      <c r="J175">
        <v>0</v>
      </c>
      <c r="K175" t="s">
        <v>83</v>
      </c>
      <c r="L175" t="s">
        <v>84</v>
      </c>
      <c r="M175" t="s">
        <v>85</v>
      </c>
      <c r="N175">
        <v>2</v>
      </c>
      <c r="O175" s="1">
        <v>44625.065891203703</v>
      </c>
      <c r="P175" s="1">
        <v>44625.297743055555</v>
      </c>
      <c r="Q175">
        <v>12479</v>
      </c>
      <c r="R175">
        <v>7553</v>
      </c>
      <c r="S175" t="b">
        <v>0</v>
      </c>
      <c r="T175" t="s">
        <v>86</v>
      </c>
      <c r="U175" t="b">
        <v>1</v>
      </c>
      <c r="V175" t="s">
        <v>116</v>
      </c>
      <c r="W175" s="1">
        <v>44625.129386574074</v>
      </c>
      <c r="X175">
        <v>5158</v>
      </c>
      <c r="Y175">
        <v>613</v>
      </c>
      <c r="Z175">
        <v>0</v>
      </c>
      <c r="AA175">
        <v>613</v>
      </c>
      <c r="AB175">
        <v>0</v>
      </c>
      <c r="AC175">
        <v>266</v>
      </c>
      <c r="AD175">
        <v>-613</v>
      </c>
      <c r="AE175">
        <v>0</v>
      </c>
      <c r="AF175">
        <v>0</v>
      </c>
      <c r="AG175">
        <v>0</v>
      </c>
      <c r="AH175" t="s">
        <v>448</v>
      </c>
      <c r="AI175" s="1">
        <v>44625.297743055555</v>
      </c>
      <c r="AJ175">
        <v>161</v>
      </c>
      <c r="AK175">
        <v>1</v>
      </c>
      <c r="AL175">
        <v>0</v>
      </c>
      <c r="AM175">
        <v>1</v>
      </c>
      <c r="AN175">
        <v>0</v>
      </c>
      <c r="AO175">
        <v>0</v>
      </c>
      <c r="AP175">
        <v>-614</v>
      </c>
      <c r="AQ175">
        <v>0</v>
      </c>
      <c r="AR175">
        <v>0</v>
      </c>
      <c r="AS175">
        <v>0</v>
      </c>
      <c r="AT175" t="s">
        <v>86</v>
      </c>
      <c r="AU175" t="s">
        <v>86</v>
      </c>
      <c r="AV175" t="s">
        <v>86</v>
      </c>
      <c r="AW175" t="s">
        <v>86</v>
      </c>
      <c r="AX175" t="s">
        <v>86</v>
      </c>
      <c r="AY175" t="s">
        <v>86</v>
      </c>
      <c r="AZ175" t="s">
        <v>86</v>
      </c>
      <c r="BA175" t="s">
        <v>86</v>
      </c>
      <c r="BB175" t="s">
        <v>86</v>
      </c>
      <c r="BC175" t="s">
        <v>86</v>
      </c>
      <c r="BD175" t="s">
        <v>86</v>
      </c>
      <c r="BE175" t="s">
        <v>86</v>
      </c>
    </row>
    <row r="176" spans="1:57" x14ac:dyDescent="0.45">
      <c r="A176" t="s">
        <v>497</v>
      </c>
      <c r="B176" t="s">
        <v>77</v>
      </c>
      <c r="C176" t="s">
        <v>437</v>
      </c>
      <c r="D176" t="s">
        <v>79</v>
      </c>
      <c r="E176" s="2" t="str">
        <f>HYPERLINK("capsilon://?command=openfolder&amp;siteaddress=FAM.docvelocity-na8.net&amp;folderid=FX9AC76D17-12F6-3735-E70F-7313D41688BE","FX22016245")</f>
        <v>FX22016245</v>
      </c>
      <c r="F176" t="s">
        <v>80</v>
      </c>
      <c r="G176" t="s">
        <v>80</v>
      </c>
      <c r="H176" t="s">
        <v>81</v>
      </c>
      <c r="I176" t="s">
        <v>438</v>
      </c>
      <c r="J176">
        <v>0</v>
      </c>
      <c r="K176" t="s">
        <v>83</v>
      </c>
      <c r="L176" t="s">
        <v>84</v>
      </c>
      <c r="M176" t="s">
        <v>85</v>
      </c>
      <c r="N176">
        <v>2</v>
      </c>
      <c r="O176" s="1">
        <v>44625.069687499999</v>
      </c>
      <c r="P176" s="1">
        <v>44625.645937499998</v>
      </c>
      <c r="Q176">
        <v>47372</v>
      </c>
      <c r="R176">
        <v>2416</v>
      </c>
      <c r="S176" t="b">
        <v>0</v>
      </c>
      <c r="T176" t="s">
        <v>86</v>
      </c>
      <c r="U176" t="b">
        <v>1</v>
      </c>
      <c r="V176" t="s">
        <v>105</v>
      </c>
      <c r="W176" s="1">
        <v>44625.120833333334</v>
      </c>
      <c r="X176">
        <v>739</v>
      </c>
      <c r="Y176">
        <v>163</v>
      </c>
      <c r="Z176">
        <v>0</v>
      </c>
      <c r="AA176">
        <v>163</v>
      </c>
      <c r="AB176">
        <v>0</v>
      </c>
      <c r="AC176">
        <v>50</v>
      </c>
      <c r="AD176">
        <v>-163</v>
      </c>
      <c r="AE176">
        <v>0</v>
      </c>
      <c r="AF176">
        <v>0</v>
      </c>
      <c r="AG176">
        <v>0</v>
      </c>
      <c r="AH176" t="s">
        <v>106</v>
      </c>
      <c r="AI176" s="1">
        <v>44625.645937499998</v>
      </c>
      <c r="AJ176">
        <v>1571</v>
      </c>
      <c r="AK176">
        <v>3</v>
      </c>
      <c r="AL176">
        <v>0</v>
      </c>
      <c r="AM176">
        <v>3</v>
      </c>
      <c r="AN176">
        <v>0</v>
      </c>
      <c r="AO176">
        <v>4</v>
      </c>
      <c r="AP176">
        <v>-166</v>
      </c>
      <c r="AQ176">
        <v>0</v>
      </c>
      <c r="AR176">
        <v>0</v>
      </c>
      <c r="AS176">
        <v>0</v>
      </c>
      <c r="AT176" t="s">
        <v>86</v>
      </c>
      <c r="AU176" t="s">
        <v>86</v>
      </c>
      <c r="AV176" t="s">
        <v>86</v>
      </c>
      <c r="AW176" t="s">
        <v>86</v>
      </c>
      <c r="AX176" t="s">
        <v>86</v>
      </c>
      <c r="AY176" t="s">
        <v>86</v>
      </c>
      <c r="AZ176" t="s">
        <v>86</v>
      </c>
      <c r="BA176" t="s">
        <v>86</v>
      </c>
      <c r="BB176" t="s">
        <v>86</v>
      </c>
      <c r="BC176" t="s">
        <v>86</v>
      </c>
      <c r="BD176" t="s">
        <v>86</v>
      </c>
      <c r="BE176" t="s">
        <v>86</v>
      </c>
    </row>
    <row r="177" spans="1:57" x14ac:dyDescent="0.45">
      <c r="A177" t="s">
        <v>498</v>
      </c>
      <c r="B177" t="s">
        <v>77</v>
      </c>
      <c r="C177" t="s">
        <v>462</v>
      </c>
      <c r="D177" t="s">
        <v>79</v>
      </c>
      <c r="E177" s="2" t="str">
        <f>HYPERLINK("capsilon://?command=openfolder&amp;siteaddress=FAM.docvelocity-na8.net&amp;folderid=FX2575F81E-AC3D-A66F-2147-BAB7E6952D99","FX22031390")</f>
        <v>FX22031390</v>
      </c>
      <c r="F177" t="s">
        <v>80</v>
      </c>
      <c r="G177" t="s">
        <v>80</v>
      </c>
      <c r="H177" t="s">
        <v>81</v>
      </c>
      <c r="I177" t="s">
        <v>463</v>
      </c>
      <c r="J177">
        <v>0</v>
      </c>
      <c r="K177" t="s">
        <v>83</v>
      </c>
      <c r="L177" t="s">
        <v>84</v>
      </c>
      <c r="M177" t="s">
        <v>85</v>
      </c>
      <c r="N177">
        <v>2</v>
      </c>
      <c r="O177" s="1">
        <v>44625.167349537034</v>
      </c>
      <c r="P177" s="1">
        <v>44625.675798611112</v>
      </c>
      <c r="Q177">
        <v>39546</v>
      </c>
      <c r="R177">
        <v>4384</v>
      </c>
      <c r="S177" t="b">
        <v>0</v>
      </c>
      <c r="T177" t="s">
        <v>86</v>
      </c>
      <c r="U177" t="b">
        <v>1</v>
      </c>
      <c r="V177" t="s">
        <v>200</v>
      </c>
      <c r="W177" s="1">
        <v>44625.196006944447</v>
      </c>
      <c r="X177">
        <v>1805</v>
      </c>
      <c r="Y177">
        <v>100</v>
      </c>
      <c r="Z177">
        <v>0</v>
      </c>
      <c r="AA177">
        <v>100</v>
      </c>
      <c r="AB177">
        <v>0</v>
      </c>
      <c r="AC177">
        <v>65</v>
      </c>
      <c r="AD177">
        <v>-100</v>
      </c>
      <c r="AE177">
        <v>0</v>
      </c>
      <c r="AF177">
        <v>0</v>
      </c>
      <c r="AG177">
        <v>0</v>
      </c>
      <c r="AH177" t="s">
        <v>106</v>
      </c>
      <c r="AI177" s="1">
        <v>44625.675798611112</v>
      </c>
      <c r="AJ177">
        <v>2579</v>
      </c>
      <c r="AK177">
        <v>18</v>
      </c>
      <c r="AL177">
        <v>0</v>
      </c>
      <c r="AM177">
        <v>18</v>
      </c>
      <c r="AN177">
        <v>0</v>
      </c>
      <c r="AO177">
        <v>18</v>
      </c>
      <c r="AP177">
        <v>-118</v>
      </c>
      <c r="AQ177">
        <v>0</v>
      </c>
      <c r="AR177">
        <v>0</v>
      </c>
      <c r="AS177">
        <v>0</v>
      </c>
      <c r="AT177" t="s">
        <v>86</v>
      </c>
      <c r="AU177" t="s">
        <v>86</v>
      </c>
      <c r="AV177" t="s">
        <v>86</v>
      </c>
      <c r="AW177" t="s">
        <v>86</v>
      </c>
      <c r="AX177" t="s">
        <v>86</v>
      </c>
      <c r="AY177" t="s">
        <v>86</v>
      </c>
      <c r="AZ177" t="s">
        <v>86</v>
      </c>
      <c r="BA177" t="s">
        <v>86</v>
      </c>
      <c r="BB177" t="s">
        <v>86</v>
      </c>
      <c r="BC177" t="s">
        <v>86</v>
      </c>
      <c r="BD177" t="s">
        <v>86</v>
      </c>
      <c r="BE177" t="s">
        <v>86</v>
      </c>
    </row>
    <row r="178" spans="1:57" x14ac:dyDescent="0.45">
      <c r="A178" t="s">
        <v>499</v>
      </c>
      <c r="B178" t="s">
        <v>77</v>
      </c>
      <c r="C178" t="s">
        <v>440</v>
      </c>
      <c r="D178" t="s">
        <v>79</v>
      </c>
      <c r="E178" s="2" t="str">
        <f>HYPERLINK("capsilon://?command=openfolder&amp;siteaddress=FAM.docvelocity-na8.net&amp;folderid=FXD4251686-CA54-7F6A-A4EC-5A4EDB0EA04A","FX22032182")</f>
        <v>FX22032182</v>
      </c>
      <c r="F178" t="s">
        <v>80</v>
      </c>
      <c r="G178" t="s">
        <v>80</v>
      </c>
      <c r="H178" t="s">
        <v>81</v>
      </c>
      <c r="I178" t="s">
        <v>441</v>
      </c>
      <c r="J178">
        <v>0</v>
      </c>
      <c r="K178" t="s">
        <v>83</v>
      </c>
      <c r="L178" t="s">
        <v>84</v>
      </c>
      <c r="M178" t="s">
        <v>85</v>
      </c>
      <c r="N178">
        <v>2</v>
      </c>
      <c r="O178" s="1">
        <v>44625.201944444445</v>
      </c>
      <c r="P178" s="1">
        <v>44625.981689814813</v>
      </c>
      <c r="Q178">
        <v>60025</v>
      </c>
      <c r="R178">
        <v>7345</v>
      </c>
      <c r="S178" t="b">
        <v>0</v>
      </c>
      <c r="T178" t="s">
        <v>86</v>
      </c>
      <c r="U178" t="b">
        <v>1</v>
      </c>
      <c r="V178" t="s">
        <v>91</v>
      </c>
      <c r="W178" s="1">
        <v>44625.253449074073</v>
      </c>
      <c r="X178">
        <v>3902</v>
      </c>
      <c r="Y178">
        <v>395</v>
      </c>
      <c r="Z178">
        <v>0</v>
      </c>
      <c r="AA178">
        <v>395</v>
      </c>
      <c r="AB178">
        <v>0</v>
      </c>
      <c r="AC178">
        <v>305</v>
      </c>
      <c r="AD178">
        <v>-395</v>
      </c>
      <c r="AE178">
        <v>0</v>
      </c>
      <c r="AF178">
        <v>0</v>
      </c>
      <c r="AG178">
        <v>0</v>
      </c>
      <c r="AH178" t="s">
        <v>284</v>
      </c>
      <c r="AI178" s="1">
        <v>44625.981689814813</v>
      </c>
      <c r="AJ178">
        <v>3342</v>
      </c>
      <c r="AK178">
        <v>7</v>
      </c>
      <c r="AL178">
        <v>0</v>
      </c>
      <c r="AM178">
        <v>7</v>
      </c>
      <c r="AN178">
        <v>0</v>
      </c>
      <c r="AO178">
        <v>7</v>
      </c>
      <c r="AP178">
        <v>-402</v>
      </c>
      <c r="AQ178">
        <v>0</v>
      </c>
      <c r="AR178">
        <v>0</v>
      </c>
      <c r="AS178">
        <v>0</v>
      </c>
      <c r="AT178" t="s">
        <v>86</v>
      </c>
      <c r="AU178" t="s">
        <v>86</v>
      </c>
      <c r="AV178" t="s">
        <v>86</v>
      </c>
      <c r="AW178" t="s">
        <v>86</v>
      </c>
      <c r="AX178" t="s">
        <v>86</v>
      </c>
      <c r="AY178" t="s">
        <v>86</v>
      </c>
      <c r="AZ178" t="s">
        <v>86</v>
      </c>
      <c r="BA178" t="s">
        <v>86</v>
      </c>
      <c r="BB178" t="s">
        <v>86</v>
      </c>
      <c r="BC178" t="s">
        <v>86</v>
      </c>
      <c r="BD178" t="s">
        <v>86</v>
      </c>
      <c r="BE178" t="s">
        <v>86</v>
      </c>
    </row>
    <row r="179" spans="1:57" x14ac:dyDescent="0.45">
      <c r="A179" t="s">
        <v>500</v>
      </c>
      <c r="B179" t="s">
        <v>77</v>
      </c>
      <c r="C179" t="s">
        <v>459</v>
      </c>
      <c r="D179" t="s">
        <v>79</v>
      </c>
      <c r="E179" s="2" t="str">
        <f>HYPERLINK("capsilon://?command=openfolder&amp;siteaddress=FAM.docvelocity-na8.net&amp;folderid=FX6BBFCED1-9953-18D0-93FB-E8186992AF78","FX22032377")</f>
        <v>FX22032377</v>
      </c>
      <c r="F179" t="s">
        <v>80</v>
      </c>
      <c r="G179" t="s">
        <v>80</v>
      </c>
      <c r="H179" t="s">
        <v>81</v>
      </c>
      <c r="I179" t="s">
        <v>460</v>
      </c>
      <c r="J179">
        <v>0</v>
      </c>
      <c r="K179" t="s">
        <v>83</v>
      </c>
      <c r="L179" t="s">
        <v>84</v>
      </c>
      <c r="M179" t="s">
        <v>85</v>
      </c>
      <c r="N179">
        <v>2</v>
      </c>
      <c r="O179" s="1">
        <v>44625.208796296298</v>
      </c>
      <c r="P179" s="1">
        <v>44627.438888888886</v>
      </c>
      <c r="Q179">
        <v>185267</v>
      </c>
      <c r="R179">
        <v>7413</v>
      </c>
      <c r="S179" t="b">
        <v>0</v>
      </c>
      <c r="T179" t="s">
        <v>86</v>
      </c>
      <c r="U179" t="b">
        <v>1</v>
      </c>
      <c r="V179" t="s">
        <v>116</v>
      </c>
      <c r="W179" s="1">
        <v>44625.263391203705</v>
      </c>
      <c r="X179">
        <v>4093</v>
      </c>
      <c r="Y179">
        <v>275</v>
      </c>
      <c r="Z179">
        <v>0</v>
      </c>
      <c r="AA179">
        <v>275</v>
      </c>
      <c r="AB179">
        <v>183</v>
      </c>
      <c r="AC179">
        <v>135</v>
      </c>
      <c r="AD179">
        <v>-275</v>
      </c>
      <c r="AE179">
        <v>0</v>
      </c>
      <c r="AF179">
        <v>0</v>
      </c>
      <c r="AG179">
        <v>0</v>
      </c>
      <c r="AH179" t="s">
        <v>284</v>
      </c>
      <c r="AI179" s="1">
        <v>44627.438888888886</v>
      </c>
      <c r="AJ179">
        <v>2757</v>
      </c>
      <c r="AK179">
        <v>4</v>
      </c>
      <c r="AL179">
        <v>0</v>
      </c>
      <c r="AM179">
        <v>4</v>
      </c>
      <c r="AN179">
        <v>183</v>
      </c>
      <c r="AO179">
        <v>4</v>
      </c>
      <c r="AP179">
        <v>-279</v>
      </c>
      <c r="AQ179">
        <v>0</v>
      </c>
      <c r="AR179">
        <v>0</v>
      </c>
      <c r="AS179">
        <v>0</v>
      </c>
      <c r="AT179" t="s">
        <v>86</v>
      </c>
      <c r="AU179" t="s">
        <v>86</v>
      </c>
      <c r="AV179" t="s">
        <v>86</v>
      </c>
      <c r="AW179" t="s">
        <v>86</v>
      </c>
      <c r="AX179" t="s">
        <v>86</v>
      </c>
      <c r="AY179" t="s">
        <v>86</v>
      </c>
      <c r="AZ179" t="s">
        <v>86</v>
      </c>
      <c r="BA179" t="s">
        <v>86</v>
      </c>
      <c r="BB179" t="s">
        <v>86</v>
      </c>
      <c r="BC179" t="s">
        <v>86</v>
      </c>
      <c r="BD179" t="s">
        <v>86</v>
      </c>
      <c r="BE179" t="s">
        <v>86</v>
      </c>
    </row>
    <row r="180" spans="1:57" x14ac:dyDescent="0.45">
      <c r="A180" t="s">
        <v>501</v>
      </c>
      <c r="B180" t="s">
        <v>77</v>
      </c>
      <c r="C180" t="s">
        <v>473</v>
      </c>
      <c r="D180" t="s">
        <v>79</v>
      </c>
      <c r="E180" s="2" t="str">
        <f>HYPERLINK("capsilon://?command=openfolder&amp;siteaddress=FAM.docvelocity-na8.net&amp;folderid=FX1653812D-7753-5132-A682-B35EEC837033","FX22028598")</f>
        <v>FX22028598</v>
      </c>
      <c r="F180" t="s">
        <v>80</v>
      </c>
      <c r="G180" t="s">
        <v>80</v>
      </c>
      <c r="H180" t="s">
        <v>81</v>
      </c>
      <c r="I180" t="s">
        <v>474</v>
      </c>
      <c r="J180">
        <v>0</v>
      </c>
      <c r="K180" t="s">
        <v>83</v>
      </c>
      <c r="L180" t="s">
        <v>84</v>
      </c>
      <c r="M180" t="s">
        <v>85</v>
      </c>
      <c r="N180">
        <v>2</v>
      </c>
      <c r="O180" s="1">
        <v>44625.213946759257</v>
      </c>
      <c r="P180" s="1">
        <v>44625.830810185187</v>
      </c>
      <c r="Q180">
        <v>49536</v>
      </c>
      <c r="R180">
        <v>3761</v>
      </c>
      <c r="S180" t="b">
        <v>0</v>
      </c>
      <c r="T180" t="s">
        <v>86</v>
      </c>
      <c r="U180" t="b">
        <v>1</v>
      </c>
      <c r="V180" t="s">
        <v>200</v>
      </c>
      <c r="W180" s="1">
        <v>44625.246238425927</v>
      </c>
      <c r="X180">
        <v>2274</v>
      </c>
      <c r="Y180">
        <v>382</v>
      </c>
      <c r="Z180">
        <v>0</v>
      </c>
      <c r="AA180">
        <v>382</v>
      </c>
      <c r="AB180">
        <v>0</v>
      </c>
      <c r="AC180">
        <v>115</v>
      </c>
      <c r="AD180">
        <v>-382</v>
      </c>
      <c r="AE180">
        <v>0</v>
      </c>
      <c r="AF180">
        <v>0</v>
      </c>
      <c r="AG180">
        <v>0</v>
      </c>
      <c r="AH180" t="s">
        <v>106</v>
      </c>
      <c r="AI180" s="1">
        <v>44625.830810185187</v>
      </c>
      <c r="AJ180">
        <v>1487</v>
      </c>
      <c r="AK180">
        <v>9</v>
      </c>
      <c r="AL180">
        <v>0</v>
      </c>
      <c r="AM180">
        <v>9</v>
      </c>
      <c r="AN180">
        <v>0</v>
      </c>
      <c r="AO180">
        <v>11</v>
      </c>
      <c r="AP180">
        <v>-391</v>
      </c>
      <c r="AQ180">
        <v>0</v>
      </c>
      <c r="AR180">
        <v>0</v>
      </c>
      <c r="AS180">
        <v>0</v>
      </c>
      <c r="AT180" t="s">
        <v>86</v>
      </c>
      <c r="AU180" t="s">
        <v>86</v>
      </c>
      <c r="AV180" t="s">
        <v>86</v>
      </c>
      <c r="AW180" t="s">
        <v>86</v>
      </c>
      <c r="AX180" t="s">
        <v>86</v>
      </c>
      <c r="AY180" t="s">
        <v>86</v>
      </c>
      <c r="AZ180" t="s">
        <v>86</v>
      </c>
      <c r="BA180" t="s">
        <v>86</v>
      </c>
      <c r="BB180" t="s">
        <v>86</v>
      </c>
      <c r="BC180" t="s">
        <v>86</v>
      </c>
      <c r="BD180" t="s">
        <v>86</v>
      </c>
      <c r="BE180" t="s">
        <v>86</v>
      </c>
    </row>
    <row r="181" spans="1:57" x14ac:dyDescent="0.45">
      <c r="A181" t="s">
        <v>502</v>
      </c>
      <c r="B181" t="s">
        <v>77</v>
      </c>
      <c r="C181" t="s">
        <v>281</v>
      </c>
      <c r="D181" t="s">
        <v>79</v>
      </c>
      <c r="E181" s="2" t="str">
        <f>HYPERLINK("capsilon://?command=openfolder&amp;siteaddress=FAM.docvelocity-na8.net&amp;folderid=FXA869EB07-2B02-2F49-E0A6-6CA0A99FABE5","FX22031785")</f>
        <v>FX22031785</v>
      </c>
      <c r="F181" t="s">
        <v>80</v>
      </c>
      <c r="G181" t="s">
        <v>80</v>
      </c>
      <c r="H181" t="s">
        <v>81</v>
      </c>
      <c r="I181" t="s">
        <v>471</v>
      </c>
      <c r="J181">
        <v>0</v>
      </c>
      <c r="K181" t="s">
        <v>83</v>
      </c>
      <c r="L181" t="s">
        <v>84</v>
      </c>
      <c r="M181" t="s">
        <v>85</v>
      </c>
      <c r="N181">
        <v>2</v>
      </c>
      <c r="O181" s="1">
        <v>44625.221053240741</v>
      </c>
      <c r="P181" s="1">
        <v>44627.47865740741</v>
      </c>
      <c r="Q181">
        <v>190977</v>
      </c>
      <c r="R181">
        <v>4080</v>
      </c>
      <c r="S181" t="b">
        <v>0</v>
      </c>
      <c r="T181" t="s">
        <v>86</v>
      </c>
      <c r="U181" t="b">
        <v>1</v>
      </c>
      <c r="V181" t="s">
        <v>200</v>
      </c>
      <c r="W181" s="1">
        <v>44625.273379629631</v>
      </c>
      <c r="X181">
        <v>2344</v>
      </c>
      <c r="Y181">
        <v>266</v>
      </c>
      <c r="Z181">
        <v>0</v>
      </c>
      <c r="AA181">
        <v>266</v>
      </c>
      <c r="AB181">
        <v>0</v>
      </c>
      <c r="AC181">
        <v>194</v>
      </c>
      <c r="AD181">
        <v>-266</v>
      </c>
      <c r="AE181">
        <v>0</v>
      </c>
      <c r="AF181">
        <v>0</v>
      </c>
      <c r="AG181">
        <v>0</v>
      </c>
      <c r="AH181" t="s">
        <v>257</v>
      </c>
      <c r="AI181" s="1">
        <v>44627.47865740741</v>
      </c>
      <c r="AJ181">
        <v>1580</v>
      </c>
      <c r="AK181">
        <v>4</v>
      </c>
      <c r="AL181">
        <v>0</v>
      </c>
      <c r="AM181">
        <v>4</v>
      </c>
      <c r="AN181">
        <v>0</v>
      </c>
      <c r="AO181">
        <v>4</v>
      </c>
      <c r="AP181">
        <v>-270</v>
      </c>
      <c r="AQ181">
        <v>0</v>
      </c>
      <c r="AR181">
        <v>0</v>
      </c>
      <c r="AS181">
        <v>0</v>
      </c>
      <c r="AT181" t="s">
        <v>86</v>
      </c>
      <c r="AU181" t="s">
        <v>86</v>
      </c>
      <c r="AV181" t="s">
        <v>86</v>
      </c>
      <c r="AW181" t="s">
        <v>86</v>
      </c>
      <c r="AX181" t="s">
        <v>86</v>
      </c>
      <c r="AY181" t="s">
        <v>86</v>
      </c>
      <c r="AZ181" t="s">
        <v>86</v>
      </c>
      <c r="BA181" t="s">
        <v>86</v>
      </c>
      <c r="BB181" t="s">
        <v>86</v>
      </c>
      <c r="BC181" t="s">
        <v>86</v>
      </c>
      <c r="BD181" t="s">
        <v>86</v>
      </c>
      <c r="BE181" t="s">
        <v>86</v>
      </c>
    </row>
    <row r="182" spans="1:57" x14ac:dyDescent="0.45">
      <c r="A182" t="s">
        <v>503</v>
      </c>
      <c r="B182" t="s">
        <v>77</v>
      </c>
      <c r="C182" t="s">
        <v>479</v>
      </c>
      <c r="D182" t="s">
        <v>79</v>
      </c>
      <c r="E182" s="2" t="str">
        <f>HYPERLINK("capsilon://?command=openfolder&amp;siteaddress=FAM.docvelocity-na8.net&amp;folderid=FX3B592779-6B71-DDF0-D744-2496AED33B17","FX220345")</f>
        <v>FX220345</v>
      </c>
      <c r="F182" t="s">
        <v>80</v>
      </c>
      <c r="G182" t="s">
        <v>80</v>
      </c>
      <c r="H182" t="s">
        <v>81</v>
      </c>
      <c r="I182" t="s">
        <v>480</v>
      </c>
      <c r="J182">
        <v>0</v>
      </c>
      <c r="K182" t="s">
        <v>83</v>
      </c>
      <c r="L182" t="s">
        <v>84</v>
      </c>
      <c r="M182" t="s">
        <v>85</v>
      </c>
      <c r="N182">
        <v>2</v>
      </c>
      <c r="O182" s="1">
        <v>44625.269282407404</v>
      </c>
      <c r="P182" s="1">
        <v>44625.847280092596</v>
      </c>
      <c r="Q182">
        <v>47320</v>
      </c>
      <c r="R182">
        <v>2619</v>
      </c>
      <c r="S182" t="b">
        <v>0</v>
      </c>
      <c r="T182" t="s">
        <v>86</v>
      </c>
      <c r="U182" t="b">
        <v>1</v>
      </c>
      <c r="V182" t="s">
        <v>200</v>
      </c>
      <c r="W182" s="1">
        <v>44625.2890625</v>
      </c>
      <c r="X182">
        <v>1354</v>
      </c>
      <c r="Y182">
        <v>239</v>
      </c>
      <c r="Z182">
        <v>0</v>
      </c>
      <c r="AA182">
        <v>239</v>
      </c>
      <c r="AB182">
        <v>0</v>
      </c>
      <c r="AC182">
        <v>84</v>
      </c>
      <c r="AD182">
        <v>-239</v>
      </c>
      <c r="AE182">
        <v>0</v>
      </c>
      <c r="AF182">
        <v>0</v>
      </c>
      <c r="AG182">
        <v>0</v>
      </c>
      <c r="AH182" t="s">
        <v>106</v>
      </c>
      <c r="AI182" s="1">
        <v>44625.847280092596</v>
      </c>
      <c r="AJ182">
        <v>1244</v>
      </c>
      <c r="AK182">
        <v>0</v>
      </c>
      <c r="AL182">
        <v>0</v>
      </c>
      <c r="AM182">
        <v>0</v>
      </c>
      <c r="AN182">
        <v>0</v>
      </c>
      <c r="AO182">
        <v>2</v>
      </c>
      <c r="AP182">
        <v>-239</v>
      </c>
      <c r="AQ182">
        <v>0</v>
      </c>
      <c r="AR182">
        <v>0</v>
      </c>
      <c r="AS182">
        <v>0</v>
      </c>
      <c r="AT182" t="s">
        <v>86</v>
      </c>
      <c r="AU182" t="s">
        <v>86</v>
      </c>
      <c r="AV182" t="s">
        <v>86</v>
      </c>
      <c r="AW182" t="s">
        <v>86</v>
      </c>
      <c r="AX182" t="s">
        <v>86</v>
      </c>
      <c r="AY182" t="s">
        <v>86</v>
      </c>
      <c r="AZ182" t="s">
        <v>86</v>
      </c>
      <c r="BA182" t="s">
        <v>86</v>
      </c>
      <c r="BB182" t="s">
        <v>86</v>
      </c>
      <c r="BC182" t="s">
        <v>86</v>
      </c>
      <c r="BD182" t="s">
        <v>86</v>
      </c>
      <c r="BE182" t="s">
        <v>86</v>
      </c>
    </row>
    <row r="183" spans="1:57" x14ac:dyDescent="0.45">
      <c r="A183" t="s">
        <v>504</v>
      </c>
      <c r="B183" t="s">
        <v>77</v>
      </c>
      <c r="C183" t="s">
        <v>482</v>
      </c>
      <c r="D183" t="s">
        <v>79</v>
      </c>
      <c r="E183" s="2" t="str">
        <f>HYPERLINK("capsilon://?command=openfolder&amp;siteaddress=FAM.docvelocity-na8.net&amp;folderid=FX5FB40E2A-0153-29D0-5C63-95A2C2ADBFE4","FX22032184")</f>
        <v>FX22032184</v>
      </c>
      <c r="F183" t="s">
        <v>80</v>
      </c>
      <c r="G183" t="s">
        <v>80</v>
      </c>
      <c r="H183" t="s">
        <v>81</v>
      </c>
      <c r="I183" t="s">
        <v>483</v>
      </c>
      <c r="J183">
        <v>0</v>
      </c>
      <c r="K183" t="s">
        <v>83</v>
      </c>
      <c r="L183" t="s">
        <v>84</v>
      </c>
      <c r="M183" t="s">
        <v>85</v>
      </c>
      <c r="N183">
        <v>2</v>
      </c>
      <c r="O183" s="1">
        <v>44625.273125</v>
      </c>
      <c r="P183" s="1">
        <v>44627.493402777778</v>
      </c>
      <c r="Q183">
        <v>187955</v>
      </c>
      <c r="R183">
        <v>3877</v>
      </c>
      <c r="S183" t="b">
        <v>0</v>
      </c>
      <c r="T183" t="s">
        <v>86</v>
      </c>
      <c r="U183" t="b">
        <v>1</v>
      </c>
      <c r="V183" t="s">
        <v>116</v>
      </c>
      <c r="W183" s="1">
        <v>44625.299004629633</v>
      </c>
      <c r="X183">
        <v>1953</v>
      </c>
      <c r="Y183">
        <v>256</v>
      </c>
      <c r="Z183">
        <v>0</v>
      </c>
      <c r="AA183">
        <v>256</v>
      </c>
      <c r="AB183">
        <v>0</v>
      </c>
      <c r="AC183">
        <v>174</v>
      </c>
      <c r="AD183">
        <v>-256</v>
      </c>
      <c r="AE183">
        <v>0</v>
      </c>
      <c r="AF183">
        <v>0</v>
      </c>
      <c r="AG183">
        <v>0</v>
      </c>
      <c r="AH183" t="s">
        <v>284</v>
      </c>
      <c r="AI183" s="1">
        <v>44627.493402777778</v>
      </c>
      <c r="AJ183">
        <v>1918</v>
      </c>
      <c r="AK183">
        <v>3</v>
      </c>
      <c r="AL183">
        <v>0</v>
      </c>
      <c r="AM183">
        <v>3</v>
      </c>
      <c r="AN183">
        <v>0</v>
      </c>
      <c r="AO183">
        <v>3</v>
      </c>
      <c r="AP183">
        <v>-259</v>
      </c>
      <c r="AQ183">
        <v>0</v>
      </c>
      <c r="AR183">
        <v>0</v>
      </c>
      <c r="AS183">
        <v>0</v>
      </c>
      <c r="AT183" t="s">
        <v>86</v>
      </c>
      <c r="AU183" t="s">
        <v>86</v>
      </c>
      <c r="AV183" t="s">
        <v>86</v>
      </c>
      <c r="AW183" t="s">
        <v>86</v>
      </c>
      <c r="AX183" t="s">
        <v>86</v>
      </c>
      <c r="AY183" t="s">
        <v>86</v>
      </c>
      <c r="AZ183" t="s">
        <v>86</v>
      </c>
      <c r="BA183" t="s">
        <v>86</v>
      </c>
      <c r="BB183" t="s">
        <v>86</v>
      </c>
      <c r="BC183" t="s">
        <v>86</v>
      </c>
      <c r="BD183" t="s">
        <v>86</v>
      </c>
      <c r="BE183" t="s">
        <v>86</v>
      </c>
    </row>
    <row r="184" spans="1:57" x14ac:dyDescent="0.45">
      <c r="A184" t="s">
        <v>505</v>
      </c>
      <c r="B184" t="s">
        <v>77</v>
      </c>
      <c r="C184" t="s">
        <v>485</v>
      </c>
      <c r="D184" t="s">
        <v>79</v>
      </c>
      <c r="E184" s="2" t="str">
        <f>HYPERLINK("capsilon://?command=openfolder&amp;siteaddress=FAM.docvelocity-na8.net&amp;folderid=FX5E7A9EC3-DD7A-047B-C68C-68CA90D5FE8C","FX22032141")</f>
        <v>FX22032141</v>
      </c>
      <c r="F184" t="s">
        <v>80</v>
      </c>
      <c r="G184" t="s">
        <v>80</v>
      </c>
      <c r="H184" t="s">
        <v>81</v>
      </c>
      <c r="I184" t="s">
        <v>486</v>
      </c>
      <c r="J184">
        <v>0</v>
      </c>
      <c r="K184" t="s">
        <v>83</v>
      </c>
      <c r="L184" t="s">
        <v>84</v>
      </c>
      <c r="M184" t="s">
        <v>85</v>
      </c>
      <c r="N184">
        <v>2</v>
      </c>
      <c r="O184" s="1">
        <v>44625.301354166666</v>
      </c>
      <c r="P184" s="1">
        <v>44627.554884259262</v>
      </c>
      <c r="Q184">
        <v>189779</v>
      </c>
      <c r="R184">
        <v>4926</v>
      </c>
      <c r="S184" t="b">
        <v>0</v>
      </c>
      <c r="T184" t="s">
        <v>86</v>
      </c>
      <c r="U184" t="b">
        <v>1</v>
      </c>
      <c r="V184" t="s">
        <v>200</v>
      </c>
      <c r="W184" s="1">
        <v>44625.348495370374</v>
      </c>
      <c r="X184">
        <v>3126</v>
      </c>
      <c r="Y184">
        <v>469</v>
      </c>
      <c r="Z184">
        <v>0</v>
      </c>
      <c r="AA184">
        <v>469</v>
      </c>
      <c r="AB184">
        <v>0</v>
      </c>
      <c r="AC184">
        <v>145</v>
      </c>
      <c r="AD184">
        <v>-469</v>
      </c>
      <c r="AE184">
        <v>0</v>
      </c>
      <c r="AF184">
        <v>0</v>
      </c>
      <c r="AG184">
        <v>0</v>
      </c>
      <c r="AH184" t="s">
        <v>207</v>
      </c>
      <c r="AI184" s="1">
        <v>44627.554884259262</v>
      </c>
      <c r="AJ184">
        <v>1679</v>
      </c>
      <c r="AK184">
        <v>11</v>
      </c>
      <c r="AL184">
        <v>0</v>
      </c>
      <c r="AM184">
        <v>11</v>
      </c>
      <c r="AN184">
        <v>0</v>
      </c>
      <c r="AO184">
        <v>11</v>
      </c>
      <c r="AP184">
        <v>-480</v>
      </c>
      <c r="AQ184">
        <v>0</v>
      </c>
      <c r="AR184">
        <v>0</v>
      </c>
      <c r="AS184">
        <v>0</v>
      </c>
      <c r="AT184" t="s">
        <v>86</v>
      </c>
      <c r="AU184" t="s">
        <v>86</v>
      </c>
      <c r="AV184" t="s">
        <v>86</v>
      </c>
      <c r="AW184" t="s">
        <v>86</v>
      </c>
      <c r="AX184" t="s">
        <v>86</v>
      </c>
      <c r="AY184" t="s">
        <v>86</v>
      </c>
      <c r="AZ184" t="s">
        <v>86</v>
      </c>
      <c r="BA184" t="s">
        <v>86</v>
      </c>
      <c r="BB184" t="s">
        <v>86</v>
      </c>
      <c r="BC184" t="s">
        <v>86</v>
      </c>
      <c r="BD184" t="s">
        <v>86</v>
      </c>
      <c r="BE184" t="s">
        <v>86</v>
      </c>
    </row>
    <row r="185" spans="1:57" x14ac:dyDescent="0.45">
      <c r="A185" t="s">
        <v>506</v>
      </c>
      <c r="B185" t="s">
        <v>77</v>
      </c>
      <c r="C185" t="s">
        <v>488</v>
      </c>
      <c r="D185" t="s">
        <v>79</v>
      </c>
      <c r="E185" s="2" t="str">
        <f>HYPERLINK("capsilon://?command=openfolder&amp;siteaddress=FAM.docvelocity-na8.net&amp;folderid=FXFDC85EEB-9BA6-770A-F077-049BF971908E","FX22032380")</f>
        <v>FX22032380</v>
      </c>
      <c r="F185" t="s">
        <v>80</v>
      </c>
      <c r="G185" t="s">
        <v>80</v>
      </c>
      <c r="H185" t="s">
        <v>81</v>
      </c>
      <c r="I185" t="s">
        <v>489</v>
      </c>
      <c r="J185">
        <v>0</v>
      </c>
      <c r="K185" t="s">
        <v>83</v>
      </c>
      <c r="L185" t="s">
        <v>84</v>
      </c>
      <c r="M185" t="s">
        <v>85</v>
      </c>
      <c r="N185">
        <v>2</v>
      </c>
      <c r="O185" s="1">
        <v>44625.31386574074</v>
      </c>
      <c r="P185" s="1">
        <v>44627.578472222223</v>
      </c>
      <c r="Q185">
        <v>191101</v>
      </c>
      <c r="R185">
        <v>4561</v>
      </c>
      <c r="S185" t="b">
        <v>0</v>
      </c>
      <c r="T185" t="s">
        <v>86</v>
      </c>
      <c r="U185" t="b">
        <v>1</v>
      </c>
      <c r="V185" t="s">
        <v>336</v>
      </c>
      <c r="W185" s="1">
        <v>44625.389768518522</v>
      </c>
      <c r="X185">
        <v>2588</v>
      </c>
      <c r="Y185">
        <v>362</v>
      </c>
      <c r="Z185">
        <v>0</v>
      </c>
      <c r="AA185">
        <v>362</v>
      </c>
      <c r="AB185">
        <v>0</v>
      </c>
      <c r="AC185">
        <v>174</v>
      </c>
      <c r="AD185">
        <v>-362</v>
      </c>
      <c r="AE185">
        <v>0</v>
      </c>
      <c r="AF185">
        <v>0</v>
      </c>
      <c r="AG185">
        <v>0</v>
      </c>
      <c r="AH185" t="s">
        <v>122</v>
      </c>
      <c r="AI185" s="1">
        <v>44627.578472222223</v>
      </c>
      <c r="AJ185">
        <v>814</v>
      </c>
      <c r="AK185">
        <v>9</v>
      </c>
      <c r="AL185">
        <v>0</v>
      </c>
      <c r="AM185">
        <v>9</v>
      </c>
      <c r="AN185">
        <v>53</v>
      </c>
      <c r="AO185">
        <v>6</v>
      </c>
      <c r="AP185">
        <v>-371</v>
      </c>
      <c r="AQ185">
        <v>0</v>
      </c>
      <c r="AR185">
        <v>0</v>
      </c>
      <c r="AS185">
        <v>0</v>
      </c>
      <c r="AT185" t="s">
        <v>86</v>
      </c>
      <c r="AU185" t="s">
        <v>86</v>
      </c>
      <c r="AV185" t="s">
        <v>86</v>
      </c>
      <c r="AW185" t="s">
        <v>86</v>
      </c>
      <c r="AX185" t="s">
        <v>86</v>
      </c>
      <c r="AY185" t="s">
        <v>86</v>
      </c>
      <c r="AZ185" t="s">
        <v>86</v>
      </c>
      <c r="BA185" t="s">
        <v>86</v>
      </c>
      <c r="BB185" t="s">
        <v>86</v>
      </c>
      <c r="BC185" t="s">
        <v>86</v>
      </c>
      <c r="BD185" t="s">
        <v>86</v>
      </c>
      <c r="BE185" t="s">
        <v>86</v>
      </c>
    </row>
    <row r="186" spans="1:57" x14ac:dyDescent="0.45">
      <c r="A186" t="s">
        <v>507</v>
      </c>
      <c r="B186" t="s">
        <v>77</v>
      </c>
      <c r="C186" t="s">
        <v>334</v>
      </c>
      <c r="D186" t="s">
        <v>79</v>
      </c>
      <c r="E186" s="2" t="str">
        <f>HYPERLINK("capsilon://?command=openfolder&amp;siteaddress=FAM.docvelocity-na8.net&amp;folderid=FXE68FEE14-61F5-CBAB-4C06-35A6051F0625","FX22031576")</f>
        <v>FX22031576</v>
      </c>
      <c r="F186" t="s">
        <v>80</v>
      </c>
      <c r="G186" t="s">
        <v>80</v>
      </c>
      <c r="H186" t="s">
        <v>81</v>
      </c>
      <c r="I186" t="s">
        <v>335</v>
      </c>
      <c r="J186">
        <v>0</v>
      </c>
      <c r="K186" t="s">
        <v>83</v>
      </c>
      <c r="L186" t="s">
        <v>84</v>
      </c>
      <c r="M186" t="s">
        <v>85</v>
      </c>
      <c r="N186">
        <v>2</v>
      </c>
      <c r="O186" s="1">
        <v>44625.408136574071</v>
      </c>
      <c r="P186" s="1">
        <v>44627.583252314813</v>
      </c>
      <c r="Q186">
        <v>183796</v>
      </c>
      <c r="R186">
        <v>4134</v>
      </c>
      <c r="S186" t="b">
        <v>0</v>
      </c>
      <c r="T186" t="s">
        <v>86</v>
      </c>
      <c r="U186" t="b">
        <v>1</v>
      </c>
      <c r="V186" t="s">
        <v>336</v>
      </c>
      <c r="W186" s="1">
        <v>44625.447916666664</v>
      </c>
      <c r="X186">
        <v>3109</v>
      </c>
      <c r="Y186">
        <v>379</v>
      </c>
      <c r="Z186">
        <v>0</v>
      </c>
      <c r="AA186">
        <v>379</v>
      </c>
      <c r="AB186">
        <v>0</v>
      </c>
      <c r="AC186">
        <v>34</v>
      </c>
      <c r="AD186">
        <v>-379</v>
      </c>
      <c r="AE186">
        <v>0</v>
      </c>
      <c r="AF186">
        <v>0</v>
      </c>
      <c r="AG186">
        <v>0</v>
      </c>
      <c r="AH186" t="s">
        <v>207</v>
      </c>
      <c r="AI186" s="1">
        <v>44627.583252314813</v>
      </c>
      <c r="AJ186">
        <v>1009</v>
      </c>
      <c r="AK186">
        <v>3</v>
      </c>
      <c r="AL186">
        <v>0</v>
      </c>
      <c r="AM186">
        <v>3</v>
      </c>
      <c r="AN186">
        <v>0</v>
      </c>
      <c r="AO186">
        <v>4</v>
      </c>
      <c r="AP186">
        <v>-382</v>
      </c>
      <c r="AQ186">
        <v>0</v>
      </c>
      <c r="AR186">
        <v>0</v>
      </c>
      <c r="AS186">
        <v>0</v>
      </c>
      <c r="AT186" t="s">
        <v>86</v>
      </c>
      <c r="AU186" t="s">
        <v>86</v>
      </c>
      <c r="AV186" t="s">
        <v>86</v>
      </c>
      <c r="AW186" t="s">
        <v>86</v>
      </c>
      <c r="AX186" t="s">
        <v>86</v>
      </c>
      <c r="AY186" t="s">
        <v>86</v>
      </c>
      <c r="AZ186" t="s">
        <v>86</v>
      </c>
      <c r="BA186" t="s">
        <v>86</v>
      </c>
      <c r="BB186" t="s">
        <v>86</v>
      </c>
      <c r="BC186" t="s">
        <v>86</v>
      </c>
      <c r="BD186" t="s">
        <v>86</v>
      </c>
      <c r="BE186" t="s">
        <v>86</v>
      </c>
    </row>
    <row r="187" spans="1:57" x14ac:dyDescent="0.45">
      <c r="A187" t="s">
        <v>508</v>
      </c>
      <c r="B187" t="s">
        <v>77</v>
      </c>
      <c r="C187" t="s">
        <v>340</v>
      </c>
      <c r="D187" t="s">
        <v>79</v>
      </c>
      <c r="E187" s="2" t="str">
        <f>HYPERLINK("capsilon://?command=openfolder&amp;siteaddress=FAM.docvelocity-na8.net&amp;folderid=FX3779873B-3053-C44F-EDF2-FA47B318C26E","FX2203486")</f>
        <v>FX2203486</v>
      </c>
      <c r="F187" t="s">
        <v>80</v>
      </c>
      <c r="G187" t="s">
        <v>80</v>
      </c>
      <c r="H187" t="s">
        <v>81</v>
      </c>
      <c r="I187" t="s">
        <v>341</v>
      </c>
      <c r="J187">
        <v>0</v>
      </c>
      <c r="K187" t="s">
        <v>83</v>
      </c>
      <c r="L187" t="s">
        <v>84</v>
      </c>
      <c r="M187" t="s">
        <v>85</v>
      </c>
      <c r="N187">
        <v>2</v>
      </c>
      <c r="O187" s="1">
        <v>44625.412928240738</v>
      </c>
      <c r="P187" s="1">
        <v>44627.589907407404</v>
      </c>
      <c r="Q187">
        <v>180105</v>
      </c>
      <c r="R187">
        <v>7986</v>
      </c>
      <c r="S187" t="b">
        <v>0</v>
      </c>
      <c r="T187" t="s">
        <v>86</v>
      </c>
      <c r="U187" t="b">
        <v>1</v>
      </c>
      <c r="V187" t="s">
        <v>336</v>
      </c>
      <c r="W187" s="1">
        <v>44625.532199074078</v>
      </c>
      <c r="X187">
        <v>6994</v>
      </c>
      <c r="Y187">
        <v>234</v>
      </c>
      <c r="Z187">
        <v>0</v>
      </c>
      <c r="AA187">
        <v>234</v>
      </c>
      <c r="AB187">
        <v>0</v>
      </c>
      <c r="AC187">
        <v>97</v>
      </c>
      <c r="AD187">
        <v>-234</v>
      </c>
      <c r="AE187">
        <v>0</v>
      </c>
      <c r="AF187">
        <v>0</v>
      </c>
      <c r="AG187">
        <v>0</v>
      </c>
      <c r="AH187" t="s">
        <v>122</v>
      </c>
      <c r="AI187" s="1">
        <v>44627.589907407404</v>
      </c>
      <c r="AJ187">
        <v>987</v>
      </c>
      <c r="AK187">
        <v>12</v>
      </c>
      <c r="AL187">
        <v>0</v>
      </c>
      <c r="AM187">
        <v>12</v>
      </c>
      <c r="AN187">
        <v>0</v>
      </c>
      <c r="AO187">
        <v>12</v>
      </c>
      <c r="AP187">
        <v>-246</v>
      </c>
      <c r="AQ187">
        <v>0</v>
      </c>
      <c r="AR187">
        <v>0</v>
      </c>
      <c r="AS187">
        <v>0</v>
      </c>
      <c r="AT187" t="s">
        <v>86</v>
      </c>
      <c r="AU187" t="s">
        <v>86</v>
      </c>
      <c r="AV187" t="s">
        <v>86</v>
      </c>
      <c r="AW187" t="s">
        <v>86</v>
      </c>
      <c r="AX187" t="s">
        <v>86</v>
      </c>
      <c r="AY187" t="s">
        <v>86</v>
      </c>
      <c r="AZ187" t="s">
        <v>86</v>
      </c>
      <c r="BA187" t="s">
        <v>86</v>
      </c>
      <c r="BB187" t="s">
        <v>86</v>
      </c>
      <c r="BC187" t="s">
        <v>86</v>
      </c>
      <c r="BD187" t="s">
        <v>86</v>
      </c>
      <c r="BE187" t="s">
        <v>86</v>
      </c>
    </row>
    <row r="188" spans="1:57" x14ac:dyDescent="0.45">
      <c r="A188" t="s">
        <v>509</v>
      </c>
      <c r="B188" t="s">
        <v>77</v>
      </c>
      <c r="C188" t="s">
        <v>491</v>
      </c>
      <c r="D188" t="s">
        <v>79</v>
      </c>
      <c r="E188" s="2" t="str">
        <f>HYPERLINK("capsilon://?command=openfolder&amp;siteaddress=FAM.docvelocity-na8.net&amp;folderid=FXF2AB47E4-EDC2-5071-B85A-8309227E807E","FX22028526")</f>
        <v>FX22028526</v>
      </c>
      <c r="F188" t="s">
        <v>80</v>
      </c>
      <c r="G188" t="s">
        <v>80</v>
      </c>
      <c r="H188" t="s">
        <v>81</v>
      </c>
      <c r="I188" t="s">
        <v>492</v>
      </c>
      <c r="J188">
        <v>0</v>
      </c>
      <c r="K188" t="s">
        <v>83</v>
      </c>
      <c r="L188" t="s">
        <v>84</v>
      </c>
      <c r="M188" t="s">
        <v>85</v>
      </c>
      <c r="N188">
        <v>2</v>
      </c>
      <c r="O188" s="1">
        <v>44625.621215277781</v>
      </c>
      <c r="P188" s="1">
        <v>44627.588252314818</v>
      </c>
      <c r="Q188">
        <v>167822</v>
      </c>
      <c r="R188">
        <v>2130</v>
      </c>
      <c r="S188" t="b">
        <v>0</v>
      </c>
      <c r="T188" t="s">
        <v>86</v>
      </c>
      <c r="U188" t="b">
        <v>1</v>
      </c>
      <c r="V188" t="s">
        <v>154</v>
      </c>
      <c r="W188" s="1">
        <v>44625.651747685188</v>
      </c>
      <c r="X188">
        <v>1692</v>
      </c>
      <c r="Y188">
        <v>95</v>
      </c>
      <c r="Z188">
        <v>0</v>
      </c>
      <c r="AA188">
        <v>95</v>
      </c>
      <c r="AB188">
        <v>108</v>
      </c>
      <c r="AC188">
        <v>44</v>
      </c>
      <c r="AD188">
        <v>-95</v>
      </c>
      <c r="AE188">
        <v>0</v>
      </c>
      <c r="AF188">
        <v>0</v>
      </c>
      <c r="AG188">
        <v>0</v>
      </c>
      <c r="AH188" t="s">
        <v>207</v>
      </c>
      <c r="AI188" s="1">
        <v>44627.588252314818</v>
      </c>
      <c r="AJ188">
        <v>431</v>
      </c>
      <c r="AK188">
        <v>0</v>
      </c>
      <c r="AL188">
        <v>0</v>
      </c>
      <c r="AM188">
        <v>0</v>
      </c>
      <c r="AN188">
        <v>108</v>
      </c>
      <c r="AO188">
        <v>0</v>
      </c>
      <c r="AP188">
        <v>-95</v>
      </c>
      <c r="AQ188">
        <v>0</v>
      </c>
      <c r="AR188">
        <v>0</v>
      </c>
      <c r="AS188">
        <v>0</v>
      </c>
      <c r="AT188" t="s">
        <v>86</v>
      </c>
      <c r="AU188" t="s">
        <v>86</v>
      </c>
      <c r="AV188" t="s">
        <v>86</v>
      </c>
      <c r="AW188" t="s">
        <v>86</v>
      </c>
      <c r="AX188" t="s">
        <v>86</v>
      </c>
      <c r="AY188" t="s">
        <v>86</v>
      </c>
      <c r="AZ188" t="s">
        <v>86</v>
      </c>
      <c r="BA188" t="s">
        <v>86</v>
      </c>
      <c r="BB188" t="s">
        <v>86</v>
      </c>
      <c r="BC188" t="s">
        <v>86</v>
      </c>
      <c r="BD188" t="s">
        <v>86</v>
      </c>
      <c r="BE188" t="s">
        <v>86</v>
      </c>
    </row>
    <row r="189" spans="1:57" x14ac:dyDescent="0.45">
      <c r="A189" t="s">
        <v>510</v>
      </c>
      <c r="B189" t="s">
        <v>77</v>
      </c>
      <c r="C189" t="s">
        <v>494</v>
      </c>
      <c r="D189" t="s">
        <v>79</v>
      </c>
      <c r="E189" s="2" t="str">
        <f>HYPERLINK("capsilon://?command=openfolder&amp;siteaddress=FAM.docvelocity-na8.net&amp;folderid=FXFF27C9CB-18EF-A3BB-FFD0-5676C473205B","FX220212300")</f>
        <v>FX220212300</v>
      </c>
      <c r="F189" t="s">
        <v>80</v>
      </c>
      <c r="G189" t="s">
        <v>80</v>
      </c>
      <c r="H189" t="s">
        <v>81</v>
      </c>
      <c r="I189" t="s">
        <v>495</v>
      </c>
      <c r="J189">
        <v>0</v>
      </c>
      <c r="K189" t="s">
        <v>83</v>
      </c>
      <c r="L189" t="s">
        <v>84</v>
      </c>
      <c r="M189" t="s">
        <v>85</v>
      </c>
      <c r="N189">
        <v>2</v>
      </c>
      <c r="O189" s="1">
        <v>44625.633240740739</v>
      </c>
      <c r="P189" s="1">
        <v>44627.593738425923</v>
      </c>
      <c r="Q189">
        <v>167586</v>
      </c>
      <c r="R189">
        <v>1801</v>
      </c>
      <c r="S189" t="b">
        <v>0</v>
      </c>
      <c r="T189" t="s">
        <v>86</v>
      </c>
      <c r="U189" t="b">
        <v>1</v>
      </c>
      <c r="V189" t="s">
        <v>154</v>
      </c>
      <c r="W189" s="1">
        <v>44625.667083333334</v>
      </c>
      <c r="X189">
        <v>1324</v>
      </c>
      <c r="Y189">
        <v>149</v>
      </c>
      <c r="Z189">
        <v>0</v>
      </c>
      <c r="AA189">
        <v>149</v>
      </c>
      <c r="AB189">
        <v>0</v>
      </c>
      <c r="AC189">
        <v>86</v>
      </c>
      <c r="AD189">
        <v>-149</v>
      </c>
      <c r="AE189">
        <v>0</v>
      </c>
      <c r="AF189">
        <v>0</v>
      </c>
      <c r="AG189">
        <v>0</v>
      </c>
      <c r="AH189" t="s">
        <v>207</v>
      </c>
      <c r="AI189" s="1">
        <v>44627.593738425923</v>
      </c>
      <c r="AJ189">
        <v>473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-149</v>
      </c>
      <c r="AQ189">
        <v>0</v>
      </c>
      <c r="AR189">
        <v>0</v>
      </c>
      <c r="AS189">
        <v>0</v>
      </c>
      <c r="AT189" t="s">
        <v>86</v>
      </c>
      <c r="AU189" t="s">
        <v>86</v>
      </c>
      <c r="AV189" t="s">
        <v>86</v>
      </c>
      <c r="AW189" t="s">
        <v>86</v>
      </c>
      <c r="AX189" t="s">
        <v>86</v>
      </c>
      <c r="AY189" t="s">
        <v>86</v>
      </c>
      <c r="AZ189" t="s">
        <v>86</v>
      </c>
      <c r="BA189" t="s">
        <v>86</v>
      </c>
      <c r="BB189" t="s">
        <v>86</v>
      </c>
      <c r="BC189" t="s">
        <v>86</v>
      </c>
      <c r="BD189" t="s">
        <v>86</v>
      </c>
      <c r="BE189" t="s">
        <v>86</v>
      </c>
    </row>
    <row r="190" spans="1:57" x14ac:dyDescent="0.45">
      <c r="A190" t="s">
        <v>511</v>
      </c>
      <c r="B190" t="s">
        <v>77</v>
      </c>
      <c r="C190" t="s">
        <v>512</v>
      </c>
      <c r="D190" t="s">
        <v>79</v>
      </c>
      <c r="E190" s="2" t="str">
        <f>HYPERLINK("capsilon://?command=openfolder&amp;siteaddress=FAM.docvelocity-na8.net&amp;folderid=FX31948B66-60B5-4948-FEEE-96E56FE21909","FX22029948")</f>
        <v>FX22029948</v>
      </c>
      <c r="F190" t="s">
        <v>80</v>
      </c>
      <c r="G190" t="s">
        <v>80</v>
      </c>
      <c r="H190" t="s">
        <v>81</v>
      </c>
      <c r="I190" t="s">
        <v>513</v>
      </c>
      <c r="J190">
        <v>28</v>
      </c>
      <c r="K190" t="s">
        <v>83</v>
      </c>
      <c r="L190" t="s">
        <v>84</v>
      </c>
      <c r="M190" t="s">
        <v>85</v>
      </c>
      <c r="N190">
        <v>1</v>
      </c>
      <c r="O190" s="1">
        <v>44627.452662037038</v>
      </c>
      <c r="P190" s="1">
        <v>44627.483958333331</v>
      </c>
      <c r="Q190">
        <v>2429</v>
      </c>
      <c r="R190">
        <v>275</v>
      </c>
      <c r="S190" t="b">
        <v>0</v>
      </c>
      <c r="T190" t="s">
        <v>86</v>
      </c>
      <c r="U190" t="b">
        <v>0</v>
      </c>
      <c r="V190" t="s">
        <v>87</v>
      </c>
      <c r="W190" s="1">
        <v>44627.483958333331</v>
      </c>
      <c r="X190">
        <v>263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3</v>
      </c>
      <c r="AH190" t="s">
        <v>86</v>
      </c>
      <c r="AI190" t="s">
        <v>86</v>
      </c>
      <c r="AJ190" t="s">
        <v>86</v>
      </c>
      <c r="AK190" t="s">
        <v>86</v>
      </c>
      <c r="AL190" t="s">
        <v>86</v>
      </c>
      <c r="AM190" t="s">
        <v>86</v>
      </c>
      <c r="AN190" t="s">
        <v>86</v>
      </c>
      <c r="AO190" t="s">
        <v>86</v>
      </c>
      <c r="AP190" t="s">
        <v>86</v>
      </c>
      <c r="AQ190" t="s">
        <v>86</v>
      </c>
      <c r="AR190" t="s">
        <v>86</v>
      </c>
      <c r="AS190" t="s">
        <v>86</v>
      </c>
      <c r="AT190" t="s">
        <v>86</v>
      </c>
      <c r="AU190" t="s">
        <v>86</v>
      </c>
      <c r="AV190" t="s">
        <v>86</v>
      </c>
      <c r="AW190" t="s">
        <v>86</v>
      </c>
      <c r="AX190" t="s">
        <v>86</v>
      </c>
      <c r="AY190" t="s">
        <v>86</v>
      </c>
      <c r="AZ190" t="s">
        <v>86</v>
      </c>
      <c r="BA190" t="s">
        <v>86</v>
      </c>
      <c r="BB190" t="s">
        <v>86</v>
      </c>
      <c r="BC190" t="s">
        <v>86</v>
      </c>
      <c r="BD190" t="s">
        <v>86</v>
      </c>
      <c r="BE190" t="s">
        <v>86</v>
      </c>
    </row>
    <row r="191" spans="1:57" x14ac:dyDescent="0.45">
      <c r="A191" t="s">
        <v>514</v>
      </c>
      <c r="B191" t="s">
        <v>77</v>
      </c>
      <c r="C191" t="s">
        <v>515</v>
      </c>
      <c r="D191" t="s">
        <v>79</v>
      </c>
      <c r="E191" s="2" t="str">
        <f>HYPERLINK("capsilon://?command=openfolder&amp;siteaddress=FAM.docvelocity-na8.net&amp;folderid=FX6F2FA9B2-83BF-9E7D-29CB-DD44614BBF79","FX220212266")</f>
        <v>FX220212266</v>
      </c>
      <c r="F191" t="s">
        <v>80</v>
      </c>
      <c r="G191" t="s">
        <v>80</v>
      </c>
      <c r="H191" t="s">
        <v>81</v>
      </c>
      <c r="I191" t="s">
        <v>516</v>
      </c>
      <c r="J191">
        <v>94</v>
      </c>
      <c r="K191" t="s">
        <v>83</v>
      </c>
      <c r="L191" t="s">
        <v>84</v>
      </c>
      <c r="M191" t="s">
        <v>85</v>
      </c>
      <c r="N191">
        <v>1</v>
      </c>
      <c r="O191" s="1">
        <v>44627.453240740739</v>
      </c>
      <c r="P191" s="1">
        <v>44627.486145833333</v>
      </c>
      <c r="Q191">
        <v>2561</v>
      </c>
      <c r="R191">
        <v>282</v>
      </c>
      <c r="S191" t="b">
        <v>0</v>
      </c>
      <c r="T191" t="s">
        <v>86</v>
      </c>
      <c r="U191" t="b">
        <v>0</v>
      </c>
      <c r="V191" t="s">
        <v>87</v>
      </c>
      <c r="W191" s="1">
        <v>44627.486145833333</v>
      </c>
      <c r="X191">
        <v>188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94</v>
      </c>
      <c r="AE191">
        <v>82</v>
      </c>
      <c r="AF191">
        <v>0</v>
      </c>
      <c r="AG191">
        <v>3</v>
      </c>
      <c r="AH191" t="s">
        <v>86</v>
      </c>
      <c r="AI191" t="s">
        <v>86</v>
      </c>
      <c r="AJ191" t="s">
        <v>86</v>
      </c>
      <c r="AK191" t="s">
        <v>86</v>
      </c>
      <c r="AL191" t="s">
        <v>86</v>
      </c>
      <c r="AM191" t="s">
        <v>86</v>
      </c>
      <c r="AN191" t="s">
        <v>86</v>
      </c>
      <c r="AO191" t="s">
        <v>86</v>
      </c>
      <c r="AP191" t="s">
        <v>86</v>
      </c>
      <c r="AQ191" t="s">
        <v>86</v>
      </c>
      <c r="AR191" t="s">
        <v>86</v>
      </c>
      <c r="AS191" t="s">
        <v>86</v>
      </c>
      <c r="AT191" t="s">
        <v>86</v>
      </c>
      <c r="AU191" t="s">
        <v>86</v>
      </c>
      <c r="AV191" t="s">
        <v>86</v>
      </c>
      <c r="AW191" t="s">
        <v>86</v>
      </c>
      <c r="AX191" t="s">
        <v>86</v>
      </c>
      <c r="AY191" t="s">
        <v>86</v>
      </c>
      <c r="AZ191" t="s">
        <v>86</v>
      </c>
      <c r="BA191" t="s">
        <v>86</v>
      </c>
      <c r="BB191" t="s">
        <v>86</v>
      </c>
      <c r="BC191" t="s">
        <v>86</v>
      </c>
      <c r="BD191" t="s">
        <v>86</v>
      </c>
      <c r="BE191" t="s">
        <v>86</v>
      </c>
    </row>
    <row r="192" spans="1:57" x14ac:dyDescent="0.45">
      <c r="A192" t="s">
        <v>517</v>
      </c>
      <c r="B192" t="s">
        <v>77</v>
      </c>
      <c r="C192" t="s">
        <v>512</v>
      </c>
      <c r="D192" t="s">
        <v>79</v>
      </c>
      <c r="E192" s="2" t="str">
        <f>HYPERLINK("capsilon://?command=openfolder&amp;siteaddress=FAM.docvelocity-na8.net&amp;folderid=FX31948B66-60B5-4948-FEEE-96E56FE21909","FX22029948")</f>
        <v>FX22029948</v>
      </c>
      <c r="F192" t="s">
        <v>80</v>
      </c>
      <c r="G192" t="s">
        <v>80</v>
      </c>
      <c r="H192" t="s">
        <v>81</v>
      </c>
      <c r="I192" t="s">
        <v>518</v>
      </c>
      <c r="J192">
        <v>0</v>
      </c>
      <c r="K192" t="s">
        <v>83</v>
      </c>
      <c r="L192" t="s">
        <v>84</v>
      </c>
      <c r="M192" t="s">
        <v>85</v>
      </c>
      <c r="N192">
        <v>1</v>
      </c>
      <c r="O192" s="1">
        <v>44621.540381944447</v>
      </c>
      <c r="P192" s="1">
        <v>44621.726851851854</v>
      </c>
      <c r="Q192">
        <v>15578</v>
      </c>
      <c r="R192">
        <v>533</v>
      </c>
      <c r="S192" t="b">
        <v>0</v>
      </c>
      <c r="T192" t="s">
        <v>86</v>
      </c>
      <c r="U192" t="b">
        <v>0</v>
      </c>
      <c r="V192" t="s">
        <v>87</v>
      </c>
      <c r="W192" s="1">
        <v>44621.726851851854</v>
      </c>
      <c r="X192">
        <v>324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122</v>
      </c>
      <c r="AF192">
        <v>0</v>
      </c>
      <c r="AG192">
        <v>7</v>
      </c>
      <c r="AH192" t="s">
        <v>86</v>
      </c>
      <c r="AI192" t="s">
        <v>86</v>
      </c>
      <c r="AJ192" t="s">
        <v>86</v>
      </c>
      <c r="AK192" t="s">
        <v>86</v>
      </c>
      <c r="AL192" t="s">
        <v>86</v>
      </c>
      <c r="AM192" t="s">
        <v>86</v>
      </c>
      <c r="AN192" t="s">
        <v>86</v>
      </c>
      <c r="AO192" t="s">
        <v>86</v>
      </c>
      <c r="AP192" t="s">
        <v>86</v>
      </c>
      <c r="AQ192" t="s">
        <v>86</v>
      </c>
      <c r="AR192" t="s">
        <v>86</v>
      </c>
      <c r="AS192" t="s">
        <v>86</v>
      </c>
      <c r="AT192" t="s">
        <v>86</v>
      </c>
      <c r="AU192" t="s">
        <v>86</v>
      </c>
      <c r="AV192" t="s">
        <v>86</v>
      </c>
      <c r="AW192" t="s">
        <v>86</v>
      </c>
      <c r="AX192" t="s">
        <v>86</v>
      </c>
      <c r="AY192" t="s">
        <v>86</v>
      </c>
      <c r="AZ192" t="s">
        <v>86</v>
      </c>
      <c r="BA192" t="s">
        <v>86</v>
      </c>
      <c r="BB192" t="s">
        <v>86</v>
      </c>
      <c r="BC192" t="s">
        <v>86</v>
      </c>
      <c r="BD192" t="s">
        <v>86</v>
      </c>
      <c r="BE192" t="s">
        <v>86</v>
      </c>
    </row>
    <row r="193" spans="1:57" x14ac:dyDescent="0.45">
      <c r="A193" t="s">
        <v>519</v>
      </c>
      <c r="B193" t="s">
        <v>77</v>
      </c>
      <c r="C193" t="s">
        <v>520</v>
      </c>
      <c r="D193" t="s">
        <v>79</v>
      </c>
      <c r="E193" s="2" t="str">
        <f>HYPERLINK("capsilon://?command=openfolder&amp;siteaddress=FAM.docvelocity-na8.net&amp;folderid=FXC1521C74-EFDC-171E-D751-B83E79B31354","FX220212859")</f>
        <v>FX220212859</v>
      </c>
      <c r="F193" t="s">
        <v>80</v>
      </c>
      <c r="G193" t="s">
        <v>80</v>
      </c>
      <c r="H193" t="s">
        <v>81</v>
      </c>
      <c r="I193" t="s">
        <v>521</v>
      </c>
      <c r="J193">
        <v>0</v>
      </c>
      <c r="K193" t="s">
        <v>83</v>
      </c>
      <c r="L193" t="s">
        <v>84</v>
      </c>
      <c r="M193" t="s">
        <v>85</v>
      </c>
      <c r="N193">
        <v>2</v>
      </c>
      <c r="O193" s="1">
        <v>44621.541666666664</v>
      </c>
      <c r="P193" s="1">
        <v>44621.675219907411</v>
      </c>
      <c r="Q193">
        <v>11426</v>
      </c>
      <c r="R193">
        <v>113</v>
      </c>
      <c r="S193" t="b">
        <v>0</v>
      </c>
      <c r="T193" t="s">
        <v>86</v>
      </c>
      <c r="U193" t="b">
        <v>0</v>
      </c>
      <c r="V193" t="s">
        <v>113</v>
      </c>
      <c r="W193" s="1">
        <v>44621.54347222222</v>
      </c>
      <c r="X193">
        <v>72</v>
      </c>
      <c r="Y193">
        <v>9</v>
      </c>
      <c r="Z193">
        <v>0</v>
      </c>
      <c r="AA193">
        <v>9</v>
      </c>
      <c r="AB193">
        <v>0</v>
      </c>
      <c r="AC193">
        <v>4</v>
      </c>
      <c r="AD193">
        <v>-9</v>
      </c>
      <c r="AE193">
        <v>0</v>
      </c>
      <c r="AF193">
        <v>0</v>
      </c>
      <c r="AG193">
        <v>0</v>
      </c>
      <c r="AH193" t="s">
        <v>122</v>
      </c>
      <c r="AI193" s="1">
        <v>44621.675219907411</v>
      </c>
      <c r="AJ193">
        <v>41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-9</v>
      </c>
      <c r="AQ193">
        <v>0</v>
      </c>
      <c r="AR193">
        <v>0</v>
      </c>
      <c r="AS193">
        <v>0</v>
      </c>
      <c r="AT193" t="s">
        <v>86</v>
      </c>
      <c r="AU193" t="s">
        <v>86</v>
      </c>
      <c r="AV193" t="s">
        <v>86</v>
      </c>
      <c r="AW193" t="s">
        <v>86</v>
      </c>
      <c r="AX193" t="s">
        <v>86</v>
      </c>
      <c r="AY193" t="s">
        <v>86</v>
      </c>
      <c r="AZ193" t="s">
        <v>86</v>
      </c>
      <c r="BA193" t="s">
        <v>86</v>
      </c>
      <c r="BB193" t="s">
        <v>86</v>
      </c>
      <c r="BC193" t="s">
        <v>86</v>
      </c>
      <c r="BD193" t="s">
        <v>86</v>
      </c>
      <c r="BE193" t="s">
        <v>86</v>
      </c>
    </row>
    <row r="194" spans="1:57" x14ac:dyDescent="0.45">
      <c r="A194" t="s">
        <v>522</v>
      </c>
      <c r="B194" t="s">
        <v>77</v>
      </c>
      <c r="C194" t="s">
        <v>473</v>
      </c>
      <c r="D194" t="s">
        <v>79</v>
      </c>
      <c r="E194" s="2" t="str">
        <f t="shared" ref="E194:E199" si="4">HYPERLINK("capsilon://?command=openfolder&amp;siteaddress=FAM.docvelocity-na8.net&amp;folderid=FX1653812D-7753-5132-A682-B35EEC837033","FX22028598")</f>
        <v>FX22028598</v>
      </c>
      <c r="F194" t="s">
        <v>80</v>
      </c>
      <c r="G194" t="s">
        <v>80</v>
      </c>
      <c r="H194" t="s">
        <v>81</v>
      </c>
      <c r="I194" t="s">
        <v>523</v>
      </c>
      <c r="J194">
        <v>28</v>
      </c>
      <c r="K194" t="s">
        <v>83</v>
      </c>
      <c r="L194" t="s">
        <v>84</v>
      </c>
      <c r="M194" t="s">
        <v>85</v>
      </c>
      <c r="N194">
        <v>1</v>
      </c>
      <c r="O194" s="1">
        <v>44627.479675925926</v>
      </c>
      <c r="P194" s="1">
        <v>44627.488425925927</v>
      </c>
      <c r="Q194">
        <v>509</v>
      </c>
      <c r="R194">
        <v>247</v>
      </c>
      <c r="S194" t="b">
        <v>0</v>
      </c>
      <c r="T194" t="s">
        <v>86</v>
      </c>
      <c r="U194" t="b">
        <v>0</v>
      </c>
      <c r="V194" t="s">
        <v>87</v>
      </c>
      <c r="W194" s="1">
        <v>44627.488425925927</v>
      </c>
      <c r="X194">
        <v>197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28</v>
      </c>
      <c r="AE194">
        <v>21</v>
      </c>
      <c r="AF194">
        <v>0</v>
      </c>
      <c r="AG194">
        <v>2</v>
      </c>
      <c r="AH194" t="s">
        <v>86</v>
      </c>
      <c r="AI194" t="s">
        <v>86</v>
      </c>
      <c r="AJ194" t="s">
        <v>86</v>
      </c>
      <c r="AK194" t="s">
        <v>86</v>
      </c>
      <c r="AL194" t="s">
        <v>86</v>
      </c>
      <c r="AM194" t="s">
        <v>86</v>
      </c>
      <c r="AN194" t="s">
        <v>86</v>
      </c>
      <c r="AO194" t="s">
        <v>86</v>
      </c>
      <c r="AP194" t="s">
        <v>86</v>
      </c>
      <c r="AQ194" t="s">
        <v>86</v>
      </c>
      <c r="AR194" t="s">
        <v>86</v>
      </c>
      <c r="AS194" t="s">
        <v>86</v>
      </c>
      <c r="AT194" t="s">
        <v>86</v>
      </c>
      <c r="AU194" t="s">
        <v>86</v>
      </c>
      <c r="AV194" t="s">
        <v>86</v>
      </c>
      <c r="AW194" t="s">
        <v>86</v>
      </c>
      <c r="AX194" t="s">
        <v>86</v>
      </c>
      <c r="AY194" t="s">
        <v>86</v>
      </c>
      <c r="AZ194" t="s">
        <v>86</v>
      </c>
      <c r="BA194" t="s">
        <v>86</v>
      </c>
      <c r="BB194" t="s">
        <v>86</v>
      </c>
      <c r="BC194" t="s">
        <v>86</v>
      </c>
      <c r="BD194" t="s">
        <v>86</v>
      </c>
      <c r="BE194" t="s">
        <v>86</v>
      </c>
    </row>
    <row r="195" spans="1:57" x14ac:dyDescent="0.45">
      <c r="A195" t="s">
        <v>524</v>
      </c>
      <c r="B195" t="s">
        <v>77</v>
      </c>
      <c r="C195" t="s">
        <v>473</v>
      </c>
      <c r="D195" t="s">
        <v>79</v>
      </c>
      <c r="E195" s="2" t="str">
        <f t="shared" si="4"/>
        <v>FX22028598</v>
      </c>
      <c r="F195" t="s">
        <v>80</v>
      </c>
      <c r="G195" t="s">
        <v>80</v>
      </c>
      <c r="H195" t="s">
        <v>81</v>
      </c>
      <c r="I195" t="s">
        <v>525</v>
      </c>
      <c r="J195">
        <v>28</v>
      </c>
      <c r="K195" t="s">
        <v>83</v>
      </c>
      <c r="L195" t="s">
        <v>84</v>
      </c>
      <c r="M195" t="s">
        <v>85</v>
      </c>
      <c r="N195">
        <v>1</v>
      </c>
      <c r="O195" s="1">
        <v>44627.47997685185</v>
      </c>
      <c r="P195" s="1">
        <v>44627.489884259259</v>
      </c>
      <c r="Q195">
        <v>706</v>
      </c>
      <c r="R195">
        <v>150</v>
      </c>
      <c r="S195" t="b">
        <v>0</v>
      </c>
      <c r="T195" t="s">
        <v>86</v>
      </c>
      <c r="U195" t="b">
        <v>0</v>
      </c>
      <c r="V195" t="s">
        <v>87</v>
      </c>
      <c r="W195" s="1">
        <v>44627.489884259259</v>
      </c>
      <c r="X195">
        <v>104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28</v>
      </c>
      <c r="AE195">
        <v>21</v>
      </c>
      <c r="AF195">
        <v>0</v>
      </c>
      <c r="AG195">
        <v>2</v>
      </c>
      <c r="AH195" t="s">
        <v>86</v>
      </c>
      <c r="AI195" t="s">
        <v>86</v>
      </c>
      <c r="AJ195" t="s">
        <v>86</v>
      </c>
      <c r="AK195" t="s">
        <v>86</v>
      </c>
      <c r="AL195" t="s">
        <v>86</v>
      </c>
      <c r="AM195" t="s">
        <v>86</v>
      </c>
      <c r="AN195" t="s">
        <v>86</v>
      </c>
      <c r="AO195" t="s">
        <v>86</v>
      </c>
      <c r="AP195" t="s">
        <v>86</v>
      </c>
      <c r="AQ195" t="s">
        <v>86</v>
      </c>
      <c r="AR195" t="s">
        <v>86</v>
      </c>
      <c r="AS195" t="s">
        <v>86</v>
      </c>
      <c r="AT195" t="s">
        <v>86</v>
      </c>
      <c r="AU195" t="s">
        <v>86</v>
      </c>
      <c r="AV195" t="s">
        <v>86</v>
      </c>
      <c r="AW195" t="s">
        <v>86</v>
      </c>
      <c r="AX195" t="s">
        <v>86</v>
      </c>
      <c r="AY195" t="s">
        <v>86</v>
      </c>
      <c r="AZ195" t="s">
        <v>86</v>
      </c>
      <c r="BA195" t="s">
        <v>86</v>
      </c>
      <c r="BB195" t="s">
        <v>86</v>
      </c>
      <c r="BC195" t="s">
        <v>86</v>
      </c>
      <c r="BD195" t="s">
        <v>86</v>
      </c>
      <c r="BE195" t="s">
        <v>86</v>
      </c>
    </row>
    <row r="196" spans="1:57" x14ac:dyDescent="0.45">
      <c r="A196" t="s">
        <v>526</v>
      </c>
      <c r="B196" t="s">
        <v>77</v>
      </c>
      <c r="C196" t="s">
        <v>473</v>
      </c>
      <c r="D196" t="s">
        <v>79</v>
      </c>
      <c r="E196" s="2" t="str">
        <f t="shared" si="4"/>
        <v>FX22028598</v>
      </c>
      <c r="F196" t="s">
        <v>80</v>
      </c>
      <c r="G196" t="s">
        <v>80</v>
      </c>
      <c r="H196" t="s">
        <v>81</v>
      </c>
      <c r="I196" t="s">
        <v>527</v>
      </c>
      <c r="J196">
        <v>99</v>
      </c>
      <c r="K196" t="s">
        <v>83</v>
      </c>
      <c r="L196" t="s">
        <v>84</v>
      </c>
      <c r="M196" t="s">
        <v>85</v>
      </c>
      <c r="N196">
        <v>2</v>
      </c>
      <c r="O196" s="1">
        <v>44627.48233796296</v>
      </c>
      <c r="P196" s="1">
        <v>44627.68377314815</v>
      </c>
      <c r="Q196">
        <v>16641</v>
      </c>
      <c r="R196">
        <v>763</v>
      </c>
      <c r="S196" t="b">
        <v>0</v>
      </c>
      <c r="T196" t="s">
        <v>86</v>
      </c>
      <c r="U196" t="b">
        <v>0</v>
      </c>
      <c r="V196" t="s">
        <v>94</v>
      </c>
      <c r="W196" s="1">
        <v>44627.488900462966</v>
      </c>
      <c r="X196">
        <v>557</v>
      </c>
      <c r="Y196">
        <v>94</v>
      </c>
      <c r="Z196">
        <v>0</v>
      </c>
      <c r="AA196">
        <v>94</v>
      </c>
      <c r="AB196">
        <v>0</v>
      </c>
      <c r="AC196">
        <v>2</v>
      </c>
      <c r="AD196">
        <v>5</v>
      </c>
      <c r="AE196">
        <v>0</v>
      </c>
      <c r="AF196">
        <v>0</v>
      </c>
      <c r="AG196">
        <v>0</v>
      </c>
      <c r="AH196" t="s">
        <v>207</v>
      </c>
      <c r="AI196" s="1">
        <v>44627.68377314815</v>
      </c>
      <c r="AJ196">
        <v>206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4</v>
      </c>
      <c r="AQ196">
        <v>0</v>
      </c>
      <c r="AR196">
        <v>0</v>
      </c>
      <c r="AS196">
        <v>0</v>
      </c>
      <c r="AT196" t="s">
        <v>86</v>
      </c>
      <c r="AU196" t="s">
        <v>86</v>
      </c>
      <c r="AV196" t="s">
        <v>86</v>
      </c>
      <c r="AW196" t="s">
        <v>86</v>
      </c>
      <c r="AX196" t="s">
        <v>86</v>
      </c>
      <c r="AY196" t="s">
        <v>86</v>
      </c>
      <c r="AZ196" t="s">
        <v>86</v>
      </c>
      <c r="BA196" t="s">
        <v>86</v>
      </c>
      <c r="BB196" t="s">
        <v>86</v>
      </c>
      <c r="BC196" t="s">
        <v>86</v>
      </c>
      <c r="BD196" t="s">
        <v>86</v>
      </c>
      <c r="BE196" t="s">
        <v>86</v>
      </c>
    </row>
    <row r="197" spans="1:57" x14ac:dyDescent="0.45">
      <c r="A197" t="s">
        <v>528</v>
      </c>
      <c r="B197" t="s">
        <v>77</v>
      </c>
      <c r="C197" t="s">
        <v>473</v>
      </c>
      <c r="D197" t="s">
        <v>79</v>
      </c>
      <c r="E197" s="2" t="str">
        <f t="shared" si="4"/>
        <v>FX22028598</v>
      </c>
      <c r="F197" t="s">
        <v>80</v>
      </c>
      <c r="G197" t="s">
        <v>80</v>
      </c>
      <c r="H197" t="s">
        <v>81</v>
      </c>
      <c r="I197" t="s">
        <v>529</v>
      </c>
      <c r="J197">
        <v>94</v>
      </c>
      <c r="K197" t="s">
        <v>83</v>
      </c>
      <c r="L197" t="s">
        <v>84</v>
      </c>
      <c r="M197" t="s">
        <v>85</v>
      </c>
      <c r="N197">
        <v>2</v>
      </c>
      <c r="O197" s="1">
        <v>44627.482499999998</v>
      </c>
      <c r="P197" s="1">
        <v>44627.686180555553</v>
      </c>
      <c r="Q197">
        <v>16679</v>
      </c>
      <c r="R197">
        <v>919</v>
      </c>
      <c r="S197" t="b">
        <v>0</v>
      </c>
      <c r="T197" t="s">
        <v>86</v>
      </c>
      <c r="U197" t="b">
        <v>0</v>
      </c>
      <c r="V197" t="s">
        <v>139</v>
      </c>
      <c r="W197" s="1">
        <v>44627.491006944445</v>
      </c>
      <c r="X197">
        <v>523</v>
      </c>
      <c r="Y197">
        <v>89</v>
      </c>
      <c r="Z197">
        <v>0</v>
      </c>
      <c r="AA197">
        <v>89</v>
      </c>
      <c r="AB197">
        <v>0</v>
      </c>
      <c r="AC197">
        <v>3</v>
      </c>
      <c r="AD197">
        <v>5</v>
      </c>
      <c r="AE197">
        <v>0</v>
      </c>
      <c r="AF197">
        <v>0</v>
      </c>
      <c r="AG197">
        <v>0</v>
      </c>
      <c r="AH197" t="s">
        <v>92</v>
      </c>
      <c r="AI197" s="1">
        <v>44627.686180555553</v>
      </c>
      <c r="AJ197">
        <v>396</v>
      </c>
      <c r="AK197">
        <v>3</v>
      </c>
      <c r="AL197">
        <v>0</v>
      </c>
      <c r="AM197">
        <v>3</v>
      </c>
      <c r="AN197">
        <v>0</v>
      </c>
      <c r="AO197">
        <v>3</v>
      </c>
      <c r="AP197">
        <v>2</v>
      </c>
      <c r="AQ197">
        <v>0</v>
      </c>
      <c r="AR197">
        <v>0</v>
      </c>
      <c r="AS197">
        <v>0</v>
      </c>
      <c r="AT197" t="s">
        <v>86</v>
      </c>
      <c r="AU197" t="s">
        <v>86</v>
      </c>
      <c r="AV197" t="s">
        <v>86</v>
      </c>
      <c r="AW197" t="s">
        <v>86</v>
      </c>
      <c r="AX197" t="s">
        <v>86</v>
      </c>
      <c r="AY197" t="s">
        <v>86</v>
      </c>
      <c r="AZ197" t="s">
        <v>86</v>
      </c>
      <c r="BA197" t="s">
        <v>86</v>
      </c>
      <c r="BB197" t="s">
        <v>86</v>
      </c>
      <c r="BC197" t="s">
        <v>86</v>
      </c>
      <c r="BD197" t="s">
        <v>86</v>
      </c>
      <c r="BE197" t="s">
        <v>86</v>
      </c>
    </row>
    <row r="198" spans="1:57" x14ac:dyDescent="0.45">
      <c r="A198" t="s">
        <v>530</v>
      </c>
      <c r="B198" t="s">
        <v>77</v>
      </c>
      <c r="C198" t="s">
        <v>473</v>
      </c>
      <c r="D198" t="s">
        <v>79</v>
      </c>
      <c r="E198" s="2" t="str">
        <f t="shared" si="4"/>
        <v>FX22028598</v>
      </c>
      <c r="F198" t="s">
        <v>80</v>
      </c>
      <c r="G198" t="s">
        <v>80</v>
      </c>
      <c r="H198" t="s">
        <v>81</v>
      </c>
      <c r="I198" t="s">
        <v>531</v>
      </c>
      <c r="J198">
        <v>51</v>
      </c>
      <c r="K198" t="s">
        <v>83</v>
      </c>
      <c r="L198" t="s">
        <v>84</v>
      </c>
      <c r="M198" t="s">
        <v>85</v>
      </c>
      <c r="N198">
        <v>2</v>
      </c>
      <c r="O198" s="1">
        <v>44627.482662037037</v>
      </c>
      <c r="P198" s="1">
        <v>44627.683680555558</v>
      </c>
      <c r="Q198">
        <v>17061</v>
      </c>
      <c r="R198">
        <v>307</v>
      </c>
      <c r="S198" t="b">
        <v>0</v>
      </c>
      <c r="T198" t="s">
        <v>86</v>
      </c>
      <c r="U198" t="b">
        <v>0</v>
      </c>
      <c r="V198" t="s">
        <v>87</v>
      </c>
      <c r="W198" s="1">
        <v>44627.4921875</v>
      </c>
      <c r="X198">
        <v>176</v>
      </c>
      <c r="Y198">
        <v>49</v>
      </c>
      <c r="Z198">
        <v>0</v>
      </c>
      <c r="AA198">
        <v>49</v>
      </c>
      <c r="AB198">
        <v>0</v>
      </c>
      <c r="AC198">
        <v>4</v>
      </c>
      <c r="AD198">
        <v>2</v>
      </c>
      <c r="AE198">
        <v>0</v>
      </c>
      <c r="AF198">
        <v>0</v>
      </c>
      <c r="AG198">
        <v>0</v>
      </c>
      <c r="AH198" t="s">
        <v>122</v>
      </c>
      <c r="AI198" s="1">
        <v>44627.683680555558</v>
      </c>
      <c r="AJ198">
        <v>131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</v>
      </c>
      <c r="AQ198">
        <v>0</v>
      </c>
      <c r="AR198">
        <v>0</v>
      </c>
      <c r="AS198">
        <v>0</v>
      </c>
      <c r="AT198" t="s">
        <v>86</v>
      </c>
      <c r="AU198" t="s">
        <v>86</v>
      </c>
      <c r="AV198" t="s">
        <v>86</v>
      </c>
      <c r="AW198" t="s">
        <v>86</v>
      </c>
      <c r="AX198" t="s">
        <v>86</v>
      </c>
      <c r="AY198" t="s">
        <v>86</v>
      </c>
      <c r="AZ198" t="s">
        <v>86</v>
      </c>
      <c r="BA198" t="s">
        <v>86</v>
      </c>
      <c r="BB198" t="s">
        <v>86</v>
      </c>
      <c r="BC198" t="s">
        <v>86</v>
      </c>
      <c r="BD198" t="s">
        <v>86</v>
      </c>
      <c r="BE198" t="s">
        <v>86</v>
      </c>
    </row>
    <row r="199" spans="1:57" x14ac:dyDescent="0.45">
      <c r="A199" t="s">
        <v>532</v>
      </c>
      <c r="B199" t="s">
        <v>77</v>
      </c>
      <c r="C199" t="s">
        <v>473</v>
      </c>
      <c r="D199" t="s">
        <v>79</v>
      </c>
      <c r="E199" s="2" t="str">
        <f t="shared" si="4"/>
        <v>FX22028598</v>
      </c>
      <c r="F199" t="s">
        <v>80</v>
      </c>
      <c r="G199" t="s">
        <v>80</v>
      </c>
      <c r="H199" t="s">
        <v>81</v>
      </c>
      <c r="I199" t="s">
        <v>533</v>
      </c>
      <c r="J199">
        <v>51</v>
      </c>
      <c r="K199" t="s">
        <v>83</v>
      </c>
      <c r="L199" t="s">
        <v>84</v>
      </c>
      <c r="M199" t="s">
        <v>85</v>
      </c>
      <c r="N199">
        <v>2</v>
      </c>
      <c r="O199" s="1">
        <v>44627.482893518521</v>
      </c>
      <c r="P199" s="1">
        <v>44627.684629629628</v>
      </c>
      <c r="Q199">
        <v>17154</v>
      </c>
      <c r="R199">
        <v>276</v>
      </c>
      <c r="S199" t="b">
        <v>0</v>
      </c>
      <c r="T199" t="s">
        <v>86</v>
      </c>
      <c r="U199" t="b">
        <v>0</v>
      </c>
      <c r="V199" t="s">
        <v>139</v>
      </c>
      <c r="W199" s="1">
        <v>44627.498645833337</v>
      </c>
      <c r="X199">
        <v>195</v>
      </c>
      <c r="Y199">
        <v>49</v>
      </c>
      <c r="Z199">
        <v>0</v>
      </c>
      <c r="AA199">
        <v>49</v>
      </c>
      <c r="AB199">
        <v>0</v>
      </c>
      <c r="AC199">
        <v>4</v>
      </c>
      <c r="AD199">
        <v>2</v>
      </c>
      <c r="AE199">
        <v>0</v>
      </c>
      <c r="AF199">
        <v>0</v>
      </c>
      <c r="AG199">
        <v>0</v>
      </c>
      <c r="AH199" t="s">
        <v>122</v>
      </c>
      <c r="AI199" s="1">
        <v>44627.684629629628</v>
      </c>
      <c r="AJ199">
        <v>81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2</v>
      </c>
      <c r="AQ199">
        <v>0</v>
      </c>
      <c r="AR199">
        <v>0</v>
      </c>
      <c r="AS199">
        <v>0</v>
      </c>
      <c r="AT199" t="s">
        <v>86</v>
      </c>
      <c r="AU199" t="s">
        <v>86</v>
      </c>
      <c r="AV199" t="s">
        <v>86</v>
      </c>
      <c r="AW199" t="s">
        <v>86</v>
      </c>
      <c r="AX199" t="s">
        <v>86</v>
      </c>
      <c r="AY199" t="s">
        <v>86</v>
      </c>
      <c r="AZ199" t="s">
        <v>86</v>
      </c>
      <c r="BA199" t="s">
        <v>86</v>
      </c>
      <c r="BB199" t="s">
        <v>86</v>
      </c>
      <c r="BC199" t="s">
        <v>86</v>
      </c>
      <c r="BD199" t="s">
        <v>86</v>
      </c>
      <c r="BE199" t="s">
        <v>86</v>
      </c>
    </row>
    <row r="200" spans="1:57" x14ac:dyDescent="0.45">
      <c r="A200" t="s">
        <v>534</v>
      </c>
      <c r="B200" t="s">
        <v>77</v>
      </c>
      <c r="C200" t="s">
        <v>512</v>
      </c>
      <c r="D200" t="s">
        <v>79</v>
      </c>
      <c r="E200" s="2" t="str">
        <f>HYPERLINK("capsilon://?command=openfolder&amp;siteaddress=FAM.docvelocity-na8.net&amp;folderid=FX31948B66-60B5-4948-FEEE-96E56FE21909","FX22029948")</f>
        <v>FX22029948</v>
      </c>
      <c r="F200" t="s">
        <v>80</v>
      </c>
      <c r="G200" t="s">
        <v>80</v>
      </c>
      <c r="H200" t="s">
        <v>81</v>
      </c>
      <c r="I200" t="s">
        <v>513</v>
      </c>
      <c r="J200">
        <v>88</v>
      </c>
      <c r="K200" t="s">
        <v>83</v>
      </c>
      <c r="L200" t="s">
        <v>84</v>
      </c>
      <c r="M200" t="s">
        <v>85</v>
      </c>
      <c r="N200">
        <v>2</v>
      </c>
      <c r="O200" s="1">
        <v>44627.487407407411</v>
      </c>
      <c r="P200" s="1">
        <v>44627.593530092592</v>
      </c>
      <c r="Q200">
        <v>7711</v>
      </c>
      <c r="R200">
        <v>1458</v>
      </c>
      <c r="S200" t="b">
        <v>0</v>
      </c>
      <c r="T200" t="s">
        <v>86</v>
      </c>
      <c r="U200" t="b">
        <v>1</v>
      </c>
      <c r="V200" t="s">
        <v>91</v>
      </c>
      <c r="W200" s="1">
        <v>44627.501261574071</v>
      </c>
      <c r="X200">
        <v>1138</v>
      </c>
      <c r="Y200">
        <v>78</v>
      </c>
      <c r="Z200">
        <v>0</v>
      </c>
      <c r="AA200">
        <v>78</v>
      </c>
      <c r="AB200">
        <v>0</v>
      </c>
      <c r="AC200">
        <v>69</v>
      </c>
      <c r="AD200">
        <v>10</v>
      </c>
      <c r="AE200">
        <v>0</v>
      </c>
      <c r="AF200">
        <v>0</v>
      </c>
      <c r="AG200">
        <v>0</v>
      </c>
      <c r="AH200" t="s">
        <v>122</v>
      </c>
      <c r="AI200" s="1">
        <v>44627.593530092592</v>
      </c>
      <c r="AJ200">
        <v>312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10</v>
      </c>
      <c r="AQ200">
        <v>0</v>
      </c>
      <c r="AR200">
        <v>0</v>
      </c>
      <c r="AS200">
        <v>0</v>
      </c>
      <c r="AT200" t="s">
        <v>86</v>
      </c>
      <c r="AU200" t="s">
        <v>86</v>
      </c>
      <c r="AV200" t="s">
        <v>86</v>
      </c>
      <c r="AW200" t="s">
        <v>86</v>
      </c>
      <c r="AX200" t="s">
        <v>86</v>
      </c>
      <c r="AY200" t="s">
        <v>86</v>
      </c>
      <c r="AZ200" t="s">
        <v>86</v>
      </c>
      <c r="BA200" t="s">
        <v>86</v>
      </c>
      <c r="BB200" t="s">
        <v>86</v>
      </c>
      <c r="BC200" t="s">
        <v>86</v>
      </c>
      <c r="BD200" t="s">
        <v>86</v>
      </c>
      <c r="BE200" t="s">
        <v>86</v>
      </c>
    </row>
    <row r="201" spans="1:57" x14ac:dyDescent="0.45">
      <c r="A201" t="s">
        <v>535</v>
      </c>
      <c r="B201" t="s">
        <v>77</v>
      </c>
      <c r="C201" t="s">
        <v>515</v>
      </c>
      <c r="D201" t="s">
        <v>79</v>
      </c>
      <c r="E201" s="2" t="str">
        <f>HYPERLINK("capsilon://?command=openfolder&amp;siteaddress=FAM.docvelocity-na8.net&amp;folderid=FX6F2FA9B2-83BF-9E7D-29CB-DD44614BBF79","FX220212266")</f>
        <v>FX220212266</v>
      </c>
      <c r="F201" t="s">
        <v>80</v>
      </c>
      <c r="G201" t="s">
        <v>80</v>
      </c>
      <c r="H201" t="s">
        <v>81</v>
      </c>
      <c r="I201" t="s">
        <v>516</v>
      </c>
      <c r="J201">
        <v>122</v>
      </c>
      <c r="K201" t="s">
        <v>83</v>
      </c>
      <c r="L201" t="s">
        <v>84</v>
      </c>
      <c r="M201" t="s">
        <v>85</v>
      </c>
      <c r="N201">
        <v>2</v>
      </c>
      <c r="O201" s="1">
        <v>44627.488321759258</v>
      </c>
      <c r="P201" s="1">
        <v>44627.600335648145</v>
      </c>
      <c r="Q201">
        <v>8338</v>
      </c>
      <c r="R201">
        <v>1340</v>
      </c>
      <c r="S201" t="b">
        <v>0</v>
      </c>
      <c r="T201" t="s">
        <v>86</v>
      </c>
      <c r="U201" t="b">
        <v>1</v>
      </c>
      <c r="V201" t="s">
        <v>94</v>
      </c>
      <c r="W201" s="1">
        <v>44627.496701388889</v>
      </c>
      <c r="X201">
        <v>674</v>
      </c>
      <c r="Y201">
        <v>103</v>
      </c>
      <c r="Z201">
        <v>0</v>
      </c>
      <c r="AA201">
        <v>103</v>
      </c>
      <c r="AB201">
        <v>0</v>
      </c>
      <c r="AC201">
        <v>2</v>
      </c>
      <c r="AD201">
        <v>19</v>
      </c>
      <c r="AE201">
        <v>0</v>
      </c>
      <c r="AF201">
        <v>0</v>
      </c>
      <c r="AG201">
        <v>0</v>
      </c>
      <c r="AH201" t="s">
        <v>92</v>
      </c>
      <c r="AI201" s="1">
        <v>44627.600335648145</v>
      </c>
      <c r="AJ201">
        <v>646</v>
      </c>
      <c r="AK201">
        <v>2</v>
      </c>
      <c r="AL201">
        <v>0</v>
      </c>
      <c r="AM201">
        <v>2</v>
      </c>
      <c r="AN201">
        <v>0</v>
      </c>
      <c r="AO201">
        <v>2</v>
      </c>
      <c r="AP201">
        <v>17</v>
      </c>
      <c r="AQ201">
        <v>0</v>
      </c>
      <c r="AR201">
        <v>0</v>
      </c>
      <c r="AS201">
        <v>0</v>
      </c>
      <c r="AT201" t="s">
        <v>86</v>
      </c>
      <c r="AU201" t="s">
        <v>86</v>
      </c>
      <c r="AV201" t="s">
        <v>86</v>
      </c>
      <c r="AW201" t="s">
        <v>86</v>
      </c>
      <c r="AX201" t="s">
        <v>86</v>
      </c>
      <c r="AY201" t="s">
        <v>86</v>
      </c>
      <c r="AZ201" t="s">
        <v>86</v>
      </c>
      <c r="BA201" t="s">
        <v>86</v>
      </c>
      <c r="BB201" t="s">
        <v>86</v>
      </c>
      <c r="BC201" t="s">
        <v>86</v>
      </c>
      <c r="BD201" t="s">
        <v>86</v>
      </c>
      <c r="BE201" t="s">
        <v>86</v>
      </c>
    </row>
    <row r="202" spans="1:57" x14ac:dyDescent="0.45">
      <c r="A202" t="s">
        <v>536</v>
      </c>
      <c r="B202" t="s">
        <v>77</v>
      </c>
      <c r="C202" t="s">
        <v>537</v>
      </c>
      <c r="D202" t="s">
        <v>79</v>
      </c>
      <c r="E202" s="2" t="str">
        <f>HYPERLINK("capsilon://?command=openfolder&amp;siteaddress=FAM.docvelocity-na8.net&amp;folderid=FX372BCF8B-338E-53D5-6EA1-DC691742EBE9","FX22031401")</f>
        <v>FX22031401</v>
      </c>
      <c r="F202" t="s">
        <v>80</v>
      </c>
      <c r="G202" t="s">
        <v>80</v>
      </c>
      <c r="H202" t="s">
        <v>81</v>
      </c>
      <c r="I202" t="s">
        <v>538</v>
      </c>
      <c r="J202">
        <v>481</v>
      </c>
      <c r="K202" t="s">
        <v>83</v>
      </c>
      <c r="L202" t="s">
        <v>84</v>
      </c>
      <c r="M202" t="s">
        <v>85</v>
      </c>
      <c r="N202">
        <v>1</v>
      </c>
      <c r="O202" s="1">
        <v>44627.489039351851</v>
      </c>
      <c r="P202" s="1">
        <v>44627.502557870372</v>
      </c>
      <c r="Q202">
        <v>828</v>
      </c>
      <c r="R202">
        <v>340</v>
      </c>
      <c r="S202" t="b">
        <v>0</v>
      </c>
      <c r="T202" t="s">
        <v>86</v>
      </c>
      <c r="U202" t="b">
        <v>0</v>
      </c>
      <c r="V202" t="s">
        <v>87</v>
      </c>
      <c r="W202" s="1">
        <v>44627.502557870372</v>
      </c>
      <c r="X202">
        <v>305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481</v>
      </c>
      <c r="AE202">
        <v>457</v>
      </c>
      <c r="AF202">
        <v>0</v>
      </c>
      <c r="AG202">
        <v>12</v>
      </c>
      <c r="AH202" t="s">
        <v>86</v>
      </c>
      <c r="AI202" t="s">
        <v>86</v>
      </c>
      <c r="AJ202" t="s">
        <v>86</v>
      </c>
      <c r="AK202" t="s">
        <v>86</v>
      </c>
      <c r="AL202" t="s">
        <v>86</v>
      </c>
      <c r="AM202" t="s">
        <v>86</v>
      </c>
      <c r="AN202" t="s">
        <v>86</v>
      </c>
      <c r="AO202" t="s">
        <v>86</v>
      </c>
      <c r="AP202" t="s">
        <v>86</v>
      </c>
      <c r="AQ202" t="s">
        <v>86</v>
      </c>
      <c r="AR202" t="s">
        <v>86</v>
      </c>
      <c r="AS202" t="s">
        <v>86</v>
      </c>
      <c r="AT202" t="s">
        <v>86</v>
      </c>
      <c r="AU202" t="s">
        <v>86</v>
      </c>
      <c r="AV202" t="s">
        <v>86</v>
      </c>
      <c r="AW202" t="s">
        <v>86</v>
      </c>
      <c r="AX202" t="s">
        <v>86</v>
      </c>
      <c r="AY202" t="s">
        <v>86</v>
      </c>
      <c r="AZ202" t="s">
        <v>86</v>
      </c>
      <c r="BA202" t="s">
        <v>86</v>
      </c>
      <c r="BB202" t="s">
        <v>86</v>
      </c>
      <c r="BC202" t="s">
        <v>86</v>
      </c>
      <c r="BD202" t="s">
        <v>86</v>
      </c>
      <c r="BE202" t="s">
        <v>86</v>
      </c>
    </row>
    <row r="203" spans="1:57" x14ac:dyDescent="0.45">
      <c r="A203" t="s">
        <v>539</v>
      </c>
      <c r="B203" t="s">
        <v>77</v>
      </c>
      <c r="C203" t="s">
        <v>473</v>
      </c>
      <c r="D203" t="s">
        <v>79</v>
      </c>
      <c r="E203" s="2" t="str">
        <f>HYPERLINK("capsilon://?command=openfolder&amp;siteaddress=FAM.docvelocity-na8.net&amp;folderid=FX1653812D-7753-5132-A682-B35EEC837033","FX22028598")</f>
        <v>FX22028598</v>
      </c>
      <c r="F203" t="s">
        <v>80</v>
      </c>
      <c r="G203" t="s">
        <v>80</v>
      </c>
      <c r="H203" t="s">
        <v>81</v>
      </c>
      <c r="I203" t="s">
        <v>523</v>
      </c>
      <c r="J203">
        <v>56</v>
      </c>
      <c r="K203" t="s">
        <v>83</v>
      </c>
      <c r="L203" t="s">
        <v>84</v>
      </c>
      <c r="M203" t="s">
        <v>85</v>
      </c>
      <c r="N203">
        <v>2</v>
      </c>
      <c r="O203" s="1">
        <v>44627.489201388889</v>
      </c>
      <c r="P203" s="1">
        <v>44627.595243055555</v>
      </c>
      <c r="Q203">
        <v>8676</v>
      </c>
      <c r="R203">
        <v>486</v>
      </c>
      <c r="S203" t="b">
        <v>0</v>
      </c>
      <c r="T203" t="s">
        <v>86</v>
      </c>
      <c r="U203" t="b">
        <v>1</v>
      </c>
      <c r="V203" t="s">
        <v>139</v>
      </c>
      <c r="W203" s="1">
        <v>44627.494687500002</v>
      </c>
      <c r="X203">
        <v>317</v>
      </c>
      <c r="Y203">
        <v>42</v>
      </c>
      <c r="Z203">
        <v>0</v>
      </c>
      <c r="AA203">
        <v>42</v>
      </c>
      <c r="AB203">
        <v>0</v>
      </c>
      <c r="AC203">
        <v>20</v>
      </c>
      <c r="AD203">
        <v>14</v>
      </c>
      <c r="AE203">
        <v>0</v>
      </c>
      <c r="AF203">
        <v>0</v>
      </c>
      <c r="AG203">
        <v>0</v>
      </c>
      <c r="AH203" t="s">
        <v>122</v>
      </c>
      <c r="AI203" s="1">
        <v>44627.595243055555</v>
      </c>
      <c r="AJ203">
        <v>147</v>
      </c>
      <c r="AK203">
        <v>2</v>
      </c>
      <c r="AL203">
        <v>0</v>
      </c>
      <c r="AM203">
        <v>2</v>
      </c>
      <c r="AN203">
        <v>0</v>
      </c>
      <c r="AO203">
        <v>1</v>
      </c>
      <c r="AP203">
        <v>12</v>
      </c>
      <c r="AQ203">
        <v>0</v>
      </c>
      <c r="AR203">
        <v>0</v>
      </c>
      <c r="AS203">
        <v>0</v>
      </c>
      <c r="AT203" t="s">
        <v>86</v>
      </c>
      <c r="AU203" t="s">
        <v>86</v>
      </c>
      <c r="AV203" t="s">
        <v>86</v>
      </c>
      <c r="AW203" t="s">
        <v>86</v>
      </c>
      <c r="AX203" t="s">
        <v>86</v>
      </c>
      <c r="AY203" t="s">
        <v>86</v>
      </c>
      <c r="AZ203" t="s">
        <v>86</v>
      </c>
      <c r="BA203" t="s">
        <v>86</v>
      </c>
      <c r="BB203" t="s">
        <v>86</v>
      </c>
      <c r="BC203" t="s">
        <v>86</v>
      </c>
      <c r="BD203" t="s">
        <v>86</v>
      </c>
      <c r="BE203" t="s">
        <v>86</v>
      </c>
    </row>
    <row r="204" spans="1:57" x14ac:dyDescent="0.45">
      <c r="A204" t="s">
        <v>540</v>
      </c>
      <c r="B204" t="s">
        <v>77</v>
      </c>
      <c r="C204" t="s">
        <v>437</v>
      </c>
      <c r="D204" t="s">
        <v>79</v>
      </c>
      <c r="E204" s="2" t="str">
        <f>HYPERLINK("capsilon://?command=openfolder&amp;siteaddress=FAM.docvelocity-na8.net&amp;folderid=FX9AC76D17-12F6-3735-E70F-7313D41688BE","FX22016245")</f>
        <v>FX22016245</v>
      </c>
      <c r="F204" t="s">
        <v>80</v>
      </c>
      <c r="G204" t="s">
        <v>80</v>
      </c>
      <c r="H204" t="s">
        <v>81</v>
      </c>
      <c r="I204" t="s">
        <v>541</v>
      </c>
      <c r="J204">
        <v>28</v>
      </c>
      <c r="K204" t="s">
        <v>83</v>
      </c>
      <c r="L204" t="s">
        <v>84</v>
      </c>
      <c r="M204" t="s">
        <v>85</v>
      </c>
      <c r="N204">
        <v>2</v>
      </c>
      <c r="O204" s="1">
        <v>44627.489618055559</v>
      </c>
      <c r="P204" s="1">
        <v>44627.685046296298</v>
      </c>
      <c r="Q204">
        <v>16590</v>
      </c>
      <c r="R204">
        <v>295</v>
      </c>
      <c r="S204" t="b">
        <v>0</v>
      </c>
      <c r="T204" t="s">
        <v>86</v>
      </c>
      <c r="U204" t="b">
        <v>0</v>
      </c>
      <c r="V204" t="s">
        <v>94</v>
      </c>
      <c r="W204" s="1">
        <v>44627.499050925922</v>
      </c>
      <c r="X204">
        <v>186</v>
      </c>
      <c r="Y204">
        <v>21</v>
      </c>
      <c r="Z204">
        <v>0</v>
      </c>
      <c r="AA204">
        <v>21</v>
      </c>
      <c r="AB204">
        <v>0</v>
      </c>
      <c r="AC204">
        <v>0</v>
      </c>
      <c r="AD204">
        <v>7</v>
      </c>
      <c r="AE204">
        <v>0</v>
      </c>
      <c r="AF204">
        <v>0</v>
      </c>
      <c r="AG204">
        <v>0</v>
      </c>
      <c r="AH204" t="s">
        <v>207</v>
      </c>
      <c r="AI204" s="1">
        <v>44627.685046296298</v>
      </c>
      <c r="AJ204">
        <v>109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</v>
      </c>
      <c r="AQ204">
        <v>0</v>
      </c>
      <c r="AR204">
        <v>0</v>
      </c>
      <c r="AS204">
        <v>0</v>
      </c>
      <c r="AT204" t="s">
        <v>86</v>
      </c>
      <c r="AU204" t="s">
        <v>86</v>
      </c>
      <c r="AV204" t="s">
        <v>86</v>
      </c>
      <c r="AW204" t="s">
        <v>86</v>
      </c>
      <c r="AX204" t="s">
        <v>86</v>
      </c>
      <c r="AY204" t="s">
        <v>86</v>
      </c>
      <c r="AZ204" t="s">
        <v>86</v>
      </c>
      <c r="BA204" t="s">
        <v>86</v>
      </c>
      <c r="BB204" t="s">
        <v>86</v>
      </c>
      <c r="BC204" t="s">
        <v>86</v>
      </c>
      <c r="BD204" t="s">
        <v>86</v>
      </c>
      <c r="BE204" t="s">
        <v>86</v>
      </c>
    </row>
    <row r="205" spans="1:57" x14ac:dyDescent="0.45">
      <c r="A205" t="s">
        <v>542</v>
      </c>
      <c r="B205" t="s">
        <v>77</v>
      </c>
      <c r="C205" t="s">
        <v>437</v>
      </c>
      <c r="D205" t="s">
        <v>79</v>
      </c>
      <c r="E205" s="2" t="str">
        <f>HYPERLINK("capsilon://?command=openfolder&amp;siteaddress=FAM.docvelocity-na8.net&amp;folderid=FX9AC76D17-12F6-3735-E70F-7313D41688BE","FX22016245")</f>
        <v>FX22016245</v>
      </c>
      <c r="F205" t="s">
        <v>80</v>
      </c>
      <c r="G205" t="s">
        <v>80</v>
      </c>
      <c r="H205" t="s">
        <v>81</v>
      </c>
      <c r="I205" t="s">
        <v>543</v>
      </c>
      <c r="J205">
        <v>28</v>
      </c>
      <c r="K205" t="s">
        <v>83</v>
      </c>
      <c r="L205" t="s">
        <v>84</v>
      </c>
      <c r="M205" t="s">
        <v>85</v>
      </c>
      <c r="N205">
        <v>2</v>
      </c>
      <c r="O205" s="1">
        <v>44627.489872685182</v>
      </c>
      <c r="P205" s="1">
        <v>44627.685983796298</v>
      </c>
      <c r="Q205">
        <v>16440</v>
      </c>
      <c r="R205">
        <v>504</v>
      </c>
      <c r="S205" t="b">
        <v>0</v>
      </c>
      <c r="T205" t="s">
        <v>86</v>
      </c>
      <c r="U205" t="b">
        <v>0</v>
      </c>
      <c r="V205" t="s">
        <v>94</v>
      </c>
      <c r="W205" s="1">
        <v>44627.503379629627</v>
      </c>
      <c r="X205">
        <v>373</v>
      </c>
      <c r="Y205">
        <v>21</v>
      </c>
      <c r="Z205">
        <v>0</v>
      </c>
      <c r="AA205">
        <v>21</v>
      </c>
      <c r="AB205">
        <v>0</v>
      </c>
      <c r="AC205">
        <v>0</v>
      </c>
      <c r="AD205">
        <v>7</v>
      </c>
      <c r="AE205">
        <v>0</v>
      </c>
      <c r="AF205">
        <v>0</v>
      </c>
      <c r="AG205">
        <v>0</v>
      </c>
      <c r="AH205" t="s">
        <v>122</v>
      </c>
      <c r="AI205" s="1">
        <v>44627.685983796298</v>
      </c>
      <c r="AJ205">
        <v>116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7</v>
      </c>
      <c r="AQ205">
        <v>0</v>
      </c>
      <c r="AR205">
        <v>0</v>
      </c>
      <c r="AS205">
        <v>0</v>
      </c>
      <c r="AT205" t="s">
        <v>86</v>
      </c>
      <c r="AU205" t="s">
        <v>86</v>
      </c>
      <c r="AV205" t="s">
        <v>86</v>
      </c>
      <c r="AW205" t="s">
        <v>86</v>
      </c>
      <c r="AX205" t="s">
        <v>86</v>
      </c>
      <c r="AY205" t="s">
        <v>86</v>
      </c>
      <c r="AZ205" t="s">
        <v>86</v>
      </c>
      <c r="BA205" t="s">
        <v>86</v>
      </c>
      <c r="BB205" t="s">
        <v>86</v>
      </c>
      <c r="BC205" t="s">
        <v>86</v>
      </c>
      <c r="BD205" t="s">
        <v>86</v>
      </c>
      <c r="BE205" t="s">
        <v>86</v>
      </c>
    </row>
    <row r="206" spans="1:57" x14ac:dyDescent="0.45">
      <c r="A206" t="s">
        <v>544</v>
      </c>
      <c r="B206" t="s">
        <v>77</v>
      </c>
      <c r="C206" t="s">
        <v>437</v>
      </c>
      <c r="D206" t="s">
        <v>79</v>
      </c>
      <c r="E206" s="2" t="str">
        <f>HYPERLINK("capsilon://?command=openfolder&amp;siteaddress=FAM.docvelocity-na8.net&amp;folderid=FX9AC76D17-12F6-3735-E70F-7313D41688BE","FX22016245")</f>
        <v>FX22016245</v>
      </c>
      <c r="F206" t="s">
        <v>80</v>
      </c>
      <c r="G206" t="s">
        <v>80</v>
      </c>
      <c r="H206" t="s">
        <v>81</v>
      </c>
      <c r="I206" t="s">
        <v>545</v>
      </c>
      <c r="J206">
        <v>28</v>
      </c>
      <c r="K206" t="s">
        <v>83</v>
      </c>
      <c r="L206" t="s">
        <v>84</v>
      </c>
      <c r="M206" t="s">
        <v>85</v>
      </c>
      <c r="N206">
        <v>2</v>
      </c>
      <c r="O206" s="1">
        <v>44627.489988425928</v>
      </c>
      <c r="P206" s="1">
        <v>44627.68650462963</v>
      </c>
      <c r="Q206">
        <v>16762</v>
      </c>
      <c r="R206">
        <v>217</v>
      </c>
      <c r="S206" t="b">
        <v>0</v>
      </c>
      <c r="T206" t="s">
        <v>86</v>
      </c>
      <c r="U206" t="b">
        <v>0</v>
      </c>
      <c r="V206" t="s">
        <v>139</v>
      </c>
      <c r="W206" s="1">
        <v>44627.500011574077</v>
      </c>
      <c r="X206">
        <v>96</v>
      </c>
      <c r="Y206">
        <v>21</v>
      </c>
      <c r="Z206">
        <v>0</v>
      </c>
      <c r="AA206">
        <v>21</v>
      </c>
      <c r="AB206">
        <v>0</v>
      </c>
      <c r="AC206">
        <v>0</v>
      </c>
      <c r="AD206">
        <v>7</v>
      </c>
      <c r="AE206">
        <v>0</v>
      </c>
      <c r="AF206">
        <v>0</v>
      </c>
      <c r="AG206">
        <v>0</v>
      </c>
      <c r="AH206" t="s">
        <v>207</v>
      </c>
      <c r="AI206" s="1">
        <v>44627.68650462963</v>
      </c>
      <c r="AJ206">
        <v>121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7</v>
      </c>
      <c r="AQ206">
        <v>0</v>
      </c>
      <c r="AR206">
        <v>0</v>
      </c>
      <c r="AS206">
        <v>0</v>
      </c>
      <c r="AT206" t="s">
        <v>86</v>
      </c>
      <c r="AU206" t="s">
        <v>86</v>
      </c>
      <c r="AV206" t="s">
        <v>86</v>
      </c>
      <c r="AW206" t="s">
        <v>86</v>
      </c>
      <c r="AX206" t="s">
        <v>86</v>
      </c>
      <c r="AY206" t="s">
        <v>86</v>
      </c>
      <c r="AZ206" t="s">
        <v>86</v>
      </c>
      <c r="BA206" t="s">
        <v>86</v>
      </c>
      <c r="BB206" t="s">
        <v>86</v>
      </c>
      <c r="BC206" t="s">
        <v>86</v>
      </c>
      <c r="BD206" t="s">
        <v>86</v>
      </c>
      <c r="BE206" t="s">
        <v>86</v>
      </c>
    </row>
    <row r="207" spans="1:57" x14ac:dyDescent="0.45">
      <c r="A207" t="s">
        <v>546</v>
      </c>
      <c r="B207" t="s">
        <v>77</v>
      </c>
      <c r="C207" t="s">
        <v>473</v>
      </c>
      <c r="D207" t="s">
        <v>79</v>
      </c>
      <c r="E207" s="2" t="str">
        <f>HYPERLINK("capsilon://?command=openfolder&amp;siteaddress=FAM.docvelocity-na8.net&amp;folderid=FX1653812D-7753-5132-A682-B35EEC837033","FX22028598")</f>
        <v>FX22028598</v>
      </c>
      <c r="F207" t="s">
        <v>80</v>
      </c>
      <c r="G207" t="s">
        <v>80</v>
      </c>
      <c r="H207" t="s">
        <v>81</v>
      </c>
      <c r="I207" t="s">
        <v>525</v>
      </c>
      <c r="J207">
        <v>56</v>
      </c>
      <c r="K207" t="s">
        <v>83</v>
      </c>
      <c r="L207" t="s">
        <v>84</v>
      </c>
      <c r="M207" t="s">
        <v>85</v>
      </c>
      <c r="N207">
        <v>2</v>
      </c>
      <c r="O207" s="1">
        <v>44627.490706018521</v>
      </c>
      <c r="P207" s="1">
        <v>44627.595995370371</v>
      </c>
      <c r="Q207">
        <v>8757</v>
      </c>
      <c r="R207">
        <v>340</v>
      </c>
      <c r="S207" t="b">
        <v>0</v>
      </c>
      <c r="T207" t="s">
        <v>86</v>
      </c>
      <c r="U207" t="b">
        <v>1</v>
      </c>
      <c r="V207" t="s">
        <v>139</v>
      </c>
      <c r="W207" s="1">
        <v>44627.496377314812</v>
      </c>
      <c r="X207">
        <v>145</v>
      </c>
      <c r="Y207">
        <v>42</v>
      </c>
      <c r="Z207">
        <v>0</v>
      </c>
      <c r="AA207">
        <v>42</v>
      </c>
      <c r="AB207">
        <v>0</v>
      </c>
      <c r="AC207">
        <v>2</v>
      </c>
      <c r="AD207">
        <v>14</v>
      </c>
      <c r="AE207">
        <v>0</v>
      </c>
      <c r="AF207">
        <v>0</v>
      </c>
      <c r="AG207">
        <v>0</v>
      </c>
      <c r="AH207" t="s">
        <v>207</v>
      </c>
      <c r="AI207" s="1">
        <v>44627.595995370371</v>
      </c>
      <c r="AJ207">
        <v>195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14</v>
      </c>
      <c r="AQ207">
        <v>0</v>
      </c>
      <c r="AR207">
        <v>0</v>
      </c>
      <c r="AS207">
        <v>0</v>
      </c>
      <c r="AT207" t="s">
        <v>86</v>
      </c>
      <c r="AU207" t="s">
        <v>86</v>
      </c>
      <c r="AV207" t="s">
        <v>86</v>
      </c>
      <c r="AW207" t="s">
        <v>86</v>
      </c>
      <c r="AX207" t="s">
        <v>86</v>
      </c>
      <c r="AY207" t="s">
        <v>86</v>
      </c>
      <c r="AZ207" t="s">
        <v>86</v>
      </c>
      <c r="BA207" t="s">
        <v>86</v>
      </c>
      <c r="BB207" t="s">
        <v>86</v>
      </c>
      <c r="BC207" t="s">
        <v>86</v>
      </c>
      <c r="BD207" t="s">
        <v>86</v>
      </c>
      <c r="BE207" t="s">
        <v>86</v>
      </c>
    </row>
    <row r="208" spans="1:57" x14ac:dyDescent="0.45">
      <c r="A208" t="s">
        <v>547</v>
      </c>
      <c r="B208" t="s">
        <v>77</v>
      </c>
      <c r="C208" t="s">
        <v>548</v>
      </c>
      <c r="D208" t="s">
        <v>79</v>
      </c>
      <c r="E208" s="2" t="str">
        <f>HYPERLINK("capsilon://?command=openfolder&amp;siteaddress=FAM.docvelocity-na8.net&amp;folderid=FX3A27A70F-BB68-40C7-61D9-EF32E821BD75","FX220210848")</f>
        <v>FX220210848</v>
      </c>
      <c r="F208" t="s">
        <v>80</v>
      </c>
      <c r="G208" t="s">
        <v>80</v>
      </c>
      <c r="H208" t="s">
        <v>81</v>
      </c>
      <c r="I208" t="s">
        <v>549</v>
      </c>
      <c r="J208">
        <v>0</v>
      </c>
      <c r="K208" t="s">
        <v>83</v>
      </c>
      <c r="L208" t="s">
        <v>84</v>
      </c>
      <c r="M208" t="s">
        <v>85</v>
      </c>
      <c r="N208">
        <v>2</v>
      </c>
      <c r="O208" s="1">
        <v>44621.543946759259</v>
      </c>
      <c r="P208" s="1">
        <v>44621.681793981479</v>
      </c>
      <c r="Q208">
        <v>10375</v>
      </c>
      <c r="R208">
        <v>1535</v>
      </c>
      <c r="S208" t="b">
        <v>0</v>
      </c>
      <c r="T208" t="s">
        <v>86</v>
      </c>
      <c r="U208" t="b">
        <v>0</v>
      </c>
      <c r="V208" t="s">
        <v>152</v>
      </c>
      <c r="W208" s="1">
        <v>44621.555567129632</v>
      </c>
      <c r="X208">
        <v>929</v>
      </c>
      <c r="Y208">
        <v>52</v>
      </c>
      <c r="Z208">
        <v>0</v>
      </c>
      <c r="AA208">
        <v>52</v>
      </c>
      <c r="AB208">
        <v>0</v>
      </c>
      <c r="AC208">
        <v>29</v>
      </c>
      <c r="AD208">
        <v>-52</v>
      </c>
      <c r="AE208">
        <v>0</v>
      </c>
      <c r="AF208">
        <v>0</v>
      </c>
      <c r="AG208">
        <v>0</v>
      </c>
      <c r="AH208" t="s">
        <v>207</v>
      </c>
      <c r="AI208" s="1">
        <v>44621.681793981479</v>
      </c>
      <c r="AJ208">
        <v>606</v>
      </c>
      <c r="AK208">
        <v>11</v>
      </c>
      <c r="AL208">
        <v>0</v>
      </c>
      <c r="AM208">
        <v>11</v>
      </c>
      <c r="AN208">
        <v>0</v>
      </c>
      <c r="AO208">
        <v>11</v>
      </c>
      <c r="AP208">
        <v>-63</v>
      </c>
      <c r="AQ208">
        <v>0</v>
      </c>
      <c r="AR208">
        <v>0</v>
      </c>
      <c r="AS208">
        <v>0</v>
      </c>
      <c r="AT208" t="s">
        <v>86</v>
      </c>
      <c r="AU208" t="s">
        <v>86</v>
      </c>
      <c r="AV208" t="s">
        <v>86</v>
      </c>
      <c r="AW208" t="s">
        <v>86</v>
      </c>
      <c r="AX208" t="s">
        <v>86</v>
      </c>
      <c r="AY208" t="s">
        <v>86</v>
      </c>
      <c r="AZ208" t="s">
        <v>86</v>
      </c>
      <c r="BA208" t="s">
        <v>86</v>
      </c>
      <c r="BB208" t="s">
        <v>86</v>
      </c>
      <c r="BC208" t="s">
        <v>86</v>
      </c>
      <c r="BD208" t="s">
        <v>86</v>
      </c>
      <c r="BE208" t="s">
        <v>86</v>
      </c>
    </row>
    <row r="209" spans="1:57" x14ac:dyDescent="0.45">
      <c r="A209" t="s">
        <v>550</v>
      </c>
      <c r="B209" t="s">
        <v>77</v>
      </c>
      <c r="C209" t="s">
        <v>537</v>
      </c>
      <c r="D209" t="s">
        <v>79</v>
      </c>
      <c r="E209" s="2" t="str">
        <f>HYPERLINK("capsilon://?command=openfolder&amp;siteaddress=FAM.docvelocity-na8.net&amp;folderid=FX372BCF8B-338E-53D5-6EA1-DC691742EBE9","FX22031401")</f>
        <v>FX22031401</v>
      </c>
      <c r="F209" t="s">
        <v>80</v>
      </c>
      <c r="G209" t="s">
        <v>80</v>
      </c>
      <c r="H209" t="s">
        <v>81</v>
      </c>
      <c r="I209" t="s">
        <v>538</v>
      </c>
      <c r="J209">
        <v>689</v>
      </c>
      <c r="K209" t="s">
        <v>83</v>
      </c>
      <c r="L209" t="s">
        <v>84</v>
      </c>
      <c r="M209" t="s">
        <v>85</v>
      </c>
      <c r="N209">
        <v>2</v>
      </c>
      <c r="O209" s="1">
        <v>44627.503634259258</v>
      </c>
      <c r="P209" s="1">
        <v>44627.63008101852</v>
      </c>
      <c r="Q209">
        <v>2456</v>
      </c>
      <c r="R209">
        <v>8469</v>
      </c>
      <c r="S209" t="b">
        <v>0</v>
      </c>
      <c r="T209" t="s">
        <v>86</v>
      </c>
      <c r="U209" t="b">
        <v>1</v>
      </c>
      <c r="V209" t="s">
        <v>551</v>
      </c>
      <c r="W209" s="1">
        <v>44627.609259259261</v>
      </c>
      <c r="X209">
        <v>6279</v>
      </c>
      <c r="Y209">
        <v>609</v>
      </c>
      <c r="Z209">
        <v>0</v>
      </c>
      <c r="AA209">
        <v>609</v>
      </c>
      <c r="AB209">
        <v>0</v>
      </c>
      <c r="AC209">
        <v>73</v>
      </c>
      <c r="AD209">
        <v>80</v>
      </c>
      <c r="AE209">
        <v>0</v>
      </c>
      <c r="AF209">
        <v>0</v>
      </c>
      <c r="AG209">
        <v>0</v>
      </c>
      <c r="AH209" t="s">
        <v>207</v>
      </c>
      <c r="AI209" s="1">
        <v>44627.63008101852</v>
      </c>
      <c r="AJ209">
        <v>1716</v>
      </c>
      <c r="AK209">
        <v>5</v>
      </c>
      <c r="AL209">
        <v>0</v>
      </c>
      <c r="AM209">
        <v>5</v>
      </c>
      <c r="AN209">
        <v>0</v>
      </c>
      <c r="AO209">
        <v>5</v>
      </c>
      <c r="AP209">
        <v>75</v>
      </c>
      <c r="AQ209">
        <v>0</v>
      </c>
      <c r="AR209">
        <v>0</v>
      </c>
      <c r="AS209">
        <v>0</v>
      </c>
      <c r="AT209" t="s">
        <v>86</v>
      </c>
      <c r="AU209" t="s">
        <v>86</v>
      </c>
      <c r="AV209" t="s">
        <v>86</v>
      </c>
      <c r="AW209" t="s">
        <v>86</v>
      </c>
      <c r="AX209" t="s">
        <v>86</v>
      </c>
      <c r="AY209" t="s">
        <v>86</v>
      </c>
      <c r="AZ209" t="s">
        <v>86</v>
      </c>
      <c r="BA209" t="s">
        <v>86</v>
      </c>
      <c r="BB209" t="s">
        <v>86</v>
      </c>
      <c r="BC209" t="s">
        <v>86</v>
      </c>
      <c r="BD209" t="s">
        <v>86</v>
      </c>
      <c r="BE209" t="s">
        <v>86</v>
      </c>
    </row>
    <row r="210" spans="1:57" x14ac:dyDescent="0.45">
      <c r="A210" t="s">
        <v>552</v>
      </c>
      <c r="B210" t="s">
        <v>77</v>
      </c>
      <c r="C210" t="s">
        <v>553</v>
      </c>
      <c r="D210" t="s">
        <v>79</v>
      </c>
      <c r="E210" s="2" t="str">
        <f t="shared" ref="E210:E224" si="5">HYPERLINK("capsilon://?command=openfolder&amp;siteaddress=FAM.docvelocity-na8.net&amp;folderid=FX39A79A3E-225D-E871-5F83-766BA35C42F5","FX2203502")</f>
        <v>FX2203502</v>
      </c>
      <c r="F210" t="s">
        <v>80</v>
      </c>
      <c r="G210" t="s">
        <v>80</v>
      </c>
      <c r="H210" t="s">
        <v>81</v>
      </c>
      <c r="I210" t="s">
        <v>554</v>
      </c>
      <c r="J210">
        <v>28</v>
      </c>
      <c r="K210" t="s">
        <v>83</v>
      </c>
      <c r="L210" t="s">
        <v>84</v>
      </c>
      <c r="M210" t="s">
        <v>85</v>
      </c>
      <c r="N210">
        <v>2</v>
      </c>
      <c r="O210" s="1">
        <v>44627.506793981483</v>
      </c>
      <c r="P210" s="1">
        <v>44627.6871875</v>
      </c>
      <c r="Q210">
        <v>15340</v>
      </c>
      <c r="R210">
        <v>246</v>
      </c>
      <c r="S210" t="b">
        <v>0</v>
      </c>
      <c r="T210" t="s">
        <v>86</v>
      </c>
      <c r="U210" t="b">
        <v>0</v>
      </c>
      <c r="V210" t="s">
        <v>200</v>
      </c>
      <c r="W210" s="1">
        <v>44627.508703703701</v>
      </c>
      <c r="X210">
        <v>143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122</v>
      </c>
      <c r="AI210" s="1">
        <v>44627.6871875</v>
      </c>
      <c r="AJ210">
        <v>103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86</v>
      </c>
      <c r="AU210" t="s">
        <v>86</v>
      </c>
      <c r="AV210" t="s">
        <v>86</v>
      </c>
      <c r="AW210" t="s">
        <v>86</v>
      </c>
      <c r="AX210" t="s">
        <v>86</v>
      </c>
      <c r="AY210" t="s">
        <v>86</v>
      </c>
      <c r="AZ210" t="s">
        <v>86</v>
      </c>
      <c r="BA210" t="s">
        <v>86</v>
      </c>
      <c r="BB210" t="s">
        <v>86</v>
      </c>
      <c r="BC210" t="s">
        <v>86</v>
      </c>
      <c r="BD210" t="s">
        <v>86</v>
      </c>
      <c r="BE210" t="s">
        <v>86</v>
      </c>
    </row>
    <row r="211" spans="1:57" x14ac:dyDescent="0.45">
      <c r="A211" t="s">
        <v>555</v>
      </c>
      <c r="B211" t="s">
        <v>77</v>
      </c>
      <c r="C211" t="s">
        <v>553</v>
      </c>
      <c r="D211" t="s">
        <v>79</v>
      </c>
      <c r="E211" s="2" t="str">
        <f t="shared" si="5"/>
        <v>FX2203502</v>
      </c>
      <c r="F211" t="s">
        <v>80</v>
      </c>
      <c r="G211" t="s">
        <v>80</v>
      </c>
      <c r="H211" t="s">
        <v>81</v>
      </c>
      <c r="I211" t="s">
        <v>556</v>
      </c>
      <c r="J211">
        <v>28</v>
      </c>
      <c r="K211" t="s">
        <v>83</v>
      </c>
      <c r="L211" t="s">
        <v>84</v>
      </c>
      <c r="M211" t="s">
        <v>85</v>
      </c>
      <c r="N211">
        <v>2</v>
      </c>
      <c r="O211" s="1">
        <v>44627.507256944446</v>
      </c>
      <c r="P211" s="1">
        <v>44627.688530092593</v>
      </c>
      <c r="Q211">
        <v>15247</v>
      </c>
      <c r="R211">
        <v>415</v>
      </c>
      <c r="S211" t="b">
        <v>0</v>
      </c>
      <c r="T211" t="s">
        <v>86</v>
      </c>
      <c r="U211" t="b">
        <v>0</v>
      </c>
      <c r="V211" t="s">
        <v>87</v>
      </c>
      <c r="W211" s="1">
        <v>44627.511099537034</v>
      </c>
      <c r="X211">
        <v>213</v>
      </c>
      <c r="Y211">
        <v>21</v>
      </c>
      <c r="Z211">
        <v>0</v>
      </c>
      <c r="AA211">
        <v>21</v>
      </c>
      <c r="AB211">
        <v>0</v>
      </c>
      <c r="AC211">
        <v>1</v>
      </c>
      <c r="AD211">
        <v>7</v>
      </c>
      <c r="AE211">
        <v>0</v>
      </c>
      <c r="AF211">
        <v>0</v>
      </c>
      <c r="AG211">
        <v>0</v>
      </c>
      <c r="AH211" t="s">
        <v>92</v>
      </c>
      <c r="AI211" s="1">
        <v>44627.688530092593</v>
      </c>
      <c r="AJ211">
        <v>202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7</v>
      </c>
      <c r="AQ211">
        <v>0</v>
      </c>
      <c r="AR211">
        <v>0</v>
      </c>
      <c r="AS211">
        <v>0</v>
      </c>
      <c r="AT211" t="s">
        <v>86</v>
      </c>
      <c r="AU211" t="s">
        <v>86</v>
      </c>
      <c r="AV211" t="s">
        <v>86</v>
      </c>
      <c r="AW211" t="s">
        <v>86</v>
      </c>
      <c r="AX211" t="s">
        <v>86</v>
      </c>
      <c r="AY211" t="s">
        <v>86</v>
      </c>
      <c r="AZ211" t="s">
        <v>86</v>
      </c>
      <c r="BA211" t="s">
        <v>86</v>
      </c>
      <c r="BB211" t="s">
        <v>86</v>
      </c>
      <c r="BC211" t="s">
        <v>86</v>
      </c>
      <c r="BD211" t="s">
        <v>86</v>
      </c>
      <c r="BE211" t="s">
        <v>86</v>
      </c>
    </row>
    <row r="212" spans="1:57" x14ac:dyDescent="0.45">
      <c r="A212" t="s">
        <v>557</v>
      </c>
      <c r="B212" t="s">
        <v>77</v>
      </c>
      <c r="C212" t="s">
        <v>553</v>
      </c>
      <c r="D212" t="s">
        <v>79</v>
      </c>
      <c r="E212" s="2" t="str">
        <f t="shared" si="5"/>
        <v>FX2203502</v>
      </c>
      <c r="F212" t="s">
        <v>80</v>
      </c>
      <c r="G212" t="s">
        <v>80</v>
      </c>
      <c r="H212" t="s">
        <v>81</v>
      </c>
      <c r="I212" t="s">
        <v>558</v>
      </c>
      <c r="J212">
        <v>28</v>
      </c>
      <c r="K212" t="s">
        <v>83</v>
      </c>
      <c r="L212" t="s">
        <v>84</v>
      </c>
      <c r="M212" t="s">
        <v>85</v>
      </c>
      <c r="N212">
        <v>2</v>
      </c>
      <c r="O212" s="1">
        <v>44627.507534722223</v>
      </c>
      <c r="P212" s="1">
        <v>44627.6877662037</v>
      </c>
      <c r="Q212">
        <v>14359</v>
      </c>
      <c r="R212">
        <v>1213</v>
      </c>
      <c r="S212" t="b">
        <v>0</v>
      </c>
      <c r="T212" t="s">
        <v>86</v>
      </c>
      <c r="U212" t="b">
        <v>0</v>
      </c>
      <c r="V212" t="s">
        <v>200</v>
      </c>
      <c r="W212" s="1">
        <v>44627.521504629629</v>
      </c>
      <c r="X212">
        <v>1105</v>
      </c>
      <c r="Y212">
        <v>21</v>
      </c>
      <c r="Z212">
        <v>0</v>
      </c>
      <c r="AA212">
        <v>21</v>
      </c>
      <c r="AB212">
        <v>0</v>
      </c>
      <c r="AC212">
        <v>2</v>
      </c>
      <c r="AD212">
        <v>7</v>
      </c>
      <c r="AE212">
        <v>0</v>
      </c>
      <c r="AF212">
        <v>0</v>
      </c>
      <c r="AG212">
        <v>0</v>
      </c>
      <c r="AH212" t="s">
        <v>207</v>
      </c>
      <c r="AI212" s="1">
        <v>44627.6877662037</v>
      </c>
      <c r="AJ212">
        <v>108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7</v>
      </c>
      <c r="AQ212">
        <v>0</v>
      </c>
      <c r="AR212">
        <v>0</v>
      </c>
      <c r="AS212">
        <v>0</v>
      </c>
      <c r="AT212" t="s">
        <v>86</v>
      </c>
      <c r="AU212" t="s">
        <v>86</v>
      </c>
      <c r="AV212" t="s">
        <v>86</v>
      </c>
      <c r="AW212" t="s">
        <v>86</v>
      </c>
      <c r="AX212" t="s">
        <v>86</v>
      </c>
      <c r="AY212" t="s">
        <v>86</v>
      </c>
      <c r="AZ212" t="s">
        <v>86</v>
      </c>
      <c r="BA212" t="s">
        <v>86</v>
      </c>
      <c r="BB212" t="s">
        <v>86</v>
      </c>
      <c r="BC212" t="s">
        <v>86</v>
      </c>
      <c r="BD212" t="s">
        <v>86</v>
      </c>
      <c r="BE212" t="s">
        <v>86</v>
      </c>
    </row>
    <row r="213" spans="1:57" x14ac:dyDescent="0.45">
      <c r="A213" t="s">
        <v>559</v>
      </c>
      <c r="B213" t="s">
        <v>77</v>
      </c>
      <c r="C213" t="s">
        <v>553</v>
      </c>
      <c r="D213" t="s">
        <v>79</v>
      </c>
      <c r="E213" s="2" t="str">
        <f t="shared" si="5"/>
        <v>FX2203502</v>
      </c>
      <c r="F213" t="s">
        <v>80</v>
      </c>
      <c r="G213" t="s">
        <v>80</v>
      </c>
      <c r="H213" t="s">
        <v>81</v>
      </c>
      <c r="I213" t="s">
        <v>560</v>
      </c>
      <c r="J213">
        <v>28</v>
      </c>
      <c r="K213" t="s">
        <v>83</v>
      </c>
      <c r="L213" t="s">
        <v>84</v>
      </c>
      <c r="M213" t="s">
        <v>85</v>
      </c>
      <c r="N213">
        <v>2</v>
      </c>
      <c r="O213" s="1">
        <v>44627.5078587963</v>
      </c>
      <c r="P213" s="1">
        <v>44627.687777777777</v>
      </c>
      <c r="Q213">
        <v>15236</v>
      </c>
      <c r="R213">
        <v>309</v>
      </c>
      <c r="S213" t="b">
        <v>0</v>
      </c>
      <c r="T213" t="s">
        <v>86</v>
      </c>
      <c r="U213" t="b">
        <v>0</v>
      </c>
      <c r="V213" t="s">
        <v>105</v>
      </c>
      <c r="W213" s="1">
        <v>44627.511828703704</v>
      </c>
      <c r="X213">
        <v>259</v>
      </c>
      <c r="Y213">
        <v>21</v>
      </c>
      <c r="Z213">
        <v>0</v>
      </c>
      <c r="AA213">
        <v>21</v>
      </c>
      <c r="AB213">
        <v>0</v>
      </c>
      <c r="AC213">
        <v>1</v>
      </c>
      <c r="AD213">
        <v>7</v>
      </c>
      <c r="AE213">
        <v>0</v>
      </c>
      <c r="AF213">
        <v>0</v>
      </c>
      <c r="AG213">
        <v>0</v>
      </c>
      <c r="AH213" t="s">
        <v>122</v>
      </c>
      <c r="AI213" s="1">
        <v>44627.687777777777</v>
      </c>
      <c r="AJ213">
        <v>50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 t="s">
        <v>86</v>
      </c>
      <c r="AU213" t="s">
        <v>86</v>
      </c>
      <c r="AV213" t="s">
        <v>86</v>
      </c>
      <c r="AW213" t="s">
        <v>86</v>
      </c>
      <c r="AX213" t="s">
        <v>86</v>
      </c>
      <c r="AY213" t="s">
        <v>86</v>
      </c>
      <c r="AZ213" t="s">
        <v>86</v>
      </c>
      <c r="BA213" t="s">
        <v>86</v>
      </c>
      <c r="BB213" t="s">
        <v>86</v>
      </c>
      <c r="BC213" t="s">
        <v>86</v>
      </c>
      <c r="BD213" t="s">
        <v>86</v>
      </c>
      <c r="BE213" t="s">
        <v>86</v>
      </c>
    </row>
    <row r="214" spans="1:57" x14ac:dyDescent="0.45">
      <c r="A214" t="s">
        <v>561</v>
      </c>
      <c r="B214" t="s">
        <v>77</v>
      </c>
      <c r="C214" t="s">
        <v>553</v>
      </c>
      <c r="D214" t="s">
        <v>79</v>
      </c>
      <c r="E214" s="2" t="str">
        <f t="shared" si="5"/>
        <v>FX2203502</v>
      </c>
      <c r="F214" t="s">
        <v>80</v>
      </c>
      <c r="G214" t="s">
        <v>80</v>
      </c>
      <c r="H214" t="s">
        <v>81</v>
      </c>
      <c r="I214" t="s">
        <v>562</v>
      </c>
      <c r="J214">
        <v>67</v>
      </c>
      <c r="K214" t="s">
        <v>83</v>
      </c>
      <c r="L214" t="s">
        <v>84</v>
      </c>
      <c r="M214" t="s">
        <v>85</v>
      </c>
      <c r="N214">
        <v>2</v>
      </c>
      <c r="O214" s="1">
        <v>44627.508020833331</v>
      </c>
      <c r="P214" s="1">
        <v>44627.689456018517</v>
      </c>
      <c r="Q214">
        <v>14702</v>
      </c>
      <c r="R214">
        <v>974</v>
      </c>
      <c r="S214" t="b">
        <v>0</v>
      </c>
      <c r="T214" t="s">
        <v>86</v>
      </c>
      <c r="U214" t="b">
        <v>0</v>
      </c>
      <c r="V214" t="s">
        <v>154</v>
      </c>
      <c r="W214" s="1">
        <v>44627.520381944443</v>
      </c>
      <c r="X214">
        <v>770</v>
      </c>
      <c r="Y214">
        <v>59</v>
      </c>
      <c r="Z214">
        <v>0</v>
      </c>
      <c r="AA214">
        <v>59</v>
      </c>
      <c r="AB214">
        <v>0</v>
      </c>
      <c r="AC214">
        <v>10</v>
      </c>
      <c r="AD214">
        <v>8</v>
      </c>
      <c r="AE214">
        <v>0</v>
      </c>
      <c r="AF214">
        <v>0</v>
      </c>
      <c r="AG214">
        <v>0</v>
      </c>
      <c r="AH214" t="s">
        <v>207</v>
      </c>
      <c r="AI214" s="1">
        <v>44627.689456018517</v>
      </c>
      <c r="AJ214">
        <v>145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8</v>
      </c>
      <c r="AQ214">
        <v>0</v>
      </c>
      <c r="AR214">
        <v>0</v>
      </c>
      <c r="AS214">
        <v>0</v>
      </c>
      <c r="AT214" t="s">
        <v>86</v>
      </c>
      <c r="AU214" t="s">
        <v>86</v>
      </c>
      <c r="AV214" t="s">
        <v>86</v>
      </c>
      <c r="AW214" t="s">
        <v>86</v>
      </c>
      <c r="AX214" t="s">
        <v>86</v>
      </c>
      <c r="AY214" t="s">
        <v>86</v>
      </c>
      <c r="AZ214" t="s">
        <v>86</v>
      </c>
      <c r="BA214" t="s">
        <v>86</v>
      </c>
      <c r="BB214" t="s">
        <v>86</v>
      </c>
      <c r="BC214" t="s">
        <v>86</v>
      </c>
      <c r="BD214" t="s">
        <v>86</v>
      </c>
      <c r="BE214" t="s">
        <v>86</v>
      </c>
    </row>
    <row r="215" spans="1:57" x14ac:dyDescent="0.45">
      <c r="A215" t="s">
        <v>563</v>
      </c>
      <c r="B215" t="s">
        <v>77</v>
      </c>
      <c r="C215" t="s">
        <v>553</v>
      </c>
      <c r="D215" t="s">
        <v>79</v>
      </c>
      <c r="E215" s="2" t="str">
        <f t="shared" si="5"/>
        <v>FX2203502</v>
      </c>
      <c r="F215" t="s">
        <v>80</v>
      </c>
      <c r="G215" t="s">
        <v>80</v>
      </c>
      <c r="H215" t="s">
        <v>81</v>
      </c>
      <c r="I215" t="s">
        <v>564</v>
      </c>
      <c r="J215">
        <v>67</v>
      </c>
      <c r="K215" t="s">
        <v>83</v>
      </c>
      <c r="L215" t="s">
        <v>84</v>
      </c>
      <c r="M215" t="s">
        <v>85</v>
      </c>
      <c r="N215">
        <v>2</v>
      </c>
      <c r="O215" s="1">
        <v>44627.508368055554</v>
      </c>
      <c r="P215" s="1">
        <v>44627.692812499998</v>
      </c>
      <c r="Q215">
        <v>14686</v>
      </c>
      <c r="R215">
        <v>1250</v>
      </c>
      <c r="S215" t="b">
        <v>0</v>
      </c>
      <c r="T215" t="s">
        <v>86</v>
      </c>
      <c r="U215" t="b">
        <v>0</v>
      </c>
      <c r="V215" t="s">
        <v>87</v>
      </c>
      <c r="W215" s="1">
        <v>44627.520555555559</v>
      </c>
      <c r="X215">
        <v>816</v>
      </c>
      <c r="Y215">
        <v>57</v>
      </c>
      <c r="Z215">
        <v>0</v>
      </c>
      <c r="AA215">
        <v>57</v>
      </c>
      <c r="AB215">
        <v>0</v>
      </c>
      <c r="AC215">
        <v>19</v>
      </c>
      <c r="AD215">
        <v>10</v>
      </c>
      <c r="AE215">
        <v>0</v>
      </c>
      <c r="AF215">
        <v>0</v>
      </c>
      <c r="AG215">
        <v>0</v>
      </c>
      <c r="AH215" t="s">
        <v>122</v>
      </c>
      <c r="AI215" s="1">
        <v>44627.692812499998</v>
      </c>
      <c r="AJ215">
        <v>434</v>
      </c>
      <c r="AK215">
        <v>2</v>
      </c>
      <c r="AL215">
        <v>0</v>
      </c>
      <c r="AM215">
        <v>2</v>
      </c>
      <c r="AN215">
        <v>0</v>
      </c>
      <c r="AO215">
        <v>1</v>
      </c>
      <c r="AP215">
        <v>8</v>
      </c>
      <c r="AQ215">
        <v>0</v>
      </c>
      <c r="AR215">
        <v>0</v>
      </c>
      <c r="AS215">
        <v>0</v>
      </c>
      <c r="AT215" t="s">
        <v>86</v>
      </c>
      <c r="AU215" t="s">
        <v>86</v>
      </c>
      <c r="AV215" t="s">
        <v>86</v>
      </c>
      <c r="AW215" t="s">
        <v>86</v>
      </c>
      <c r="AX215" t="s">
        <v>86</v>
      </c>
      <c r="AY215" t="s">
        <v>86</v>
      </c>
      <c r="AZ215" t="s">
        <v>86</v>
      </c>
      <c r="BA215" t="s">
        <v>86</v>
      </c>
      <c r="BB215" t="s">
        <v>86</v>
      </c>
      <c r="BC215" t="s">
        <v>86</v>
      </c>
      <c r="BD215" t="s">
        <v>86</v>
      </c>
      <c r="BE215" t="s">
        <v>86</v>
      </c>
    </row>
    <row r="216" spans="1:57" x14ac:dyDescent="0.45">
      <c r="A216" t="s">
        <v>565</v>
      </c>
      <c r="B216" t="s">
        <v>77</v>
      </c>
      <c r="C216" t="s">
        <v>553</v>
      </c>
      <c r="D216" t="s">
        <v>79</v>
      </c>
      <c r="E216" s="2" t="str">
        <f t="shared" si="5"/>
        <v>FX2203502</v>
      </c>
      <c r="F216" t="s">
        <v>80</v>
      </c>
      <c r="G216" t="s">
        <v>80</v>
      </c>
      <c r="H216" t="s">
        <v>81</v>
      </c>
      <c r="I216" t="s">
        <v>566</v>
      </c>
      <c r="J216">
        <v>67</v>
      </c>
      <c r="K216" t="s">
        <v>83</v>
      </c>
      <c r="L216" t="s">
        <v>84</v>
      </c>
      <c r="M216" t="s">
        <v>85</v>
      </c>
      <c r="N216">
        <v>2</v>
      </c>
      <c r="O216" s="1">
        <v>44627.508530092593</v>
      </c>
      <c r="P216" s="1">
        <v>44627.690671296295</v>
      </c>
      <c r="Q216">
        <v>15022</v>
      </c>
      <c r="R216">
        <v>715</v>
      </c>
      <c r="S216" t="b">
        <v>0</v>
      </c>
      <c r="T216" t="s">
        <v>86</v>
      </c>
      <c r="U216" t="b">
        <v>0</v>
      </c>
      <c r="V216" t="s">
        <v>105</v>
      </c>
      <c r="W216" s="1">
        <v>44627.51798611111</v>
      </c>
      <c r="X216">
        <v>531</v>
      </c>
      <c r="Y216">
        <v>62</v>
      </c>
      <c r="Z216">
        <v>0</v>
      </c>
      <c r="AA216">
        <v>62</v>
      </c>
      <c r="AB216">
        <v>0</v>
      </c>
      <c r="AC216">
        <v>3</v>
      </c>
      <c r="AD216">
        <v>5</v>
      </c>
      <c r="AE216">
        <v>0</v>
      </c>
      <c r="AF216">
        <v>0</v>
      </c>
      <c r="AG216">
        <v>0</v>
      </c>
      <c r="AH216" t="s">
        <v>92</v>
      </c>
      <c r="AI216" s="1">
        <v>44627.690671296295</v>
      </c>
      <c r="AJ216">
        <v>184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5</v>
      </c>
      <c r="AQ216">
        <v>0</v>
      </c>
      <c r="AR216">
        <v>0</v>
      </c>
      <c r="AS216">
        <v>0</v>
      </c>
      <c r="AT216" t="s">
        <v>86</v>
      </c>
      <c r="AU216" t="s">
        <v>86</v>
      </c>
      <c r="AV216" t="s">
        <v>86</v>
      </c>
      <c r="AW216" t="s">
        <v>86</v>
      </c>
      <c r="AX216" t="s">
        <v>86</v>
      </c>
      <c r="AY216" t="s">
        <v>86</v>
      </c>
      <c r="AZ216" t="s">
        <v>86</v>
      </c>
      <c r="BA216" t="s">
        <v>86</v>
      </c>
      <c r="BB216" t="s">
        <v>86</v>
      </c>
      <c r="BC216" t="s">
        <v>86</v>
      </c>
      <c r="BD216" t="s">
        <v>86</v>
      </c>
      <c r="BE216" t="s">
        <v>86</v>
      </c>
    </row>
    <row r="217" spans="1:57" x14ac:dyDescent="0.45">
      <c r="A217" t="s">
        <v>567</v>
      </c>
      <c r="B217" t="s">
        <v>77</v>
      </c>
      <c r="C217" t="s">
        <v>553</v>
      </c>
      <c r="D217" t="s">
        <v>79</v>
      </c>
      <c r="E217" s="2" t="str">
        <f t="shared" si="5"/>
        <v>FX2203502</v>
      </c>
      <c r="F217" t="s">
        <v>80</v>
      </c>
      <c r="G217" t="s">
        <v>80</v>
      </c>
      <c r="H217" t="s">
        <v>81</v>
      </c>
      <c r="I217" t="s">
        <v>568</v>
      </c>
      <c r="J217">
        <v>67</v>
      </c>
      <c r="K217" t="s">
        <v>83</v>
      </c>
      <c r="L217" t="s">
        <v>84</v>
      </c>
      <c r="M217" t="s">
        <v>85</v>
      </c>
      <c r="N217">
        <v>2</v>
      </c>
      <c r="O217" s="1">
        <v>44627.508738425924</v>
      </c>
      <c r="P217" s="1">
        <v>44627.690949074073</v>
      </c>
      <c r="Q217">
        <v>15418</v>
      </c>
      <c r="R217">
        <v>325</v>
      </c>
      <c r="S217" t="b">
        <v>0</v>
      </c>
      <c r="T217" t="s">
        <v>86</v>
      </c>
      <c r="U217" t="b">
        <v>0</v>
      </c>
      <c r="V217" t="s">
        <v>113</v>
      </c>
      <c r="W217" s="1">
        <v>44627.514224537037</v>
      </c>
      <c r="X217">
        <v>197</v>
      </c>
      <c r="Y217">
        <v>57</v>
      </c>
      <c r="Z217">
        <v>0</v>
      </c>
      <c r="AA217">
        <v>57</v>
      </c>
      <c r="AB217">
        <v>0</v>
      </c>
      <c r="AC217">
        <v>11</v>
      </c>
      <c r="AD217">
        <v>10</v>
      </c>
      <c r="AE217">
        <v>0</v>
      </c>
      <c r="AF217">
        <v>0</v>
      </c>
      <c r="AG217">
        <v>0</v>
      </c>
      <c r="AH217" t="s">
        <v>207</v>
      </c>
      <c r="AI217" s="1">
        <v>44627.690949074073</v>
      </c>
      <c r="AJ217">
        <v>128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10</v>
      </c>
      <c r="AQ217">
        <v>0</v>
      </c>
      <c r="AR217">
        <v>0</v>
      </c>
      <c r="AS217">
        <v>0</v>
      </c>
      <c r="AT217" t="s">
        <v>86</v>
      </c>
      <c r="AU217" t="s">
        <v>86</v>
      </c>
      <c r="AV217" t="s">
        <v>86</v>
      </c>
      <c r="AW217" t="s">
        <v>86</v>
      </c>
      <c r="AX217" t="s">
        <v>86</v>
      </c>
      <c r="AY217" t="s">
        <v>86</v>
      </c>
      <c r="AZ217" t="s">
        <v>86</v>
      </c>
      <c r="BA217" t="s">
        <v>86</v>
      </c>
      <c r="BB217" t="s">
        <v>86</v>
      </c>
      <c r="BC217" t="s">
        <v>86</v>
      </c>
      <c r="BD217" t="s">
        <v>86</v>
      </c>
      <c r="BE217" t="s">
        <v>86</v>
      </c>
    </row>
    <row r="218" spans="1:57" x14ac:dyDescent="0.45">
      <c r="A218" t="s">
        <v>569</v>
      </c>
      <c r="B218" t="s">
        <v>77</v>
      </c>
      <c r="C218" t="s">
        <v>553</v>
      </c>
      <c r="D218" t="s">
        <v>79</v>
      </c>
      <c r="E218" s="2" t="str">
        <f t="shared" si="5"/>
        <v>FX2203502</v>
      </c>
      <c r="F218" t="s">
        <v>80</v>
      </c>
      <c r="G218" t="s">
        <v>80</v>
      </c>
      <c r="H218" t="s">
        <v>81</v>
      </c>
      <c r="I218" t="s">
        <v>570</v>
      </c>
      <c r="J218">
        <v>67</v>
      </c>
      <c r="K218" t="s">
        <v>83</v>
      </c>
      <c r="L218" t="s">
        <v>84</v>
      </c>
      <c r="M218" t="s">
        <v>85</v>
      </c>
      <c r="N218">
        <v>2</v>
      </c>
      <c r="O218" s="1">
        <v>44627.508900462963</v>
      </c>
      <c r="P218" s="1">
        <v>44627.692673611113</v>
      </c>
      <c r="Q218">
        <v>15370</v>
      </c>
      <c r="R218">
        <v>508</v>
      </c>
      <c r="S218" t="b">
        <v>0</v>
      </c>
      <c r="T218" t="s">
        <v>86</v>
      </c>
      <c r="U218" t="b">
        <v>0</v>
      </c>
      <c r="V218" t="s">
        <v>154</v>
      </c>
      <c r="W218" s="1">
        <v>44627.516412037039</v>
      </c>
      <c r="X218">
        <v>336</v>
      </c>
      <c r="Y218">
        <v>62</v>
      </c>
      <c r="Z218">
        <v>0</v>
      </c>
      <c r="AA218">
        <v>62</v>
      </c>
      <c r="AB218">
        <v>0</v>
      </c>
      <c r="AC218">
        <v>2</v>
      </c>
      <c r="AD218">
        <v>5</v>
      </c>
      <c r="AE218">
        <v>0</v>
      </c>
      <c r="AF218">
        <v>0</v>
      </c>
      <c r="AG218">
        <v>0</v>
      </c>
      <c r="AH218" t="s">
        <v>92</v>
      </c>
      <c r="AI218" s="1">
        <v>44627.692673611113</v>
      </c>
      <c r="AJ218">
        <v>172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5</v>
      </c>
      <c r="AQ218">
        <v>0</v>
      </c>
      <c r="AR218">
        <v>0</v>
      </c>
      <c r="AS218">
        <v>0</v>
      </c>
      <c r="AT218" t="s">
        <v>86</v>
      </c>
      <c r="AU218" t="s">
        <v>86</v>
      </c>
      <c r="AV218" t="s">
        <v>86</v>
      </c>
      <c r="AW218" t="s">
        <v>86</v>
      </c>
      <c r="AX218" t="s">
        <v>86</v>
      </c>
      <c r="AY218" t="s">
        <v>86</v>
      </c>
      <c r="AZ218" t="s">
        <v>86</v>
      </c>
      <c r="BA218" t="s">
        <v>86</v>
      </c>
      <c r="BB218" t="s">
        <v>86</v>
      </c>
      <c r="BC218" t="s">
        <v>86</v>
      </c>
      <c r="BD218" t="s">
        <v>86</v>
      </c>
      <c r="BE218" t="s">
        <v>86</v>
      </c>
    </row>
    <row r="219" spans="1:57" x14ac:dyDescent="0.45">
      <c r="A219" t="s">
        <v>571</v>
      </c>
      <c r="B219" t="s">
        <v>77</v>
      </c>
      <c r="C219" t="s">
        <v>553</v>
      </c>
      <c r="D219" t="s">
        <v>79</v>
      </c>
      <c r="E219" s="2" t="str">
        <f t="shared" si="5"/>
        <v>FX2203502</v>
      </c>
      <c r="F219" t="s">
        <v>80</v>
      </c>
      <c r="G219" t="s">
        <v>80</v>
      </c>
      <c r="H219" t="s">
        <v>81</v>
      </c>
      <c r="I219" t="s">
        <v>572</v>
      </c>
      <c r="J219">
        <v>67</v>
      </c>
      <c r="K219" t="s">
        <v>83</v>
      </c>
      <c r="L219" t="s">
        <v>84</v>
      </c>
      <c r="M219" t="s">
        <v>85</v>
      </c>
      <c r="N219">
        <v>2</v>
      </c>
      <c r="O219" s="1">
        <v>44627.509062500001</v>
      </c>
      <c r="P219" s="1">
        <v>44627.693657407406</v>
      </c>
      <c r="Q219">
        <v>15582</v>
      </c>
      <c r="R219">
        <v>367</v>
      </c>
      <c r="S219" t="b">
        <v>0</v>
      </c>
      <c r="T219" t="s">
        <v>86</v>
      </c>
      <c r="U219" t="b">
        <v>0</v>
      </c>
      <c r="V219" t="s">
        <v>113</v>
      </c>
      <c r="W219" s="1">
        <v>44627.516655092593</v>
      </c>
      <c r="X219">
        <v>209</v>
      </c>
      <c r="Y219">
        <v>62</v>
      </c>
      <c r="Z219">
        <v>0</v>
      </c>
      <c r="AA219">
        <v>62</v>
      </c>
      <c r="AB219">
        <v>0</v>
      </c>
      <c r="AC219">
        <v>3</v>
      </c>
      <c r="AD219">
        <v>5</v>
      </c>
      <c r="AE219">
        <v>0</v>
      </c>
      <c r="AF219">
        <v>0</v>
      </c>
      <c r="AG219">
        <v>0</v>
      </c>
      <c r="AH219" t="s">
        <v>207</v>
      </c>
      <c r="AI219" s="1">
        <v>44627.693657407406</v>
      </c>
      <c r="AJ219">
        <v>158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</v>
      </c>
      <c r="AQ219">
        <v>0</v>
      </c>
      <c r="AR219">
        <v>0</v>
      </c>
      <c r="AS219">
        <v>0</v>
      </c>
      <c r="AT219" t="s">
        <v>86</v>
      </c>
      <c r="AU219" t="s">
        <v>86</v>
      </c>
      <c r="AV219" t="s">
        <v>86</v>
      </c>
      <c r="AW219" t="s">
        <v>86</v>
      </c>
      <c r="AX219" t="s">
        <v>86</v>
      </c>
      <c r="AY219" t="s">
        <v>86</v>
      </c>
      <c r="AZ219" t="s">
        <v>86</v>
      </c>
      <c r="BA219" t="s">
        <v>86</v>
      </c>
      <c r="BB219" t="s">
        <v>86</v>
      </c>
      <c r="BC219" t="s">
        <v>86</v>
      </c>
      <c r="BD219" t="s">
        <v>86</v>
      </c>
      <c r="BE219" t="s">
        <v>86</v>
      </c>
    </row>
    <row r="220" spans="1:57" x14ac:dyDescent="0.45">
      <c r="A220" t="s">
        <v>573</v>
      </c>
      <c r="B220" t="s">
        <v>77</v>
      </c>
      <c r="C220" t="s">
        <v>553</v>
      </c>
      <c r="D220" t="s">
        <v>79</v>
      </c>
      <c r="E220" s="2" t="str">
        <f t="shared" si="5"/>
        <v>FX2203502</v>
      </c>
      <c r="F220" t="s">
        <v>80</v>
      </c>
      <c r="G220" t="s">
        <v>80</v>
      </c>
      <c r="H220" t="s">
        <v>81</v>
      </c>
      <c r="I220" t="s">
        <v>574</v>
      </c>
      <c r="J220">
        <v>77</v>
      </c>
      <c r="K220" t="s">
        <v>83</v>
      </c>
      <c r="L220" t="s">
        <v>84</v>
      </c>
      <c r="M220" t="s">
        <v>85</v>
      </c>
      <c r="N220">
        <v>2</v>
      </c>
      <c r="O220" s="1">
        <v>44627.509270833332</v>
      </c>
      <c r="P220" s="1">
        <v>44627.695347222223</v>
      </c>
      <c r="Q220">
        <v>15385</v>
      </c>
      <c r="R220">
        <v>692</v>
      </c>
      <c r="S220" t="b">
        <v>0</v>
      </c>
      <c r="T220" t="s">
        <v>86</v>
      </c>
      <c r="U220" t="b">
        <v>0</v>
      </c>
      <c r="V220" t="s">
        <v>105</v>
      </c>
      <c r="W220" s="1">
        <v>44627.5231712963</v>
      </c>
      <c r="X220">
        <v>447</v>
      </c>
      <c r="Y220">
        <v>72</v>
      </c>
      <c r="Z220">
        <v>0</v>
      </c>
      <c r="AA220">
        <v>72</v>
      </c>
      <c r="AB220">
        <v>0</v>
      </c>
      <c r="AC220">
        <v>6</v>
      </c>
      <c r="AD220">
        <v>5</v>
      </c>
      <c r="AE220">
        <v>0</v>
      </c>
      <c r="AF220">
        <v>0</v>
      </c>
      <c r="AG220">
        <v>0</v>
      </c>
      <c r="AH220" t="s">
        <v>92</v>
      </c>
      <c r="AI220" s="1">
        <v>44627.695347222223</v>
      </c>
      <c r="AJ220">
        <v>230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5</v>
      </c>
      <c r="AQ220">
        <v>0</v>
      </c>
      <c r="AR220">
        <v>0</v>
      </c>
      <c r="AS220">
        <v>0</v>
      </c>
      <c r="AT220" t="s">
        <v>86</v>
      </c>
      <c r="AU220" t="s">
        <v>86</v>
      </c>
      <c r="AV220" t="s">
        <v>86</v>
      </c>
      <c r="AW220" t="s">
        <v>86</v>
      </c>
      <c r="AX220" t="s">
        <v>86</v>
      </c>
      <c r="AY220" t="s">
        <v>86</v>
      </c>
      <c r="AZ220" t="s">
        <v>86</v>
      </c>
      <c r="BA220" t="s">
        <v>86</v>
      </c>
      <c r="BB220" t="s">
        <v>86</v>
      </c>
      <c r="BC220" t="s">
        <v>86</v>
      </c>
      <c r="BD220" t="s">
        <v>86</v>
      </c>
      <c r="BE220" t="s">
        <v>86</v>
      </c>
    </row>
    <row r="221" spans="1:57" x14ac:dyDescent="0.45">
      <c r="A221" t="s">
        <v>575</v>
      </c>
      <c r="B221" t="s">
        <v>77</v>
      </c>
      <c r="C221" t="s">
        <v>553</v>
      </c>
      <c r="D221" t="s">
        <v>79</v>
      </c>
      <c r="E221" s="2" t="str">
        <f t="shared" si="5"/>
        <v>FX2203502</v>
      </c>
      <c r="F221" t="s">
        <v>80</v>
      </c>
      <c r="G221" t="s">
        <v>80</v>
      </c>
      <c r="H221" t="s">
        <v>81</v>
      </c>
      <c r="I221" t="s">
        <v>576</v>
      </c>
      <c r="J221">
        <v>28</v>
      </c>
      <c r="K221" t="s">
        <v>83</v>
      </c>
      <c r="L221" t="s">
        <v>84</v>
      </c>
      <c r="M221" t="s">
        <v>85</v>
      </c>
      <c r="N221">
        <v>2</v>
      </c>
      <c r="O221" s="1">
        <v>44627.509479166663</v>
      </c>
      <c r="P221" s="1">
        <v>44627.694097222222</v>
      </c>
      <c r="Q221">
        <v>14839</v>
      </c>
      <c r="R221">
        <v>1112</v>
      </c>
      <c r="S221" t="b">
        <v>0</v>
      </c>
      <c r="T221" t="s">
        <v>86</v>
      </c>
      <c r="U221" t="b">
        <v>0</v>
      </c>
      <c r="V221" t="s">
        <v>118</v>
      </c>
      <c r="W221" s="1">
        <v>44627.529849537037</v>
      </c>
      <c r="X221">
        <v>1002</v>
      </c>
      <c r="Y221">
        <v>21</v>
      </c>
      <c r="Z221">
        <v>0</v>
      </c>
      <c r="AA221">
        <v>21</v>
      </c>
      <c r="AB221">
        <v>0</v>
      </c>
      <c r="AC221">
        <v>0</v>
      </c>
      <c r="AD221">
        <v>7</v>
      </c>
      <c r="AE221">
        <v>0</v>
      </c>
      <c r="AF221">
        <v>0</v>
      </c>
      <c r="AG221">
        <v>0</v>
      </c>
      <c r="AH221" t="s">
        <v>122</v>
      </c>
      <c r="AI221" s="1">
        <v>44627.694097222222</v>
      </c>
      <c r="AJ221">
        <v>110</v>
      </c>
      <c r="AK221">
        <v>2</v>
      </c>
      <c r="AL221">
        <v>0</v>
      </c>
      <c r="AM221">
        <v>2</v>
      </c>
      <c r="AN221">
        <v>0</v>
      </c>
      <c r="AO221">
        <v>1</v>
      </c>
      <c r="AP221">
        <v>5</v>
      </c>
      <c r="AQ221">
        <v>0</v>
      </c>
      <c r="AR221">
        <v>0</v>
      </c>
      <c r="AS221">
        <v>0</v>
      </c>
      <c r="AT221" t="s">
        <v>86</v>
      </c>
      <c r="AU221" t="s">
        <v>86</v>
      </c>
      <c r="AV221" t="s">
        <v>86</v>
      </c>
      <c r="AW221" t="s">
        <v>86</v>
      </c>
      <c r="AX221" t="s">
        <v>86</v>
      </c>
      <c r="AY221" t="s">
        <v>86</v>
      </c>
      <c r="AZ221" t="s">
        <v>86</v>
      </c>
      <c r="BA221" t="s">
        <v>86</v>
      </c>
      <c r="BB221" t="s">
        <v>86</v>
      </c>
      <c r="BC221" t="s">
        <v>86</v>
      </c>
      <c r="BD221" t="s">
        <v>86</v>
      </c>
      <c r="BE221" t="s">
        <v>86</v>
      </c>
    </row>
    <row r="222" spans="1:57" x14ac:dyDescent="0.45">
      <c r="A222" t="s">
        <v>577</v>
      </c>
      <c r="B222" t="s">
        <v>77</v>
      </c>
      <c r="C222" t="s">
        <v>553</v>
      </c>
      <c r="D222" t="s">
        <v>79</v>
      </c>
      <c r="E222" s="2" t="str">
        <f t="shared" si="5"/>
        <v>FX2203502</v>
      </c>
      <c r="F222" t="s">
        <v>80</v>
      </c>
      <c r="G222" t="s">
        <v>80</v>
      </c>
      <c r="H222" t="s">
        <v>81</v>
      </c>
      <c r="I222" t="s">
        <v>578</v>
      </c>
      <c r="J222">
        <v>75</v>
      </c>
      <c r="K222" t="s">
        <v>83</v>
      </c>
      <c r="L222" t="s">
        <v>84</v>
      </c>
      <c r="M222" t="s">
        <v>85</v>
      </c>
      <c r="N222">
        <v>2</v>
      </c>
      <c r="O222" s="1">
        <v>44627.51</v>
      </c>
      <c r="P222" s="1">
        <v>44627.696122685185</v>
      </c>
      <c r="Q222">
        <v>15554</v>
      </c>
      <c r="R222">
        <v>527</v>
      </c>
      <c r="S222" t="b">
        <v>0</v>
      </c>
      <c r="T222" t="s">
        <v>86</v>
      </c>
      <c r="U222" t="b">
        <v>0</v>
      </c>
      <c r="V222" t="s">
        <v>154</v>
      </c>
      <c r="W222" s="1">
        <v>44627.524039351854</v>
      </c>
      <c r="X222">
        <v>315</v>
      </c>
      <c r="Y222">
        <v>65</v>
      </c>
      <c r="Z222">
        <v>0</v>
      </c>
      <c r="AA222">
        <v>65</v>
      </c>
      <c r="AB222">
        <v>0</v>
      </c>
      <c r="AC222">
        <v>10</v>
      </c>
      <c r="AD222">
        <v>10</v>
      </c>
      <c r="AE222">
        <v>0</v>
      </c>
      <c r="AF222">
        <v>0</v>
      </c>
      <c r="AG222">
        <v>0</v>
      </c>
      <c r="AH222" t="s">
        <v>207</v>
      </c>
      <c r="AI222" s="1">
        <v>44627.696122685185</v>
      </c>
      <c r="AJ222">
        <v>212</v>
      </c>
      <c r="AK222">
        <v>2</v>
      </c>
      <c r="AL222">
        <v>0</v>
      </c>
      <c r="AM222">
        <v>2</v>
      </c>
      <c r="AN222">
        <v>0</v>
      </c>
      <c r="AO222">
        <v>2</v>
      </c>
      <c r="AP222">
        <v>8</v>
      </c>
      <c r="AQ222">
        <v>0</v>
      </c>
      <c r="AR222">
        <v>0</v>
      </c>
      <c r="AS222">
        <v>0</v>
      </c>
      <c r="AT222" t="s">
        <v>86</v>
      </c>
      <c r="AU222" t="s">
        <v>86</v>
      </c>
      <c r="AV222" t="s">
        <v>86</v>
      </c>
      <c r="AW222" t="s">
        <v>86</v>
      </c>
      <c r="AX222" t="s">
        <v>86</v>
      </c>
      <c r="AY222" t="s">
        <v>86</v>
      </c>
      <c r="AZ222" t="s">
        <v>86</v>
      </c>
      <c r="BA222" t="s">
        <v>86</v>
      </c>
      <c r="BB222" t="s">
        <v>86</v>
      </c>
      <c r="BC222" t="s">
        <v>86</v>
      </c>
      <c r="BD222" t="s">
        <v>86</v>
      </c>
      <c r="BE222" t="s">
        <v>86</v>
      </c>
    </row>
    <row r="223" spans="1:57" x14ac:dyDescent="0.45">
      <c r="A223" t="s">
        <v>579</v>
      </c>
      <c r="B223" t="s">
        <v>77</v>
      </c>
      <c r="C223" t="s">
        <v>553</v>
      </c>
      <c r="D223" t="s">
        <v>79</v>
      </c>
      <c r="E223" s="2" t="str">
        <f t="shared" si="5"/>
        <v>FX2203502</v>
      </c>
      <c r="F223" t="s">
        <v>80</v>
      </c>
      <c r="G223" t="s">
        <v>80</v>
      </c>
      <c r="H223" t="s">
        <v>81</v>
      </c>
      <c r="I223" t="s">
        <v>580</v>
      </c>
      <c r="J223">
        <v>28</v>
      </c>
      <c r="K223" t="s">
        <v>83</v>
      </c>
      <c r="L223" t="s">
        <v>84</v>
      </c>
      <c r="M223" t="s">
        <v>85</v>
      </c>
      <c r="N223">
        <v>2</v>
      </c>
      <c r="O223" s="1">
        <v>44627.510266203702</v>
      </c>
      <c r="P223" s="1">
        <v>44627.6955787037</v>
      </c>
      <c r="Q223">
        <v>15460</v>
      </c>
      <c r="R223">
        <v>551</v>
      </c>
      <c r="S223" t="b">
        <v>0</v>
      </c>
      <c r="T223" t="s">
        <v>86</v>
      </c>
      <c r="U223" t="b">
        <v>0</v>
      </c>
      <c r="V223" t="s">
        <v>87</v>
      </c>
      <c r="W223" s="1">
        <v>44627.52547453704</v>
      </c>
      <c r="X223">
        <v>424</v>
      </c>
      <c r="Y223">
        <v>21</v>
      </c>
      <c r="Z223">
        <v>0</v>
      </c>
      <c r="AA223">
        <v>21</v>
      </c>
      <c r="AB223">
        <v>0</v>
      </c>
      <c r="AC223">
        <v>18</v>
      </c>
      <c r="AD223">
        <v>7</v>
      </c>
      <c r="AE223">
        <v>0</v>
      </c>
      <c r="AF223">
        <v>0</v>
      </c>
      <c r="AG223">
        <v>0</v>
      </c>
      <c r="AH223" t="s">
        <v>122</v>
      </c>
      <c r="AI223" s="1">
        <v>44627.6955787037</v>
      </c>
      <c r="AJ223">
        <v>127</v>
      </c>
      <c r="AK223">
        <v>2</v>
      </c>
      <c r="AL223">
        <v>0</v>
      </c>
      <c r="AM223">
        <v>2</v>
      </c>
      <c r="AN223">
        <v>0</v>
      </c>
      <c r="AO223">
        <v>1</v>
      </c>
      <c r="AP223">
        <v>5</v>
      </c>
      <c r="AQ223">
        <v>0</v>
      </c>
      <c r="AR223">
        <v>0</v>
      </c>
      <c r="AS223">
        <v>0</v>
      </c>
      <c r="AT223" t="s">
        <v>86</v>
      </c>
      <c r="AU223" t="s">
        <v>86</v>
      </c>
      <c r="AV223" t="s">
        <v>86</v>
      </c>
      <c r="AW223" t="s">
        <v>86</v>
      </c>
      <c r="AX223" t="s">
        <v>86</v>
      </c>
      <c r="AY223" t="s">
        <v>86</v>
      </c>
      <c r="AZ223" t="s">
        <v>86</v>
      </c>
      <c r="BA223" t="s">
        <v>86</v>
      </c>
      <c r="BB223" t="s">
        <v>86</v>
      </c>
      <c r="BC223" t="s">
        <v>86</v>
      </c>
      <c r="BD223" t="s">
        <v>86</v>
      </c>
      <c r="BE223" t="s">
        <v>86</v>
      </c>
    </row>
    <row r="224" spans="1:57" x14ac:dyDescent="0.45">
      <c r="A224" t="s">
        <v>581</v>
      </c>
      <c r="B224" t="s">
        <v>77</v>
      </c>
      <c r="C224" t="s">
        <v>553</v>
      </c>
      <c r="D224" t="s">
        <v>79</v>
      </c>
      <c r="E224" s="2" t="str">
        <f t="shared" si="5"/>
        <v>FX2203502</v>
      </c>
      <c r="F224" t="s">
        <v>80</v>
      </c>
      <c r="G224" t="s">
        <v>80</v>
      </c>
      <c r="H224" t="s">
        <v>81</v>
      </c>
      <c r="I224" t="s">
        <v>582</v>
      </c>
      <c r="J224">
        <v>80</v>
      </c>
      <c r="K224" t="s">
        <v>83</v>
      </c>
      <c r="L224" t="s">
        <v>84</v>
      </c>
      <c r="M224" t="s">
        <v>85</v>
      </c>
      <c r="N224">
        <v>2</v>
      </c>
      <c r="O224" s="1">
        <v>44627.510659722226</v>
      </c>
      <c r="P224" s="1">
        <v>44627.698599537034</v>
      </c>
      <c r="Q224">
        <v>15326</v>
      </c>
      <c r="R224">
        <v>912</v>
      </c>
      <c r="S224" t="b">
        <v>0</v>
      </c>
      <c r="T224" t="s">
        <v>86</v>
      </c>
      <c r="U224" t="b">
        <v>0</v>
      </c>
      <c r="V224" t="s">
        <v>200</v>
      </c>
      <c r="W224" s="1">
        <v>44627.528831018521</v>
      </c>
      <c r="X224">
        <v>632</v>
      </c>
      <c r="Y224">
        <v>70</v>
      </c>
      <c r="Z224">
        <v>0</v>
      </c>
      <c r="AA224">
        <v>70</v>
      </c>
      <c r="AB224">
        <v>0</v>
      </c>
      <c r="AC224">
        <v>25</v>
      </c>
      <c r="AD224">
        <v>10</v>
      </c>
      <c r="AE224">
        <v>0</v>
      </c>
      <c r="AF224">
        <v>0</v>
      </c>
      <c r="AG224">
        <v>0</v>
      </c>
      <c r="AH224" t="s">
        <v>92</v>
      </c>
      <c r="AI224" s="1">
        <v>44627.698599537034</v>
      </c>
      <c r="AJ224">
        <v>280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10</v>
      </c>
      <c r="AQ224">
        <v>0</v>
      </c>
      <c r="AR224">
        <v>0</v>
      </c>
      <c r="AS224">
        <v>0</v>
      </c>
      <c r="AT224" t="s">
        <v>86</v>
      </c>
      <c r="AU224" t="s">
        <v>86</v>
      </c>
      <c r="AV224" t="s">
        <v>86</v>
      </c>
      <c r="AW224" t="s">
        <v>86</v>
      </c>
      <c r="AX224" t="s">
        <v>86</v>
      </c>
      <c r="AY224" t="s">
        <v>86</v>
      </c>
      <c r="AZ224" t="s">
        <v>86</v>
      </c>
      <c r="BA224" t="s">
        <v>86</v>
      </c>
      <c r="BB224" t="s">
        <v>86</v>
      </c>
      <c r="BC224" t="s">
        <v>86</v>
      </c>
      <c r="BD224" t="s">
        <v>86</v>
      </c>
      <c r="BE224" t="s">
        <v>86</v>
      </c>
    </row>
    <row r="225" spans="1:57" x14ac:dyDescent="0.45">
      <c r="A225" t="s">
        <v>583</v>
      </c>
      <c r="B225" t="s">
        <v>77</v>
      </c>
      <c r="C225" t="s">
        <v>584</v>
      </c>
      <c r="D225" t="s">
        <v>79</v>
      </c>
      <c r="E225" s="2" t="str">
        <f t="shared" ref="E225:E230" si="6">HYPERLINK("capsilon://?command=openfolder&amp;siteaddress=FAM.docvelocity-na8.net&amp;folderid=FX8B530C26-B1A7-4CC8-982D-DBB22839FDAB","FX22032361")</f>
        <v>FX22032361</v>
      </c>
      <c r="F225" t="s">
        <v>80</v>
      </c>
      <c r="G225" t="s">
        <v>80</v>
      </c>
      <c r="H225" t="s">
        <v>81</v>
      </c>
      <c r="I225" t="s">
        <v>585</v>
      </c>
      <c r="J225">
        <v>50</v>
      </c>
      <c r="K225" t="s">
        <v>83</v>
      </c>
      <c r="L225" t="s">
        <v>84</v>
      </c>
      <c r="M225" t="s">
        <v>85</v>
      </c>
      <c r="N225">
        <v>2</v>
      </c>
      <c r="O225" s="1">
        <v>44627.511956018519</v>
      </c>
      <c r="P225" s="1">
        <v>44627.696643518517</v>
      </c>
      <c r="Q225">
        <v>15084</v>
      </c>
      <c r="R225">
        <v>873</v>
      </c>
      <c r="S225" t="b">
        <v>0</v>
      </c>
      <c r="T225" t="s">
        <v>86</v>
      </c>
      <c r="U225" t="b">
        <v>0</v>
      </c>
      <c r="V225" t="s">
        <v>105</v>
      </c>
      <c r="W225" s="1">
        <v>44627.532233796293</v>
      </c>
      <c r="X225">
        <v>782</v>
      </c>
      <c r="Y225">
        <v>45</v>
      </c>
      <c r="Z225">
        <v>0</v>
      </c>
      <c r="AA225">
        <v>45</v>
      </c>
      <c r="AB225">
        <v>0</v>
      </c>
      <c r="AC225">
        <v>18</v>
      </c>
      <c r="AD225">
        <v>5</v>
      </c>
      <c r="AE225">
        <v>0</v>
      </c>
      <c r="AF225">
        <v>0</v>
      </c>
      <c r="AG225">
        <v>0</v>
      </c>
      <c r="AH225" t="s">
        <v>122</v>
      </c>
      <c r="AI225" s="1">
        <v>44627.696643518517</v>
      </c>
      <c r="AJ225">
        <v>91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5</v>
      </c>
      <c r="AQ225">
        <v>0</v>
      </c>
      <c r="AR225">
        <v>0</v>
      </c>
      <c r="AS225">
        <v>0</v>
      </c>
      <c r="AT225" t="s">
        <v>86</v>
      </c>
      <c r="AU225" t="s">
        <v>86</v>
      </c>
      <c r="AV225" t="s">
        <v>86</v>
      </c>
      <c r="AW225" t="s">
        <v>86</v>
      </c>
      <c r="AX225" t="s">
        <v>86</v>
      </c>
      <c r="AY225" t="s">
        <v>86</v>
      </c>
      <c r="AZ225" t="s">
        <v>86</v>
      </c>
      <c r="BA225" t="s">
        <v>86</v>
      </c>
      <c r="BB225" t="s">
        <v>86</v>
      </c>
      <c r="BC225" t="s">
        <v>86</v>
      </c>
      <c r="BD225" t="s">
        <v>86</v>
      </c>
      <c r="BE225" t="s">
        <v>86</v>
      </c>
    </row>
    <row r="226" spans="1:57" x14ac:dyDescent="0.45">
      <c r="A226" t="s">
        <v>586</v>
      </c>
      <c r="B226" t="s">
        <v>77</v>
      </c>
      <c r="C226" t="s">
        <v>584</v>
      </c>
      <c r="D226" t="s">
        <v>79</v>
      </c>
      <c r="E226" s="2" t="str">
        <f t="shared" si="6"/>
        <v>FX22032361</v>
      </c>
      <c r="F226" t="s">
        <v>80</v>
      </c>
      <c r="G226" t="s">
        <v>80</v>
      </c>
      <c r="H226" t="s">
        <v>81</v>
      </c>
      <c r="I226" t="s">
        <v>587</v>
      </c>
      <c r="J226">
        <v>50</v>
      </c>
      <c r="K226" t="s">
        <v>83</v>
      </c>
      <c r="L226" t="s">
        <v>84</v>
      </c>
      <c r="M226" t="s">
        <v>85</v>
      </c>
      <c r="N226">
        <v>2</v>
      </c>
      <c r="O226" s="1">
        <v>44627.512129629627</v>
      </c>
      <c r="P226" s="1">
        <v>44627.698263888888</v>
      </c>
      <c r="Q226">
        <v>15508</v>
      </c>
      <c r="R226">
        <v>574</v>
      </c>
      <c r="S226" t="b">
        <v>0</v>
      </c>
      <c r="T226" t="s">
        <v>86</v>
      </c>
      <c r="U226" t="b">
        <v>0</v>
      </c>
      <c r="V226" t="s">
        <v>154</v>
      </c>
      <c r="W226" s="1">
        <v>44627.528564814813</v>
      </c>
      <c r="X226">
        <v>390</v>
      </c>
      <c r="Y226">
        <v>45</v>
      </c>
      <c r="Z226">
        <v>0</v>
      </c>
      <c r="AA226">
        <v>45</v>
      </c>
      <c r="AB226">
        <v>0</v>
      </c>
      <c r="AC226">
        <v>18</v>
      </c>
      <c r="AD226">
        <v>5</v>
      </c>
      <c r="AE226">
        <v>0</v>
      </c>
      <c r="AF226">
        <v>0</v>
      </c>
      <c r="AG226">
        <v>0</v>
      </c>
      <c r="AH226" t="s">
        <v>207</v>
      </c>
      <c r="AI226" s="1">
        <v>44627.698263888888</v>
      </c>
      <c r="AJ226">
        <v>184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0</v>
      </c>
      <c r="AT226" t="s">
        <v>86</v>
      </c>
      <c r="AU226" t="s">
        <v>86</v>
      </c>
      <c r="AV226" t="s">
        <v>86</v>
      </c>
      <c r="AW226" t="s">
        <v>86</v>
      </c>
      <c r="AX226" t="s">
        <v>86</v>
      </c>
      <c r="AY226" t="s">
        <v>86</v>
      </c>
      <c r="AZ226" t="s">
        <v>86</v>
      </c>
      <c r="BA226" t="s">
        <v>86</v>
      </c>
      <c r="BB226" t="s">
        <v>86</v>
      </c>
      <c r="BC226" t="s">
        <v>86</v>
      </c>
      <c r="BD226" t="s">
        <v>86</v>
      </c>
      <c r="BE226" t="s">
        <v>86</v>
      </c>
    </row>
    <row r="227" spans="1:57" x14ac:dyDescent="0.45">
      <c r="A227" t="s">
        <v>588</v>
      </c>
      <c r="B227" t="s">
        <v>77</v>
      </c>
      <c r="C227" t="s">
        <v>584</v>
      </c>
      <c r="D227" t="s">
        <v>79</v>
      </c>
      <c r="E227" s="2" t="str">
        <f t="shared" si="6"/>
        <v>FX22032361</v>
      </c>
      <c r="F227" t="s">
        <v>80</v>
      </c>
      <c r="G227" t="s">
        <v>80</v>
      </c>
      <c r="H227" t="s">
        <v>81</v>
      </c>
      <c r="I227" t="s">
        <v>589</v>
      </c>
      <c r="J227">
        <v>55</v>
      </c>
      <c r="K227" t="s">
        <v>83</v>
      </c>
      <c r="L227" t="s">
        <v>84</v>
      </c>
      <c r="M227" t="s">
        <v>85</v>
      </c>
      <c r="N227">
        <v>2</v>
      </c>
      <c r="O227" s="1">
        <v>44627.512349537035</v>
      </c>
      <c r="P227" s="1">
        <v>44627.698981481481</v>
      </c>
      <c r="Q227">
        <v>15547</v>
      </c>
      <c r="R227">
        <v>578</v>
      </c>
      <c r="S227" t="b">
        <v>0</v>
      </c>
      <c r="T227" t="s">
        <v>86</v>
      </c>
      <c r="U227" t="b">
        <v>0</v>
      </c>
      <c r="V227" t="s">
        <v>87</v>
      </c>
      <c r="W227" s="1">
        <v>44627.529849537037</v>
      </c>
      <c r="X227">
        <v>377</v>
      </c>
      <c r="Y227">
        <v>50</v>
      </c>
      <c r="Z227">
        <v>0</v>
      </c>
      <c r="AA227">
        <v>50</v>
      </c>
      <c r="AB227">
        <v>0</v>
      </c>
      <c r="AC227">
        <v>15</v>
      </c>
      <c r="AD227">
        <v>5</v>
      </c>
      <c r="AE227">
        <v>0</v>
      </c>
      <c r="AF227">
        <v>0</v>
      </c>
      <c r="AG227">
        <v>0</v>
      </c>
      <c r="AH227" t="s">
        <v>122</v>
      </c>
      <c r="AI227" s="1">
        <v>44627.698981481481</v>
      </c>
      <c r="AJ227">
        <v>201</v>
      </c>
      <c r="AK227">
        <v>4</v>
      </c>
      <c r="AL227">
        <v>0</v>
      </c>
      <c r="AM227">
        <v>4</v>
      </c>
      <c r="AN227">
        <v>0</v>
      </c>
      <c r="AO227">
        <v>3</v>
      </c>
      <c r="AP227">
        <v>1</v>
      </c>
      <c r="AQ227">
        <v>0</v>
      </c>
      <c r="AR227">
        <v>0</v>
      </c>
      <c r="AS227">
        <v>0</v>
      </c>
      <c r="AT227" t="s">
        <v>86</v>
      </c>
      <c r="AU227" t="s">
        <v>86</v>
      </c>
      <c r="AV227" t="s">
        <v>86</v>
      </c>
      <c r="AW227" t="s">
        <v>86</v>
      </c>
      <c r="AX227" t="s">
        <v>86</v>
      </c>
      <c r="AY227" t="s">
        <v>86</v>
      </c>
      <c r="AZ227" t="s">
        <v>86</v>
      </c>
      <c r="BA227" t="s">
        <v>86</v>
      </c>
      <c r="BB227" t="s">
        <v>86</v>
      </c>
      <c r="BC227" t="s">
        <v>86</v>
      </c>
      <c r="BD227" t="s">
        <v>86</v>
      </c>
      <c r="BE227" t="s">
        <v>86</v>
      </c>
    </row>
    <row r="228" spans="1:57" x14ac:dyDescent="0.45">
      <c r="A228" t="s">
        <v>590</v>
      </c>
      <c r="B228" t="s">
        <v>77</v>
      </c>
      <c r="C228" t="s">
        <v>584</v>
      </c>
      <c r="D228" t="s">
        <v>79</v>
      </c>
      <c r="E228" s="2" t="str">
        <f t="shared" si="6"/>
        <v>FX22032361</v>
      </c>
      <c r="F228" t="s">
        <v>80</v>
      </c>
      <c r="G228" t="s">
        <v>80</v>
      </c>
      <c r="H228" t="s">
        <v>81</v>
      </c>
      <c r="I228" t="s">
        <v>591</v>
      </c>
      <c r="J228">
        <v>47</v>
      </c>
      <c r="K228" t="s">
        <v>83</v>
      </c>
      <c r="L228" t="s">
        <v>84</v>
      </c>
      <c r="M228" t="s">
        <v>85</v>
      </c>
      <c r="N228">
        <v>2</v>
      </c>
      <c r="O228" s="1">
        <v>44627.512499999997</v>
      </c>
      <c r="P228" s="1">
        <v>44627.699814814812</v>
      </c>
      <c r="Q228">
        <v>15680</v>
      </c>
      <c r="R228">
        <v>504</v>
      </c>
      <c r="S228" t="b">
        <v>0</v>
      </c>
      <c r="T228" t="s">
        <v>86</v>
      </c>
      <c r="U228" t="b">
        <v>0</v>
      </c>
      <c r="V228" t="s">
        <v>91</v>
      </c>
      <c r="W228" s="1">
        <v>44627.529479166667</v>
      </c>
      <c r="X228">
        <v>276</v>
      </c>
      <c r="Y228">
        <v>42</v>
      </c>
      <c r="Z228">
        <v>0</v>
      </c>
      <c r="AA228">
        <v>42</v>
      </c>
      <c r="AB228">
        <v>0</v>
      </c>
      <c r="AC228">
        <v>17</v>
      </c>
      <c r="AD228">
        <v>5</v>
      </c>
      <c r="AE228">
        <v>0</v>
      </c>
      <c r="AF228">
        <v>0</v>
      </c>
      <c r="AG228">
        <v>0</v>
      </c>
      <c r="AH228" t="s">
        <v>207</v>
      </c>
      <c r="AI228" s="1">
        <v>44627.699814814812</v>
      </c>
      <c r="AJ228">
        <v>133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5</v>
      </c>
      <c r="AQ228">
        <v>0</v>
      </c>
      <c r="AR228">
        <v>0</v>
      </c>
      <c r="AS228">
        <v>0</v>
      </c>
      <c r="AT228" t="s">
        <v>86</v>
      </c>
      <c r="AU228" t="s">
        <v>86</v>
      </c>
      <c r="AV228" t="s">
        <v>86</v>
      </c>
      <c r="AW228" t="s">
        <v>86</v>
      </c>
      <c r="AX228" t="s">
        <v>86</v>
      </c>
      <c r="AY228" t="s">
        <v>86</v>
      </c>
      <c r="AZ228" t="s">
        <v>86</v>
      </c>
      <c r="BA228" t="s">
        <v>86</v>
      </c>
      <c r="BB228" t="s">
        <v>86</v>
      </c>
      <c r="BC228" t="s">
        <v>86</v>
      </c>
      <c r="BD228" t="s">
        <v>86</v>
      </c>
      <c r="BE228" t="s">
        <v>86</v>
      </c>
    </row>
    <row r="229" spans="1:57" x14ac:dyDescent="0.45">
      <c r="A229" t="s">
        <v>592</v>
      </c>
      <c r="B229" t="s">
        <v>77</v>
      </c>
      <c r="C229" t="s">
        <v>584</v>
      </c>
      <c r="D229" t="s">
        <v>79</v>
      </c>
      <c r="E229" s="2" t="str">
        <f t="shared" si="6"/>
        <v>FX22032361</v>
      </c>
      <c r="F229" t="s">
        <v>80</v>
      </c>
      <c r="G229" t="s">
        <v>80</v>
      </c>
      <c r="H229" t="s">
        <v>81</v>
      </c>
      <c r="I229" t="s">
        <v>593</v>
      </c>
      <c r="J229">
        <v>28</v>
      </c>
      <c r="K229" t="s">
        <v>83</v>
      </c>
      <c r="L229" t="s">
        <v>84</v>
      </c>
      <c r="M229" t="s">
        <v>85</v>
      </c>
      <c r="N229">
        <v>2</v>
      </c>
      <c r="O229" s="1">
        <v>44627.513090277775</v>
      </c>
      <c r="P229" s="1">
        <v>44627.700057870374</v>
      </c>
      <c r="Q229">
        <v>15893</v>
      </c>
      <c r="R229">
        <v>261</v>
      </c>
      <c r="S229" t="b">
        <v>0</v>
      </c>
      <c r="T229" t="s">
        <v>86</v>
      </c>
      <c r="U229" t="b">
        <v>0</v>
      </c>
      <c r="V229" t="s">
        <v>154</v>
      </c>
      <c r="W229" s="1">
        <v>44627.53</v>
      </c>
      <c r="X229">
        <v>123</v>
      </c>
      <c r="Y229">
        <v>21</v>
      </c>
      <c r="Z229">
        <v>0</v>
      </c>
      <c r="AA229">
        <v>21</v>
      </c>
      <c r="AB229">
        <v>0</v>
      </c>
      <c r="AC229">
        <v>1</v>
      </c>
      <c r="AD229">
        <v>7</v>
      </c>
      <c r="AE229">
        <v>0</v>
      </c>
      <c r="AF229">
        <v>0</v>
      </c>
      <c r="AG229">
        <v>0</v>
      </c>
      <c r="AH229" t="s">
        <v>92</v>
      </c>
      <c r="AI229" s="1">
        <v>44627.700057870374</v>
      </c>
      <c r="AJ229">
        <v>125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7</v>
      </c>
      <c r="AQ229">
        <v>0</v>
      </c>
      <c r="AR229">
        <v>0</v>
      </c>
      <c r="AS229">
        <v>0</v>
      </c>
      <c r="AT229" t="s">
        <v>86</v>
      </c>
      <c r="AU229" t="s">
        <v>86</v>
      </c>
      <c r="AV229" t="s">
        <v>86</v>
      </c>
      <c r="AW229" t="s">
        <v>86</v>
      </c>
      <c r="AX229" t="s">
        <v>86</v>
      </c>
      <c r="AY229" t="s">
        <v>86</v>
      </c>
      <c r="AZ229" t="s">
        <v>86</v>
      </c>
      <c r="BA229" t="s">
        <v>86</v>
      </c>
      <c r="BB229" t="s">
        <v>86</v>
      </c>
      <c r="BC229" t="s">
        <v>86</v>
      </c>
      <c r="BD229" t="s">
        <v>86</v>
      </c>
      <c r="BE229" t="s">
        <v>86</v>
      </c>
    </row>
    <row r="230" spans="1:57" x14ac:dyDescent="0.45">
      <c r="A230" t="s">
        <v>594</v>
      </c>
      <c r="B230" t="s">
        <v>77</v>
      </c>
      <c r="C230" t="s">
        <v>584</v>
      </c>
      <c r="D230" t="s">
        <v>79</v>
      </c>
      <c r="E230" s="2" t="str">
        <f t="shared" si="6"/>
        <v>FX22032361</v>
      </c>
      <c r="F230" t="s">
        <v>80</v>
      </c>
      <c r="G230" t="s">
        <v>80</v>
      </c>
      <c r="H230" t="s">
        <v>81</v>
      </c>
      <c r="I230" t="s">
        <v>595</v>
      </c>
      <c r="J230">
        <v>28</v>
      </c>
      <c r="K230" t="s">
        <v>83</v>
      </c>
      <c r="L230" t="s">
        <v>84</v>
      </c>
      <c r="M230" t="s">
        <v>85</v>
      </c>
      <c r="N230">
        <v>2</v>
      </c>
      <c r="O230" s="1">
        <v>44627.513356481482</v>
      </c>
      <c r="P230" s="1">
        <v>44627.700023148151</v>
      </c>
      <c r="Q230">
        <v>15635</v>
      </c>
      <c r="R230">
        <v>493</v>
      </c>
      <c r="S230" t="b">
        <v>0</v>
      </c>
      <c r="T230" t="s">
        <v>86</v>
      </c>
      <c r="U230" t="b">
        <v>0</v>
      </c>
      <c r="V230" t="s">
        <v>200</v>
      </c>
      <c r="W230" s="1">
        <v>44627.533518518518</v>
      </c>
      <c r="X230">
        <v>404</v>
      </c>
      <c r="Y230">
        <v>21</v>
      </c>
      <c r="Z230">
        <v>0</v>
      </c>
      <c r="AA230">
        <v>21</v>
      </c>
      <c r="AB230">
        <v>0</v>
      </c>
      <c r="AC230">
        <v>1</v>
      </c>
      <c r="AD230">
        <v>7</v>
      </c>
      <c r="AE230">
        <v>0</v>
      </c>
      <c r="AF230">
        <v>0</v>
      </c>
      <c r="AG230">
        <v>0</v>
      </c>
      <c r="AH230" t="s">
        <v>122</v>
      </c>
      <c r="AI230" s="1">
        <v>44627.700023148151</v>
      </c>
      <c r="AJ230">
        <v>89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7</v>
      </c>
      <c r="AQ230">
        <v>0</v>
      </c>
      <c r="AR230">
        <v>0</v>
      </c>
      <c r="AS230">
        <v>0</v>
      </c>
      <c r="AT230" t="s">
        <v>86</v>
      </c>
      <c r="AU230" t="s">
        <v>86</v>
      </c>
      <c r="AV230" t="s">
        <v>86</v>
      </c>
      <c r="AW230" t="s">
        <v>86</v>
      </c>
      <c r="AX230" t="s">
        <v>86</v>
      </c>
      <c r="AY230" t="s">
        <v>86</v>
      </c>
      <c r="AZ230" t="s">
        <v>86</v>
      </c>
      <c r="BA230" t="s">
        <v>86</v>
      </c>
      <c r="BB230" t="s">
        <v>86</v>
      </c>
      <c r="BC230" t="s">
        <v>86</v>
      </c>
      <c r="BD230" t="s">
        <v>86</v>
      </c>
      <c r="BE230" t="s">
        <v>86</v>
      </c>
    </row>
    <row r="231" spans="1:57" x14ac:dyDescent="0.45">
      <c r="A231" t="s">
        <v>596</v>
      </c>
      <c r="B231" t="s">
        <v>77</v>
      </c>
      <c r="C231" t="s">
        <v>597</v>
      </c>
      <c r="D231" t="s">
        <v>79</v>
      </c>
      <c r="E231" s="2" t="str">
        <f>HYPERLINK("capsilon://?command=openfolder&amp;siteaddress=FAM.docvelocity-na8.net&amp;folderid=FX114B50FE-AAFA-B6AF-6A43-0D7DB320D8DF","FX22032298")</f>
        <v>FX22032298</v>
      </c>
      <c r="F231" t="s">
        <v>80</v>
      </c>
      <c r="G231" t="s">
        <v>80</v>
      </c>
      <c r="H231" t="s">
        <v>81</v>
      </c>
      <c r="I231" t="s">
        <v>598</v>
      </c>
      <c r="J231">
        <v>28</v>
      </c>
      <c r="K231" t="s">
        <v>83</v>
      </c>
      <c r="L231" t="s">
        <v>84</v>
      </c>
      <c r="M231" t="s">
        <v>85</v>
      </c>
      <c r="N231">
        <v>2</v>
      </c>
      <c r="O231" s="1">
        <v>44627.516111111108</v>
      </c>
      <c r="P231" s="1">
        <v>44627.700821759259</v>
      </c>
      <c r="Q231">
        <v>15639</v>
      </c>
      <c r="R231">
        <v>320</v>
      </c>
      <c r="S231" t="b">
        <v>0</v>
      </c>
      <c r="T231" t="s">
        <v>86</v>
      </c>
      <c r="U231" t="b">
        <v>0</v>
      </c>
      <c r="V231" t="s">
        <v>91</v>
      </c>
      <c r="W231" s="1">
        <v>44627.532199074078</v>
      </c>
      <c r="X231">
        <v>234</v>
      </c>
      <c r="Y231">
        <v>21</v>
      </c>
      <c r="Z231">
        <v>0</v>
      </c>
      <c r="AA231">
        <v>21</v>
      </c>
      <c r="AB231">
        <v>0</v>
      </c>
      <c r="AC231">
        <v>0</v>
      </c>
      <c r="AD231">
        <v>7</v>
      </c>
      <c r="AE231">
        <v>0</v>
      </c>
      <c r="AF231">
        <v>0</v>
      </c>
      <c r="AG231">
        <v>0</v>
      </c>
      <c r="AH231" t="s">
        <v>207</v>
      </c>
      <c r="AI231" s="1">
        <v>44627.700821759259</v>
      </c>
      <c r="AJ231">
        <v>86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7</v>
      </c>
      <c r="AQ231">
        <v>0</v>
      </c>
      <c r="AR231">
        <v>0</v>
      </c>
      <c r="AS231">
        <v>0</v>
      </c>
      <c r="AT231" t="s">
        <v>86</v>
      </c>
      <c r="AU231" t="s">
        <v>86</v>
      </c>
      <c r="AV231" t="s">
        <v>86</v>
      </c>
      <c r="AW231" t="s">
        <v>86</v>
      </c>
      <c r="AX231" t="s">
        <v>86</v>
      </c>
      <c r="AY231" t="s">
        <v>86</v>
      </c>
      <c r="AZ231" t="s">
        <v>86</v>
      </c>
      <c r="BA231" t="s">
        <v>86</v>
      </c>
      <c r="BB231" t="s">
        <v>86</v>
      </c>
      <c r="BC231" t="s">
        <v>86</v>
      </c>
      <c r="BD231" t="s">
        <v>86</v>
      </c>
      <c r="BE231" t="s">
        <v>86</v>
      </c>
    </row>
    <row r="232" spans="1:57" x14ac:dyDescent="0.45">
      <c r="A232" t="s">
        <v>599</v>
      </c>
      <c r="B232" t="s">
        <v>77</v>
      </c>
      <c r="C232" t="s">
        <v>597</v>
      </c>
      <c r="D232" t="s">
        <v>79</v>
      </c>
      <c r="E232" s="2" t="str">
        <f>HYPERLINK("capsilon://?command=openfolder&amp;siteaddress=FAM.docvelocity-na8.net&amp;folderid=FX114B50FE-AAFA-B6AF-6A43-0D7DB320D8DF","FX22032298")</f>
        <v>FX22032298</v>
      </c>
      <c r="F232" t="s">
        <v>80</v>
      </c>
      <c r="G232" t="s">
        <v>80</v>
      </c>
      <c r="H232" t="s">
        <v>81</v>
      </c>
      <c r="I232" t="s">
        <v>600</v>
      </c>
      <c r="J232">
        <v>307</v>
      </c>
      <c r="K232" t="s">
        <v>83</v>
      </c>
      <c r="L232" t="s">
        <v>84</v>
      </c>
      <c r="M232" t="s">
        <v>85</v>
      </c>
      <c r="N232">
        <v>1</v>
      </c>
      <c r="O232" s="1">
        <v>44627.516203703701</v>
      </c>
      <c r="P232" s="1">
        <v>44627.53533564815</v>
      </c>
      <c r="Q232">
        <v>1194</v>
      </c>
      <c r="R232">
        <v>459</v>
      </c>
      <c r="S232" t="b">
        <v>0</v>
      </c>
      <c r="T232" t="s">
        <v>86</v>
      </c>
      <c r="U232" t="b">
        <v>0</v>
      </c>
      <c r="V232" t="s">
        <v>87</v>
      </c>
      <c r="W232" s="1">
        <v>44627.53533564815</v>
      </c>
      <c r="X232">
        <v>182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307</v>
      </c>
      <c r="AE232">
        <v>302</v>
      </c>
      <c r="AF232">
        <v>0</v>
      </c>
      <c r="AG232">
        <v>6</v>
      </c>
      <c r="AH232" t="s">
        <v>86</v>
      </c>
      <c r="AI232" t="s">
        <v>86</v>
      </c>
      <c r="AJ232" t="s">
        <v>86</v>
      </c>
      <c r="AK232" t="s">
        <v>86</v>
      </c>
      <c r="AL232" t="s">
        <v>86</v>
      </c>
      <c r="AM232" t="s">
        <v>86</v>
      </c>
      <c r="AN232" t="s">
        <v>86</v>
      </c>
      <c r="AO232" t="s">
        <v>86</v>
      </c>
      <c r="AP232" t="s">
        <v>86</v>
      </c>
      <c r="AQ232" t="s">
        <v>86</v>
      </c>
      <c r="AR232" t="s">
        <v>86</v>
      </c>
      <c r="AS232" t="s">
        <v>86</v>
      </c>
      <c r="AT232" t="s">
        <v>86</v>
      </c>
      <c r="AU232" t="s">
        <v>86</v>
      </c>
      <c r="AV232" t="s">
        <v>86</v>
      </c>
      <c r="AW232" t="s">
        <v>86</v>
      </c>
      <c r="AX232" t="s">
        <v>86</v>
      </c>
      <c r="AY232" t="s">
        <v>86</v>
      </c>
      <c r="AZ232" t="s">
        <v>86</v>
      </c>
      <c r="BA232" t="s">
        <v>86</v>
      </c>
      <c r="BB232" t="s">
        <v>86</v>
      </c>
      <c r="BC232" t="s">
        <v>86</v>
      </c>
      <c r="BD232" t="s">
        <v>86</v>
      </c>
      <c r="BE232" t="s">
        <v>86</v>
      </c>
    </row>
    <row r="233" spans="1:57" x14ac:dyDescent="0.45">
      <c r="A233" t="s">
        <v>601</v>
      </c>
      <c r="B233" t="s">
        <v>77</v>
      </c>
      <c r="C233" t="s">
        <v>602</v>
      </c>
      <c r="D233" t="s">
        <v>79</v>
      </c>
      <c r="E233" s="2" t="str">
        <f>HYPERLINK("capsilon://?command=openfolder&amp;siteaddress=FAM.docvelocity-na8.net&amp;folderid=FXBEB4DF7B-E8DB-CFCE-BC20-3AEBDFB39978","FX22017771")</f>
        <v>FX22017771</v>
      </c>
      <c r="F233" t="s">
        <v>80</v>
      </c>
      <c r="G233" t="s">
        <v>80</v>
      </c>
      <c r="H233" t="s">
        <v>81</v>
      </c>
      <c r="I233" t="s">
        <v>603</v>
      </c>
      <c r="J233">
        <v>28</v>
      </c>
      <c r="K233" t="s">
        <v>83</v>
      </c>
      <c r="L233" t="s">
        <v>84</v>
      </c>
      <c r="M233" t="s">
        <v>85</v>
      </c>
      <c r="N233">
        <v>2</v>
      </c>
      <c r="O233" s="1">
        <v>44627.516365740739</v>
      </c>
      <c r="P233" s="1">
        <v>44627.700914351852</v>
      </c>
      <c r="Q233">
        <v>15579</v>
      </c>
      <c r="R233">
        <v>366</v>
      </c>
      <c r="S233" t="b">
        <v>0</v>
      </c>
      <c r="T233" t="s">
        <v>86</v>
      </c>
      <c r="U233" t="b">
        <v>0</v>
      </c>
      <c r="V233" t="s">
        <v>87</v>
      </c>
      <c r="W233" s="1">
        <v>44627.533217592594</v>
      </c>
      <c r="X233">
        <v>290</v>
      </c>
      <c r="Y233">
        <v>21</v>
      </c>
      <c r="Z233">
        <v>0</v>
      </c>
      <c r="AA233">
        <v>21</v>
      </c>
      <c r="AB233">
        <v>0</v>
      </c>
      <c r="AC233">
        <v>7</v>
      </c>
      <c r="AD233">
        <v>7</v>
      </c>
      <c r="AE233">
        <v>0</v>
      </c>
      <c r="AF233">
        <v>0</v>
      </c>
      <c r="AG233">
        <v>0</v>
      </c>
      <c r="AH233" t="s">
        <v>122</v>
      </c>
      <c r="AI233" s="1">
        <v>44627.700914351852</v>
      </c>
      <c r="AJ233">
        <v>76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7</v>
      </c>
      <c r="AQ233">
        <v>0</v>
      </c>
      <c r="AR233">
        <v>0</v>
      </c>
      <c r="AS233">
        <v>0</v>
      </c>
      <c r="AT233" t="s">
        <v>86</v>
      </c>
      <c r="AU233" t="s">
        <v>86</v>
      </c>
      <c r="AV233" t="s">
        <v>86</v>
      </c>
      <c r="AW233" t="s">
        <v>86</v>
      </c>
      <c r="AX233" t="s">
        <v>86</v>
      </c>
      <c r="AY233" t="s">
        <v>86</v>
      </c>
      <c r="AZ233" t="s">
        <v>86</v>
      </c>
      <c r="BA233" t="s">
        <v>86</v>
      </c>
      <c r="BB233" t="s">
        <v>86</v>
      </c>
      <c r="BC233" t="s">
        <v>86</v>
      </c>
      <c r="BD233" t="s">
        <v>86</v>
      </c>
      <c r="BE233" t="s">
        <v>86</v>
      </c>
    </row>
    <row r="234" spans="1:57" x14ac:dyDescent="0.45">
      <c r="A234" t="s">
        <v>604</v>
      </c>
      <c r="B234" t="s">
        <v>77</v>
      </c>
      <c r="C234" t="s">
        <v>597</v>
      </c>
      <c r="D234" t="s">
        <v>79</v>
      </c>
      <c r="E234" s="2" t="str">
        <f>HYPERLINK("capsilon://?command=openfolder&amp;siteaddress=FAM.docvelocity-na8.net&amp;folderid=FX114B50FE-AAFA-B6AF-6A43-0D7DB320D8DF","FX22032298")</f>
        <v>FX22032298</v>
      </c>
      <c r="F234" t="s">
        <v>80</v>
      </c>
      <c r="G234" t="s">
        <v>80</v>
      </c>
      <c r="H234" t="s">
        <v>81</v>
      </c>
      <c r="I234" t="s">
        <v>605</v>
      </c>
      <c r="J234">
        <v>28</v>
      </c>
      <c r="K234" t="s">
        <v>83</v>
      </c>
      <c r="L234" t="s">
        <v>84</v>
      </c>
      <c r="M234" t="s">
        <v>85</v>
      </c>
      <c r="N234">
        <v>2</v>
      </c>
      <c r="O234" s="1">
        <v>44627.520092592589</v>
      </c>
      <c r="P234" s="1">
        <v>44627.701412037037</v>
      </c>
      <c r="Q234">
        <v>15475</v>
      </c>
      <c r="R234">
        <v>191</v>
      </c>
      <c r="S234" t="b">
        <v>0</v>
      </c>
      <c r="T234" t="s">
        <v>86</v>
      </c>
      <c r="U234" t="b">
        <v>0</v>
      </c>
      <c r="V234" t="s">
        <v>154</v>
      </c>
      <c r="W234" s="1">
        <v>44627.53087962963</v>
      </c>
      <c r="X234">
        <v>75</v>
      </c>
      <c r="Y234">
        <v>21</v>
      </c>
      <c r="Z234">
        <v>0</v>
      </c>
      <c r="AA234">
        <v>21</v>
      </c>
      <c r="AB234">
        <v>0</v>
      </c>
      <c r="AC234">
        <v>0</v>
      </c>
      <c r="AD234">
        <v>7</v>
      </c>
      <c r="AE234">
        <v>0</v>
      </c>
      <c r="AF234">
        <v>0</v>
      </c>
      <c r="AG234">
        <v>0</v>
      </c>
      <c r="AH234" t="s">
        <v>92</v>
      </c>
      <c r="AI234" s="1">
        <v>44627.701412037037</v>
      </c>
      <c r="AJ234">
        <v>116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7</v>
      </c>
      <c r="AQ234">
        <v>0</v>
      </c>
      <c r="AR234">
        <v>0</v>
      </c>
      <c r="AS234">
        <v>0</v>
      </c>
      <c r="AT234" t="s">
        <v>86</v>
      </c>
      <c r="AU234" t="s">
        <v>86</v>
      </c>
      <c r="AV234" t="s">
        <v>86</v>
      </c>
      <c r="AW234" t="s">
        <v>86</v>
      </c>
      <c r="AX234" t="s">
        <v>86</v>
      </c>
      <c r="AY234" t="s">
        <v>86</v>
      </c>
      <c r="AZ234" t="s">
        <v>86</v>
      </c>
      <c r="BA234" t="s">
        <v>86</v>
      </c>
      <c r="BB234" t="s">
        <v>86</v>
      </c>
      <c r="BC234" t="s">
        <v>86</v>
      </c>
      <c r="BD234" t="s">
        <v>86</v>
      </c>
      <c r="BE234" t="s">
        <v>86</v>
      </c>
    </row>
    <row r="235" spans="1:57" x14ac:dyDescent="0.45">
      <c r="A235" t="s">
        <v>606</v>
      </c>
      <c r="B235" t="s">
        <v>77</v>
      </c>
      <c r="C235" t="s">
        <v>607</v>
      </c>
      <c r="D235" t="s">
        <v>79</v>
      </c>
      <c r="E235" s="2" t="str">
        <f>HYPERLINK("capsilon://?command=openfolder&amp;siteaddress=FAM.docvelocity-na8.net&amp;folderid=FX23990FD7-1D51-0E5A-9437-F2BB98C41B9E","FX22019743")</f>
        <v>FX22019743</v>
      </c>
      <c r="F235" t="s">
        <v>80</v>
      </c>
      <c r="G235" t="s">
        <v>80</v>
      </c>
      <c r="H235" t="s">
        <v>81</v>
      </c>
      <c r="I235" t="s">
        <v>608</v>
      </c>
      <c r="J235">
        <v>0</v>
      </c>
      <c r="K235" t="s">
        <v>83</v>
      </c>
      <c r="L235" t="s">
        <v>84</v>
      </c>
      <c r="M235" t="s">
        <v>85</v>
      </c>
      <c r="N235">
        <v>2</v>
      </c>
      <c r="O235" s="1">
        <v>44621.545775462961</v>
      </c>
      <c r="P235" s="1">
        <v>44621.675405092596</v>
      </c>
      <c r="Q235">
        <v>10900</v>
      </c>
      <c r="R235">
        <v>300</v>
      </c>
      <c r="S235" t="b">
        <v>0</v>
      </c>
      <c r="T235" t="s">
        <v>86</v>
      </c>
      <c r="U235" t="b">
        <v>0</v>
      </c>
      <c r="V235" t="s">
        <v>105</v>
      </c>
      <c r="W235" s="1">
        <v>44621.552800925929</v>
      </c>
      <c r="X235">
        <v>176</v>
      </c>
      <c r="Y235">
        <v>0</v>
      </c>
      <c r="Z235">
        <v>0</v>
      </c>
      <c r="AA235">
        <v>0</v>
      </c>
      <c r="AB235">
        <v>74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122</v>
      </c>
      <c r="AI235" s="1">
        <v>44621.675405092596</v>
      </c>
      <c r="AJ235">
        <v>15</v>
      </c>
      <c r="AK235">
        <v>0</v>
      </c>
      <c r="AL235">
        <v>0</v>
      </c>
      <c r="AM235">
        <v>0</v>
      </c>
      <c r="AN235">
        <v>74</v>
      </c>
      <c r="AO235">
        <v>0</v>
      </c>
      <c r="AP235">
        <v>0</v>
      </c>
      <c r="AQ235">
        <v>0</v>
      </c>
      <c r="AR235">
        <v>0</v>
      </c>
      <c r="AS235">
        <v>0</v>
      </c>
      <c r="AT235" t="s">
        <v>86</v>
      </c>
      <c r="AU235" t="s">
        <v>86</v>
      </c>
      <c r="AV235" t="s">
        <v>86</v>
      </c>
      <c r="AW235" t="s">
        <v>86</v>
      </c>
      <c r="AX235" t="s">
        <v>86</v>
      </c>
      <c r="AY235" t="s">
        <v>86</v>
      </c>
      <c r="AZ235" t="s">
        <v>86</v>
      </c>
      <c r="BA235" t="s">
        <v>86</v>
      </c>
      <c r="BB235" t="s">
        <v>86</v>
      </c>
      <c r="BC235" t="s">
        <v>86</v>
      </c>
      <c r="BD235" t="s">
        <v>86</v>
      </c>
      <c r="BE235" t="s">
        <v>86</v>
      </c>
    </row>
    <row r="236" spans="1:57" x14ac:dyDescent="0.45">
      <c r="A236" t="s">
        <v>609</v>
      </c>
      <c r="B236" t="s">
        <v>77</v>
      </c>
      <c r="C236" t="s">
        <v>610</v>
      </c>
      <c r="D236" t="s">
        <v>79</v>
      </c>
      <c r="E236" s="2" t="str">
        <f>HYPERLINK("capsilon://?command=openfolder&amp;siteaddress=FAM.docvelocity-na8.net&amp;folderid=FX695280C4-4D1D-1FBA-CD25-8346791A3F3A","FX22014465")</f>
        <v>FX22014465</v>
      </c>
      <c r="F236" t="s">
        <v>80</v>
      </c>
      <c r="G236" t="s">
        <v>80</v>
      </c>
      <c r="H236" t="s">
        <v>81</v>
      </c>
      <c r="I236" t="s">
        <v>611</v>
      </c>
      <c r="J236">
        <v>0</v>
      </c>
      <c r="K236" t="s">
        <v>83</v>
      </c>
      <c r="L236" t="s">
        <v>84</v>
      </c>
      <c r="M236" t="s">
        <v>85</v>
      </c>
      <c r="N236">
        <v>2</v>
      </c>
      <c r="O236" s="1">
        <v>44627.530914351853</v>
      </c>
      <c r="P236" s="1">
        <v>44627.705925925926</v>
      </c>
      <c r="Q236">
        <v>14996</v>
      </c>
      <c r="R236">
        <v>125</v>
      </c>
      <c r="S236" t="b">
        <v>0</v>
      </c>
      <c r="T236" t="s">
        <v>86</v>
      </c>
      <c r="U236" t="b">
        <v>0</v>
      </c>
      <c r="V236" t="s">
        <v>154</v>
      </c>
      <c r="W236" s="1">
        <v>44627.531736111108</v>
      </c>
      <c r="X236">
        <v>29</v>
      </c>
      <c r="Y236">
        <v>0</v>
      </c>
      <c r="Z236">
        <v>0</v>
      </c>
      <c r="AA236">
        <v>0</v>
      </c>
      <c r="AB236">
        <v>37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92</v>
      </c>
      <c r="AI236" s="1">
        <v>44627.705925925926</v>
      </c>
      <c r="AJ236">
        <v>59</v>
      </c>
      <c r="AK236">
        <v>0</v>
      </c>
      <c r="AL236">
        <v>0</v>
      </c>
      <c r="AM236">
        <v>0</v>
      </c>
      <c r="AN236">
        <v>37</v>
      </c>
      <c r="AO236">
        <v>0</v>
      </c>
      <c r="AP236">
        <v>0</v>
      </c>
      <c r="AQ236">
        <v>0</v>
      </c>
      <c r="AR236">
        <v>0</v>
      </c>
      <c r="AS236">
        <v>0</v>
      </c>
      <c r="AT236" t="s">
        <v>86</v>
      </c>
      <c r="AU236" t="s">
        <v>86</v>
      </c>
      <c r="AV236" t="s">
        <v>86</v>
      </c>
      <c r="AW236" t="s">
        <v>86</v>
      </c>
      <c r="AX236" t="s">
        <v>86</v>
      </c>
      <c r="AY236" t="s">
        <v>86</v>
      </c>
      <c r="AZ236" t="s">
        <v>86</v>
      </c>
      <c r="BA236" t="s">
        <v>86</v>
      </c>
      <c r="BB236" t="s">
        <v>86</v>
      </c>
      <c r="BC236" t="s">
        <v>86</v>
      </c>
      <c r="BD236" t="s">
        <v>86</v>
      </c>
      <c r="BE236" t="s">
        <v>86</v>
      </c>
    </row>
    <row r="237" spans="1:57" x14ac:dyDescent="0.45">
      <c r="A237" t="s">
        <v>612</v>
      </c>
      <c r="B237" t="s">
        <v>77</v>
      </c>
      <c r="C237" t="s">
        <v>597</v>
      </c>
      <c r="D237" t="s">
        <v>79</v>
      </c>
      <c r="E237" s="2" t="str">
        <f>HYPERLINK("capsilon://?command=openfolder&amp;siteaddress=FAM.docvelocity-na8.net&amp;folderid=FX114B50FE-AAFA-B6AF-6A43-0D7DB320D8DF","FX22032298")</f>
        <v>FX22032298</v>
      </c>
      <c r="F237" t="s">
        <v>80</v>
      </c>
      <c r="G237" t="s">
        <v>80</v>
      </c>
      <c r="H237" t="s">
        <v>81</v>
      </c>
      <c r="I237" t="s">
        <v>600</v>
      </c>
      <c r="J237">
        <v>427</v>
      </c>
      <c r="K237" t="s">
        <v>83</v>
      </c>
      <c r="L237" t="s">
        <v>84</v>
      </c>
      <c r="M237" t="s">
        <v>85</v>
      </c>
      <c r="N237">
        <v>2</v>
      </c>
      <c r="O237" s="1">
        <v>44627.536053240743</v>
      </c>
      <c r="P237" s="1">
        <v>44627.607094907406</v>
      </c>
      <c r="Q237">
        <v>3274</v>
      </c>
      <c r="R237">
        <v>2864</v>
      </c>
      <c r="S237" t="b">
        <v>0</v>
      </c>
      <c r="T237" t="s">
        <v>86</v>
      </c>
      <c r="U237" t="b">
        <v>1</v>
      </c>
      <c r="V237" t="s">
        <v>116</v>
      </c>
      <c r="W237" s="1">
        <v>44627.573634259257</v>
      </c>
      <c r="X237">
        <v>1889</v>
      </c>
      <c r="Y237">
        <v>330</v>
      </c>
      <c r="Z237">
        <v>0</v>
      </c>
      <c r="AA237">
        <v>330</v>
      </c>
      <c r="AB237">
        <v>67</v>
      </c>
      <c r="AC237">
        <v>25</v>
      </c>
      <c r="AD237">
        <v>97</v>
      </c>
      <c r="AE237">
        <v>0</v>
      </c>
      <c r="AF237">
        <v>0</v>
      </c>
      <c r="AG237">
        <v>0</v>
      </c>
      <c r="AH237" t="s">
        <v>207</v>
      </c>
      <c r="AI237" s="1">
        <v>44627.607094907406</v>
      </c>
      <c r="AJ237">
        <v>958</v>
      </c>
      <c r="AK237">
        <v>0</v>
      </c>
      <c r="AL237">
        <v>0</v>
      </c>
      <c r="AM237">
        <v>0</v>
      </c>
      <c r="AN237">
        <v>67</v>
      </c>
      <c r="AO237">
        <v>0</v>
      </c>
      <c r="AP237">
        <v>97</v>
      </c>
      <c r="AQ237">
        <v>0</v>
      </c>
      <c r="AR237">
        <v>0</v>
      </c>
      <c r="AS237">
        <v>0</v>
      </c>
      <c r="AT237" t="s">
        <v>86</v>
      </c>
      <c r="AU237" t="s">
        <v>86</v>
      </c>
      <c r="AV237" t="s">
        <v>86</v>
      </c>
      <c r="AW237" t="s">
        <v>86</v>
      </c>
      <c r="AX237" t="s">
        <v>86</v>
      </c>
      <c r="AY237" t="s">
        <v>86</v>
      </c>
      <c r="AZ237" t="s">
        <v>86</v>
      </c>
      <c r="BA237" t="s">
        <v>86</v>
      </c>
      <c r="BB237" t="s">
        <v>86</v>
      </c>
      <c r="BC237" t="s">
        <v>86</v>
      </c>
      <c r="BD237" t="s">
        <v>86</v>
      </c>
      <c r="BE237" t="s">
        <v>86</v>
      </c>
    </row>
    <row r="238" spans="1:57" x14ac:dyDescent="0.45">
      <c r="A238" t="s">
        <v>613</v>
      </c>
      <c r="B238" t="s">
        <v>77</v>
      </c>
      <c r="C238" t="s">
        <v>293</v>
      </c>
      <c r="D238" t="s">
        <v>79</v>
      </c>
      <c r="E238" s="2" t="str">
        <f>HYPERLINK("capsilon://?command=openfolder&amp;siteaddress=FAM.docvelocity-na8.net&amp;folderid=FXB692A1CB-A3E4-5956-56A1-7CF8A55A0CC1","FX22031571")</f>
        <v>FX22031571</v>
      </c>
      <c r="F238" t="s">
        <v>80</v>
      </c>
      <c r="G238" t="s">
        <v>80</v>
      </c>
      <c r="H238" t="s">
        <v>81</v>
      </c>
      <c r="I238" t="s">
        <v>614</v>
      </c>
      <c r="J238">
        <v>28</v>
      </c>
      <c r="K238" t="s">
        <v>83</v>
      </c>
      <c r="L238" t="s">
        <v>84</v>
      </c>
      <c r="M238" t="s">
        <v>85</v>
      </c>
      <c r="N238">
        <v>1</v>
      </c>
      <c r="O238" s="1">
        <v>44627.539155092592</v>
      </c>
      <c r="P238" s="1">
        <v>44627.589814814812</v>
      </c>
      <c r="Q238">
        <v>4115</v>
      </c>
      <c r="R238">
        <v>262</v>
      </c>
      <c r="S238" t="b">
        <v>0</v>
      </c>
      <c r="T238" t="s">
        <v>86</v>
      </c>
      <c r="U238" t="b">
        <v>0</v>
      </c>
      <c r="V238" t="s">
        <v>105</v>
      </c>
      <c r="W238" s="1">
        <v>44627.589814814812</v>
      </c>
      <c r="X238">
        <v>192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28</v>
      </c>
      <c r="AE238">
        <v>21</v>
      </c>
      <c r="AF238">
        <v>0</v>
      </c>
      <c r="AG238">
        <v>2</v>
      </c>
      <c r="AH238" t="s">
        <v>86</v>
      </c>
      <c r="AI238" t="s">
        <v>86</v>
      </c>
      <c r="AJ238" t="s">
        <v>86</v>
      </c>
      <c r="AK238" t="s">
        <v>86</v>
      </c>
      <c r="AL238" t="s">
        <v>86</v>
      </c>
      <c r="AM238" t="s">
        <v>86</v>
      </c>
      <c r="AN238" t="s">
        <v>86</v>
      </c>
      <c r="AO238" t="s">
        <v>86</v>
      </c>
      <c r="AP238" t="s">
        <v>86</v>
      </c>
      <c r="AQ238" t="s">
        <v>86</v>
      </c>
      <c r="AR238" t="s">
        <v>86</v>
      </c>
      <c r="AS238" t="s">
        <v>86</v>
      </c>
      <c r="AT238" t="s">
        <v>86</v>
      </c>
      <c r="AU238" t="s">
        <v>86</v>
      </c>
      <c r="AV238" t="s">
        <v>86</v>
      </c>
      <c r="AW238" t="s">
        <v>86</v>
      </c>
      <c r="AX238" t="s">
        <v>86</v>
      </c>
      <c r="AY238" t="s">
        <v>86</v>
      </c>
      <c r="AZ238" t="s">
        <v>86</v>
      </c>
      <c r="BA238" t="s">
        <v>86</v>
      </c>
      <c r="BB238" t="s">
        <v>86</v>
      </c>
      <c r="BC238" t="s">
        <v>86</v>
      </c>
      <c r="BD238" t="s">
        <v>86</v>
      </c>
      <c r="BE238" t="s">
        <v>86</v>
      </c>
    </row>
    <row r="239" spans="1:57" x14ac:dyDescent="0.45">
      <c r="A239" t="s">
        <v>615</v>
      </c>
      <c r="B239" t="s">
        <v>77</v>
      </c>
      <c r="C239" t="s">
        <v>293</v>
      </c>
      <c r="D239" t="s">
        <v>79</v>
      </c>
      <c r="E239" s="2" t="str">
        <f>HYPERLINK("capsilon://?command=openfolder&amp;siteaddress=FAM.docvelocity-na8.net&amp;folderid=FXB692A1CB-A3E4-5956-56A1-7CF8A55A0CC1","FX22031571")</f>
        <v>FX22031571</v>
      </c>
      <c r="F239" t="s">
        <v>80</v>
      </c>
      <c r="G239" t="s">
        <v>80</v>
      </c>
      <c r="H239" t="s">
        <v>81</v>
      </c>
      <c r="I239" t="s">
        <v>616</v>
      </c>
      <c r="J239">
        <v>118</v>
      </c>
      <c r="K239" t="s">
        <v>83</v>
      </c>
      <c r="L239" t="s">
        <v>84</v>
      </c>
      <c r="M239" t="s">
        <v>85</v>
      </c>
      <c r="N239">
        <v>1</v>
      </c>
      <c r="O239" s="1">
        <v>44627.539849537039</v>
      </c>
      <c r="P239" s="1">
        <v>44627.591099537036</v>
      </c>
      <c r="Q239">
        <v>4311</v>
      </c>
      <c r="R239">
        <v>117</v>
      </c>
      <c r="S239" t="b">
        <v>0</v>
      </c>
      <c r="T239" t="s">
        <v>86</v>
      </c>
      <c r="U239" t="b">
        <v>0</v>
      </c>
      <c r="V239" t="s">
        <v>105</v>
      </c>
      <c r="W239" s="1">
        <v>44627.591099537036</v>
      </c>
      <c r="X239">
        <v>110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118</v>
      </c>
      <c r="AE239">
        <v>113</v>
      </c>
      <c r="AF239">
        <v>0</v>
      </c>
      <c r="AG239">
        <v>3</v>
      </c>
      <c r="AH239" t="s">
        <v>86</v>
      </c>
      <c r="AI239" t="s">
        <v>86</v>
      </c>
      <c r="AJ239" t="s">
        <v>86</v>
      </c>
      <c r="AK239" t="s">
        <v>86</v>
      </c>
      <c r="AL239" t="s">
        <v>86</v>
      </c>
      <c r="AM239" t="s">
        <v>86</v>
      </c>
      <c r="AN239" t="s">
        <v>86</v>
      </c>
      <c r="AO239" t="s">
        <v>86</v>
      </c>
      <c r="AP239" t="s">
        <v>86</v>
      </c>
      <c r="AQ239" t="s">
        <v>86</v>
      </c>
      <c r="AR239" t="s">
        <v>86</v>
      </c>
      <c r="AS239" t="s">
        <v>86</v>
      </c>
      <c r="AT239" t="s">
        <v>86</v>
      </c>
      <c r="AU239" t="s">
        <v>86</v>
      </c>
      <c r="AV239" t="s">
        <v>86</v>
      </c>
      <c r="AW239" t="s">
        <v>86</v>
      </c>
      <c r="AX239" t="s">
        <v>86</v>
      </c>
      <c r="AY239" t="s">
        <v>86</v>
      </c>
      <c r="AZ239" t="s">
        <v>86</v>
      </c>
      <c r="BA239" t="s">
        <v>86</v>
      </c>
      <c r="BB239" t="s">
        <v>86</v>
      </c>
      <c r="BC239" t="s">
        <v>86</v>
      </c>
      <c r="BD239" t="s">
        <v>86</v>
      </c>
      <c r="BE239" t="s">
        <v>86</v>
      </c>
    </row>
    <row r="240" spans="1:57" x14ac:dyDescent="0.45">
      <c r="A240" t="s">
        <v>617</v>
      </c>
      <c r="B240" t="s">
        <v>77</v>
      </c>
      <c r="C240" t="s">
        <v>618</v>
      </c>
      <c r="D240" t="s">
        <v>79</v>
      </c>
      <c r="E240" s="2" t="str">
        <f>HYPERLINK("capsilon://?command=openfolder&amp;siteaddress=FAM.docvelocity-na8.net&amp;folderid=FX2ED7EBD6-A276-6D8D-AB2E-984859FD5A21","FX22032410")</f>
        <v>FX22032410</v>
      </c>
      <c r="F240" t="s">
        <v>80</v>
      </c>
      <c r="G240" t="s">
        <v>80</v>
      </c>
      <c r="H240" t="s">
        <v>81</v>
      </c>
      <c r="I240" t="s">
        <v>619</v>
      </c>
      <c r="J240">
        <v>28</v>
      </c>
      <c r="K240" t="s">
        <v>83</v>
      </c>
      <c r="L240" t="s">
        <v>84</v>
      </c>
      <c r="M240" t="s">
        <v>85</v>
      </c>
      <c r="N240">
        <v>1</v>
      </c>
      <c r="O240" s="1">
        <v>44627.542372685188</v>
      </c>
      <c r="P240" s="1">
        <v>44627.60732638889</v>
      </c>
      <c r="Q240">
        <v>4626</v>
      </c>
      <c r="R240">
        <v>986</v>
      </c>
      <c r="S240" t="b">
        <v>0</v>
      </c>
      <c r="T240" t="s">
        <v>86</v>
      </c>
      <c r="U240" t="b">
        <v>0</v>
      </c>
      <c r="V240" t="s">
        <v>113</v>
      </c>
      <c r="W240" s="1">
        <v>44627.60732638889</v>
      </c>
      <c r="X240">
        <v>978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28</v>
      </c>
      <c r="AE240">
        <v>21</v>
      </c>
      <c r="AF240">
        <v>0</v>
      </c>
      <c r="AG240">
        <v>4</v>
      </c>
      <c r="AH240" t="s">
        <v>86</v>
      </c>
      <c r="AI240" t="s">
        <v>86</v>
      </c>
      <c r="AJ240" t="s">
        <v>86</v>
      </c>
      <c r="AK240" t="s">
        <v>86</v>
      </c>
      <c r="AL240" t="s">
        <v>86</v>
      </c>
      <c r="AM240" t="s">
        <v>86</v>
      </c>
      <c r="AN240" t="s">
        <v>86</v>
      </c>
      <c r="AO240" t="s">
        <v>86</v>
      </c>
      <c r="AP240" t="s">
        <v>86</v>
      </c>
      <c r="AQ240" t="s">
        <v>86</v>
      </c>
      <c r="AR240" t="s">
        <v>86</v>
      </c>
      <c r="AS240" t="s">
        <v>86</v>
      </c>
      <c r="AT240" t="s">
        <v>86</v>
      </c>
      <c r="AU240" t="s">
        <v>86</v>
      </c>
      <c r="AV240" t="s">
        <v>86</v>
      </c>
      <c r="AW240" t="s">
        <v>86</v>
      </c>
      <c r="AX240" t="s">
        <v>86</v>
      </c>
      <c r="AY240" t="s">
        <v>86</v>
      </c>
      <c r="AZ240" t="s">
        <v>86</v>
      </c>
      <c r="BA240" t="s">
        <v>86</v>
      </c>
      <c r="BB240" t="s">
        <v>86</v>
      </c>
      <c r="BC240" t="s">
        <v>86</v>
      </c>
      <c r="BD240" t="s">
        <v>86</v>
      </c>
      <c r="BE240" t="s">
        <v>86</v>
      </c>
    </row>
    <row r="241" spans="1:57" x14ac:dyDescent="0.45">
      <c r="A241" t="s">
        <v>620</v>
      </c>
      <c r="B241" t="s">
        <v>77</v>
      </c>
      <c r="C241" t="s">
        <v>621</v>
      </c>
      <c r="D241" t="s">
        <v>79</v>
      </c>
      <c r="E241" s="2" t="str">
        <f>HYPERLINK("capsilon://?command=openfolder&amp;siteaddress=FAM.docvelocity-na8.net&amp;folderid=FXA157BF6C-7FB0-E665-451E-EF430CE2CC9D","FX22031614")</f>
        <v>FX22031614</v>
      </c>
      <c r="F241" t="s">
        <v>80</v>
      </c>
      <c r="G241" t="s">
        <v>80</v>
      </c>
      <c r="H241" t="s">
        <v>81</v>
      </c>
      <c r="I241" t="s">
        <v>622</v>
      </c>
      <c r="J241">
        <v>28</v>
      </c>
      <c r="K241" t="s">
        <v>83</v>
      </c>
      <c r="L241" t="s">
        <v>84</v>
      </c>
      <c r="M241" t="s">
        <v>85</v>
      </c>
      <c r="N241">
        <v>2</v>
      </c>
      <c r="O241" s="1">
        <v>44627.570034722223</v>
      </c>
      <c r="P241" s="1">
        <v>44627.702256944445</v>
      </c>
      <c r="Q241">
        <v>11170</v>
      </c>
      <c r="R241">
        <v>254</v>
      </c>
      <c r="S241" t="b">
        <v>0</v>
      </c>
      <c r="T241" t="s">
        <v>86</v>
      </c>
      <c r="U241" t="b">
        <v>0</v>
      </c>
      <c r="V241" t="s">
        <v>139</v>
      </c>
      <c r="W241" s="1">
        <v>44627.583993055552</v>
      </c>
      <c r="X241">
        <v>138</v>
      </c>
      <c r="Y241">
        <v>21</v>
      </c>
      <c r="Z241">
        <v>0</v>
      </c>
      <c r="AA241">
        <v>21</v>
      </c>
      <c r="AB241">
        <v>0</v>
      </c>
      <c r="AC241">
        <v>1</v>
      </c>
      <c r="AD241">
        <v>7</v>
      </c>
      <c r="AE241">
        <v>0</v>
      </c>
      <c r="AF241">
        <v>0</v>
      </c>
      <c r="AG241">
        <v>0</v>
      </c>
      <c r="AH241" t="s">
        <v>122</v>
      </c>
      <c r="AI241" s="1">
        <v>44627.702256944445</v>
      </c>
      <c r="AJ241">
        <v>116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7</v>
      </c>
      <c r="AQ241">
        <v>0</v>
      </c>
      <c r="AR241">
        <v>0</v>
      </c>
      <c r="AS241">
        <v>0</v>
      </c>
      <c r="AT241" t="s">
        <v>86</v>
      </c>
      <c r="AU241" t="s">
        <v>86</v>
      </c>
      <c r="AV241" t="s">
        <v>86</v>
      </c>
      <c r="AW241" t="s">
        <v>86</v>
      </c>
      <c r="AX241" t="s">
        <v>86</v>
      </c>
      <c r="AY241" t="s">
        <v>86</v>
      </c>
      <c r="AZ241" t="s">
        <v>86</v>
      </c>
      <c r="BA241" t="s">
        <v>86</v>
      </c>
      <c r="BB241" t="s">
        <v>86</v>
      </c>
      <c r="BC241" t="s">
        <v>86</v>
      </c>
      <c r="BD241" t="s">
        <v>86</v>
      </c>
      <c r="BE241" t="s">
        <v>86</v>
      </c>
    </row>
    <row r="242" spans="1:57" x14ac:dyDescent="0.45">
      <c r="A242" t="s">
        <v>623</v>
      </c>
      <c r="B242" t="s">
        <v>77</v>
      </c>
      <c r="C242" t="s">
        <v>621</v>
      </c>
      <c r="D242" t="s">
        <v>79</v>
      </c>
      <c r="E242" s="2" t="str">
        <f>HYPERLINK("capsilon://?command=openfolder&amp;siteaddress=FAM.docvelocity-na8.net&amp;folderid=FXA157BF6C-7FB0-E665-451E-EF430CE2CC9D","FX22031614")</f>
        <v>FX22031614</v>
      </c>
      <c r="F242" t="s">
        <v>80</v>
      </c>
      <c r="G242" t="s">
        <v>80</v>
      </c>
      <c r="H242" t="s">
        <v>81</v>
      </c>
      <c r="I242" t="s">
        <v>624</v>
      </c>
      <c r="J242">
        <v>28</v>
      </c>
      <c r="K242" t="s">
        <v>83</v>
      </c>
      <c r="L242" t="s">
        <v>84</v>
      </c>
      <c r="M242" t="s">
        <v>85</v>
      </c>
      <c r="N242">
        <v>1</v>
      </c>
      <c r="O242" s="1">
        <v>44627.570497685185</v>
      </c>
      <c r="P242" s="1">
        <v>44627.606180555558</v>
      </c>
      <c r="Q242">
        <v>2674</v>
      </c>
      <c r="R242">
        <v>409</v>
      </c>
      <c r="S242" t="b">
        <v>0</v>
      </c>
      <c r="T242" t="s">
        <v>86</v>
      </c>
      <c r="U242" t="b">
        <v>0</v>
      </c>
      <c r="V242" t="s">
        <v>116</v>
      </c>
      <c r="W242" s="1">
        <v>44627.606180555558</v>
      </c>
      <c r="X242">
        <v>154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28</v>
      </c>
      <c r="AE242">
        <v>21</v>
      </c>
      <c r="AF242">
        <v>0</v>
      </c>
      <c r="AG242">
        <v>2</v>
      </c>
      <c r="AH242" t="s">
        <v>86</v>
      </c>
      <c r="AI242" t="s">
        <v>86</v>
      </c>
      <c r="AJ242" t="s">
        <v>86</v>
      </c>
      <c r="AK242" t="s">
        <v>86</v>
      </c>
      <c r="AL242" t="s">
        <v>86</v>
      </c>
      <c r="AM242" t="s">
        <v>86</v>
      </c>
      <c r="AN242" t="s">
        <v>86</v>
      </c>
      <c r="AO242" t="s">
        <v>86</v>
      </c>
      <c r="AP242" t="s">
        <v>86</v>
      </c>
      <c r="AQ242" t="s">
        <v>86</v>
      </c>
      <c r="AR242" t="s">
        <v>86</v>
      </c>
      <c r="AS242" t="s">
        <v>86</v>
      </c>
      <c r="AT242" t="s">
        <v>86</v>
      </c>
      <c r="AU242" t="s">
        <v>86</v>
      </c>
      <c r="AV242" t="s">
        <v>86</v>
      </c>
      <c r="AW242" t="s">
        <v>86</v>
      </c>
      <c r="AX242" t="s">
        <v>86</v>
      </c>
      <c r="AY242" t="s">
        <v>86</v>
      </c>
      <c r="AZ242" t="s">
        <v>86</v>
      </c>
      <c r="BA242" t="s">
        <v>86</v>
      </c>
      <c r="BB242" t="s">
        <v>86</v>
      </c>
      <c r="BC242" t="s">
        <v>86</v>
      </c>
      <c r="BD242" t="s">
        <v>86</v>
      </c>
      <c r="BE242" t="s">
        <v>86</v>
      </c>
    </row>
    <row r="243" spans="1:57" x14ac:dyDescent="0.45">
      <c r="A243" t="s">
        <v>625</v>
      </c>
      <c r="B243" t="s">
        <v>77</v>
      </c>
      <c r="C243" t="s">
        <v>621</v>
      </c>
      <c r="D243" t="s">
        <v>79</v>
      </c>
      <c r="E243" s="2" t="str">
        <f>HYPERLINK("capsilon://?command=openfolder&amp;siteaddress=FAM.docvelocity-na8.net&amp;folderid=FXA157BF6C-7FB0-E665-451E-EF430CE2CC9D","FX22031614")</f>
        <v>FX22031614</v>
      </c>
      <c r="F243" t="s">
        <v>80</v>
      </c>
      <c r="G243" t="s">
        <v>80</v>
      </c>
      <c r="H243" t="s">
        <v>81</v>
      </c>
      <c r="I243" t="s">
        <v>626</v>
      </c>
      <c r="J243">
        <v>56</v>
      </c>
      <c r="K243" t="s">
        <v>83</v>
      </c>
      <c r="L243" t="s">
        <v>84</v>
      </c>
      <c r="M243" t="s">
        <v>85</v>
      </c>
      <c r="N243">
        <v>2</v>
      </c>
      <c r="O243" s="1">
        <v>44627.570613425924</v>
      </c>
      <c r="P243" s="1">
        <v>44627.703842592593</v>
      </c>
      <c r="Q243">
        <v>10997</v>
      </c>
      <c r="R243">
        <v>514</v>
      </c>
      <c r="S243" t="b">
        <v>0</v>
      </c>
      <c r="T243" t="s">
        <v>86</v>
      </c>
      <c r="U243" t="b">
        <v>0</v>
      </c>
      <c r="V243" t="s">
        <v>139</v>
      </c>
      <c r="W243" s="1">
        <v>44627.588877314818</v>
      </c>
      <c r="X243">
        <v>398</v>
      </c>
      <c r="Y243">
        <v>61</v>
      </c>
      <c r="Z243">
        <v>0</v>
      </c>
      <c r="AA243">
        <v>61</v>
      </c>
      <c r="AB243">
        <v>0</v>
      </c>
      <c r="AC243">
        <v>12</v>
      </c>
      <c r="AD243">
        <v>-5</v>
      </c>
      <c r="AE243">
        <v>0</v>
      </c>
      <c r="AF243">
        <v>0</v>
      </c>
      <c r="AG243">
        <v>0</v>
      </c>
      <c r="AH243" t="s">
        <v>122</v>
      </c>
      <c r="AI243" s="1">
        <v>44627.703842592593</v>
      </c>
      <c r="AJ243">
        <v>116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-5</v>
      </c>
      <c r="AQ243">
        <v>0</v>
      </c>
      <c r="AR243">
        <v>0</v>
      </c>
      <c r="AS243">
        <v>0</v>
      </c>
      <c r="AT243" t="s">
        <v>86</v>
      </c>
      <c r="AU243" t="s">
        <v>86</v>
      </c>
      <c r="AV243" t="s">
        <v>86</v>
      </c>
      <c r="AW243" t="s">
        <v>86</v>
      </c>
      <c r="AX243" t="s">
        <v>86</v>
      </c>
      <c r="AY243" t="s">
        <v>86</v>
      </c>
      <c r="AZ243" t="s">
        <v>86</v>
      </c>
      <c r="BA243" t="s">
        <v>86</v>
      </c>
      <c r="BB243" t="s">
        <v>86</v>
      </c>
      <c r="BC243" t="s">
        <v>86</v>
      </c>
      <c r="BD243" t="s">
        <v>86</v>
      </c>
      <c r="BE243" t="s">
        <v>86</v>
      </c>
    </row>
    <row r="244" spans="1:57" x14ac:dyDescent="0.45">
      <c r="A244" t="s">
        <v>627</v>
      </c>
      <c r="B244" t="s">
        <v>77</v>
      </c>
      <c r="C244" t="s">
        <v>621</v>
      </c>
      <c r="D244" t="s">
        <v>79</v>
      </c>
      <c r="E244" s="2" t="str">
        <f>HYPERLINK("capsilon://?command=openfolder&amp;siteaddress=FAM.docvelocity-na8.net&amp;folderid=FXA157BF6C-7FB0-E665-451E-EF430CE2CC9D","FX22031614")</f>
        <v>FX22031614</v>
      </c>
      <c r="F244" t="s">
        <v>80</v>
      </c>
      <c r="G244" t="s">
        <v>80</v>
      </c>
      <c r="H244" t="s">
        <v>81</v>
      </c>
      <c r="I244" t="s">
        <v>628</v>
      </c>
      <c r="J244">
        <v>51</v>
      </c>
      <c r="K244" t="s">
        <v>83</v>
      </c>
      <c r="L244" t="s">
        <v>84</v>
      </c>
      <c r="M244" t="s">
        <v>85</v>
      </c>
      <c r="N244">
        <v>2</v>
      </c>
      <c r="O244" s="1">
        <v>44627.570902777778</v>
      </c>
      <c r="P244" s="1">
        <v>44627.704814814817</v>
      </c>
      <c r="Q244">
        <v>11144</v>
      </c>
      <c r="R244">
        <v>426</v>
      </c>
      <c r="S244" t="b">
        <v>0</v>
      </c>
      <c r="T244" t="s">
        <v>86</v>
      </c>
      <c r="U244" t="b">
        <v>0</v>
      </c>
      <c r="V244" t="s">
        <v>139</v>
      </c>
      <c r="W244" s="1">
        <v>44627.592858796299</v>
      </c>
      <c r="X244">
        <v>343</v>
      </c>
      <c r="Y244">
        <v>56</v>
      </c>
      <c r="Z244">
        <v>0</v>
      </c>
      <c r="AA244">
        <v>56</v>
      </c>
      <c r="AB244">
        <v>0</v>
      </c>
      <c r="AC244">
        <v>11</v>
      </c>
      <c r="AD244">
        <v>-5</v>
      </c>
      <c r="AE244">
        <v>0</v>
      </c>
      <c r="AF244">
        <v>0</v>
      </c>
      <c r="AG244">
        <v>0</v>
      </c>
      <c r="AH244" t="s">
        <v>122</v>
      </c>
      <c r="AI244" s="1">
        <v>44627.704814814817</v>
      </c>
      <c r="AJ244">
        <v>83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-5</v>
      </c>
      <c r="AQ244">
        <v>0</v>
      </c>
      <c r="AR244">
        <v>0</v>
      </c>
      <c r="AS244">
        <v>0</v>
      </c>
      <c r="AT244" t="s">
        <v>86</v>
      </c>
      <c r="AU244" t="s">
        <v>86</v>
      </c>
      <c r="AV244" t="s">
        <v>86</v>
      </c>
      <c r="AW244" t="s">
        <v>86</v>
      </c>
      <c r="AX244" t="s">
        <v>86</v>
      </c>
      <c r="AY244" t="s">
        <v>86</v>
      </c>
      <c r="AZ244" t="s">
        <v>86</v>
      </c>
      <c r="BA244" t="s">
        <v>86</v>
      </c>
      <c r="BB244" t="s">
        <v>86</v>
      </c>
      <c r="BC244" t="s">
        <v>86</v>
      </c>
      <c r="BD244" t="s">
        <v>86</v>
      </c>
      <c r="BE244" t="s">
        <v>86</v>
      </c>
    </row>
    <row r="245" spans="1:57" x14ac:dyDescent="0.45">
      <c r="A245" t="s">
        <v>629</v>
      </c>
      <c r="B245" t="s">
        <v>77</v>
      </c>
      <c r="C245" t="s">
        <v>515</v>
      </c>
      <c r="D245" t="s">
        <v>79</v>
      </c>
      <c r="E245" s="2" t="str">
        <f>HYPERLINK("capsilon://?command=openfolder&amp;siteaddress=FAM.docvelocity-na8.net&amp;folderid=FX6F2FA9B2-83BF-9E7D-29CB-DD44614BBF79","FX220212266")</f>
        <v>FX220212266</v>
      </c>
      <c r="F245" t="s">
        <v>80</v>
      </c>
      <c r="G245" t="s">
        <v>80</v>
      </c>
      <c r="H245" t="s">
        <v>81</v>
      </c>
      <c r="I245" t="s">
        <v>630</v>
      </c>
      <c r="J245">
        <v>28</v>
      </c>
      <c r="K245" t="s">
        <v>83</v>
      </c>
      <c r="L245" t="s">
        <v>84</v>
      </c>
      <c r="M245" t="s">
        <v>85</v>
      </c>
      <c r="N245">
        <v>1</v>
      </c>
      <c r="O245" s="1">
        <v>44627.571284722224</v>
      </c>
      <c r="P245" s="1">
        <v>44627.602858796294</v>
      </c>
      <c r="Q245">
        <v>2564</v>
      </c>
      <c r="R245">
        <v>164</v>
      </c>
      <c r="S245" t="b">
        <v>0</v>
      </c>
      <c r="T245" t="s">
        <v>86</v>
      </c>
      <c r="U245" t="b">
        <v>0</v>
      </c>
      <c r="V245" t="s">
        <v>116</v>
      </c>
      <c r="W245" s="1">
        <v>44627.602858796294</v>
      </c>
      <c r="X245">
        <v>137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28</v>
      </c>
      <c r="AE245">
        <v>21</v>
      </c>
      <c r="AF245">
        <v>0</v>
      </c>
      <c r="AG245">
        <v>2</v>
      </c>
      <c r="AH245" t="s">
        <v>86</v>
      </c>
      <c r="AI245" t="s">
        <v>86</v>
      </c>
      <c r="AJ245" t="s">
        <v>86</v>
      </c>
      <c r="AK245" t="s">
        <v>86</v>
      </c>
      <c r="AL245" t="s">
        <v>86</v>
      </c>
      <c r="AM245" t="s">
        <v>86</v>
      </c>
      <c r="AN245" t="s">
        <v>86</v>
      </c>
      <c r="AO245" t="s">
        <v>86</v>
      </c>
      <c r="AP245" t="s">
        <v>86</v>
      </c>
      <c r="AQ245" t="s">
        <v>86</v>
      </c>
      <c r="AR245" t="s">
        <v>86</v>
      </c>
      <c r="AS245" t="s">
        <v>86</v>
      </c>
      <c r="AT245" t="s">
        <v>86</v>
      </c>
      <c r="AU245" t="s">
        <v>86</v>
      </c>
      <c r="AV245" t="s">
        <v>86</v>
      </c>
      <c r="AW245" t="s">
        <v>86</v>
      </c>
      <c r="AX245" t="s">
        <v>86</v>
      </c>
      <c r="AY245" t="s">
        <v>86</v>
      </c>
      <c r="AZ245" t="s">
        <v>86</v>
      </c>
      <c r="BA245" t="s">
        <v>86</v>
      </c>
      <c r="BB245" t="s">
        <v>86</v>
      </c>
      <c r="BC245" t="s">
        <v>86</v>
      </c>
      <c r="BD245" t="s">
        <v>86</v>
      </c>
      <c r="BE245" t="s">
        <v>86</v>
      </c>
    </row>
    <row r="246" spans="1:57" x14ac:dyDescent="0.45">
      <c r="A246" t="s">
        <v>631</v>
      </c>
      <c r="B246" t="s">
        <v>77</v>
      </c>
      <c r="C246" t="s">
        <v>515</v>
      </c>
      <c r="D246" t="s">
        <v>79</v>
      </c>
      <c r="E246" s="2" t="str">
        <f>HYPERLINK("capsilon://?command=openfolder&amp;siteaddress=FAM.docvelocity-na8.net&amp;folderid=FX6F2FA9B2-83BF-9E7D-29CB-DD44614BBF79","FX220212266")</f>
        <v>FX220212266</v>
      </c>
      <c r="F246" t="s">
        <v>80</v>
      </c>
      <c r="G246" t="s">
        <v>80</v>
      </c>
      <c r="H246" t="s">
        <v>81</v>
      </c>
      <c r="I246" t="s">
        <v>632</v>
      </c>
      <c r="J246">
        <v>28</v>
      </c>
      <c r="K246" t="s">
        <v>83</v>
      </c>
      <c r="L246" t="s">
        <v>84</v>
      </c>
      <c r="M246" t="s">
        <v>85</v>
      </c>
      <c r="N246">
        <v>2</v>
      </c>
      <c r="O246" s="1">
        <v>44627.571539351855</v>
      </c>
      <c r="P246" s="1">
        <v>44627.705462962964</v>
      </c>
      <c r="Q246">
        <v>11234</v>
      </c>
      <c r="R246">
        <v>337</v>
      </c>
      <c r="S246" t="b">
        <v>0</v>
      </c>
      <c r="T246" t="s">
        <v>86</v>
      </c>
      <c r="U246" t="b">
        <v>0</v>
      </c>
      <c r="V246" t="s">
        <v>118</v>
      </c>
      <c r="W246" s="1">
        <v>44627.60359953704</v>
      </c>
      <c r="X246">
        <v>282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122</v>
      </c>
      <c r="AI246" s="1">
        <v>44627.705462962964</v>
      </c>
      <c r="AJ246">
        <v>55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86</v>
      </c>
      <c r="AU246" t="s">
        <v>86</v>
      </c>
      <c r="AV246" t="s">
        <v>86</v>
      </c>
      <c r="AW246" t="s">
        <v>86</v>
      </c>
      <c r="AX246" t="s">
        <v>86</v>
      </c>
      <c r="AY246" t="s">
        <v>86</v>
      </c>
      <c r="AZ246" t="s">
        <v>86</v>
      </c>
      <c r="BA246" t="s">
        <v>86</v>
      </c>
      <c r="BB246" t="s">
        <v>86</v>
      </c>
      <c r="BC246" t="s">
        <v>86</v>
      </c>
      <c r="BD246" t="s">
        <v>86</v>
      </c>
      <c r="BE246" t="s">
        <v>86</v>
      </c>
    </row>
    <row r="247" spans="1:57" x14ac:dyDescent="0.45">
      <c r="A247" t="s">
        <v>633</v>
      </c>
      <c r="B247" t="s">
        <v>77</v>
      </c>
      <c r="C247" t="s">
        <v>621</v>
      </c>
      <c r="D247" t="s">
        <v>79</v>
      </c>
      <c r="E247" s="2" t="str">
        <f>HYPERLINK("capsilon://?command=openfolder&amp;siteaddress=FAM.docvelocity-na8.net&amp;folderid=FXA157BF6C-7FB0-E665-451E-EF430CE2CC9D","FX22031614")</f>
        <v>FX22031614</v>
      </c>
      <c r="F247" t="s">
        <v>80</v>
      </c>
      <c r="G247" t="s">
        <v>80</v>
      </c>
      <c r="H247" t="s">
        <v>81</v>
      </c>
      <c r="I247" t="s">
        <v>634</v>
      </c>
      <c r="J247">
        <v>28</v>
      </c>
      <c r="K247" t="s">
        <v>83</v>
      </c>
      <c r="L247" t="s">
        <v>84</v>
      </c>
      <c r="M247" t="s">
        <v>85</v>
      </c>
      <c r="N247">
        <v>2</v>
      </c>
      <c r="O247" s="1">
        <v>44627.571840277778</v>
      </c>
      <c r="P247" s="1">
        <v>44627.706087962964</v>
      </c>
      <c r="Q247">
        <v>11311</v>
      </c>
      <c r="R247">
        <v>288</v>
      </c>
      <c r="S247" t="b">
        <v>0</v>
      </c>
      <c r="T247" t="s">
        <v>86</v>
      </c>
      <c r="U247" t="b">
        <v>0</v>
      </c>
      <c r="V247" t="s">
        <v>105</v>
      </c>
      <c r="W247" s="1">
        <v>44627.604143518518</v>
      </c>
      <c r="X247">
        <v>235</v>
      </c>
      <c r="Y247">
        <v>21</v>
      </c>
      <c r="Z247">
        <v>0</v>
      </c>
      <c r="AA247">
        <v>21</v>
      </c>
      <c r="AB247">
        <v>0</v>
      </c>
      <c r="AC247">
        <v>0</v>
      </c>
      <c r="AD247">
        <v>7</v>
      </c>
      <c r="AE247">
        <v>0</v>
      </c>
      <c r="AF247">
        <v>0</v>
      </c>
      <c r="AG247">
        <v>0</v>
      </c>
      <c r="AH247" t="s">
        <v>122</v>
      </c>
      <c r="AI247" s="1">
        <v>44627.706087962964</v>
      </c>
      <c r="AJ247">
        <v>53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86</v>
      </c>
      <c r="AU247" t="s">
        <v>86</v>
      </c>
      <c r="AV247" t="s">
        <v>86</v>
      </c>
      <c r="AW247" t="s">
        <v>86</v>
      </c>
      <c r="AX247" t="s">
        <v>86</v>
      </c>
      <c r="AY247" t="s">
        <v>86</v>
      </c>
      <c r="AZ247" t="s">
        <v>86</v>
      </c>
      <c r="BA247" t="s">
        <v>86</v>
      </c>
      <c r="BB247" t="s">
        <v>86</v>
      </c>
      <c r="BC247" t="s">
        <v>86</v>
      </c>
      <c r="BD247" t="s">
        <v>86</v>
      </c>
      <c r="BE247" t="s">
        <v>86</v>
      </c>
    </row>
    <row r="248" spans="1:57" x14ac:dyDescent="0.45">
      <c r="A248" t="s">
        <v>635</v>
      </c>
      <c r="B248" t="s">
        <v>77</v>
      </c>
      <c r="C248" t="s">
        <v>520</v>
      </c>
      <c r="D248" t="s">
        <v>79</v>
      </c>
      <c r="E248" s="2" t="str">
        <f>HYPERLINK("capsilon://?command=openfolder&amp;siteaddress=FAM.docvelocity-na8.net&amp;folderid=FXC1521C74-EFDC-171E-D751-B83E79B31354","FX220212859")</f>
        <v>FX220212859</v>
      </c>
      <c r="F248" t="s">
        <v>80</v>
      </c>
      <c r="G248" t="s">
        <v>80</v>
      </c>
      <c r="H248" t="s">
        <v>81</v>
      </c>
      <c r="I248" t="s">
        <v>636</v>
      </c>
      <c r="J248">
        <v>0</v>
      </c>
      <c r="K248" t="s">
        <v>83</v>
      </c>
      <c r="L248" t="s">
        <v>84</v>
      </c>
      <c r="M248" t="s">
        <v>85</v>
      </c>
      <c r="N248">
        <v>2</v>
      </c>
      <c r="O248" s="1">
        <v>44621.549351851849</v>
      </c>
      <c r="P248" s="1">
        <v>44621.675879629627</v>
      </c>
      <c r="Q248">
        <v>10792</v>
      </c>
      <c r="R248">
        <v>140</v>
      </c>
      <c r="S248" t="b">
        <v>0</v>
      </c>
      <c r="T248" t="s">
        <v>86</v>
      </c>
      <c r="U248" t="b">
        <v>0</v>
      </c>
      <c r="V248" t="s">
        <v>202</v>
      </c>
      <c r="W248" s="1">
        <v>44621.550902777781</v>
      </c>
      <c r="X248">
        <v>100</v>
      </c>
      <c r="Y248">
        <v>9</v>
      </c>
      <c r="Z248">
        <v>0</v>
      </c>
      <c r="AA248">
        <v>9</v>
      </c>
      <c r="AB248">
        <v>0</v>
      </c>
      <c r="AC248">
        <v>4</v>
      </c>
      <c r="AD248">
        <v>-9</v>
      </c>
      <c r="AE248">
        <v>0</v>
      </c>
      <c r="AF248">
        <v>0</v>
      </c>
      <c r="AG248">
        <v>0</v>
      </c>
      <c r="AH248" t="s">
        <v>122</v>
      </c>
      <c r="AI248" s="1">
        <v>44621.675879629627</v>
      </c>
      <c r="AJ248">
        <v>40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-9</v>
      </c>
      <c r="AQ248">
        <v>0</v>
      </c>
      <c r="AR248">
        <v>0</v>
      </c>
      <c r="AS248">
        <v>0</v>
      </c>
      <c r="AT248" t="s">
        <v>86</v>
      </c>
      <c r="AU248" t="s">
        <v>86</v>
      </c>
      <c r="AV248" t="s">
        <v>86</v>
      </c>
      <c r="AW248" t="s">
        <v>86</v>
      </c>
      <c r="AX248" t="s">
        <v>86</v>
      </c>
      <c r="AY248" t="s">
        <v>86</v>
      </c>
      <c r="AZ248" t="s">
        <v>86</v>
      </c>
      <c r="BA248" t="s">
        <v>86</v>
      </c>
      <c r="BB248" t="s">
        <v>86</v>
      </c>
      <c r="BC248" t="s">
        <v>86</v>
      </c>
      <c r="BD248" t="s">
        <v>86</v>
      </c>
      <c r="BE248" t="s">
        <v>86</v>
      </c>
    </row>
    <row r="249" spans="1:57" x14ac:dyDescent="0.45">
      <c r="A249" t="s">
        <v>637</v>
      </c>
      <c r="B249" t="s">
        <v>77</v>
      </c>
      <c r="C249" t="s">
        <v>293</v>
      </c>
      <c r="D249" t="s">
        <v>79</v>
      </c>
      <c r="E249" s="2" t="str">
        <f>HYPERLINK("capsilon://?command=openfolder&amp;siteaddress=FAM.docvelocity-na8.net&amp;folderid=FXB692A1CB-A3E4-5956-56A1-7CF8A55A0CC1","FX22031571")</f>
        <v>FX22031571</v>
      </c>
      <c r="F249" t="s">
        <v>80</v>
      </c>
      <c r="G249" t="s">
        <v>80</v>
      </c>
      <c r="H249" t="s">
        <v>81</v>
      </c>
      <c r="I249" t="s">
        <v>614</v>
      </c>
      <c r="J249">
        <v>56</v>
      </c>
      <c r="K249" t="s">
        <v>83</v>
      </c>
      <c r="L249" t="s">
        <v>84</v>
      </c>
      <c r="M249" t="s">
        <v>85</v>
      </c>
      <c r="N249">
        <v>2</v>
      </c>
      <c r="O249" s="1">
        <v>44627.590474537035</v>
      </c>
      <c r="P249" s="1">
        <v>44627.604004629633</v>
      </c>
      <c r="Q249">
        <v>143</v>
      </c>
      <c r="R249">
        <v>1026</v>
      </c>
      <c r="S249" t="b">
        <v>0</v>
      </c>
      <c r="T249" t="s">
        <v>86</v>
      </c>
      <c r="U249" t="b">
        <v>1</v>
      </c>
      <c r="V249" t="s">
        <v>105</v>
      </c>
      <c r="W249" s="1">
        <v>44627.599328703705</v>
      </c>
      <c r="X249">
        <v>710</v>
      </c>
      <c r="Y249">
        <v>42</v>
      </c>
      <c r="Z249">
        <v>0</v>
      </c>
      <c r="AA249">
        <v>42</v>
      </c>
      <c r="AB249">
        <v>0</v>
      </c>
      <c r="AC249">
        <v>37</v>
      </c>
      <c r="AD249">
        <v>14</v>
      </c>
      <c r="AE249">
        <v>0</v>
      </c>
      <c r="AF249">
        <v>0</v>
      </c>
      <c r="AG249">
        <v>0</v>
      </c>
      <c r="AH249" t="s">
        <v>92</v>
      </c>
      <c r="AI249" s="1">
        <v>44627.604004629633</v>
      </c>
      <c r="AJ249">
        <v>316</v>
      </c>
      <c r="AK249">
        <v>2</v>
      </c>
      <c r="AL249">
        <v>0</v>
      </c>
      <c r="AM249">
        <v>2</v>
      </c>
      <c r="AN249">
        <v>0</v>
      </c>
      <c r="AO249">
        <v>2</v>
      </c>
      <c r="AP249">
        <v>12</v>
      </c>
      <c r="AQ249">
        <v>0</v>
      </c>
      <c r="AR249">
        <v>0</v>
      </c>
      <c r="AS249">
        <v>0</v>
      </c>
      <c r="AT249" t="s">
        <v>86</v>
      </c>
      <c r="AU249" t="s">
        <v>86</v>
      </c>
      <c r="AV249" t="s">
        <v>86</v>
      </c>
      <c r="AW249" t="s">
        <v>86</v>
      </c>
      <c r="AX249" t="s">
        <v>86</v>
      </c>
      <c r="AY249" t="s">
        <v>86</v>
      </c>
      <c r="AZ249" t="s">
        <v>86</v>
      </c>
      <c r="BA249" t="s">
        <v>86</v>
      </c>
      <c r="BB249" t="s">
        <v>86</v>
      </c>
      <c r="BC249" t="s">
        <v>86</v>
      </c>
      <c r="BD249" t="s">
        <v>86</v>
      </c>
      <c r="BE249" t="s">
        <v>86</v>
      </c>
    </row>
    <row r="250" spans="1:57" x14ac:dyDescent="0.45">
      <c r="A250" t="s">
        <v>638</v>
      </c>
      <c r="B250" t="s">
        <v>77</v>
      </c>
      <c r="C250" t="s">
        <v>293</v>
      </c>
      <c r="D250" t="s">
        <v>79</v>
      </c>
      <c r="E250" s="2" t="str">
        <f>HYPERLINK("capsilon://?command=openfolder&amp;siteaddress=FAM.docvelocity-na8.net&amp;folderid=FXB692A1CB-A3E4-5956-56A1-7CF8A55A0CC1","FX22031571")</f>
        <v>FX22031571</v>
      </c>
      <c r="F250" t="s">
        <v>80</v>
      </c>
      <c r="G250" t="s">
        <v>80</v>
      </c>
      <c r="H250" t="s">
        <v>81</v>
      </c>
      <c r="I250" t="s">
        <v>616</v>
      </c>
      <c r="J250">
        <v>174</v>
      </c>
      <c r="K250" t="s">
        <v>83</v>
      </c>
      <c r="L250" t="s">
        <v>84</v>
      </c>
      <c r="M250" t="s">
        <v>85</v>
      </c>
      <c r="N250">
        <v>2</v>
      </c>
      <c r="O250" s="1">
        <v>44627.591828703706</v>
      </c>
      <c r="P250" s="1">
        <v>44627.650613425925</v>
      </c>
      <c r="Q250">
        <v>1135</v>
      </c>
      <c r="R250">
        <v>3944</v>
      </c>
      <c r="S250" t="b">
        <v>0</v>
      </c>
      <c r="T250" t="s">
        <v>86</v>
      </c>
      <c r="U250" t="b">
        <v>1</v>
      </c>
      <c r="V250" t="s">
        <v>91</v>
      </c>
      <c r="W250" s="1">
        <v>44627.620682870373</v>
      </c>
      <c r="X250">
        <v>2146</v>
      </c>
      <c r="Y250">
        <v>81</v>
      </c>
      <c r="Z250">
        <v>0</v>
      </c>
      <c r="AA250">
        <v>81</v>
      </c>
      <c r="AB250">
        <v>78</v>
      </c>
      <c r="AC250">
        <v>25</v>
      </c>
      <c r="AD250">
        <v>93</v>
      </c>
      <c r="AE250">
        <v>0</v>
      </c>
      <c r="AF250">
        <v>0</v>
      </c>
      <c r="AG250">
        <v>0</v>
      </c>
      <c r="AH250" t="s">
        <v>207</v>
      </c>
      <c r="AI250" s="1">
        <v>44627.650613425925</v>
      </c>
      <c r="AJ250">
        <v>1773</v>
      </c>
      <c r="AK250">
        <v>8</v>
      </c>
      <c r="AL250">
        <v>0</v>
      </c>
      <c r="AM250">
        <v>8</v>
      </c>
      <c r="AN250">
        <v>78</v>
      </c>
      <c r="AO250">
        <v>8</v>
      </c>
      <c r="AP250">
        <v>85</v>
      </c>
      <c r="AQ250">
        <v>0</v>
      </c>
      <c r="AR250">
        <v>0</v>
      </c>
      <c r="AS250">
        <v>0</v>
      </c>
      <c r="AT250" t="s">
        <v>86</v>
      </c>
      <c r="AU250" t="s">
        <v>86</v>
      </c>
      <c r="AV250" t="s">
        <v>86</v>
      </c>
      <c r="AW250" t="s">
        <v>86</v>
      </c>
      <c r="AX250" t="s">
        <v>86</v>
      </c>
      <c r="AY250" t="s">
        <v>86</v>
      </c>
      <c r="AZ250" t="s">
        <v>86</v>
      </c>
      <c r="BA250" t="s">
        <v>86</v>
      </c>
      <c r="BB250" t="s">
        <v>86</v>
      </c>
      <c r="BC250" t="s">
        <v>86</v>
      </c>
      <c r="BD250" t="s">
        <v>86</v>
      </c>
      <c r="BE250" t="s">
        <v>86</v>
      </c>
    </row>
    <row r="251" spans="1:57" x14ac:dyDescent="0.45">
      <c r="A251" t="s">
        <v>639</v>
      </c>
      <c r="B251" t="s">
        <v>77</v>
      </c>
      <c r="C251" t="s">
        <v>515</v>
      </c>
      <c r="D251" t="s">
        <v>79</v>
      </c>
      <c r="E251" s="2" t="str">
        <f>HYPERLINK("capsilon://?command=openfolder&amp;siteaddress=FAM.docvelocity-na8.net&amp;folderid=FX6F2FA9B2-83BF-9E7D-29CB-DD44614BBF79","FX220212266")</f>
        <v>FX220212266</v>
      </c>
      <c r="F251" t="s">
        <v>80</v>
      </c>
      <c r="G251" t="s">
        <v>80</v>
      </c>
      <c r="H251" t="s">
        <v>81</v>
      </c>
      <c r="I251" t="s">
        <v>630</v>
      </c>
      <c r="J251">
        <v>56</v>
      </c>
      <c r="K251" t="s">
        <v>83</v>
      </c>
      <c r="L251" t="s">
        <v>84</v>
      </c>
      <c r="M251" t="s">
        <v>85</v>
      </c>
      <c r="N251">
        <v>2</v>
      </c>
      <c r="O251" s="1">
        <v>44627.603726851848</v>
      </c>
      <c r="P251" s="1">
        <v>44627.616053240738</v>
      </c>
      <c r="Q251">
        <v>125</v>
      </c>
      <c r="R251">
        <v>940</v>
      </c>
      <c r="S251" t="b">
        <v>0</v>
      </c>
      <c r="T251" t="s">
        <v>86</v>
      </c>
      <c r="U251" t="b">
        <v>1</v>
      </c>
      <c r="V251" t="s">
        <v>118</v>
      </c>
      <c r="W251" s="1">
        <v>44627.609606481485</v>
      </c>
      <c r="X251">
        <v>508</v>
      </c>
      <c r="Y251">
        <v>42</v>
      </c>
      <c r="Z251">
        <v>0</v>
      </c>
      <c r="AA251">
        <v>42</v>
      </c>
      <c r="AB251">
        <v>0</v>
      </c>
      <c r="AC251">
        <v>2</v>
      </c>
      <c r="AD251">
        <v>14</v>
      </c>
      <c r="AE251">
        <v>0</v>
      </c>
      <c r="AF251">
        <v>0</v>
      </c>
      <c r="AG251">
        <v>0</v>
      </c>
      <c r="AH251" t="s">
        <v>92</v>
      </c>
      <c r="AI251" s="1">
        <v>44627.616053240738</v>
      </c>
      <c r="AJ251">
        <v>432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12</v>
      </c>
      <c r="AQ251">
        <v>0</v>
      </c>
      <c r="AR251">
        <v>0</v>
      </c>
      <c r="AS251">
        <v>0</v>
      </c>
      <c r="AT251" t="s">
        <v>86</v>
      </c>
      <c r="AU251" t="s">
        <v>86</v>
      </c>
      <c r="AV251" t="s">
        <v>86</v>
      </c>
      <c r="AW251" t="s">
        <v>86</v>
      </c>
      <c r="AX251" t="s">
        <v>86</v>
      </c>
      <c r="AY251" t="s">
        <v>86</v>
      </c>
      <c r="AZ251" t="s">
        <v>86</v>
      </c>
      <c r="BA251" t="s">
        <v>86</v>
      </c>
      <c r="BB251" t="s">
        <v>86</v>
      </c>
      <c r="BC251" t="s">
        <v>86</v>
      </c>
      <c r="BD251" t="s">
        <v>86</v>
      </c>
      <c r="BE251" t="s">
        <v>86</v>
      </c>
    </row>
    <row r="252" spans="1:57" x14ac:dyDescent="0.45">
      <c r="A252" t="s">
        <v>640</v>
      </c>
      <c r="B252" t="s">
        <v>77</v>
      </c>
      <c r="C252" t="s">
        <v>293</v>
      </c>
      <c r="D252" t="s">
        <v>79</v>
      </c>
      <c r="E252" s="2" t="str">
        <f>HYPERLINK("capsilon://?command=openfolder&amp;siteaddress=FAM.docvelocity-na8.net&amp;folderid=FXB692A1CB-A3E4-5956-56A1-7CF8A55A0CC1","FX22031571")</f>
        <v>FX22031571</v>
      </c>
      <c r="F252" t="s">
        <v>80</v>
      </c>
      <c r="G252" t="s">
        <v>80</v>
      </c>
      <c r="H252" t="s">
        <v>81</v>
      </c>
      <c r="I252" t="s">
        <v>641</v>
      </c>
      <c r="J252">
        <v>86</v>
      </c>
      <c r="K252" t="s">
        <v>83</v>
      </c>
      <c r="L252" t="s">
        <v>84</v>
      </c>
      <c r="M252" t="s">
        <v>85</v>
      </c>
      <c r="N252">
        <v>2</v>
      </c>
      <c r="O252" s="1">
        <v>44627.606874999998</v>
      </c>
      <c r="P252" s="1">
        <v>44627.711863425924</v>
      </c>
      <c r="Q252">
        <v>7675</v>
      </c>
      <c r="R252">
        <v>1396</v>
      </c>
      <c r="S252" t="b">
        <v>0</v>
      </c>
      <c r="T252" t="s">
        <v>86</v>
      </c>
      <c r="U252" t="b">
        <v>0</v>
      </c>
      <c r="V252" t="s">
        <v>113</v>
      </c>
      <c r="W252" s="1">
        <v>44627.617569444446</v>
      </c>
      <c r="X252">
        <v>884</v>
      </c>
      <c r="Y252">
        <v>76</v>
      </c>
      <c r="Z252">
        <v>0</v>
      </c>
      <c r="AA252">
        <v>76</v>
      </c>
      <c r="AB252">
        <v>0</v>
      </c>
      <c r="AC252">
        <v>65</v>
      </c>
      <c r="AD252">
        <v>10</v>
      </c>
      <c r="AE252">
        <v>0</v>
      </c>
      <c r="AF252">
        <v>0</v>
      </c>
      <c r="AG252">
        <v>0</v>
      </c>
      <c r="AH252" t="s">
        <v>92</v>
      </c>
      <c r="AI252" s="1">
        <v>44627.711863425924</v>
      </c>
      <c r="AJ252">
        <v>512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9</v>
      </c>
      <c r="AQ252">
        <v>0</v>
      </c>
      <c r="AR252">
        <v>0</v>
      </c>
      <c r="AS252">
        <v>0</v>
      </c>
      <c r="AT252" t="s">
        <v>86</v>
      </c>
      <c r="AU252" t="s">
        <v>86</v>
      </c>
      <c r="AV252" t="s">
        <v>86</v>
      </c>
      <c r="AW252" t="s">
        <v>86</v>
      </c>
      <c r="AX252" t="s">
        <v>86</v>
      </c>
      <c r="AY252" t="s">
        <v>86</v>
      </c>
      <c r="AZ252" t="s">
        <v>86</v>
      </c>
      <c r="BA252" t="s">
        <v>86</v>
      </c>
      <c r="BB252" t="s">
        <v>86</v>
      </c>
      <c r="BC252" t="s">
        <v>86</v>
      </c>
      <c r="BD252" t="s">
        <v>86</v>
      </c>
      <c r="BE252" t="s">
        <v>86</v>
      </c>
    </row>
    <row r="253" spans="1:57" x14ac:dyDescent="0.45">
      <c r="A253" t="s">
        <v>642</v>
      </c>
      <c r="B253" t="s">
        <v>77</v>
      </c>
      <c r="C253" t="s">
        <v>643</v>
      </c>
      <c r="D253" t="s">
        <v>79</v>
      </c>
      <c r="E253" s="2" t="str">
        <f>HYPERLINK("capsilon://?command=openfolder&amp;siteaddress=FAM.docvelocity-na8.net&amp;folderid=FX95C3486F-79A6-4DB7-C7D3-2E05EF0188BA","FX22032272")</f>
        <v>FX22032272</v>
      </c>
      <c r="F253" t="s">
        <v>80</v>
      </c>
      <c r="G253" t="s">
        <v>80</v>
      </c>
      <c r="H253" t="s">
        <v>81</v>
      </c>
      <c r="I253" t="s">
        <v>644</v>
      </c>
      <c r="J253">
        <v>92</v>
      </c>
      <c r="K253" t="s">
        <v>83</v>
      </c>
      <c r="L253" t="s">
        <v>84</v>
      </c>
      <c r="M253" t="s">
        <v>85</v>
      </c>
      <c r="N253">
        <v>1</v>
      </c>
      <c r="O253" s="1">
        <v>44627.607175925928</v>
      </c>
      <c r="P253" s="1">
        <v>44627.619131944448</v>
      </c>
      <c r="Q253">
        <v>792</v>
      </c>
      <c r="R253">
        <v>241</v>
      </c>
      <c r="S253" t="b">
        <v>0</v>
      </c>
      <c r="T253" t="s">
        <v>86</v>
      </c>
      <c r="U253" t="b">
        <v>0</v>
      </c>
      <c r="V253" t="s">
        <v>113</v>
      </c>
      <c r="W253" s="1">
        <v>44627.619131944448</v>
      </c>
      <c r="X253">
        <v>134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92</v>
      </c>
      <c r="AE253">
        <v>80</v>
      </c>
      <c r="AF253">
        <v>0</v>
      </c>
      <c r="AG253">
        <v>3</v>
      </c>
      <c r="AH253" t="s">
        <v>86</v>
      </c>
      <c r="AI253" t="s">
        <v>86</v>
      </c>
      <c r="AJ253" t="s">
        <v>86</v>
      </c>
      <c r="AK253" t="s">
        <v>86</v>
      </c>
      <c r="AL253" t="s">
        <v>86</v>
      </c>
      <c r="AM253" t="s">
        <v>86</v>
      </c>
      <c r="AN253" t="s">
        <v>86</v>
      </c>
      <c r="AO253" t="s">
        <v>86</v>
      </c>
      <c r="AP253" t="s">
        <v>86</v>
      </c>
      <c r="AQ253" t="s">
        <v>86</v>
      </c>
      <c r="AR253" t="s">
        <v>86</v>
      </c>
      <c r="AS253" t="s">
        <v>86</v>
      </c>
      <c r="AT253" t="s">
        <v>86</v>
      </c>
      <c r="AU253" t="s">
        <v>86</v>
      </c>
      <c r="AV253" t="s">
        <v>86</v>
      </c>
      <c r="AW253" t="s">
        <v>86</v>
      </c>
      <c r="AX253" t="s">
        <v>86</v>
      </c>
      <c r="AY253" t="s">
        <v>86</v>
      </c>
      <c r="AZ253" t="s">
        <v>86</v>
      </c>
      <c r="BA253" t="s">
        <v>86</v>
      </c>
      <c r="BB253" t="s">
        <v>86</v>
      </c>
      <c r="BC253" t="s">
        <v>86</v>
      </c>
      <c r="BD253" t="s">
        <v>86</v>
      </c>
      <c r="BE253" t="s">
        <v>86</v>
      </c>
    </row>
    <row r="254" spans="1:57" x14ac:dyDescent="0.45">
      <c r="A254" t="s">
        <v>645</v>
      </c>
      <c r="B254" t="s">
        <v>77</v>
      </c>
      <c r="C254" t="s">
        <v>621</v>
      </c>
      <c r="D254" t="s">
        <v>79</v>
      </c>
      <c r="E254" s="2" t="str">
        <f>HYPERLINK("capsilon://?command=openfolder&amp;siteaddress=FAM.docvelocity-na8.net&amp;folderid=FXA157BF6C-7FB0-E665-451E-EF430CE2CC9D","FX22031614")</f>
        <v>FX22031614</v>
      </c>
      <c r="F254" t="s">
        <v>80</v>
      </c>
      <c r="G254" t="s">
        <v>80</v>
      </c>
      <c r="H254" t="s">
        <v>81</v>
      </c>
      <c r="I254" t="s">
        <v>624</v>
      </c>
      <c r="J254">
        <v>56</v>
      </c>
      <c r="K254" t="s">
        <v>83</v>
      </c>
      <c r="L254" t="s">
        <v>84</v>
      </c>
      <c r="M254" t="s">
        <v>85</v>
      </c>
      <c r="N254">
        <v>2</v>
      </c>
      <c r="O254" s="1">
        <v>44627.607569444444</v>
      </c>
      <c r="P254" s="1">
        <v>44627.621770833335</v>
      </c>
      <c r="Q254">
        <v>180</v>
      </c>
      <c r="R254">
        <v>1047</v>
      </c>
      <c r="S254" t="b">
        <v>0</v>
      </c>
      <c r="T254" t="s">
        <v>86</v>
      </c>
      <c r="U254" t="b">
        <v>1</v>
      </c>
      <c r="V254" t="s">
        <v>116</v>
      </c>
      <c r="W254" s="1">
        <v>44627.616261574076</v>
      </c>
      <c r="X254">
        <v>703</v>
      </c>
      <c r="Y254">
        <v>42</v>
      </c>
      <c r="Z254">
        <v>0</v>
      </c>
      <c r="AA254">
        <v>42</v>
      </c>
      <c r="AB254">
        <v>0</v>
      </c>
      <c r="AC254">
        <v>13</v>
      </c>
      <c r="AD254">
        <v>14</v>
      </c>
      <c r="AE254">
        <v>0</v>
      </c>
      <c r="AF254">
        <v>0</v>
      </c>
      <c r="AG254">
        <v>0</v>
      </c>
      <c r="AH254" t="s">
        <v>92</v>
      </c>
      <c r="AI254" s="1">
        <v>44627.621770833335</v>
      </c>
      <c r="AJ254">
        <v>344</v>
      </c>
      <c r="AK254">
        <v>3</v>
      </c>
      <c r="AL254">
        <v>0</v>
      </c>
      <c r="AM254">
        <v>3</v>
      </c>
      <c r="AN254">
        <v>0</v>
      </c>
      <c r="AO254">
        <v>4</v>
      </c>
      <c r="AP254">
        <v>11</v>
      </c>
      <c r="AQ254">
        <v>0</v>
      </c>
      <c r="AR254">
        <v>0</v>
      </c>
      <c r="AS254">
        <v>0</v>
      </c>
      <c r="AT254" t="s">
        <v>86</v>
      </c>
      <c r="AU254" t="s">
        <v>86</v>
      </c>
      <c r="AV254" t="s">
        <v>86</v>
      </c>
      <c r="AW254" t="s">
        <v>86</v>
      </c>
      <c r="AX254" t="s">
        <v>86</v>
      </c>
      <c r="AY254" t="s">
        <v>86</v>
      </c>
      <c r="AZ254" t="s">
        <v>86</v>
      </c>
      <c r="BA254" t="s">
        <v>86</v>
      </c>
      <c r="BB254" t="s">
        <v>86</v>
      </c>
      <c r="BC254" t="s">
        <v>86</v>
      </c>
      <c r="BD254" t="s">
        <v>86</v>
      </c>
      <c r="BE254" t="s">
        <v>86</v>
      </c>
    </row>
    <row r="255" spans="1:57" x14ac:dyDescent="0.45">
      <c r="A255" t="s">
        <v>646</v>
      </c>
      <c r="B255" t="s">
        <v>77</v>
      </c>
      <c r="C255" t="s">
        <v>293</v>
      </c>
      <c r="D255" t="s">
        <v>79</v>
      </c>
      <c r="E255" s="2" t="str">
        <f>HYPERLINK("capsilon://?command=openfolder&amp;siteaddress=FAM.docvelocity-na8.net&amp;folderid=FXB692A1CB-A3E4-5956-56A1-7CF8A55A0CC1","FX22031571")</f>
        <v>FX22031571</v>
      </c>
      <c r="F255" t="s">
        <v>80</v>
      </c>
      <c r="G255" t="s">
        <v>80</v>
      </c>
      <c r="H255" t="s">
        <v>81</v>
      </c>
      <c r="I255" t="s">
        <v>647</v>
      </c>
      <c r="J255">
        <v>49</v>
      </c>
      <c r="K255" t="s">
        <v>83</v>
      </c>
      <c r="L255" t="s">
        <v>84</v>
      </c>
      <c r="M255" t="s">
        <v>85</v>
      </c>
      <c r="N255">
        <v>2</v>
      </c>
      <c r="O255" s="1">
        <v>44627.607870370368</v>
      </c>
      <c r="P255" s="1">
        <v>44627.707337962966</v>
      </c>
      <c r="Q255">
        <v>6881</v>
      </c>
      <c r="R255">
        <v>1713</v>
      </c>
      <c r="S255" t="b">
        <v>0</v>
      </c>
      <c r="T255" t="s">
        <v>86</v>
      </c>
      <c r="U255" t="b">
        <v>0</v>
      </c>
      <c r="V255" t="s">
        <v>551</v>
      </c>
      <c r="W255" s="1">
        <v>44627.628368055557</v>
      </c>
      <c r="X255">
        <v>1606</v>
      </c>
      <c r="Y255">
        <v>41</v>
      </c>
      <c r="Z255">
        <v>0</v>
      </c>
      <c r="AA255">
        <v>41</v>
      </c>
      <c r="AB255">
        <v>0</v>
      </c>
      <c r="AC255">
        <v>24</v>
      </c>
      <c r="AD255">
        <v>8</v>
      </c>
      <c r="AE255">
        <v>0</v>
      </c>
      <c r="AF255">
        <v>0</v>
      </c>
      <c r="AG255">
        <v>0</v>
      </c>
      <c r="AH255" t="s">
        <v>122</v>
      </c>
      <c r="AI255" s="1">
        <v>44627.707337962966</v>
      </c>
      <c r="AJ255">
        <v>107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8</v>
      </c>
      <c r="AQ255">
        <v>0</v>
      </c>
      <c r="AR255">
        <v>0</v>
      </c>
      <c r="AS255">
        <v>0</v>
      </c>
      <c r="AT255" t="s">
        <v>86</v>
      </c>
      <c r="AU255" t="s">
        <v>86</v>
      </c>
      <c r="AV255" t="s">
        <v>86</v>
      </c>
      <c r="AW255" t="s">
        <v>86</v>
      </c>
      <c r="AX255" t="s">
        <v>86</v>
      </c>
      <c r="AY255" t="s">
        <v>86</v>
      </c>
      <c r="AZ255" t="s">
        <v>86</v>
      </c>
      <c r="BA255" t="s">
        <v>86</v>
      </c>
      <c r="BB255" t="s">
        <v>86</v>
      </c>
      <c r="BC255" t="s">
        <v>86</v>
      </c>
      <c r="BD255" t="s">
        <v>86</v>
      </c>
      <c r="BE255" t="s">
        <v>86</v>
      </c>
    </row>
    <row r="256" spans="1:57" x14ac:dyDescent="0.45">
      <c r="A256" t="s">
        <v>648</v>
      </c>
      <c r="B256" t="s">
        <v>77</v>
      </c>
      <c r="C256" t="s">
        <v>293</v>
      </c>
      <c r="D256" t="s">
        <v>79</v>
      </c>
      <c r="E256" s="2" t="str">
        <f>HYPERLINK("capsilon://?command=openfolder&amp;siteaddress=FAM.docvelocity-na8.net&amp;folderid=FXB692A1CB-A3E4-5956-56A1-7CF8A55A0CC1","FX22031571")</f>
        <v>FX22031571</v>
      </c>
      <c r="F256" t="s">
        <v>80</v>
      </c>
      <c r="G256" t="s">
        <v>80</v>
      </c>
      <c r="H256" t="s">
        <v>81</v>
      </c>
      <c r="I256" t="s">
        <v>649</v>
      </c>
      <c r="J256">
        <v>86</v>
      </c>
      <c r="K256" t="s">
        <v>83</v>
      </c>
      <c r="L256" t="s">
        <v>84</v>
      </c>
      <c r="M256" t="s">
        <v>85</v>
      </c>
      <c r="N256">
        <v>2</v>
      </c>
      <c r="O256" s="1">
        <v>44627.608194444445</v>
      </c>
      <c r="P256" s="1">
        <v>44627.709374999999</v>
      </c>
      <c r="Q256">
        <v>7294</v>
      </c>
      <c r="R256">
        <v>1448</v>
      </c>
      <c r="S256" t="b">
        <v>0</v>
      </c>
      <c r="T256" t="s">
        <v>86</v>
      </c>
      <c r="U256" t="b">
        <v>0</v>
      </c>
      <c r="V256" t="s">
        <v>116</v>
      </c>
      <c r="W256" s="1">
        <v>44627.632777777777</v>
      </c>
      <c r="X256">
        <v>1273</v>
      </c>
      <c r="Y256">
        <v>76</v>
      </c>
      <c r="Z256">
        <v>0</v>
      </c>
      <c r="AA256">
        <v>76</v>
      </c>
      <c r="AB256">
        <v>0</v>
      </c>
      <c r="AC256">
        <v>64</v>
      </c>
      <c r="AD256">
        <v>10</v>
      </c>
      <c r="AE256">
        <v>0</v>
      </c>
      <c r="AF256">
        <v>0</v>
      </c>
      <c r="AG256">
        <v>0</v>
      </c>
      <c r="AH256" t="s">
        <v>122</v>
      </c>
      <c r="AI256" s="1">
        <v>44627.709374999999</v>
      </c>
      <c r="AJ256">
        <v>175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10</v>
      </c>
      <c r="AQ256">
        <v>0</v>
      </c>
      <c r="AR256">
        <v>0</v>
      </c>
      <c r="AS256">
        <v>0</v>
      </c>
      <c r="AT256" t="s">
        <v>86</v>
      </c>
      <c r="AU256" t="s">
        <v>86</v>
      </c>
      <c r="AV256" t="s">
        <v>86</v>
      </c>
      <c r="AW256" t="s">
        <v>86</v>
      </c>
      <c r="AX256" t="s">
        <v>86</v>
      </c>
      <c r="AY256" t="s">
        <v>86</v>
      </c>
      <c r="AZ256" t="s">
        <v>86</v>
      </c>
      <c r="BA256" t="s">
        <v>86</v>
      </c>
      <c r="BB256" t="s">
        <v>86</v>
      </c>
      <c r="BC256" t="s">
        <v>86</v>
      </c>
      <c r="BD256" t="s">
        <v>86</v>
      </c>
      <c r="BE256" t="s">
        <v>86</v>
      </c>
    </row>
    <row r="257" spans="1:57" x14ac:dyDescent="0.45">
      <c r="A257" t="s">
        <v>650</v>
      </c>
      <c r="B257" t="s">
        <v>77</v>
      </c>
      <c r="C257" t="s">
        <v>293</v>
      </c>
      <c r="D257" t="s">
        <v>79</v>
      </c>
      <c r="E257" s="2" t="str">
        <f>HYPERLINK("capsilon://?command=openfolder&amp;siteaddress=FAM.docvelocity-na8.net&amp;folderid=FXB692A1CB-A3E4-5956-56A1-7CF8A55A0CC1","FX22031571")</f>
        <v>FX22031571</v>
      </c>
      <c r="F257" t="s">
        <v>80</v>
      </c>
      <c r="G257" t="s">
        <v>80</v>
      </c>
      <c r="H257" t="s">
        <v>81</v>
      </c>
      <c r="I257" t="s">
        <v>651</v>
      </c>
      <c r="J257">
        <v>32</v>
      </c>
      <c r="K257" t="s">
        <v>83</v>
      </c>
      <c r="L257" t="s">
        <v>84</v>
      </c>
      <c r="M257" t="s">
        <v>85</v>
      </c>
      <c r="N257">
        <v>2</v>
      </c>
      <c r="O257" s="1">
        <v>44627.608460648145</v>
      </c>
      <c r="P257" s="1">
        <v>44627.70994212963</v>
      </c>
      <c r="Q257">
        <v>8541</v>
      </c>
      <c r="R257">
        <v>227</v>
      </c>
      <c r="S257" t="b">
        <v>0</v>
      </c>
      <c r="T257" t="s">
        <v>86</v>
      </c>
      <c r="U257" t="b">
        <v>0</v>
      </c>
      <c r="V257" t="s">
        <v>113</v>
      </c>
      <c r="W257" s="1">
        <v>44627.621215277781</v>
      </c>
      <c r="X257">
        <v>179</v>
      </c>
      <c r="Y257">
        <v>27</v>
      </c>
      <c r="Z257">
        <v>0</v>
      </c>
      <c r="AA257">
        <v>27</v>
      </c>
      <c r="AB257">
        <v>0</v>
      </c>
      <c r="AC257">
        <v>2</v>
      </c>
      <c r="AD257">
        <v>5</v>
      </c>
      <c r="AE257">
        <v>0</v>
      </c>
      <c r="AF257">
        <v>0</v>
      </c>
      <c r="AG257">
        <v>0</v>
      </c>
      <c r="AH257" t="s">
        <v>122</v>
      </c>
      <c r="AI257" s="1">
        <v>44627.70994212963</v>
      </c>
      <c r="AJ257">
        <v>48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5</v>
      </c>
      <c r="AQ257">
        <v>0</v>
      </c>
      <c r="AR257">
        <v>0</v>
      </c>
      <c r="AS257">
        <v>0</v>
      </c>
      <c r="AT257" t="s">
        <v>86</v>
      </c>
      <c r="AU257" t="s">
        <v>86</v>
      </c>
      <c r="AV257" t="s">
        <v>86</v>
      </c>
      <c r="AW257" t="s">
        <v>86</v>
      </c>
      <c r="AX257" t="s">
        <v>86</v>
      </c>
      <c r="AY257" t="s">
        <v>86</v>
      </c>
      <c r="AZ257" t="s">
        <v>86</v>
      </c>
      <c r="BA257" t="s">
        <v>86</v>
      </c>
      <c r="BB257" t="s">
        <v>86</v>
      </c>
      <c r="BC257" t="s">
        <v>86</v>
      </c>
      <c r="BD257" t="s">
        <v>86</v>
      </c>
      <c r="BE257" t="s">
        <v>86</v>
      </c>
    </row>
    <row r="258" spans="1:57" x14ac:dyDescent="0.45">
      <c r="A258" t="s">
        <v>652</v>
      </c>
      <c r="B258" t="s">
        <v>77</v>
      </c>
      <c r="C258" t="s">
        <v>293</v>
      </c>
      <c r="D258" t="s">
        <v>79</v>
      </c>
      <c r="E258" s="2" t="str">
        <f>HYPERLINK("capsilon://?command=openfolder&amp;siteaddress=FAM.docvelocity-na8.net&amp;folderid=FXB692A1CB-A3E4-5956-56A1-7CF8A55A0CC1","FX22031571")</f>
        <v>FX22031571</v>
      </c>
      <c r="F258" t="s">
        <v>80</v>
      </c>
      <c r="G258" t="s">
        <v>80</v>
      </c>
      <c r="H258" t="s">
        <v>81</v>
      </c>
      <c r="I258" t="s">
        <v>653</v>
      </c>
      <c r="J258">
        <v>91</v>
      </c>
      <c r="K258" t="s">
        <v>83</v>
      </c>
      <c r="L258" t="s">
        <v>84</v>
      </c>
      <c r="M258" t="s">
        <v>85</v>
      </c>
      <c r="N258">
        <v>2</v>
      </c>
      <c r="O258" s="1">
        <v>44627.608807870369</v>
      </c>
      <c r="P258" s="1">
        <v>44627.71261574074</v>
      </c>
      <c r="Q258">
        <v>7577</v>
      </c>
      <c r="R258">
        <v>1392</v>
      </c>
      <c r="S258" t="b">
        <v>0</v>
      </c>
      <c r="T258" t="s">
        <v>86</v>
      </c>
      <c r="U258" t="b">
        <v>0</v>
      </c>
      <c r="V258" t="s">
        <v>200</v>
      </c>
      <c r="W258" s="1">
        <v>44627.633252314816</v>
      </c>
      <c r="X258">
        <v>1162</v>
      </c>
      <c r="Y258">
        <v>81</v>
      </c>
      <c r="Z258">
        <v>0</v>
      </c>
      <c r="AA258">
        <v>81</v>
      </c>
      <c r="AB258">
        <v>0</v>
      </c>
      <c r="AC258">
        <v>76</v>
      </c>
      <c r="AD258">
        <v>10</v>
      </c>
      <c r="AE258">
        <v>0</v>
      </c>
      <c r="AF258">
        <v>0</v>
      </c>
      <c r="AG258">
        <v>0</v>
      </c>
      <c r="AH258" t="s">
        <v>122</v>
      </c>
      <c r="AI258" s="1">
        <v>44627.71261574074</v>
      </c>
      <c r="AJ258">
        <v>230</v>
      </c>
      <c r="AK258">
        <v>2</v>
      </c>
      <c r="AL258">
        <v>0</v>
      </c>
      <c r="AM258">
        <v>2</v>
      </c>
      <c r="AN258">
        <v>0</v>
      </c>
      <c r="AO258">
        <v>1</v>
      </c>
      <c r="AP258">
        <v>8</v>
      </c>
      <c r="AQ258">
        <v>0</v>
      </c>
      <c r="AR258">
        <v>0</v>
      </c>
      <c r="AS258">
        <v>0</v>
      </c>
      <c r="AT258" t="s">
        <v>86</v>
      </c>
      <c r="AU258" t="s">
        <v>86</v>
      </c>
      <c r="AV258" t="s">
        <v>86</v>
      </c>
      <c r="AW258" t="s">
        <v>86</v>
      </c>
      <c r="AX258" t="s">
        <v>86</v>
      </c>
      <c r="AY258" t="s">
        <v>86</v>
      </c>
      <c r="AZ258" t="s">
        <v>86</v>
      </c>
      <c r="BA258" t="s">
        <v>86</v>
      </c>
      <c r="BB258" t="s">
        <v>86</v>
      </c>
      <c r="BC258" t="s">
        <v>86</v>
      </c>
      <c r="BD258" t="s">
        <v>86</v>
      </c>
      <c r="BE258" t="s">
        <v>86</v>
      </c>
    </row>
    <row r="259" spans="1:57" x14ac:dyDescent="0.45">
      <c r="A259" t="s">
        <v>654</v>
      </c>
      <c r="B259" t="s">
        <v>77</v>
      </c>
      <c r="C259" t="s">
        <v>618</v>
      </c>
      <c r="D259" t="s">
        <v>79</v>
      </c>
      <c r="E259" s="2" t="str">
        <f>HYPERLINK("capsilon://?command=openfolder&amp;siteaddress=FAM.docvelocity-na8.net&amp;folderid=FX2ED7EBD6-A276-6D8D-AB2E-984859FD5A21","FX22032410")</f>
        <v>FX22032410</v>
      </c>
      <c r="F259" t="s">
        <v>80</v>
      </c>
      <c r="G259" t="s">
        <v>80</v>
      </c>
      <c r="H259" t="s">
        <v>81</v>
      </c>
      <c r="I259" t="s">
        <v>619</v>
      </c>
      <c r="J259">
        <v>112</v>
      </c>
      <c r="K259" t="s">
        <v>83</v>
      </c>
      <c r="L259" t="s">
        <v>84</v>
      </c>
      <c r="M259" t="s">
        <v>85</v>
      </c>
      <c r="N259">
        <v>2</v>
      </c>
      <c r="O259" s="1">
        <v>44627.609386574077</v>
      </c>
      <c r="P259" s="1">
        <v>44627.657199074078</v>
      </c>
      <c r="Q259">
        <v>3338</v>
      </c>
      <c r="R259">
        <v>793</v>
      </c>
      <c r="S259" t="b">
        <v>0</v>
      </c>
      <c r="T259" t="s">
        <v>86</v>
      </c>
      <c r="U259" t="b">
        <v>1</v>
      </c>
      <c r="V259" t="s">
        <v>118</v>
      </c>
      <c r="W259" s="1">
        <v>44627.632824074077</v>
      </c>
      <c r="X259">
        <v>214</v>
      </c>
      <c r="Y259">
        <v>84</v>
      </c>
      <c r="Z259">
        <v>0</v>
      </c>
      <c r="AA259">
        <v>84</v>
      </c>
      <c r="AB259">
        <v>0</v>
      </c>
      <c r="AC259">
        <v>0</v>
      </c>
      <c r="AD259">
        <v>28</v>
      </c>
      <c r="AE259">
        <v>0</v>
      </c>
      <c r="AF259">
        <v>0</v>
      </c>
      <c r="AG259">
        <v>0</v>
      </c>
      <c r="AH259" t="s">
        <v>207</v>
      </c>
      <c r="AI259" s="1">
        <v>44627.657199074078</v>
      </c>
      <c r="AJ259">
        <v>568</v>
      </c>
      <c r="AK259">
        <v>4</v>
      </c>
      <c r="AL259">
        <v>0</v>
      </c>
      <c r="AM259">
        <v>4</v>
      </c>
      <c r="AN259">
        <v>0</v>
      </c>
      <c r="AO259">
        <v>4</v>
      </c>
      <c r="AP259">
        <v>24</v>
      </c>
      <c r="AQ259">
        <v>0</v>
      </c>
      <c r="AR259">
        <v>0</v>
      </c>
      <c r="AS259">
        <v>0</v>
      </c>
      <c r="AT259" t="s">
        <v>86</v>
      </c>
      <c r="AU259" t="s">
        <v>86</v>
      </c>
      <c r="AV259" t="s">
        <v>86</v>
      </c>
      <c r="AW259" t="s">
        <v>86</v>
      </c>
      <c r="AX259" t="s">
        <v>86</v>
      </c>
      <c r="AY259" t="s">
        <v>86</v>
      </c>
      <c r="AZ259" t="s">
        <v>86</v>
      </c>
      <c r="BA259" t="s">
        <v>86</v>
      </c>
      <c r="BB259" t="s">
        <v>86</v>
      </c>
      <c r="BC259" t="s">
        <v>86</v>
      </c>
      <c r="BD259" t="s">
        <v>86</v>
      </c>
      <c r="BE259" t="s">
        <v>86</v>
      </c>
    </row>
    <row r="260" spans="1:57" x14ac:dyDescent="0.45">
      <c r="A260" t="s">
        <v>655</v>
      </c>
      <c r="B260" t="s">
        <v>77</v>
      </c>
      <c r="C260" t="s">
        <v>293</v>
      </c>
      <c r="D260" t="s">
        <v>79</v>
      </c>
      <c r="E260" s="2" t="str">
        <f>HYPERLINK("capsilon://?command=openfolder&amp;siteaddress=FAM.docvelocity-na8.net&amp;folderid=FXB692A1CB-A3E4-5956-56A1-7CF8A55A0CC1","FX22031571")</f>
        <v>FX22031571</v>
      </c>
      <c r="F260" t="s">
        <v>80</v>
      </c>
      <c r="G260" t="s">
        <v>80</v>
      </c>
      <c r="H260" t="s">
        <v>81</v>
      </c>
      <c r="I260" t="s">
        <v>656</v>
      </c>
      <c r="J260">
        <v>210</v>
      </c>
      <c r="K260" t="s">
        <v>83</v>
      </c>
      <c r="L260" t="s">
        <v>84</v>
      </c>
      <c r="M260" t="s">
        <v>85</v>
      </c>
      <c r="N260">
        <v>1</v>
      </c>
      <c r="O260" s="1">
        <v>44627.609525462962</v>
      </c>
      <c r="P260" s="1">
        <v>44627.624976851854</v>
      </c>
      <c r="Q260">
        <v>1010</v>
      </c>
      <c r="R260">
        <v>325</v>
      </c>
      <c r="S260" t="b">
        <v>0</v>
      </c>
      <c r="T260" t="s">
        <v>86</v>
      </c>
      <c r="U260" t="b">
        <v>0</v>
      </c>
      <c r="V260" t="s">
        <v>113</v>
      </c>
      <c r="W260" s="1">
        <v>44627.624976851854</v>
      </c>
      <c r="X260">
        <v>325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210</v>
      </c>
      <c r="AE260">
        <v>205</v>
      </c>
      <c r="AF260">
        <v>0</v>
      </c>
      <c r="AG260">
        <v>3</v>
      </c>
      <c r="AH260" t="s">
        <v>86</v>
      </c>
      <c r="AI260" t="s">
        <v>86</v>
      </c>
      <c r="AJ260" t="s">
        <v>86</v>
      </c>
      <c r="AK260" t="s">
        <v>86</v>
      </c>
      <c r="AL260" t="s">
        <v>86</v>
      </c>
      <c r="AM260" t="s">
        <v>86</v>
      </c>
      <c r="AN260" t="s">
        <v>86</v>
      </c>
      <c r="AO260" t="s">
        <v>86</v>
      </c>
      <c r="AP260" t="s">
        <v>86</v>
      </c>
      <c r="AQ260" t="s">
        <v>86</v>
      </c>
      <c r="AR260" t="s">
        <v>86</v>
      </c>
      <c r="AS260" t="s">
        <v>86</v>
      </c>
      <c r="AT260" t="s">
        <v>86</v>
      </c>
      <c r="AU260" t="s">
        <v>86</v>
      </c>
      <c r="AV260" t="s">
        <v>86</v>
      </c>
      <c r="AW260" t="s">
        <v>86</v>
      </c>
      <c r="AX260" t="s">
        <v>86</v>
      </c>
      <c r="AY260" t="s">
        <v>86</v>
      </c>
      <c r="AZ260" t="s">
        <v>86</v>
      </c>
      <c r="BA260" t="s">
        <v>86</v>
      </c>
      <c r="BB260" t="s">
        <v>86</v>
      </c>
      <c r="BC260" t="s">
        <v>86</v>
      </c>
      <c r="BD260" t="s">
        <v>86</v>
      </c>
      <c r="BE260" t="s">
        <v>86</v>
      </c>
    </row>
    <row r="261" spans="1:57" x14ac:dyDescent="0.45">
      <c r="A261" t="s">
        <v>657</v>
      </c>
      <c r="B261" t="s">
        <v>77</v>
      </c>
      <c r="C261" t="s">
        <v>643</v>
      </c>
      <c r="D261" t="s">
        <v>79</v>
      </c>
      <c r="E261" s="2" t="str">
        <f>HYPERLINK("capsilon://?command=openfolder&amp;siteaddress=FAM.docvelocity-na8.net&amp;folderid=FX95C3486F-79A6-4DB7-C7D3-2E05EF0188BA","FX22032272")</f>
        <v>FX22032272</v>
      </c>
      <c r="F261" t="s">
        <v>80</v>
      </c>
      <c r="G261" t="s">
        <v>80</v>
      </c>
      <c r="H261" t="s">
        <v>81</v>
      </c>
      <c r="I261" t="s">
        <v>644</v>
      </c>
      <c r="J261">
        <v>116</v>
      </c>
      <c r="K261" t="s">
        <v>83</v>
      </c>
      <c r="L261" t="s">
        <v>84</v>
      </c>
      <c r="M261" t="s">
        <v>85</v>
      </c>
      <c r="N261">
        <v>2</v>
      </c>
      <c r="O261" s="1">
        <v>44627.619837962964</v>
      </c>
      <c r="P261" s="1">
        <v>44627.635057870371</v>
      </c>
      <c r="Q261">
        <v>170</v>
      </c>
      <c r="R261">
        <v>1145</v>
      </c>
      <c r="S261" t="b">
        <v>0</v>
      </c>
      <c r="T261" t="s">
        <v>86</v>
      </c>
      <c r="U261" t="b">
        <v>1</v>
      </c>
      <c r="V261" t="s">
        <v>91</v>
      </c>
      <c r="W261" s="1">
        <v>44627.63045138889</v>
      </c>
      <c r="X261">
        <v>844</v>
      </c>
      <c r="Y261">
        <v>105</v>
      </c>
      <c r="Z261">
        <v>0</v>
      </c>
      <c r="AA261">
        <v>105</v>
      </c>
      <c r="AB261">
        <v>0</v>
      </c>
      <c r="AC261">
        <v>25</v>
      </c>
      <c r="AD261">
        <v>11</v>
      </c>
      <c r="AE261">
        <v>0</v>
      </c>
      <c r="AF261">
        <v>0</v>
      </c>
      <c r="AG261">
        <v>0</v>
      </c>
      <c r="AH261" t="s">
        <v>114</v>
      </c>
      <c r="AI261" s="1">
        <v>44627.635057870371</v>
      </c>
      <c r="AJ261">
        <v>301</v>
      </c>
      <c r="AK261">
        <v>2</v>
      </c>
      <c r="AL261">
        <v>0</v>
      </c>
      <c r="AM261">
        <v>2</v>
      </c>
      <c r="AN261">
        <v>0</v>
      </c>
      <c r="AO261">
        <v>2</v>
      </c>
      <c r="AP261">
        <v>9</v>
      </c>
      <c r="AQ261">
        <v>0</v>
      </c>
      <c r="AR261">
        <v>0</v>
      </c>
      <c r="AS261">
        <v>0</v>
      </c>
      <c r="AT261" t="s">
        <v>86</v>
      </c>
      <c r="AU261" t="s">
        <v>86</v>
      </c>
      <c r="AV261" t="s">
        <v>86</v>
      </c>
      <c r="AW261" t="s">
        <v>86</v>
      </c>
      <c r="AX261" t="s">
        <v>86</v>
      </c>
      <c r="AY261" t="s">
        <v>86</v>
      </c>
      <c r="AZ261" t="s">
        <v>86</v>
      </c>
      <c r="BA261" t="s">
        <v>86</v>
      </c>
      <c r="BB261" t="s">
        <v>86</v>
      </c>
      <c r="BC261" t="s">
        <v>86</v>
      </c>
      <c r="BD261" t="s">
        <v>86</v>
      </c>
      <c r="BE261" t="s">
        <v>86</v>
      </c>
    </row>
    <row r="262" spans="1:57" x14ac:dyDescent="0.45">
      <c r="A262" t="s">
        <v>658</v>
      </c>
      <c r="B262" t="s">
        <v>77</v>
      </c>
      <c r="C262" t="s">
        <v>293</v>
      </c>
      <c r="D262" t="s">
        <v>79</v>
      </c>
      <c r="E262" s="2" t="str">
        <f>HYPERLINK("capsilon://?command=openfolder&amp;siteaddress=FAM.docvelocity-na8.net&amp;folderid=FXB692A1CB-A3E4-5956-56A1-7CF8A55A0CC1","FX22031571")</f>
        <v>FX22031571</v>
      </c>
      <c r="F262" t="s">
        <v>80</v>
      </c>
      <c r="G262" t="s">
        <v>80</v>
      </c>
      <c r="H262" t="s">
        <v>81</v>
      </c>
      <c r="I262" t="s">
        <v>656</v>
      </c>
      <c r="J262">
        <v>258</v>
      </c>
      <c r="K262" t="s">
        <v>83</v>
      </c>
      <c r="L262" t="s">
        <v>84</v>
      </c>
      <c r="M262" t="s">
        <v>85</v>
      </c>
      <c r="N262">
        <v>2</v>
      </c>
      <c r="O262" s="1">
        <v>44627.625752314816</v>
      </c>
      <c r="P262" s="1">
        <v>44627.663657407407</v>
      </c>
      <c r="Q262">
        <v>351</v>
      </c>
      <c r="R262">
        <v>2924</v>
      </c>
      <c r="S262" t="b">
        <v>0</v>
      </c>
      <c r="T262" t="s">
        <v>86</v>
      </c>
      <c r="U262" t="b">
        <v>1</v>
      </c>
      <c r="V262" t="s">
        <v>91</v>
      </c>
      <c r="W262" s="1">
        <v>44627.658321759256</v>
      </c>
      <c r="X262">
        <v>2407</v>
      </c>
      <c r="Y262">
        <v>175</v>
      </c>
      <c r="Z262">
        <v>0</v>
      </c>
      <c r="AA262">
        <v>175</v>
      </c>
      <c r="AB262">
        <v>76</v>
      </c>
      <c r="AC262">
        <v>56</v>
      </c>
      <c r="AD262">
        <v>83</v>
      </c>
      <c r="AE262">
        <v>0</v>
      </c>
      <c r="AF262">
        <v>0</v>
      </c>
      <c r="AG262">
        <v>0</v>
      </c>
      <c r="AH262" t="s">
        <v>207</v>
      </c>
      <c r="AI262" s="1">
        <v>44627.663657407407</v>
      </c>
      <c r="AJ262">
        <v>461</v>
      </c>
      <c r="AK262">
        <v>1</v>
      </c>
      <c r="AL262">
        <v>0</v>
      </c>
      <c r="AM262">
        <v>1</v>
      </c>
      <c r="AN262">
        <v>76</v>
      </c>
      <c r="AO262">
        <v>1</v>
      </c>
      <c r="AP262">
        <v>82</v>
      </c>
      <c r="AQ262">
        <v>0</v>
      </c>
      <c r="AR262">
        <v>0</v>
      </c>
      <c r="AS262">
        <v>0</v>
      </c>
      <c r="AT262" t="s">
        <v>86</v>
      </c>
      <c r="AU262" t="s">
        <v>86</v>
      </c>
      <c r="AV262" t="s">
        <v>86</v>
      </c>
      <c r="AW262" t="s">
        <v>86</v>
      </c>
      <c r="AX262" t="s">
        <v>86</v>
      </c>
      <c r="AY262" t="s">
        <v>86</v>
      </c>
      <c r="AZ262" t="s">
        <v>86</v>
      </c>
      <c r="BA262" t="s">
        <v>86</v>
      </c>
      <c r="BB262" t="s">
        <v>86</v>
      </c>
      <c r="BC262" t="s">
        <v>86</v>
      </c>
      <c r="BD262" t="s">
        <v>86</v>
      </c>
      <c r="BE262" t="s">
        <v>86</v>
      </c>
    </row>
    <row r="263" spans="1:57" x14ac:dyDescent="0.45">
      <c r="A263" t="s">
        <v>659</v>
      </c>
      <c r="B263" t="s">
        <v>77</v>
      </c>
      <c r="C263" t="s">
        <v>660</v>
      </c>
      <c r="D263" t="s">
        <v>79</v>
      </c>
      <c r="E263" s="2" t="str">
        <f>HYPERLINK("capsilon://?command=openfolder&amp;siteaddress=FAM.docvelocity-na8.net&amp;folderid=FXDCD1E589-B6E6-1296-DEAA-AF6F5765172B","FX22032311")</f>
        <v>FX22032311</v>
      </c>
      <c r="F263" t="s">
        <v>80</v>
      </c>
      <c r="G263" t="s">
        <v>80</v>
      </c>
      <c r="H263" t="s">
        <v>81</v>
      </c>
      <c r="I263" t="s">
        <v>661</v>
      </c>
      <c r="J263">
        <v>55</v>
      </c>
      <c r="K263" t="s">
        <v>83</v>
      </c>
      <c r="L263" t="s">
        <v>84</v>
      </c>
      <c r="M263" t="s">
        <v>85</v>
      </c>
      <c r="N263">
        <v>2</v>
      </c>
      <c r="O263" s="1">
        <v>44627.628460648149</v>
      </c>
      <c r="P263" s="1">
        <v>44627.714236111111</v>
      </c>
      <c r="Q263">
        <v>6799</v>
      </c>
      <c r="R263">
        <v>612</v>
      </c>
      <c r="S263" t="b">
        <v>0</v>
      </c>
      <c r="T263" t="s">
        <v>86</v>
      </c>
      <c r="U263" t="b">
        <v>0</v>
      </c>
      <c r="V263" t="s">
        <v>551</v>
      </c>
      <c r="W263" s="1">
        <v>44627.637488425928</v>
      </c>
      <c r="X263">
        <v>408</v>
      </c>
      <c r="Y263">
        <v>50</v>
      </c>
      <c r="Z263">
        <v>0</v>
      </c>
      <c r="AA263">
        <v>50</v>
      </c>
      <c r="AB263">
        <v>0</v>
      </c>
      <c r="AC263">
        <v>2</v>
      </c>
      <c r="AD263">
        <v>5</v>
      </c>
      <c r="AE263">
        <v>0</v>
      </c>
      <c r="AF263">
        <v>0</v>
      </c>
      <c r="AG263">
        <v>0</v>
      </c>
      <c r="AH263" t="s">
        <v>92</v>
      </c>
      <c r="AI263" s="1">
        <v>44627.714236111111</v>
      </c>
      <c r="AJ263">
        <v>204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5</v>
      </c>
      <c r="AQ263">
        <v>0</v>
      </c>
      <c r="AR263">
        <v>0</v>
      </c>
      <c r="AS263">
        <v>0</v>
      </c>
      <c r="AT263" t="s">
        <v>86</v>
      </c>
      <c r="AU263" t="s">
        <v>86</v>
      </c>
      <c r="AV263" t="s">
        <v>86</v>
      </c>
      <c r="AW263" t="s">
        <v>86</v>
      </c>
      <c r="AX263" t="s">
        <v>86</v>
      </c>
      <c r="AY263" t="s">
        <v>86</v>
      </c>
      <c r="AZ263" t="s">
        <v>86</v>
      </c>
      <c r="BA263" t="s">
        <v>86</v>
      </c>
      <c r="BB263" t="s">
        <v>86</v>
      </c>
      <c r="BC263" t="s">
        <v>86</v>
      </c>
      <c r="BD263" t="s">
        <v>86</v>
      </c>
      <c r="BE263" t="s">
        <v>86</v>
      </c>
    </row>
    <row r="264" spans="1:57" x14ac:dyDescent="0.45">
      <c r="A264" t="s">
        <v>662</v>
      </c>
      <c r="B264" t="s">
        <v>77</v>
      </c>
      <c r="C264" t="s">
        <v>660</v>
      </c>
      <c r="D264" t="s">
        <v>79</v>
      </c>
      <c r="E264" s="2" t="str">
        <f>HYPERLINK("capsilon://?command=openfolder&amp;siteaddress=FAM.docvelocity-na8.net&amp;folderid=FXDCD1E589-B6E6-1296-DEAA-AF6F5765172B","FX22032311")</f>
        <v>FX22032311</v>
      </c>
      <c r="F264" t="s">
        <v>80</v>
      </c>
      <c r="G264" t="s">
        <v>80</v>
      </c>
      <c r="H264" t="s">
        <v>81</v>
      </c>
      <c r="I264" t="s">
        <v>663</v>
      </c>
      <c r="J264">
        <v>55</v>
      </c>
      <c r="K264" t="s">
        <v>83</v>
      </c>
      <c r="L264" t="s">
        <v>84</v>
      </c>
      <c r="M264" t="s">
        <v>85</v>
      </c>
      <c r="N264">
        <v>2</v>
      </c>
      <c r="O264" s="1">
        <v>44627.628831018519</v>
      </c>
      <c r="P264" s="1">
        <v>44627.713958333334</v>
      </c>
      <c r="Q264">
        <v>6971</v>
      </c>
      <c r="R264">
        <v>384</v>
      </c>
      <c r="S264" t="b">
        <v>0</v>
      </c>
      <c r="T264" t="s">
        <v>86</v>
      </c>
      <c r="U264" t="b">
        <v>0</v>
      </c>
      <c r="V264" t="s">
        <v>116</v>
      </c>
      <c r="W264" s="1">
        <v>44627.635891203703</v>
      </c>
      <c r="X264">
        <v>268</v>
      </c>
      <c r="Y264">
        <v>50</v>
      </c>
      <c r="Z264">
        <v>0</v>
      </c>
      <c r="AA264">
        <v>50</v>
      </c>
      <c r="AB264">
        <v>0</v>
      </c>
      <c r="AC264">
        <v>2</v>
      </c>
      <c r="AD264">
        <v>5</v>
      </c>
      <c r="AE264">
        <v>0</v>
      </c>
      <c r="AF264">
        <v>0</v>
      </c>
      <c r="AG264">
        <v>0</v>
      </c>
      <c r="AH264" t="s">
        <v>122</v>
      </c>
      <c r="AI264" s="1">
        <v>44627.713958333334</v>
      </c>
      <c r="AJ264">
        <v>116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5</v>
      </c>
      <c r="AQ264">
        <v>0</v>
      </c>
      <c r="AR264">
        <v>0</v>
      </c>
      <c r="AS264">
        <v>0</v>
      </c>
      <c r="AT264" t="s">
        <v>86</v>
      </c>
      <c r="AU264" t="s">
        <v>86</v>
      </c>
      <c r="AV264" t="s">
        <v>86</v>
      </c>
      <c r="AW264" t="s">
        <v>86</v>
      </c>
      <c r="AX264" t="s">
        <v>86</v>
      </c>
      <c r="AY264" t="s">
        <v>86</v>
      </c>
      <c r="AZ264" t="s">
        <v>86</v>
      </c>
      <c r="BA264" t="s">
        <v>86</v>
      </c>
      <c r="BB264" t="s">
        <v>86</v>
      </c>
      <c r="BC264" t="s">
        <v>86</v>
      </c>
      <c r="BD264" t="s">
        <v>86</v>
      </c>
      <c r="BE264" t="s">
        <v>86</v>
      </c>
    </row>
    <row r="265" spans="1:57" x14ac:dyDescent="0.45">
      <c r="A265" t="s">
        <v>664</v>
      </c>
      <c r="B265" t="s">
        <v>77</v>
      </c>
      <c r="C265" t="s">
        <v>660</v>
      </c>
      <c r="D265" t="s">
        <v>79</v>
      </c>
      <c r="E265" s="2" t="str">
        <f>HYPERLINK("capsilon://?command=openfolder&amp;siteaddress=FAM.docvelocity-na8.net&amp;folderid=FXDCD1E589-B6E6-1296-DEAA-AF6F5765172B","FX22032311")</f>
        <v>FX22032311</v>
      </c>
      <c r="F265" t="s">
        <v>80</v>
      </c>
      <c r="G265" t="s">
        <v>80</v>
      </c>
      <c r="H265" t="s">
        <v>81</v>
      </c>
      <c r="I265" t="s">
        <v>665</v>
      </c>
      <c r="J265">
        <v>28</v>
      </c>
      <c r="K265" t="s">
        <v>83</v>
      </c>
      <c r="L265" t="s">
        <v>84</v>
      </c>
      <c r="M265" t="s">
        <v>85</v>
      </c>
      <c r="N265">
        <v>2</v>
      </c>
      <c r="O265" s="1">
        <v>44627.629189814812</v>
      </c>
      <c r="P265" s="1">
        <v>44627.714606481481</v>
      </c>
      <c r="Q265">
        <v>7008</v>
      </c>
      <c r="R265">
        <v>372</v>
      </c>
      <c r="S265" t="b">
        <v>0</v>
      </c>
      <c r="T265" t="s">
        <v>86</v>
      </c>
      <c r="U265" t="b">
        <v>0</v>
      </c>
      <c r="V265" t="s">
        <v>200</v>
      </c>
      <c r="W265" s="1">
        <v>44627.636724537035</v>
      </c>
      <c r="X265">
        <v>298</v>
      </c>
      <c r="Y265">
        <v>21</v>
      </c>
      <c r="Z265">
        <v>0</v>
      </c>
      <c r="AA265">
        <v>21</v>
      </c>
      <c r="AB265">
        <v>0</v>
      </c>
      <c r="AC265">
        <v>6</v>
      </c>
      <c r="AD265">
        <v>7</v>
      </c>
      <c r="AE265">
        <v>0</v>
      </c>
      <c r="AF265">
        <v>0</v>
      </c>
      <c r="AG265">
        <v>0</v>
      </c>
      <c r="AH265" t="s">
        <v>122</v>
      </c>
      <c r="AI265" s="1">
        <v>44627.714606481481</v>
      </c>
      <c r="AJ265">
        <v>55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7</v>
      </c>
      <c r="AQ265">
        <v>0</v>
      </c>
      <c r="AR265">
        <v>0</v>
      </c>
      <c r="AS265">
        <v>0</v>
      </c>
      <c r="AT265" t="s">
        <v>86</v>
      </c>
      <c r="AU265" t="s">
        <v>86</v>
      </c>
      <c r="AV265" t="s">
        <v>86</v>
      </c>
      <c r="AW265" t="s">
        <v>86</v>
      </c>
      <c r="AX265" t="s">
        <v>86</v>
      </c>
      <c r="AY265" t="s">
        <v>86</v>
      </c>
      <c r="AZ265" t="s">
        <v>86</v>
      </c>
      <c r="BA265" t="s">
        <v>86</v>
      </c>
      <c r="BB265" t="s">
        <v>86</v>
      </c>
      <c r="BC265" t="s">
        <v>86</v>
      </c>
      <c r="BD265" t="s">
        <v>86</v>
      </c>
      <c r="BE265" t="s">
        <v>86</v>
      </c>
    </row>
    <row r="266" spans="1:57" x14ac:dyDescent="0.45">
      <c r="A266" t="s">
        <v>666</v>
      </c>
      <c r="B266" t="s">
        <v>77</v>
      </c>
      <c r="C266" t="s">
        <v>660</v>
      </c>
      <c r="D266" t="s">
        <v>79</v>
      </c>
      <c r="E266" s="2" t="str">
        <f>HYPERLINK("capsilon://?command=openfolder&amp;siteaddress=FAM.docvelocity-na8.net&amp;folderid=FXDCD1E589-B6E6-1296-DEAA-AF6F5765172B","FX22032311")</f>
        <v>FX22032311</v>
      </c>
      <c r="F266" t="s">
        <v>80</v>
      </c>
      <c r="G266" t="s">
        <v>80</v>
      </c>
      <c r="H266" t="s">
        <v>81</v>
      </c>
      <c r="I266" t="s">
        <v>667</v>
      </c>
      <c r="J266">
        <v>28</v>
      </c>
      <c r="K266" t="s">
        <v>83</v>
      </c>
      <c r="L266" t="s">
        <v>84</v>
      </c>
      <c r="M266" t="s">
        <v>85</v>
      </c>
      <c r="N266">
        <v>2</v>
      </c>
      <c r="O266" s="1">
        <v>44627.629479166666</v>
      </c>
      <c r="P266" s="1">
        <v>44627.715995370374</v>
      </c>
      <c r="Q266">
        <v>6645</v>
      </c>
      <c r="R266">
        <v>830</v>
      </c>
      <c r="S266" t="b">
        <v>0</v>
      </c>
      <c r="T266" t="s">
        <v>86</v>
      </c>
      <c r="U266" t="b">
        <v>0</v>
      </c>
      <c r="V266" t="s">
        <v>118</v>
      </c>
      <c r="W266" s="1">
        <v>44627.64130787037</v>
      </c>
      <c r="X266">
        <v>679</v>
      </c>
      <c r="Y266">
        <v>21</v>
      </c>
      <c r="Z266">
        <v>0</v>
      </c>
      <c r="AA266">
        <v>21</v>
      </c>
      <c r="AB266">
        <v>0</v>
      </c>
      <c r="AC266">
        <v>13</v>
      </c>
      <c r="AD266">
        <v>7</v>
      </c>
      <c r="AE266">
        <v>0</v>
      </c>
      <c r="AF266">
        <v>0</v>
      </c>
      <c r="AG266">
        <v>0</v>
      </c>
      <c r="AH266" t="s">
        <v>92</v>
      </c>
      <c r="AI266" s="1">
        <v>44627.715995370374</v>
      </c>
      <c r="AJ266">
        <v>151</v>
      </c>
      <c r="AK266">
        <v>1</v>
      </c>
      <c r="AL266">
        <v>0</v>
      </c>
      <c r="AM266">
        <v>1</v>
      </c>
      <c r="AN266">
        <v>0</v>
      </c>
      <c r="AO266">
        <v>1</v>
      </c>
      <c r="AP266">
        <v>6</v>
      </c>
      <c r="AQ266">
        <v>0</v>
      </c>
      <c r="AR266">
        <v>0</v>
      </c>
      <c r="AS266">
        <v>0</v>
      </c>
      <c r="AT266" t="s">
        <v>86</v>
      </c>
      <c r="AU266" t="s">
        <v>86</v>
      </c>
      <c r="AV266" t="s">
        <v>86</v>
      </c>
      <c r="AW266" t="s">
        <v>86</v>
      </c>
      <c r="AX266" t="s">
        <v>86</v>
      </c>
      <c r="AY266" t="s">
        <v>86</v>
      </c>
      <c r="AZ266" t="s">
        <v>86</v>
      </c>
      <c r="BA266" t="s">
        <v>86</v>
      </c>
      <c r="BB266" t="s">
        <v>86</v>
      </c>
      <c r="BC266" t="s">
        <v>86</v>
      </c>
      <c r="BD266" t="s">
        <v>86</v>
      </c>
      <c r="BE266" t="s">
        <v>86</v>
      </c>
    </row>
    <row r="267" spans="1:57" x14ac:dyDescent="0.45">
      <c r="A267" t="s">
        <v>668</v>
      </c>
      <c r="B267" t="s">
        <v>77</v>
      </c>
      <c r="C267" t="s">
        <v>669</v>
      </c>
      <c r="D267" t="s">
        <v>79</v>
      </c>
      <c r="E267" s="2" t="str">
        <f>HYPERLINK("capsilon://?command=openfolder&amp;siteaddress=FAM.docvelocity-na8.net&amp;folderid=FXC086DA68-9844-30C9-E87A-BB0601E2FF2D","FX22031178")</f>
        <v>FX22031178</v>
      </c>
      <c r="F267" t="s">
        <v>80</v>
      </c>
      <c r="G267" t="s">
        <v>80</v>
      </c>
      <c r="H267" t="s">
        <v>81</v>
      </c>
      <c r="I267" t="s">
        <v>670</v>
      </c>
      <c r="J267">
        <v>98</v>
      </c>
      <c r="K267" t="s">
        <v>83</v>
      </c>
      <c r="L267" t="s">
        <v>84</v>
      </c>
      <c r="M267" t="s">
        <v>85</v>
      </c>
      <c r="N267">
        <v>1</v>
      </c>
      <c r="O267" s="1">
        <v>44627.634583333333</v>
      </c>
      <c r="P267" s="1">
        <v>44627.650914351849</v>
      </c>
      <c r="Q267">
        <v>717</v>
      </c>
      <c r="R267">
        <v>694</v>
      </c>
      <c r="S267" t="b">
        <v>0</v>
      </c>
      <c r="T267" t="s">
        <v>86</v>
      </c>
      <c r="U267" t="b">
        <v>0</v>
      </c>
      <c r="V267" t="s">
        <v>113</v>
      </c>
      <c r="W267" s="1">
        <v>44627.650914351849</v>
      </c>
      <c r="X267">
        <v>369</v>
      </c>
      <c r="Y267">
        <v>1</v>
      </c>
      <c r="Z267">
        <v>0</v>
      </c>
      <c r="AA267">
        <v>1</v>
      </c>
      <c r="AB267">
        <v>0</v>
      </c>
      <c r="AC267">
        <v>0</v>
      </c>
      <c r="AD267">
        <v>97</v>
      </c>
      <c r="AE267">
        <v>86</v>
      </c>
      <c r="AF267">
        <v>0</v>
      </c>
      <c r="AG267">
        <v>4</v>
      </c>
      <c r="AH267" t="s">
        <v>86</v>
      </c>
      <c r="AI267" t="s">
        <v>86</v>
      </c>
      <c r="AJ267" t="s">
        <v>86</v>
      </c>
      <c r="AK267" t="s">
        <v>86</v>
      </c>
      <c r="AL267" t="s">
        <v>86</v>
      </c>
      <c r="AM267" t="s">
        <v>86</v>
      </c>
      <c r="AN267" t="s">
        <v>86</v>
      </c>
      <c r="AO267" t="s">
        <v>86</v>
      </c>
      <c r="AP267" t="s">
        <v>86</v>
      </c>
      <c r="AQ267" t="s">
        <v>86</v>
      </c>
      <c r="AR267" t="s">
        <v>86</v>
      </c>
      <c r="AS267" t="s">
        <v>86</v>
      </c>
      <c r="AT267" t="s">
        <v>86</v>
      </c>
      <c r="AU267" t="s">
        <v>86</v>
      </c>
      <c r="AV267" t="s">
        <v>86</v>
      </c>
      <c r="AW267" t="s">
        <v>86</v>
      </c>
      <c r="AX267" t="s">
        <v>86</v>
      </c>
      <c r="AY267" t="s">
        <v>86</v>
      </c>
      <c r="AZ267" t="s">
        <v>86</v>
      </c>
      <c r="BA267" t="s">
        <v>86</v>
      </c>
      <c r="BB267" t="s">
        <v>86</v>
      </c>
      <c r="BC267" t="s">
        <v>86</v>
      </c>
      <c r="BD267" t="s">
        <v>86</v>
      </c>
      <c r="BE267" t="s">
        <v>86</v>
      </c>
    </row>
    <row r="268" spans="1:57" x14ac:dyDescent="0.45">
      <c r="A268" t="s">
        <v>671</v>
      </c>
      <c r="B268" t="s">
        <v>77</v>
      </c>
      <c r="C268" t="s">
        <v>482</v>
      </c>
      <c r="D268" t="s">
        <v>79</v>
      </c>
      <c r="E268" s="2" t="str">
        <f>HYPERLINK("capsilon://?command=openfolder&amp;siteaddress=FAM.docvelocity-na8.net&amp;folderid=FX5FB40E2A-0153-29D0-5C63-95A2C2ADBFE4","FX22032184")</f>
        <v>FX22032184</v>
      </c>
      <c r="F268" t="s">
        <v>80</v>
      </c>
      <c r="G268" t="s">
        <v>80</v>
      </c>
      <c r="H268" t="s">
        <v>81</v>
      </c>
      <c r="I268" t="s">
        <v>672</v>
      </c>
      <c r="J268">
        <v>177</v>
      </c>
      <c r="K268" t="s">
        <v>83</v>
      </c>
      <c r="L268" t="s">
        <v>84</v>
      </c>
      <c r="M268" t="s">
        <v>85</v>
      </c>
      <c r="N268">
        <v>1</v>
      </c>
      <c r="O268" s="1">
        <v>44627.642233796294</v>
      </c>
      <c r="P268" s="1">
        <v>44627.654907407406</v>
      </c>
      <c r="Q268">
        <v>517</v>
      </c>
      <c r="R268">
        <v>578</v>
      </c>
      <c r="S268" t="b">
        <v>0</v>
      </c>
      <c r="T268" t="s">
        <v>86</v>
      </c>
      <c r="U268" t="b">
        <v>0</v>
      </c>
      <c r="V268" t="s">
        <v>105</v>
      </c>
      <c r="W268" s="1">
        <v>44627.654907407406</v>
      </c>
      <c r="X268">
        <v>465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177</v>
      </c>
      <c r="AE268">
        <v>165</v>
      </c>
      <c r="AF268">
        <v>0</v>
      </c>
      <c r="AG268">
        <v>4</v>
      </c>
      <c r="AH268" t="s">
        <v>86</v>
      </c>
      <c r="AI268" t="s">
        <v>86</v>
      </c>
      <c r="AJ268" t="s">
        <v>86</v>
      </c>
      <c r="AK268" t="s">
        <v>86</v>
      </c>
      <c r="AL268" t="s">
        <v>86</v>
      </c>
      <c r="AM268" t="s">
        <v>86</v>
      </c>
      <c r="AN268" t="s">
        <v>86</v>
      </c>
      <c r="AO268" t="s">
        <v>86</v>
      </c>
      <c r="AP268" t="s">
        <v>86</v>
      </c>
      <c r="AQ268" t="s">
        <v>86</v>
      </c>
      <c r="AR268" t="s">
        <v>86</v>
      </c>
      <c r="AS268" t="s">
        <v>86</v>
      </c>
      <c r="AT268" t="s">
        <v>86</v>
      </c>
      <c r="AU268" t="s">
        <v>86</v>
      </c>
      <c r="AV268" t="s">
        <v>86</v>
      </c>
      <c r="AW268" t="s">
        <v>86</v>
      </c>
      <c r="AX268" t="s">
        <v>86</v>
      </c>
      <c r="AY268" t="s">
        <v>86</v>
      </c>
      <c r="AZ268" t="s">
        <v>86</v>
      </c>
      <c r="BA268" t="s">
        <v>86</v>
      </c>
      <c r="BB268" t="s">
        <v>86</v>
      </c>
      <c r="BC268" t="s">
        <v>86</v>
      </c>
      <c r="BD268" t="s">
        <v>86</v>
      </c>
      <c r="BE268" t="s">
        <v>86</v>
      </c>
    </row>
    <row r="269" spans="1:57" x14ac:dyDescent="0.45">
      <c r="A269" t="s">
        <v>673</v>
      </c>
      <c r="B269" t="s">
        <v>77</v>
      </c>
      <c r="C269" t="s">
        <v>674</v>
      </c>
      <c r="D269" t="s">
        <v>79</v>
      </c>
      <c r="E269" s="2" t="str">
        <f>HYPERLINK("capsilon://?command=openfolder&amp;siteaddress=FAM.docvelocity-na8.net&amp;folderid=FXAD99DFC6-D92E-D396-A03F-B7DFF944B576","FX22032143")</f>
        <v>FX22032143</v>
      </c>
      <c r="F269" t="s">
        <v>80</v>
      </c>
      <c r="G269" t="s">
        <v>80</v>
      </c>
      <c r="H269" t="s">
        <v>81</v>
      </c>
      <c r="I269" t="s">
        <v>675</v>
      </c>
      <c r="J269">
        <v>120</v>
      </c>
      <c r="K269" t="s">
        <v>83</v>
      </c>
      <c r="L269" t="s">
        <v>84</v>
      </c>
      <c r="M269" t="s">
        <v>85</v>
      </c>
      <c r="N269">
        <v>1</v>
      </c>
      <c r="O269" s="1">
        <v>44627.644687499997</v>
      </c>
      <c r="P269" s="1">
        <v>44627.65452546296</v>
      </c>
      <c r="Q269">
        <v>303</v>
      </c>
      <c r="R269">
        <v>547</v>
      </c>
      <c r="S269" t="b">
        <v>0</v>
      </c>
      <c r="T269" t="s">
        <v>86</v>
      </c>
      <c r="U269" t="b">
        <v>0</v>
      </c>
      <c r="V269" t="s">
        <v>200</v>
      </c>
      <c r="W269" s="1">
        <v>44627.65452546296</v>
      </c>
      <c r="X269">
        <v>391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120</v>
      </c>
      <c r="AE269">
        <v>108</v>
      </c>
      <c r="AF269">
        <v>0</v>
      </c>
      <c r="AG269">
        <v>4</v>
      </c>
      <c r="AH269" t="s">
        <v>86</v>
      </c>
      <c r="AI269" t="s">
        <v>86</v>
      </c>
      <c r="AJ269" t="s">
        <v>86</v>
      </c>
      <c r="AK269" t="s">
        <v>86</v>
      </c>
      <c r="AL269" t="s">
        <v>86</v>
      </c>
      <c r="AM269" t="s">
        <v>86</v>
      </c>
      <c r="AN269" t="s">
        <v>86</v>
      </c>
      <c r="AO269" t="s">
        <v>86</v>
      </c>
      <c r="AP269" t="s">
        <v>86</v>
      </c>
      <c r="AQ269" t="s">
        <v>86</v>
      </c>
      <c r="AR269" t="s">
        <v>86</v>
      </c>
      <c r="AS269" t="s">
        <v>86</v>
      </c>
      <c r="AT269" t="s">
        <v>86</v>
      </c>
      <c r="AU269" t="s">
        <v>86</v>
      </c>
      <c r="AV269" t="s">
        <v>86</v>
      </c>
      <c r="AW269" t="s">
        <v>86</v>
      </c>
      <c r="AX269" t="s">
        <v>86</v>
      </c>
      <c r="AY269" t="s">
        <v>86</v>
      </c>
      <c r="AZ269" t="s">
        <v>86</v>
      </c>
      <c r="BA269" t="s">
        <v>86</v>
      </c>
      <c r="BB269" t="s">
        <v>86</v>
      </c>
      <c r="BC269" t="s">
        <v>86</v>
      </c>
      <c r="BD269" t="s">
        <v>86</v>
      </c>
      <c r="BE269" t="s">
        <v>86</v>
      </c>
    </row>
    <row r="270" spans="1:57" x14ac:dyDescent="0.45">
      <c r="A270" t="s">
        <v>676</v>
      </c>
      <c r="B270" t="s">
        <v>77</v>
      </c>
      <c r="C270" t="s">
        <v>669</v>
      </c>
      <c r="D270" t="s">
        <v>79</v>
      </c>
      <c r="E270" s="2" t="str">
        <f>HYPERLINK("capsilon://?command=openfolder&amp;siteaddress=FAM.docvelocity-na8.net&amp;folderid=FXC086DA68-9844-30C9-E87A-BB0601E2FF2D","FX22031178")</f>
        <v>FX22031178</v>
      </c>
      <c r="F270" t="s">
        <v>80</v>
      </c>
      <c r="G270" t="s">
        <v>80</v>
      </c>
      <c r="H270" t="s">
        <v>81</v>
      </c>
      <c r="I270" t="s">
        <v>670</v>
      </c>
      <c r="J270">
        <v>150</v>
      </c>
      <c r="K270" t="s">
        <v>83</v>
      </c>
      <c r="L270" t="s">
        <v>84</v>
      </c>
      <c r="M270" t="s">
        <v>85</v>
      </c>
      <c r="N270">
        <v>2</v>
      </c>
      <c r="O270" s="1">
        <v>44627.651828703703</v>
      </c>
      <c r="P270" s="1">
        <v>44627.673425925925</v>
      </c>
      <c r="Q270">
        <v>385</v>
      </c>
      <c r="R270">
        <v>1481</v>
      </c>
      <c r="S270" t="b">
        <v>0</v>
      </c>
      <c r="T270" t="s">
        <v>86</v>
      </c>
      <c r="U270" t="b">
        <v>1</v>
      </c>
      <c r="V270" t="s">
        <v>113</v>
      </c>
      <c r="W270" s="1">
        <v>44627.664189814815</v>
      </c>
      <c r="X270">
        <v>1055</v>
      </c>
      <c r="Y270">
        <v>120</v>
      </c>
      <c r="Z270">
        <v>0</v>
      </c>
      <c r="AA270">
        <v>120</v>
      </c>
      <c r="AB270">
        <v>0</v>
      </c>
      <c r="AC270">
        <v>38</v>
      </c>
      <c r="AD270">
        <v>30</v>
      </c>
      <c r="AE270">
        <v>0</v>
      </c>
      <c r="AF270">
        <v>0</v>
      </c>
      <c r="AG270">
        <v>0</v>
      </c>
      <c r="AH270" t="s">
        <v>207</v>
      </c>
      <c r="AI270" s="1">
        <v>44627.673425925925</v>
      </c>
      <c r="AJ270">
        <v>426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29</v>
      </c>
      <c r="AQ270">
        <v>0</v>
      </c>
      <c r="AR270">
        <v>0</v>
      </c>
      <c r="AS270">
        <v>0</v>
      </c>
      <c r="AT270" t="s">
        <v>86</v>
      </c>
      <c r="AU270" t="s">
        <v>86</v>
      </c>
      <c r="AV270" t="s">
        <v>86</v>
      </c>
      <c r="AW270" t="s">
        <v>86</v>
      </c>
      <c r="AX270" t="s">
        <v>86</v>
      </c>
      <c r="AY270" t="s">
        <v>86</v>
      </c>
      <c r="AZ270" t="s">
        <v>86</v>
      </c>
      <c r="BA270" t="s">
        <v>86</v>
      </c>
      <c r="BB270" t="s">
        <v>86</v>
      </c>
      <c r="BC270" t="s">
        <v>86</v>
      </c>
      <c r="BD270" t="s">
        <v>86</v>
      </c>
      <c r="BE270" t="s">
        <v>86</v>
      </c>
    </row>
    <row r="271" spans="1:57" x14ac:dyDescent="0.45">
      <c r="A271" t="s">
        <v>677</v>
      </c>
      <c r="B271" t="s">
        <v>77</v>
      </c>
      <c r="C271" t="s">
        <v>674</v>
      </c>
      <c r="D271" t="s">
        <v>79</v>
      </c>
      <c r="E271" s="2" t="str">
        <f>HYPERLINK("capsilon://?command=openfolder&amp;siteaddress=FAM.docvelocity-na8.net&amp;folderid=FXAD99DFC6-D92E-D396-A03F-B7DFF944B576","FX22032143")</f>
        <v>FX22032143</v>
      </c>
      <c r="F271" t="s">
        <v>80</v>
      </c>
      <c r="G271" t="s">
        <v>80</v>
      </c>
      <c r="H271" t="s">
        <v>81</v>
      </c>
      <c r="I271" t="s">
        <v>675</v>
      </c>
      <c r="J271">
        <v>172</v>
      </c>
      <c r="K271" t="s">
        <v>83</v>
      </c>
      <c r="L271" t="s">
        <v>84</v>
      </c>
      <c r="M271" t="s">
        <v>85</v>
      </c>
      <c r="N271">
        <v>2</v>
      </c>
      <c r="O271" s="1">
        <v>44627.655543981484</v>
      </c>
      <c r="P271" s="1">
        <v>44627.668483796297</v>
      </c>
      <c r="Q271">
        <v>218</v>
      </c>
      <c r="R271">
        <v>900</v>
      </c>
      <c r="S271" t="b">
        <v>0</v>
      </c>
      <c r="T271" t="s">
        <v>86</v>
      </c>
      <c r="U271" t="b">
        <v>1</v>
      </c>
      <c r="V271" t="s">
        <v>105</v>
      </c>
      <c r="W271" s="1">
        <v>44627.661180555559</v>
      </c>
      <c r="X271">
        <v>484</v>
      </c>
      <c r="Y271">
        <v>142</v>
      </c>
      <c r="Z271">
        <v>0</v>
      </c>
      <c r="AA271">
        <v>142</v>
      </c>
      <c r="AB271">
        <v>0</v>
      </c>
      <c r="AC271">
        <v>14</v>
      </c>
      <c r="AD271">
        <v>30</v>
      </c>
      <c r="AE271">
        <v>0</v>
      </c>
      <c r="AF271">
        <v>0</v>
      </c>
      <c r="AG271">
        <v>0</v>
      </c>
      <c r="AH271" t="s">
        <v>207</v>
      </c>
      <c r="AI271" s="1">
        <v>44627.668483796297</v>
      </c>
      <c r="AJ271">
        <v>416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30</v>
      </c>
      <c r="AQ271">
        <v>0</v>
      </c>
      <c r="AR271">
        <v>0</v>
      </c>
      <c r="AS271">
        <v>0</v>
      </c>
      <c r="AT271" t="s">
        <v>86</v>
      </c>
      <c r="AU271" t="s">
        <v>86</v>
      </c>
      <c r="AV271" t="s">
        <v>86</v>
      </c>
      <c r="AW271" t="s">
        <v>86</v>
      </c>
      <c r="AX271" t="s">
        <v>86</v>
      </c>
      <c r="AY271" t="s">
        <v>86</v>
      </c>
      <c r="AZ271" t="s">
        <v>86</v>
      </c>
      <c r="BA271" t="s">
        <v>86</v>
      </c>
      <c r="BB271" t="s">
        <v>86</v>
      </c>
      <c r="BC271" t="s">
        <v>86</v>
      </c>
      <c r="BD271" t="s">
        <v>86</v>
      </c>
      <c r="BE271" t="s">
        <v>86</v>
      </c>
    </row>
    <row r="272" spans="1:57" x14ac:dyDescent="0.45">
      <c r="A272" t="s">
        <v>678</v>
      </c>
      <c r="B272" t="s">
        <v>77</v>
      </c>
      <c r="C272" t="s">
        <v>482</v>
      </c>
      <c r="D272" t="s">
        <v>79</v>
      </c>
      <c r="E272" s="2" t="str">
        <f>HYPERLINK("capsilon://?command=openfolder&amp;siteaddress=FAM.docvelocity-na8.net&amp;folderid=FX5FB40E2A-0153-29D0-5C63-95A2C2ADBFE4","FX22032184")</f>
        <v>FX22032184</v>
      </c>
      <c r="F272" t="s">
        <v>80</v>
      </c>
      <c r="G272" t="s">
        <v>80</v>
      </c>
      <c r="H272" t="s">
        <v>81</v>
      </c>
      <c r="I272" t="s">
        <v>672</v>
      </c>
      <c r="J272">
        <v>225</v>
      </c>
      <c r="K272" t="s">
        <v>83</v>
      </c>
      <c r="L272" t="s">
        <v>84</v>
      </c>
      <c r="M272" t="s">
        <v>85</v>
      </c>
      <c r="N272">
        <v>2</v>
      </c>
      <c r="O272" s="1">
        <v>44627.655624999999</v>
      </c>
      <c r="P272" s="1">
        <v>44627.679247685184</v>
      </c>
      <c r="Q272">
        <v>887</v>
      </c>
      <c r="R272">
        <v>1154</v>
      </c>
      <c r="S272" t="b">
        <v>0</v>
      </c>
      <c r="T272" t="s">
        <v>86</v>
      </c>
      <c r="U272" t="b">
        <v>1</v>
      </c>
      <c r="V272" t="s">
        <v>139</v>
      </c>
      <c r="W272" s="1">
        <v>44627.663217592592</v>
      </c>
      <c r="X272">
        <v>652</v>
      </c>
      <c r="Y272">
        <v>193</v>
      </c>
      <c r="Z272">
        <v>0</v>
      </c>
      <c r="AA272">
        <v>193</v>
      </c>
      <c r="AB272">
        <v>0</v>
      </c>
      <c r="AC272">
        <v>19</v>
      </c>
      <c r="AD272">
        <v>32</v>
      </c>
      <c r="AE272">
        <v>0</v>
      </c>
      <c r="AF272">
        <v>0</v>
      </c>
      <c r="AG272">
        <v>0</v>
      </c>
      <c r="AH272" t="s">
        <v>207</v>
      </c>
      <c r="AI272" s="1">
        <v>44627.679247685184</v>
      </c>
      <c r="AJ272">
        <v>502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32</v>
      </c>
      <c r="AQ272">
        <v>0</v>
      </c>
      <c r="AR272">
        <v>0</v>
      </c>
      <c r="AS272">
        <v>0</v>
      </c>
      <c r="AT272" t="s">
        <v>86</v>
      </c>
      <c r="AU272" t="s">
        <v>86</v>
      </c>
      <c r="AV272" t="s">
        <v>86</v>
      </c>
      <c r="AW272" t="s">
        <v>86</v>
      </c>
      <c r="AX272" t="s">
        <v>86</v>
      </c>
      <c r="AY272" t="s">
        <v>86</v>
      </c>
      <c r="AZ272" t="s">
        <v>86</v>
      </c>
      <c r="BA272" t="s">
        <v>86</v>
      </c>
      <c r="BB272" t="s">
        <v>86</v>
      </c>
      <c r="BC272" t="s">
        <v>86</v>
      </c>
      <c r="BD272" t="s">
        <v>86</v>
      </c>
      <c r="BE272" t="s">
        <v>86</v>
      </c>
    </row>
    <row r="273" spans="1:57" x14ac:dyDescent="0.45">
      <c r="A273" t="s">
        <v>679</v>
      </c>
      <c r="B273" t="s">
        <v>77</v>
      </c>
      <c r="C273" t="s">
        <v>680</v>
      </c>
      <c r="D273" t="s">
        <v>79</v>
      </c>
      <c r="E273" s="2" t="str">
        <f>HYPERLINK("capsilon://?command=openfolder&amp;siteaddress=FAM.docvelocity-na8.net&amp;folderid=FXB70C5AFE-38F3-7E83-1210-0E7EE8CD20EB","FX2203379")</f>
        <v>FX2203379</v>
      </c>
      <c r="F273" t="s">
        <v>80</v>
      </c>
      <c r="G273" t="s">
        <v>80</v>
      </c>
      <c r="H273" t="s">
        <v>81</v>
      </c>
      <c r="I273" t="s">
        <v>681</v>
      </c>
      <c r="J273">
        <v>69</v>
      </c>
      <c r="K273" t="s">
        <v>83</v>
      </c>
      <c r="L273" t="s">
        <v>84</v>
      </c>
      <c r="M273" t="s">
        <v>85</v>
      </c>
      <c r="N273">
        <v>1</v>
      </c>
      <c r="O273" s="1">
        <v>44627.677627314813</v>
      </c>
      <c r="P273" s="1">
        <v>44627.701458333337</v>
      </c>
      <c r="Q273">
        <v>1634</v>
      </c>
      <c r="R273">
        <v>425</v>
      </c>
      <c r="S273" t="b">
        <v>0</v>
      </c>
      <c r="T273" t="s">
        <v>86</v>
      </c>
      <c r="U273" t="b">
        <v>0</v>
      </c>
      <c r="V273" t="s">
        <v>91</v>
      </c>
      <c r="W273" s="1">
        <v>44627.701458333337</v>
      </c>
      <c r="X273">
        <v>386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69</v>
      </c>
      <c r="AE273">
        <v>57</v>
      </c>
      <c r="AF273">
        <v>0</v>
      </c>
      <c r="AG273">
        <v>5</v>
      </c>
      <c r="AH273" t="s">
        <v>86</v>
      </c>
      <c r="AI273" t="s">
        <v>86</v>
      </c>
      <c r="AJ273" t="s">
        <v>86</v>
      </c>
      <c r="AK273" t="s">
        <v>86</v>
      </c>
      <c r="AL273" t="s">
        <v>86</v>
      </c>
      <c r="AM273" t="s">
        <v>86</v>
      </c>
      <c r="AN273" t="s">
        <v>86</v>
      </c>
      <c r="AO273" t="s">
        <v>86</v>
      </c>
      <c r="AP273" t="s">
        <v>86</v>
      </c>
      <c r="AQ273" t="s">
        <v>86</v>
      </c>
      <c r="AR273" t="s">
        <v>86</v>
      </c>
      <c r="AS273" t="s">
        <v>86</v>
      </c>
      <c r="AT273" t="s">
        <v>86</v>
      </c>
      <c r="AU273" t="s">
        <v>86</v>
      </c>
      <c r="AV273" t="s">
        <v>86</v>
      </c>
      <c r="AW273" t="s">
        <v>86</v>
      </c>
      <c r="AX273" t="s">
        <v>86</v>
      </c>
      <c r="AY273" t="s">
        <v>86</v>
      </c>
      <c r="AZ273" t="s">
        <v>86</v>
      </c>
      <c r="BA273" t="s">
        <v>86</v>
      </c>
      <c r="BB273" t="s">
        <v>86</v>
      </c>
      <c r="BC273" t="s">
        <v>86</v>
      </c>
      <c r="BD273" t="s">
        <v>86</v>
      </c>
      <c r="BE273" t="s">
        <v>86</v>
      </c>
    </row>
    <row r="274" spans="1:57" x14ac:dyDescent="0.45">
      <c r="A274" t="s">
        <v>682</v>
      </c>
      <c r="B274" t="s">
        <v>77</v>
      </c>
      <c r="C274" t="s">
        <v>683</v>
      </c>
      <c r="D274" t="s">
        <v>79</v>
      </c>
      <c r="E274" s="2" t="str">
        <f>HYPERLINK("capsilon://?command=openfolder&amp;siteaddress=FAM.docvelocity-na8.net&amp;folderid=FXBF85B1A6-1845-45E4-C044-5A491581014D","FX220212186")</f>
        <v>FX220212186</v>
      </c>
      <c r="F274" t="s">
        <v>80</v>
      </c>
      <c r="G274" t="s">
        <v>80</v>
      </c>
      <c r="H274" t="s">
        <v>81</v>
      </c>
      <c r="I274" t="s">
        <v>684</v>
      </c>
      <c r="J274">
        <v>0</v>
      </c>
      <c r="K274" t="s">
        <v>83</v>
      </c>
      <c r="L274" t="s">
        <v>84</v>
      </c>
      <c r="M274" t="s">
        <v>85</v>
      </c>
      <c r="N274">
        <v>2</v>
      </c>
      <c r="O274" s="1">
        <v>44621.557662037034</v>
      </c>
      <c r="P274" s="1">
        <v>44621.676053240742</v>
      </c>
      <c r="Q274">
        <v>10109</v>
      </c>
      <c r="R274">
        <v>120</v>
      </c>
      <c r="S274" t="b">
        <v>0</v>
      </c>
      <c r="T274" t="s">
        <v>86</v>
      </c>
      <c r="U274" t="b">
        <v>0</v>
      </c>
      <c r="V274" t="s">
        <v>105</v>
      </c>
      <c r="W274" s="1">
        <v>44621.560393518521</v>
      </c>
      <c r="X274">
        <v>89</v>
      </c>
      <c r="Y274">
        <v>0</v>
      </c>
      <c r="Z274">
        <v>0</v>
      </c>
      <c r="AA274">
        <v>0</v>
      </c>
      <c r="AB274">
        <v>52</v>
      </c>
      <c r="AC274">
        <v>0</v>
      </c>
      <c r="AD274">
        <v>0</v>
      </c>
      <c r="AE274">
        <v>0</v>
      </c>
      <c r="AF274">
        <v>0</v>
      </c>
      <c r="AG274">
        <v>0</v>
      </c>
      <c r="AH274" t="s">
        <v>122</v>
      </c>
      <c r="AI274" s="1">
        <v>44621.676053240742</v>
      </c>
      <c r="AJ274">
        <v>15</v>
      </c>
      <c r="AK274">
        <v>0</v>
      </c>
      <c r="AL274">
        <v>0</v>
      </c>
      <c r="AM274">
        <v>0</v>
      </c>
      <c r="AN274">
        <v>52</v>
      </c>
      <c r="AO274">
        <v>0</v>
      </c>
      <c r="AP274">
        <v>0</v>
      </c>
      <c r="AQ274">
        <v>0</v>
      </c>
      <c r="AR274">
        <v>0</v>
      </c>
      <c r="AS274">
        <v>0</v>
      </c>
      <c r="AT274" t="s">
        <v>86</v>
      </c>
      <c r="AU274" t="s">
        <v>86</v>
      </c>
      <c r="AV274" t="s">
        <v>86</v>
      </c>
      <c r="AW274" t="s">
        <v>86</v>
      </c>
      <c r="AX274" t="s">
        <v>86</v>
      </c>
      <c r="AY274" t="s">
        <v>86</v>
      </c>
      <c r="AZ274" t="s">
        <v>86</v>
      </c>
      <c r="BA274" t="s">
        <v>86</v>
      </c>
      <c r="BB274" t="s">
        <v>86</v>
      </c>
      <c r="BC274" t="s">
        <v>86</v>
      </c>
      <c r="BD274" t="s">
        <v>86</v>
      </c>
      <c r="BE274" t="s">
        <v>86</v>
      </c>
    </row>
    <row r="275" spans="1:57" x14ac:dyDescent="0.45">
      <c r="A275" t="s">
        <v>685</v>
      </c>
      <c r="B275" t="s">
        <v>77</v>
      </c>
      <c r="C275" t="s">
        <v>278</v>
      </c>
      <c r="D275" t="s">
        <v>79</v>
      </c>
      <c r="E275" s="2" t="str">
        <f>HYPERLINK("capsilon://?command=openfolder&amp;siteaddress=FAM.docvelocity-na8.net&amp;folderid=FX544E463B-A380-A0C9-DA14-C90CD5363D72","FX22031880")</f>
        <v>FX22031880</v>
      </c>
      <c r="F275" t="s">
        <v>80</v>
      </c>
      <c r="G275" t="s">
        <v>80</v>
      </c>
      <c r="H275" t="s">
        <v>81</v>
      </c>
      <c r="I275" t="s">
        <v>686</v>
      </c>
      <c r="J275">
        <v>0</v>
      </c>
      <c r="K275" t="s">
        <v>83</v>
      </c>
      <c r="L275" t="s">
        <v>84</v>
      </c>
      <c r="M275" t="s">
        <v>85</v>
      </c>
      <c r="N275">
        <v>2</v>
      </c>
      <c r="O275" s="1">
        <v>44627.688634259262</v>
      </c>
      <c r="P275" s="1">
        <v>44627.715289351851</v>
      </c>
      <c r="Q275">
        <v>2090</v>
      </c>
      <c r="R275">
        <v>213</v>
      </c>
      <c r="S275" t="b">
        <v>0</v>
      </c>
      <c r="T275" t="s">
        <v>86</v>
      </c>
      <c r="U275" t="b">
        <v>0</v>
      </c>
      <c r="V275" t="s">
        <v>551</v>
      </c>
      <c r="W275" s="1">
        <v>44627.691435185188</v>
      </c>
      <c r="X275">
        <v>155</v>
      </c>
      <c r="Y275">
        <v>9</v>
      </c>
      <c r="Z275">
        <v>0</v>
      </c>
      <c r="AA275">
        <v>9</v>
      </c>
      <c r="AB275">
        <v>0</v>
      </c>
      <c r="AC275">
        <v>1</v>
      </c>
      <c r="AD275">
        <v>-9</v>
      </c>
      <c r="AE275">
        <v>0</v>
      </c>
      <c r="AF275">
        <v>0</v>
      </c>
      <c r="AG275">
        <v>0</v>
      </c>
      <c r="AH275" t="s">
        <v>122</v>
      </c>
      <c r="AI275" s="1">
        <v>44627.715289351851</v>
      </c>
      <c r="AJ275">
        <v>58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-9</v>
      </c>
      <c r="AQ275">
        <v>0</v>
      </c>
      <c r="AR275">
        <v>0</v>
      </c>
      <c r="AS275">
        <v>0</v>
      </c>
      <c r="AT275" t="s">
        <v>86</v>
      </c>
      <c r="AU275" t="s">
        <v>86</v>
      </c>
      <c r="AV275" t="s">
        <v>86</v>
      </c>
      <c r="AW275" t="s">
        <v>86</v>
      </c>
      <c r="AX275" t="s">
        <v>86</v>
      </c>
      <c r="AY275" t="s">
        <v>86</v>
      </c>
      <c r="AZ275" t="s">
        <v>86</v>
      </c>
      <c r="BA275" t="s">
        <v>86</v>
      </c>
      <c r="BB275" t="s">
        <v>86</v>
      </c>
      <c r="BC275" t="s">
        <v>86</v>
      </c>
      <c r="BD275" t="s">
        <v>86</v>
      </c>
      <c r="BE275" t="s">
        <v>86</v>
      </c>
    </row>
    <row r="276" spans="1:57" x14ac:dyDescent="0.45">
      <c r="A276" t="s">
        <v>687</v>
      </c>
      <c r="B276" t="s">
        <v>77</v>
      </c>
      <c r="C276" t="s">
        <v>688</v>
      </c>
      <c r="D276" t="s">
        <v>79</v>
      </c>
      <c r="E276" s="2" t="str">
        <f>HYPERLINK("capsilon://?command=openfolder&amp;siteaddress=FAM.docvelocity-na8.net&amp;folderid=FXA0F6A6FF-EC16-E318-F563-77D337A6D218","FX2203200")</f>
        <v>FX2203200</v>
      </c>
      <c r="F276" t="s">
        <v>80</v>
      </c>
      <c r="G276" t="s">
        <v>80</v>
      </c>
      <c r="H276" t="s">
        <v>81</v>
      </c>
      <c r="I276" t="s">
        <v>689</v>
      </c>
      <c r="J276">
        <v>0</v>
      </c>
      <c r="K276" t="s">
        <v>83</v>
      </c>
      <c r="L276" t="s">
        <v>84</v>
      </c>
      <c r="M276" t="s">
        <v>85</v>
      </c>
      <c r="N276">
        <v>2</v>
      </c>
      <c r="O276" s="1">
        <v>44621.558275462965</v>
      </c>
      <c r="P276" s="1">
        <v>44621.676886574074</v>
      </c>
      <c r="Q276">
        <v>9490</v>
      </c>
      <c r="R276">
        <v>758</v>
      </c>
      <c r="S276" t="b">
        <v>0</v>
      </c>
      <c r="T276" t="s">
        <v>86</v>
      </c>
      <c r="U276" t="b">
        <v>0</v>
      </c>
      <c r="V276" t="s">
        <v>202</v>
      </c>
      <c r="W276" s="1">
        <v>44621.567615740743</v>
      </c>
      <c r="X276">
        <v>687</v>
      </c>
      <c r="Y276">
        <v>51</v>
      </c>
      <c r="Z276">
        <v>0</v>
      </c>
      <c r="AA276">
        <v>51</v>
      </c>
      <c r="AB276">
        <v>0</v>
      </c>
      <c r="AC276">
        <v>29</v>
      </c>
      <c r="AD276">
        <v>-51</v>
      </c>
      <c r="AE276">
        <v>0</v>
      </c>
      <c r="AF276">
        <v>0</v>
      </c>
      <c r="AG276">
        <v>0</v>
      </c>
      <c r="AH276" t="s">
        <v>122</v>
      </c>
      <c r="AI276" s="1">
        <v>44621.676886574074</v>
      </c>
      <c r="AJ276">
        <v>71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-51</v>
      </c>
      <c r="AQ276">
        <v>0</v>
      </c>
      <c r="AR276">
        <v>0</v>
      </c>
      <c r="AS276">
        <v>0</v>
      </c>
      <c r="AT276" t="s">
        <v>86</v>
      </c>
      <c r="AU276" t="s">
        <v>86</v>
      </c>
      <c r="AV276" t="s">
        <v>86</v>
      </c>
      <c r="AW276" t="s">
        <v>86</v>
      </c>
      <c r="AX276" t="s">
        <v>86</v>
      </c>
      <c r="AY276" t="s">
        <v>86</v>
      </c>
      <c r="AZ276" t="s">
        <v>86</v>
      </c>
      <c r="BA276" t="s">
        <v>86</v>
      </c>
      <c r="BB276" t="s">
        <v>86</v>
      </c>
      <c r="BC276" t="s">
        <v>86</v>
      </c>
      <c r="BD276" t="s">
        <v>86</v>
      </c>
      <c r="BE276" t="s">
        <v>86</v>
      </c>
    </row>
    <row r="277" spans="1:57" x14ac:dyDescent="0.45">
      <c r="A277" t="s">
        <v>690</v>
      </c>
      <c r="B277" t="s">
        <v>77</v>
      </c>
      <c r="C277" t="s">
        <v>680</v>
      </c>
      <c r="D277" t="s">
        <v>79</v>
      </c>
      <c r="E277" s="2" t="str">
        <f>HYPERLINK("capsilon://?command=openfolder&amp;siteaddress=FAM.docvelocity-na8.net&amp;folderid=FXB70C5AFE-38F3-7E83-1210-0E7EE8CD20EB","FX2203379")</f>
        <v>FX2203379</v>
      </c>
      <c r="F277" t="s">
        <v>80</v>
      </c>
      <c r="G277" t="s">
        <v>80</v>
      </c>
      <c r="H277" t="s">
        <v>81</v>
      </c>
      <c r="I277" t="s">
        <v>681</v>
      </c>
      <c r="J277">
        <v>153</v>
      </c>
      <c r="K277" t="s">
        <v>83</v>
      </c>
      <c r="L277" t="s">
        <v>84</v>
      </c>
      <c r="M277" t="s">
        <v>85</v>
      </c>
      <c r="N277">
        <v>2</v>
      </c>
      <c r="O277" s="1">
        <v>44627.702708333331</v>
      </c>
      <c r="P277" s="1">
        <v>44627.737673611111</v>
      </c>
      <c r="Q277">
        <v>584</v>
      </c>
      <c r="R277">
        <v>2437</v>
      </c>
      <c r="S277" t="b">
        <v>0</v>
      </c>
      <c r="T277" t="s">
        <v>86</v>
      </c>
      <c r="U277" t="b">
        <v>1</v>
      </c>
      <c r="V277" t="s">
        <v>200</v>
      </c>
      <c r="W277" s="1">
        <v>44627.720706018517</v>
      </c>
      <c r="X277">
        <v>1550</v>
      </c>
      <c r="Y277">
        <v>120</v>
      </c>
      <c r="Z277">
        <v>0</v>
      </c>
      <c r="AA277">
        <v>120</v>
      </c>
      <c r="AB277">
        <v>0</v>
      </c>
      <c r="AC277">
        <v>77</v>
      </c>
      <c r="AD277">
        <v>33</v>
      </c>
      <c r="AE277">
        <v>0</v>
      </c>
      <c r="AF277">
        <v>0</v>
      </c>
      <c r="AG277">
        <v>0</v>
      </c>
      <c r="AH277" t="s">
        <v>92</v>
      </c>
      <c r="AI277" s="1">
        <v>44627.737673611111</v>
      </c>
      <c r="AJ277">
        <v>887</v>
      </c>
      <c r="AK277">
        <v>2</v>
      </c>
      <c r="AL277">
        <v>0</v>
      </c>
      <c r="AM277">
        <v>2</v>
      </c>
      <c r="AN277">
        <v>0</v>
      </c>
      <c r="AO277">
        <v>2</v>
      </c>
      <c r="AP277">
        <v>31</v>
      </c>
      <c r="AQ277">
        <v>0</v>
      </c>
      <c r="AR277">
        <v>0</v>
      </c>
      <c r="AS277">
        <v>0</v>
      </c>
      <c r="AT277" t="s">
        <v>86</v>
      </c>
      <c r="AU277" t="s">
        <v>86</v>
      </c>
      <c r="AV277" t="s">
        <v>86</v>
      </c>
      <c r="AW277" t="s">
        <v>86</v>
      </c>
      <c r="AX277" t="s">
        <v>86</v>
      </c>
      <c r="AY277" t="s">
        <v>86</v>
      </c>
      <c r="AZ277" t="s">
        <v>86</v>
      </c>
      <c r="BA277" t="s">
        <v>86</v>
      </c>
      <c r="BB277" t="s">
        <v>86</v>
      </c>
      <c r="BC277" t="s">
        <v>86</v>
      </c>
      <c r="BD277" t="s">
        <v>86</v>
      </c>
      <c r="BE277" t="s">
        <v>86</v>
      </c>
    </row>
    <row r="278" spans="1:57" x14ac:dyDescent="0.45">
      <c r="A278" t="s">
        <v>691</v>
      </c>
      <c r="B278" t="s">
        <v>77</v>
      </c>
      <c r="C278" t="s">
        <v>692</v>
      </c>
      <c r="D278" t="s">
        <v>79</v>
      </c>
      <c r="E278" s="2" t="str">
        <f>HYPERLINK("capsilon://?command=openfolder&amp;siteaddress=FAM.docvelocity-na8.net&amp;folderid=FX5E3A0FCD-608F-4020-B79D-636996AFF138","FX22032470")</f>
        <v>FX22032470</v>
      </c>
      <c r="F278" t="s">
        <v>80</v>
      </c>
      <c r="G278" t="s">
        <v>80</v>
      </c>
      <c r="H278" t="s">
        <v>81</v>
      </c>
      <c r="I278" t="s">
        <v>693</v>
      </c>
      <c r="J278">
        <v>306</v>
      </c>
      <c r="K278" t="s">
        <v>83</v>
      </c>
      <c r="L278" t="s">
        <v>84</v>
      </c>
      <c r="M278" t="s">
        <v>85</v>
      </c>
      <c r="N278">
        <v>1</v>
      </c>
      <c r="O278" s="1">
        <v>44627.714699074073</v>
      </c>
      <c r="P278" s="1">
        <v>44627.73400462963</v>
      </c>
      <c r="Q278">
        <v>329</v>
      </c>
      <c r="R278">
        <v>1339</v>
      </c>
      <c r="S278" t="b">
        <v>0</v>
      </c>
      <c r="T278" t="s">
        <v>86</v>
      </c>
      <c r="U278" t="b">
        <v>0</v>
      </c>
      <c r="V278" t="s">
        <v>116</v>
      </c>
      <c r="W278" s="1">
        <v>44627.73400462963</v>
      </c>
      <c r="X278">
        <v>417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306</v>
      </c>
      <c r="AE278">
        <v>285</v>
      </c>
      <c r="AF278">
        <v>0</v>
      </c>
      <c r="AG278">
        <v>11</v>
      </c>
      <c r="AH278" t="s">
        <v>86</v>
      </c>
      <c r="AI278" t="s">
        <v>86</v>
      </c>
      <c r="AJ278" t="s">
        <v>86</v>
      </c>
      <c r="AK278" t="s">
        <v>86</v>
      </c>
      <c r="AL278" t="s">
        <v>86</v>
      </c>
      <c r="AM278" t="s">
        <v>86</v>
      </c>
      <c r="AN278" t="s">
        <v>86</v>
      </c>
      <c r="AO278" t="s">
        <v>86</v>
      </c>
      <c r="AP278" t="s">
        <v>86</v>
      </c>
      <c r="AQ278" t="s">
        <v>86</v>
      </c>
      <c r="AR278" t="s">
        <v>86</v>
      </c>
      <c r="AS278" t="s">
        <v>86</v>
      </c>
      <c r="AT278" t="s">
        <v>86</v>
      </c>
      <c r="AU278" t="s">
        <v>86</v>
      </c>
      <c r="AV278" t="s">
        <v>86</v>
      </c>
      <c r="AW278" t="s">
        <v>86</v>
      </c>
      <c r="AX278" t="s">
        <v>86</v>
      </c>
      <c r="AY278" t="s">
        <v>86</v>
      </c>
      <c r="AZ278" t="s">
        <v>86</v>
      </c>
      <c r="BA278" t="s">
        <v>86</v>
      </c>
      <c r="BB278" t="s">
        <v>86</v>
      </c>
      <c r="BC278" t="s">
        <v>86</v>
      </c>
      <c r="BD278" t="s">
        <v>86</v>
      </c>
      <c r="BE278" t="s">
        <v>86</v>
      </c>
    </row>
    <row r="279" spans="1:57" x14ac:dyDescent="0.45">
      <c r="A279" t="s">
        <v>694</v>
      </c>
      <c r="B279" t="s">
        <v>77</v>
      </c>
      <c r="C279" t="s">
        <v>695</v>
      </c>
      <c r="D279" t="s">
        <v>79</v>
      </c>
      <c r="E279" s="2" t="str">
        <f>HYPERLINK("capsilon://?command=openfolder&amp;siteaddress=FAM.docvelocity-na8.net&amp;folderid=FX60487645-E965-9E7D-44A6-806FC89EC787","FX2203615")</f>
        <v>FX2203615</v>
      </c>
      <c r="F279" t="s">
        <v>80</v>
      </c>
      <c r="G279" t="s">
        <v>80</v>
      </c>
      <c r="H279" t="s">
        <v>81</v>
      </c>
      <c r="I279" t="s">
        <v>696</v>
      </c>
      <c r="J279">
        <v>0</v>
      </c>
      <c r="K279" t="s">
        <v>83</v>
      </c>
      <c r="L279" t="s">
        <v>84</v>
      </c>
      <c r="M279" t="s">
        <v>85</v>
      </c>
      <c r="N279">
        <v>2</v>
      </c>
      <c r="O279" s="1">
        <v>44627.726782407408</v>
      </c>
      <c r="P279" s="1">
        <v>44627.73883101852</v>
      </c>
      <c r="Q279">
        <v>840</v>
      </c>
      <c r="R279">
        <v>201</v>
      </c>
      <c r="S279" t="b">
        <v>0</v>
      </c>
      <c r="T279" t="s">
        <v>86</v>
      </c>
      <c r="U279" t="b">
        <v>0</v>
      </c>
      <c r="V279" t="s">
        <v>116</v>
      </c>
      <c r="W279" s="1">
        <v>44627.728541666664</v>
      </c>
      <c r="X279">
        <v>102</v>
      </c>
      <c r="Y279">
        <v>9</v>
      </c>
      <c r="Z279">
        <v>0</v>
      </c>
      <c r="AA279">
        <v>9</v>
      </c>
      <c r="AB279">
        <v>0</v>
      </c>
      <c r="AC279">
        <v>3</v>
      </c>
      <c r="AD279">
        <v>-9</v>
      </c>
      <c r="AE279">
        <v>0</v>
      </c>
      <c r="AF279">
        <v>0</v>
      </c>
      <c r="AG279">
        <v>0</v>
      </c>
      <c r="AH279" t="s">
        <v>92</v>
      </c>
      <c r="AI279" s="1">
        <v>44627.73883101852</v>
      </c>
      <c r="AJ279">
        <v>99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-9</v>
      </c>
      <c r="AQ279">
        <v>0</v>
      </c>
      <c r="AR279">
        <v>0</v>
      </c>
      <c r="AS279">
        <v>0</v>
      </c>
      <c r="AT279" t="s">
        <v>86</v>
      </c>
      <c r="AU279" t="s">
        <v>86</v>
      </c>
      <c r="AV279" t="s">
        <v>86</v>
      </c>
      <c r="AW279" t="s">
        <v>86</v>
      </c>
      <c r="AX279" t="s">
        <v>86</v>
      </c>
      <c r="AY279" t="s">
        <v>86</v>
      </c>
      <c r="AZ279" t="s">
        <v>86</v>
      </c>
      <c r="BA279" t="s">
        <v>86</v>
      </c>
      <c r="BB279" t="s">
        <v>86</v>
      </c>
      <c r="BC279" t="s">
        <v>86</v>
      </c>
      <c r="BD279" t="s">
        <v>86</v>
      </c>
      <c r="BE279" t="s">
        <v>86</v>
      </c>
    </row>
    <row r="280" spans="1:57" x14ac:dyDescent="0.45">
      <c r="A280" t="s">
        <v>697</v>
      </c>
      <c r="B280" t="s">
        <v>77</v>
      </c>
      <c r="C280" t="s">
        <v>602</v>
      </c>
      <c r="D280" t="s">
        <v>79</v>
      </c>
      <c r="E280" s="2" t="str">
        <f>HYPERLINK("capsilon://?command=openfolder&amp;siteaddress=FAM.docvelocity-na8.net&amp;folderid=FXBEB4DF7B-E8DB-CFCE-BC20-3AEBDFB39978","FX22017771")</f>
        <v>FX22017771</v>
      </c>
      <c r="F280" t="s">
        <v>80</v>
      </c>
      <c r="G280" t="s">
        <v>80</v>
      </c>
      <c r="H280" t="s">
        <v>81</v>
      </c>
      <c r="I280" t="s">
        <v>698</v>
      </c>
      <c r="J280">
        <v>49</v>
      </c>
      <c r="K280" t="s">
        <v>83</v>
      </c>
      <c r="L280" t="s">
        <v>84</v>
      </c>
      <c r="M280" t="s">
        <v>85</v>
      </c>
      <c r="N280">
        <v>2</v>
      </c>
      <c r="O280" s="1">
        <v>44627.730671296296</v>
      </c>
      <c r="P280" s="1">
        <v>44627.741064814814</v>
      </c>
      <c r="Q280">
        <v>341</v>
      </c>
      <c r="R280">
        <v>557</v>
      </c>
      <c r="S280" t="b">
        <v>0</v>
      </c>
      <c r="T280" t="s">
        <v>86</v>
      </c>
      <c r="U280" t="b">
        <v>0</v>
      </c>
      <c r="V280" t="s">
        <v>200</v>
      </c>
      <c r="W280" s="1">
        <v>44627.735439814816</v>
      </c>
      <c r="X280">
        <v>365</v>
      </c>
      <c r="Y280">
        <v>39</v>
      </c>
      <c r="Z280">
        <v>0</v>
      </c>
      <c r="AA280">
        <v>39</v>
      </c>
      <c r="AB280">
        <v>0</v>
      </c>
      <c r="AC280">
        <v>5</v>
      </c>
      <c r="AD280">
        <v>10</v>
      </c>
      <c r="AE280">
        <v>0</v>
      </c>
      <c r="AF280">
        <v>0</v>
      </c>
      <c r="AG280">
        <v>0</v>
      </c>
      <c r="AH280" t="s">
        <v>92</v>
      </c>
      <c r="AI280" s="1">
        <v>44627.741064814814</v>
      </c>
      <c r="AJ280">
        <v>192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10</v>
      </c>
      <c r="AQ280">
        <v>0</v>
      </c>
      <c r="AR280">
        <v>0</v>
      </c>
      <c r="AS280">
        <v>0</v>
      </c>
      <c r="AT280" t="s">
        <v>86</v>
      </c>
      <c r="AU280" t="s">
        <v>86</v>
      </c>
      <c r="AV280" t="s">
        <v>86</v>
      </c>
      <c r="AW280" t="s">
        <v>86</v>
      </c>
      <c r="AX280" t="s">
        <v>86</v>
      </c>
      <c r="AY280" t="s">
        <v>86</v>
      </c>
      <c r="AZ280" t="s">
        <v>86</v>
      </c>
      <c r="BA280" t="s">
        <v>86</v>
      </c>
      <c r="BB280" t="s">
        <v>86</v>
      </c>
      <c r="BC280" t="s">
        <v>86</v>
      </c>
      <c r="BD280" t="s">
        <v>86</v>
      </c>
      <c r="BE280" t="s">
        <v>86</v>
      </c>
    </row>
    <row r="281" spans="1:57" x14ac:dyDescent="0.45">
      <c r="A281" t="s">
        <v>699</v>
      </c>
      <c r="B281" t="s">
        <v>77</v>
      </c>
      <c r="C281" t="s">
        <v>602</v>
      </c>
      <c r="D281" t="s">
        <v>79</v>
      </c>
      <c r="E281" s="2" t="str">
        <f>HYPERLINK("capsilon://?command=openfolder&amp;siteaddress=FAM.docvelocity-na8.net&amp;folderid=FXBEB4DF7B-E8DB-CFCE-BC20-3AEBDFB39978","FX22017771")</f>
        <v>FX22017771</v>
      </c>
      <c r="F281" t="s">
        <v>80</v>
      </c>
      <c r="G281" t="s">
        <v>80</v>
      </c>
      <c r="H281" t="s">
        <v>81</v>
      </c>
      <c r="I281" t="s">
        <v>700</v>
      </c>
      <c r="J281">
        <v>57</v>
      </c>
      <c r="K281" t="s">
        <v>83</v>
      </c>
      <c r="L281" t="s">
        <v>84</v>
      </c>
      <c r="M281" t="s">
        <v>85</v>
      </c>
      <c r="N281">
        <v>2</v>
      </c>
      <c r="O281" s="1">
        <v>44627.730810185189</v>
      </c>
      <c r="P281" s="1">
        <v>44627.74560185185</v>
      </c>
      <c r="Q281">
        <v>104</v>
      </c>
      <c r="R281">
        <v>1174</v>
      </c>
      <c r="S281" t="b">
        <v>0</v>
      </c>
      <c r="T281" t="s">
        <v>86</v>
      </c>
      <c r="U281" t="b">
        <v>0</v>
      </c>
      <c r="V281" t="s">
        <v>551</v>
      </c>
      <c r="W281" s="1">
        <v>44627.742407407408</v>
      </c>
      <c r="X281">
        <v>916</v>
      </c>
      <c r="Y281">
        <v>49</v>
      </c>
      <c r="Z281">
        <v>0</v>
      </c>
      <c r="AA281">
        <v>49</v>
      </c>
      <c r="AB281">
        <v>0</v>
      </c>
      <c r="AC281">
        <v>19</v>
      </c>
      <c r="AD281">
        <v>8</v>
      </c>
      <c r="AE281">
        <v>0</v>
      </c>
      <c r="AF281">
        <v>0</v>
      </c>
      <c r="AG281">
        <v>0</v>
      </c>
      <c r="AH281" t="s">
        <v>92</v>
      </c>
      <c r="AI281" s="1">
        <v>44627.74560185185</v>
      </c>
      <c r="AJ281">
        <v>258</v>
      </c>
      <c r="AK281">
        <v>1</v>
      </c>
      <c r="AL281">
        <v>0</v>
      </c>
      <c r="AM281">
        <v>1</v>
      </c>
      <c r="AN281">
        <v>0</v>
      </c>
      <c r="AO281">
        <v>1</v>
      </c>
      <c r="AP281">
        <v>7</v>
      </c>
      <c r="AQ281">
        <v>0</v>
      </c>
      <c r="AR281">
        <v>0</v>
      </c>
      <c r="AS281">
        <v>0</v>
      </c>
      <c r="AT281" t="s">
        <v>86</v>
      </c>
      <c r="AU281" t="s">
        <v>86</v>
      </c>
      <c r="AV281" t="s">
        <v>86</v>
      </c>
      <c r="AW281" t="s">
        <v>86</v>
      </c>
      <c r="AX281" t="s">
        <v>86</v>
      </c>
      <c r="AY281" t="s">
        <v>86</v>
      </c>
      <c r="AZ281" t="s">
        <v>86</v>
      </c>
      <c r="BA281" t="s">
        <v>86</v>
      </c>
      <c r="BB281" t="s">
        <v>86</v>
      </c>
      <c r="BC281" t="s">
        <v>86</v>
      </c>
      <c r="BD281" t="s">
        <v>86</v>
      </c>
      <c r="BE281" t="s">
        <v>86</v>
      </c>
    </row>
    <row r="282" spans="1:57" x14ac:dyDescent="0.45">
      <c r="A282" t="s">
        <v>701</v>
      </c>
      <c r="B282" t="s">
        <v>77</v>
      </c>
      <c r="C282" t="s">
        <v>602</v>
      </c>
      <c r="D282" t="s">
        <v>79</v>
      </c>
      <c r="E282" s="2" t="str">
        <f>HYPERLINK("capsilon://?command=openfolder&amp;siteaddress=FAM.docvelocity-na8.net&amp;folderid=FXBEB4DF7B-E8DB-CFCE-BC20-3AEBDFB39978","FX22017771")</f>
        <v>FX22017771</v>
      </c>
      <c r="F282" t="s">
        <v>80</v>
      </c>
      <c r="G282" t="s">
        <v>80</v>
      </c>
      <c r="H282" t="s">
        <v>81</v>
      </c>
      <c r="I282" t="s">
        <v>702</v>
      </c>
      <c r="J282">
        <v>28</v>
      </c>
      <c r="K282" t="s">
        <v>83</v>
      </c>
      <c r="L282" t="s">
        <v>84</v>
      </c>
      <c r="M282" t="s">
        <v>85</v>
      </c>
      <c r="N282">
        <v>2</v>
      </c>
      <c r="O282" s="1">
        <v>44627.731319444443</v>
      </c>
      <c r="P282" s="1">
        <v>44627.742615740739</v>
      </c>
      <c r="Q282">
        <v>636</v>
      </c>
      <c r="R282">
        <v>340</v>
      </c>
      <c r="S282" t="b">
        <v>0</v>
      </c>
      <c r="T282" t="s">
        <v>86</v>
      </c>
      <c r="U282" t="b">
        <v>0</v>
      </c>
      <c r="V282" t="s">
        <v>118</v>
      </c>
      <c r="W282" s="1">
        <v>44627.735856481479</v>
      </c>
      <c r="X282">
        <v>207</v>
      </c>
      <c r="Y282">
        <v>21</v>
      </c>
      <c r="Z282">
        <v>0</v>
      </c>
      <c r="AA282">
        <v>21</v>
      </c>
      <c r="AB282">
        <v>0</v>
      </c>
      <c r="AC282">
        <v>0</v>
      </c>
      <c r="AD282">
        <v>7</v>
      </c>
      <c r="AE282">
        <v>0</v>
      </c>
      <c r="AF282">
        <v>0</v>
      </c>
      <c r="AG282">
        <v>0</v>
      </c>
      <c r="AH282" t="s">
        <v>92</v>
      </c>
      <c r="AI282" s="1">
        <v>44627.742615740739</v>
      </c>
      <c r="AJ282">
        <v>133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7</v>
      </c>
      <c r="AQ282">
        <v>0</v>
      </c>
      <c r="AR282">
        <v>0</v>
      </c>
      <c r="AS282">
        <v>0</v>
      </c>
      <c r="AT282" t="s">
        <v>86</v>
      </c>
      <c r="AU282" t="s">
        <v>86</v>
      </c>
      <c r="AV282" t="s">
        <v>86</v>
      </c>
      <c r="AW282" t="s">
        <v>86</v>
      </c>
      <c r="AX282" t="s">
        <v>86</v>
      </c>
      <c r="AY282" t="s">
        <v>86</v>
      </c>
      <c r="AZ282" t="s">
        <v>86</v>
      </c>
      <c r="BA282" t="s">
        <v>86</v>
      </c>
      <c r="BB282" t="s">
        <v>86</v>
      </c>
      <c r="BC282" t="s">
        <v>86</v>
      </c>
      <c r="BD282" t="s">
        <v>86</v>
      </c>
      <c r="BE282" t="s">
        <v>86</v>
      </c>
    </row>
    <row r="283" spans="1:57" x14ac:dyDescent="0.45">
      <c r="A283" t="s">
        <v>703</v>
      </c>
      <c r="B283" t="s">
        <v>77</v>
      </c>
      <c r="C283" t="s">
        <v>602</v>
      </c>
      <c r="D283" t="s">
        <v>79</v>
      </c>
      <c r="E283" s="2" t="str">
        <f>HYPERLINK("capsilon://?command=openfolder&amp;siteaddress=FAM.docvelocity-na8.net&amp;folderid=FXBEB4DF7B-E8DB-CFCE-BC20-3AEBDFB39978","FX22017771")</f>
        <v>FX22017771</v>
      </c>
      <c r="F283" t="s">
        <v>80</v>
      </c>
      <c r="G283" t="s">
        <v>80</v>
      </c>
      <c r="H283" t="s">
        <v>81</v>
      </c>
      <c r="I283" t="s">
        <v>704</v>
      </c>
      <c r="J283">
        <v>28</v>
      </c>
      <c r="K283" t="s">
        <v>83</v>
      </c>
      <c r="L283" t="s">
        <v>84</v>
      </c>
      <c r="M283" t="s">
        <v>85</v>
      </c>
      <c r="N283">
        <v>2</v>
      </c>
      <c r="O283" s="1">
        <v>44627.73159722222</v>
      </c>
      <c r="P283" s="1">
        <v>44627.747233796297</v>
      </c>
      <c r="Q283">
        <v>1023</v>
      </c>
      <c r="R283">
        <v>328</v>
      </c>
      <c r="S283" t="b">
        <v>0</v>
      </c>
      <c r="T283" t="s">
        <v>86</v>
      </c>
      <c r="U283" t="b">
        <v>0</v>
      </c>
      <c r="V283" t="s">
        <v>116</v>
      </c>
      <c r="W283" s="1">
        <v>44627.736180555556</v>
      </c>
      <c r="X283">
        <v>188</v>
      </c>
      <c r="Y283">
        <v>21</v>
      </c>
      <c r="Z283">
        <v>0</v>
      </c>
      <c r="AA283">
        <v>21</v>
      </c>
      <c r="AB283">
        <v>0</v>
      </c>
      <c r="AC283">
        <v>0</v>
      </c>
      <c r="AD283">
        <v>7</v>
      </c>
      <c r="AE283">
        <v>0</v>
      </c>
      <c r="AF283">
        <v>0</v>
      </c>
      <c r="AG283">
        <v>0</v>
      </c>
      <c r="AH283" t="s">
        <v>92</v>
      </c>
      <c r="AI283" s="1">
        <v>44627.747233796297</v>
      </c>
      <c r="AJ283">
        <v>140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7</v>
      </c>
      <c r="AQ283">
        <v>0</v>
      </c>
      <c r="AR283">
        <v>0</v>
      </c>
      <c r="AS283">
        <v>0</v>
      </c>
      <c r="AT283" t="s">
        <v>86</v>
      </c>
      <c r="AU283" t="s">
        <v>86</v>
      </c>
      <c r="AV283" t="s">
        <v>86</v>
      </c>
      <c r="AW283" t="s">
        <v>86</v>
      </c>
      <c r="AX283" t="s">
        <v>86</v>
      </c>
      <c r="AY283" t="s">
        <v>86</v>
      </c>
      <c r="AZ283" t="s">
        <v>86</v>
      </c>
      <c r="BA283" t="s">
        <v>86</v>
      </c>
      <c r="BB283" t="s">
        <v>86</v>
      </c>
      <c r="BC283" t="s">
        <v>86</v>
      </c>
      <c r="BD283" t="s">
        <v>86</v>
      </c>
      <c r="BE283" t="s">
        <v>86</v>
      </c>
    </row>
    <row r="284" spans="1:57" x14ac:dyDescent="0.45">
      <c r="A284" t="s">
        <v>705</v>
      </c>
      <c r="B284" t="s">
        <v>77</v>
      </c>
      <c r="C284" t="s">
        <v>602</v>
      </c>
      <c r="D284" t="s">
        <v>79</v>
      </c>
      <c r="E284" s="2" t="str">
        <f>HYPERLINK("capsilon://?command=openfolder&amp;siteaddress=FAM.docvelocity-na8.net&amp;folderid=FXBEB4DF7B-E8DB-CFCE-BC20-3AEBDFB39978","FX22017771")</f>
        <v>FX22017771</v>
      </c>
      <c r="F284" t="s">
        <v>80</v>
      </c>
      <c r="G284" t="s">
        <v>80</v>
      </c>
      <c r="H284" t="s">
        <v>81</v>
      </c>
      <c r="I284" t="s">
        <v>706</v>
      </c>
      <c r="J284">
        <v>49</v>
      </c>
      <c r="K284" t="s">
        <v>83</v>
      </c>
      <c r="L284" t="s">
        <v>84</v>
      </c>
      <c r="M284" t="s">
        <v>85</v>
      </c>
      <c r="N284">
        <v>2</v>
      </c>
      <c r="O284" s="1">
        <v>44627.731666666667</v>
      </c>
      <c r="P284" s="1">
        <v>44627.749652777777</v>
      </c>
      <c r="Q284">
        <v>1125</v>
      </c>
      <c r="R284">
        <v>429</v>
      </c>
      <c r="S284" t="b">
        <v>0</v>
      </c>
      <c r="T284" t="s">
        <v>86</v>
      </c>
      <c r="U284" t="b">
        <v>0</v>
      </c>
      <c r="V284" t="s">
        <v>118</v>
      </c>
      <c r="W284" s="1">
        <v>44627.73841435185</v>
      </c>
      <c r="X284">
        <v>221</v>
      </c>
      <c r="Y284">
        <v>44</v>
      </c>
      <c r="Z284">
        <v>0</v>
      </c>
      <c r="AA284">
        <v>44</v>
      </c>
      <c r="AB284">
        <v>0</v>
      </c>
      <c r="AC284">
        <v>1</v>
      </c>
      <c r="AD284">
        <v>5</v>
      </c>
      <c r="AE284">
        <v>0</v>
      </c>
      <c r="AF284">
        <v>0</v>
      </c>
      <c r="AG284">
        <v>0</v>
      </c>
      <c r="AH284" t="s">
        <v>92</v>
      </c>
      <c r="AI284" s="1">
        <v>44627.749652777777</v>
      </c>
      <c r="AJ284">
        <v>208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4</v>
      </c>
      <c r="AQ284">
        <v>0</v>
      </c>
      <c r="AR284">
        <v>0</v>
      </c>
      <c r="AS284">
        <v>0</v>
      </c>
      <c r="AT284" t="s">
        <v>86</v>
      </c>
      <c r="AU284" t="s">
        <v>86</v>
      </c>
      <c r="AV284" t="s">
        <v>86</v>
      </c>
      <c r="AW284" t="s">
        <v>86</v>
      </c>
      <c r="AX284" t="s">
        <v>86</v>
      </c>
      <c r="AY284" t="s">
        <v>86</v>
      </c>
      <c r="AZ284" t="s">
        <v>86</v>
      </c>
      <c r="BA284" t="s">
        <v>86</v>
      </c>
      <c r="BB284" t="s">
        <v>86</v>
      </c>
      <c r="BC284" t="s">
        <v>86</v>
      </c>
      <c r="BD284" t="s">
        <v>86</v>
      </c>
      <c r="BE284" t="s">
        <v>86</v>
      </c>
    </row>
    <row r="285" spans="1:57" x14ac:dyDescent="0.45">
      <c r="A285" t="s">
        <v>707</v>
      </c>
      <c r="B285" t="s">
        <v>77</v>
      </c>
      <c r="C285" t="s">
        <v>708</v>
      </c>
      <c r="D285" t="s">
        <v>79</v>
      </c>
      <c r="E285" s="2" t="str">
        <f>HYPERLINK("capsilon://?command=openfolder&amp;siteaddress=FAM.docvelocity-na8.net&amp;folderid=FX58481214-2F2F-0793-9E57-D1173C46A965","FX22033208")</f>
        <v>FX22033208</v>
      </c>
      <c r="F285" t="s">
        <v>80</v>
      </c>
      <c r="G285" t="s">
        <v>80</v>
      </c>
      <c r="H285" t="s">
        <v>81</v>
      </c>
      <c r="I285" t="s">
        <v>709</v>
      </c>
      <c r="J285">
        <v>66</v>
      </c>
      <c r="K285" t="s">
        <v>83</v>
      </c>
      <c r="L285" t="s">
        <v>84</v>
      </c>
      <c r="M285" t="s">
        <v>85</v>
      </c>
      <c r="N285">
        <v>1</v>
      </c>
      <c r="O285" s="1">
        <v>44627.733888888892</v>
      </c>
      <c r="P285" s="1">
        <v>44627.739305555559</v>
      </c>
      <c r="Q285">
        <v>211</v>
      </c>
      <c r="R285">
        <v>257</v>
      </c>
      <c r="S285" t="b">
        <v>0</v>
      </c>
      <c r="T285" t="s">
        <v>86</v>
      </c>
      <c r="U285" t="b">
        <v>0</v>
      </c>
      <c r="V285" t="s">
        <v>105</v>
      </c>
      <c r="W285" s="1">
        <v>44627.739305555559</v>
      </c>
      <c r="X285">
        <v>217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66</v>
      </c>
      <c r="AE285">
        <v>54</v>
      </c>
      <c r="AF285">
        <v>0</v>
      </c>
      <c r="AG285">
        <v>3</v>
      </c>
      <c r="AH285" t="s">
        <v>86</v>
      </c>
      <c r="AI285" t="s">
        <v>86</v>
      </c>
      <c r="AJ285" t="s">
        <v>86</v>
      </c>
      <c r="AK285" t="s">
        <v>86</v>
      </c>
      <c r="AL285" t="s">
        <v>86</v>
      </c>
      <c r="AM285" t="s">
        <v>86</v>
      </c>
      <c r="AN285" t="s">
        <v>86</v>
      </c>
      <c r="AO285" t="s">
        <v>86</v>
      </c>
      <c r="AP285" t="s">
        <v>86</v>
      </c>
      <c r="AQ285" t="s">
        <v>86</v>
      </c>
      <c r="AR285" t="s">
        <v>86</v>
      </c>
      <c r="AS285" t="s">
        <v>86</v>
      </c>
      <c r="AT285" t="s">
        <v>86</v>
      </c>
      <c r="AU285" t="s">
        <v>86</v>
      </c>
      <c r="AV285" t="s">
        <v>86</v>
      </c>
      <c r="AW285" t="s">
        <v>86</v>
      </c>
      <c r="AX285" t="s">
        <v>86</v>
      </c>
      <c r="AY285" t="s">
        <v>86</v>
      </c>
      <c r="AZ285" t="s">
        <v>86</v>
      </c>
      <c r="BA285" t="s">
        <v>86</v>
      </c>
      <c r="BB285" t="s">
        <v>86</v>
      </c>
      <c r="BC285" t="s">
        <v>86</v>
      </c>
      <c r="BD285" t="s">
        <v>86</v>
      </c>
      <c r="BE285" t="s">
        <v>86</v>
      </c>
    </row>
    <row r="286" spans="1:57" x14ac:dyDescent="0.45">
      <c r="A286" t="s">
        <v>710</v>
      </c>
      <c r="B286" t="s">
        <v>77</v>
      </c>
      <c r="C286" t="s">
        <v>692</v>
      </c>
      <c r="D286" t="s">
        <v>79</v>
      </c>
      <c r="E286" s="2" t="str">
        <f>HYPERLINK("capsilon://?command=openfolder&amp;siteaddress=FAM.docvelocity-na8.net&amp;folderid=FX5E3A0FCD-608F-4020-B79D-636996AFF138","FX22032470")</f>
        <v>FX22032470</v>
      </c>
      <c r="F286" t="s">
        <v>80</v>
      </c>
      <c r="G286" t="s">
        <v>80</v>
      </c>
      <c r="H286" t="s">
        <v>81</v>
      </c>
      <c r="I286" t="s">
        <v>693</v>
      </c>
      <c r="J286">
        <v>462</v>
      </c>
      <c r="K286" t="s">
        <v>83</v>
      </c>
      <c r="L286" t="s">
        <v>84</v>
      </c>
      <c r="M286" t="s">
        <v>85</v>
      </c>
      <c r="N286">
        <v>2</v>
      </c>
      <c r="O286" s="1">
        <v>44627.73505787037</v>
      </c>
      <c r="P286" s="1">
        <v>44627.793738425928</v>
      </c>
      <c r="Q286">
        <v>1688</v>
      </c>
      <c r="R286">
        <v>3382</v>
      </c>
      <c r="S286" t="b">
        <v>0</v>
      </c>
      <c r="T286" t="s">
        <v>86</v>
      </c>
      <c r="U286" t="b">
        <v>1</v>
      </c>
      <c r="V286" t="s">
        <v>200</v>
      </c>
      <c r="W286" s="1">
        <v>44627.750289351854</v>
      </c>
      <c r="X286">
        <v>1282</v>
      </c>
      <c r="Y286">
        <v>250</v>
      </c>
      <c r="Z286">
        <v>0</v>
      </c>
      <c r="AA286">
        <v>250</v>
      </c>
      <c r="AB286">
        <v>155</v>
      </c>
      <c r="AC286">
        <v>66</v>
      </c>
      <c r="AD286">
        <v>212</v>
      </c>
      <c r="AE286">
        <v>0</v>
      </c>
      <c r="AF286">
        <v>0</v>
      </c>
      <c r="AG286">
        <v>0</v>
      </c>
      <c r="AH286" t="s">
        <v>92</v>
      </c>
      <c r="AI286" s="1">
        <v>44627.793738425928</v>
      </c>
      <c r="AJ286">
        <v>2100</v>
      </c>
      <c r="AK286">
        <v>4</v>
      </c>
      <c r="AL286">
        <v>0</v>
      </c>
      <c r="AM286">
        <v>4</v>
      </c>
      <c r="AN286">
        <v>155</v>
      </c>
      <c r="AO286">
        <v>4</v>
      </c>
      <c r="AP286">
        <v>208</v>
      </c>
      <c r="AQ286">
        <v>0</v>
      </c>
      <c r="AR286">
        <v>0</v>
      </c>
      <c r="AS286">
        <v>0</v>
      </c>
      <c r="AT286" t="s">
        <v>86</v>
      </c>
      <c r="AU286" t="s">
        <v>86</v>
      </c>
      <c r="AV286" t="s">
        <v>86</v>
      </c>
      <c r="AW286" t="s">
        <v>86</v>
      </c>
      <c r="AX286" t="s">
        <v>86</v>
      </c>
      <c r="AY286" t="s">
        <v>86</v>
      </c>
      <c r="AZ286" t="s">
        <v>86</v>
      </c>
      <c r="BA286" t="s">
        <v>86</v>
      </c>
      <c r="BB286" t="s">
        <v>86</v>
      </c>
      <c r="BC286" t="s">
        <v>86</v>
      </c>
      <c r="BD286" t="s">
        <v>86</v>
      </c>
      <c r="BE286" t="s">
        <v>86</v>
      </c>
    </row>
    <row r="287" spans="1:57" x14ac:dyDescent="0.45">
      <c r="A287" t="s">
        <v>711</v>
      </c>
      <c r="B287" t="s">
        <v>77</v>
      </c>
      <c r="C287" t="s">
        <v>708</v>
      </c>
      <c r="D287" t="s">
        <v>79</v>
      </c>
      <c r="E287" s="2" t="str">
        <f>HYPERLINK("capsilon://?command=openfolder&amp;siteaddress=FAM.docvelocity-na8.net&amp;folderid=FX58481214-2F2F-0793-9E57-D1173C46A965","FX22033208")</f>
        <v>FX22033208</v>
      </c>
      <c r="F287" t="s">
        <v>80</v>
      </c>
      <c r="G287" t="s">
        <v>80</v>
      </c>
      <c r="H287" t="s">
        <v>81</v>
      </c>
      <c r="I287" t="s">
        <v>709</v>
      </c>
      <c r="J287">
        <v>94</v>
      </c>
      <c r="K287" t="s">
        <v>83</v>
      </c>
      <c r="L287" t="s">
        <v>84</v>
      </c>
      <c r="M287" t="s">
        <v>85</v>
      </c>
      <c r="N287">
        <v>2</v>
      </c>
      <c r="O287" s="1">
        <v>44627.740231481483</v>
      </c>
      <c r="P287" s="1">
        <v>44627.798993055556</v>
      </c>
      <c r="Q287">
        <v>3992</v>
      </c>
      <c r="R287">
        <v>1085</v>
      </c>
      <c r="S287" t="b">
        <v>0</v>
      </c>
      <c r="T287" t="s">
        <v>86</v>
      </c>
      <c r="U287" t="b">
        <v>1</v>
      </c>
      <c r="V287" t="s">
        <v>105</v>
      </c>
      <c r="W287" s="1">
        <v>44627.747442129628</v>
      </c>
      <c r="X287">
        <v>621</v>
      </c>
      <c r="Y287">
        <v>81</v>
      </c>
      <c r="Z287">
        <v>0</v>
      </c>
      <c r="AA287">
        <v>81</v>
      </c>
      <c r="AB287">
        <v>0</v>
      </c>
      <c r="AC287">
        <v>20</v>
      </c>
      <c r="AD287">
        <v>13</v>
      </c>
      <c r="AE287">
        <v>0</v>
      </c>
      <c r="AF287">
        <v>0</v>
      </c>
      <c r="AG287">
        <v>0</v>
      </c>
      <c r="AH287" t="s">
        <v>92</v>
      </c>
      <c r="AI287" s="1">
        <v>44627.798993055556</v>
      </c>
      <c r="AJ287">
        <v>453</v>
      </c>
      <c r="AK287">
        <v>1</v>
      </c>
      <c r="AL287">
        <v>0</v>
      </c>
      <c r="AM287">
        <v>1</v>
      </c>
      <c r="AN287">
        <v>0</v>
      </c>
      <c r="AO287">
        <v>1</v>
      </c>
      <c r="AP287">
        <v>12</v>
      </c>
      <c r="AQ287">
        <v>0</v>
      </c>
      <c r="AR287">
        <v>0</v>
      </c>
      <c r="AS287">
        <v>0</v>
      </c>
      <c r="AT287" t="s">
        <v>86</v>
      </c>
      <c r="AU287" t="s">
        <v>86</v>
      </c>
      <c r="AV287" t="s">
        <v>86</v>
      </c>
      <c r="AW287" t="s">
        <v>86</v>
      </c>
      <c r="AX287" t="s">
        <v>86</v>
      </c>
      <c r="AY287" t="s">
        <v>86</v>
      </c>
      <c r="AZ287" t="s">
        <v>86</v>
      </c>
      <c r="BA287" t="s">
        <v>86</v>
      </c>
      <c r="BB287" t="s">
        <v>86</v>
      </c>
      <c r="BC287" t="s">
        <v>86</v>
      </c>
      <c r="BD287" t="s">
        <v>86</v>
      </c>
      <c r="BE287" t="s">
        <v>86</v>
      </c>
    </row>
    <row r="288" spans="1:57" x14ac:dyDescent="0.45">
      <c r="A288" t="s">
        <v>712</v>
      </c>
      <c r="B288" t="s">
        <v>77</v>
      </c>
      <c r="C288" t="s">
        <v>713</v>
      </c>
      <c r="D288" t="s">
        <v>79</v>
      </c>
      <c r="E288" s="2" t="str">
        <f>HYPERLINK("capsilon://?command=openfolder&amp;siteaddress=FAM.docvelocity-na8.net&amp;folderid=FX50949874-1155-8E94-6F89-B2A305FCFBEF","FX220212147")</f>
        <v>FX220212147</v>
      </c>
      <c r="F288" t="s">
        <v>80</v>
      </c>
      <c r="G288" t="s">
        <v>80</v>
      </c>
      <c r="H288" t="s">
        <v>81</v>
      </c>
      <c r="I288" t="s">
        <v>714</v>
      </c>
      <c r="J288">
        <v>0</v>
      </c>
      <c r="K288" t="s">
        <v>83</v>
      </c>
      <c r="L288" t="s">
        <v>84</v>
      </c>
      <c r="M288" t="s">
        <v>85</v>
      </c>
      <c r="N288">
        <v>1</v>
      </c>
      <c r="O288" s="1">
        <v>44621.561192129629</v>
      </c>
      <c r="P288" s="1">
        <v>44621.731273148151</v>
      </c>
      <c r="Q288">
        <v>14198</v>
      </c>
      <c r="R288">
        <v>497</v>
      </c>
      <c r="S288" t="b">
        <v>0</v>
      </c>
      <c r="T288" t="s">
        <v>86</v>
      </c>
      <c r="U288" t="b">
        <v>0</v>
      </c>
      <c r="V288" t="s">
        <v>87</v>
      </c>
      <c r="W288" s="1">
        <v>44621.731273148151</v>
      </c>
      <c r="X288">
        <v>370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149</v>
      </c>
      <c r="AF288">
        <v>0</v>
      </c>
      <c r="AG288">
        <v>10</v>
      </c>
      <c r="AH288" t="s">
        <v>86</v>
      </c>
      <c r="AI288" t="s">
        <v>86</v>
      </c>
      <c r="AJ288" t="s">
        <v>86</v>
      </c>
      <c r="AK288" t="s">
        <v>86</v>
      </c>
      <c r="AL288" t="s">
        <v>86</v>
      </c>
      <c r="AM288" t="s">
        <v>86</v>
      </c>
      <c r="AN288" t="s">
        <v>86</v>
      </c>
      <c r="AO288" t="s">
        <v>86</v>
      </c>
      <c r="AP288" t="s">
        <v>86</v>
      </c>
      <c r="AQ288" t="s">
        <v>86</v>
      </c>
      <c r="AR288" t="s">
        <v>86</v>
      </c>
      <c r="AS288" t="s">
        <v>86</v>
      </c>
      <c r="AT288" t="s">
        <v>86</v>
      </c>
      <c r="AU288" t="s">
        <v>86</v>
      </c>
      <c r="AV288" t="s">
        <v>86</v>
      </c>
      <c r="AW288" t="s">
        <v>86</v>
      </c>
      <c r="AX288" t="s">
        <v>86</v>
      </c>
      <c r="AY288" t="s">
        <v>86</v>
      </c>
      <c r="AZ288" t="s">
        <v>86</v>
      </c>
      <c r="BA288" t="s">
        <v>86</v>
      </c>
      <c r="BB288" t="s">
        <v>86</v>
      </c>
      <c r="BC288" t="s">
        <v>86</v>
      </c>
      <c r="BD288" t="s">
        <v>86</v>
      </c>
      <c r="BE288" t="s">
        <v>86</v>
      </c>
    </row>
    <row r="289" spans="1:57" x14ac:dyDescent="0.45">
      <c r="A289" t="s">
        <v>715</v>
      </c>
      <c r="B289" t="s">
        <v>77</v>
      </c>
      <c r="C289" t="s">
        <v>716</v>
      </c>
      <c r="D289" t="s">
        <v>79</v>
      </c>
      <c r="E289" s="2" t="str">
        <f>HYPERLINK("capsilon://?command=openfolder&amp;siteaddress=FAM.docvelocity-na8.net&amp;folderid=FX2D29DF76-248D-215E-5681-0F7F0FEE73A4","FX22032446")</f>
        <v>FX22032446</v>
      </c>
      <c r="F289" t="s">
        <v>80</v>
      </c>
      <c r="G289" t="s">
        <v>80</v>
      </c>
      <c r="H289" t="s">
        <v>81</v>
      </c>
      <c r="I289" t="s">
        <v>717</v>
      </c>
      <c r="J289">
        <v>176</v>
      </c>
      <c r="K289" t="s">
        <v>83</v>
      </c>
      <c r="L289" t="s">
        <v>84</v>
      </c>
      <c r="M289" t="s">
        <v>85</v>
      </c>
      <c r="N289">
        <v>2</v>
      </c>
      <c r="O289" s="1">
        <v>44627.750034722223</v>
      </c>
      <c r="P289" s="1">
        <v>44627.811539351853</v>
      </c>
      <c r="Q289">
        <v>4092</v>
      </c>
      <c r="R289">
        <v>1222</v>
      </c>
      <c r="S289" t="b">
        <v>0</v>
      </c>
      <c r="T289" t="s">
        <v>86</v>
      </c>
      <c r="U289" t="b">
        <v>0</v>
      </c>
      <c r="V289" t="s">
        <v>116</v>
      </c>
      <c r="W289" s="1">
        <v>44627.761990740742</v>
      </c>
      <c r="X289">
        <v>1029</v>
      </c>
      <c r="Y289">
        <v>152</v>
      </c>
      <c r="Z289">
        <v>0</v>
      </c>
      <c r="AA289">
        <v>152</v>
      </c>
      <c r="AB289">
        <v>0</v>
      </c>
      <c r="AC289">
        <v>2</v>
      </c>
      <c r="AD289">
        <v>24</v>
      </c>
      <c r="AE289">
        <v>0</v>
      </c>
      <c r="AF289">
        <v>0</v>
      </c>
      <c r="AG289">
        <v>0</v>
      </c>
      <c r="AH289" t="s">
        <v>122</v>
      </c>
      <c r="AI289" s="1">
        <v>44627.811539351853</v>
      </c>
      <c r="AJ289">
        <v>188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24</v>
      </c>
      <c r="AQ289">
        <v>0</v>
      </c>
      <c r="AR289">
        <v>0</v>
      </c>
      <c r="AS289">
        <v>0</v>
      </c>
      <c r="AT289" t="s">
        <v>86</v>
      </c>
      <c r="AU289" t="s">
        <v>86</v>
      </c>
      <c r="AV289" t="s">
        <v>86</v>
      </c>
      <c r="AW289" t="s">
        <v>86</v>
      </c>
      <c r="AX289" t="s">
        <v>86</v>
      </c>
      <c r="AY289" t="s">
        <v>86</v>
      </c>
      <c r="AZ289" t="s">
        <v>86</v>
      </c>
      <c r="BA289" t="s">
        <v>86</v>
      </c>
      <c r="BB289" t="s">
        <v>86</v>
      </c>
      <c r="BC289" t="s">
        <v>86</v>
      </c>
      <c r="BD289" t="s">
        <v>86</v>
      </c>
      <c r="BE289" t="s">
        <v>86</v>
      </c>
    </row>
    <row r="290" spans="1:57" x14ac:dyDescent="0.45">
      <c r="A290" t="s">
        <v>718</v>
      </c>
      <c r="B290" t="s">
        <v>77</v>
      </c>
      <c r="C290" t="s">
        <v>618</v>
      </c>
      <c r="D290" t="s">
        <v>79</v>
      </c>
      <c r="E290" s="2" t="str">
        <f>HYPERLINK("capsilon://?command=openfolder&amp;siteaddress=FAM.docvelocity-na8.net&amp;folderid=FX2ED7EBD6-A276-6D8D-AB2E-984859FD5A21","FX22032410")</f>
        <v>FX22032410</v>
      </c>
      <c r="F290" t="s">
        <v>80</v>
      </c>
      <c r="G290" t="s">
        <v>80</v>
      </c>
      <c r="H290" t="s">
        <v>81</v>
      </c>
      <c r="I290" t="s">
        <v>719</v>
      </c>
      <c r="J290">
        <v>58</v>
      </c>
      <c r="K290" t="s">
        <v>83</v>
      </c>
      <c r="L290" t="s">
        <v>84</v>
      </c>
      <c r="M290" t="s">
        <v>85</v>
      </c>
      <c r="N290">
        <v>1</v>
      </c>
      <c r="O290" s="1">
        <v>44627.761192129627</v>
      </c>
      <c r="P290" s="1">
        <v>44627.788668981484</v>
      </c>
      <c r="Q290">
        <v>1698</v>
      </c>
      <c r="R290">
        <v>676</v>
      </c>
      <c r="S290" t="b">
        <v>0</v>
      </c>
      <c r="T290" t="s">
        <v>86</v>
      </c>
      <c r="U290" t="b">
        <v>0</v>
      </c>
      <c r="V290" t="s">
        <v>200</v>
      </c>
      <c r="W290" s="1">
        <v>44627.788668981484</v>
      </c>
      <c r="X290">
        <v>560</v>
      </c>
      <c r="Y290">
        <v>38</v>
      </c>
      <c r="Z290">
        <v>0</v>
      </c>
      <c r="AA290">
        <v>38</v>
      </c>
      <c r="AB290">
        <v>0</v>
      </c>
      <c r="AC290">
        <v>1</v>
      </c>
      <c r="AD290">
        <v>20</v>
      </c>
      <c r="AE290">
        <v>53</v>
      </c>
      <c r="AF290">
        <v>0</v>
      </c>
      <c r="AG290">
        <v>2</v>
      </c>
      <c r="AH290" t="s">
        <v>86</v>
      </c>
      <c r="AI290" t="s">
        <v>86</v>
      </c>
      <c r="AJ290" t="s">
        <v>86</v>
      </c>
      <c r="AK290" t="s">
        <v>86</v>
      </c>
      <c r="AL290" t="s">
        <v>86</v>
      </c>
      <c r="AM290" t="s">
        <v>86</v>
      </c>
      <c r="AN290" t="s">
        <v>86</v>
      </c>
      <c r="AO290" t="s">
        <v>86</v>
      </c>
      <c r="AP290" t="s">
        <v>86</v>
      </c>
      <c r="AQ290" t="s">
        <v>86</v>
      </c>
      <c r="AR290" t="s">
        <v>86</v>
      </c>
      <c r="AS290" t="s">
        <v>86</v>
      </c>
      <c r="AT290" t="s">
        <v>86</v>
      </c>
      <c r="AU290" t="s">
        <v>86</v>
      </c>
      <c r="AV290" t="s">
        <v>86</v>
      </c>
      <c r="AW290" t="s">
        <v>86</v>
      </c>
      <c r="AX290" t="s">
        <v>86</v>
      </c>
      <c r="AY290" t="s">
        <v>86</v>
      </c>
      <c r="AZ290" t="s">
        <v>86</v>
      </c>
      <c r="BA290" t="s">
        <v>86</v>
      </c>
      <c r="BB290" t="s">
        <v>86</v>
      </c>
      <c r="BC290" t="s">
        <v>86</v>
      </c>
      <c r="BD290" t="s">
        <v>86</v>
      </c>
      <c r="BE290" t="s">
        <v>86</v>
      </c>
    </row>
    <row r="291" spans="1:57" x14ac:dyDescent="0.45">
      <c r="A291" t="s">
        <v>720</v>
      </c>
      <c r="B291" t="s">
        <v>77</v>
      </c>
      <c r="C291" t="s">
        <v>721</v>
      </c>
      <c r="D291" t="s">
        <v>79</v>
      </c>
      <c r="E291" s="2" t="str">
        <f>HYPERLINK("capsilon://?command=openfolder&amp;siteaddress=FAM.docvelocity-na8.net&amp;folderid=FXB66A220F-92A6-5E3E-BEEC-C6688A5E334C","FX22032365")</f>
        <v>FX22032365</v>
      </c>
      <c r="F291" t="s">
        <v>80</v>
      </c>
      <c r="G291" t="s">
        <v>80</v>
      </c>
      <c r="H291" t="s">
        <v>81</v>
      </c>
      <c r="I291" t="s">
        <v>722</v>
      </c>
      <c r="J291">
        <v>150</v>
      </c>
      <c r="K291" t="s">
        <v>83</v>
      </c>
      <c r="L291" t="s">
        <v>84</v>
      </c>
      <c r="M291" t="s">
        <v>85</v>
      </c>
      <c r="N291">
        <v>2</v>
      </c>
      <c r="O291" s="1">
        <v>44627.782083333332</v>
      </c>
      <c r="P291" s="1">
        <v>44627.813414351855</v>
      </c>
      <c r="Q291">
        <v>480</v>
      </c>
      <c r="R291">
        <v>2227</v>
      </c>
      <c r="S291" t="b">
        <v>0</v>
      </c>
      <c r="T291" t="s">
        <v>86</v>
      </c>
      <c r="U291" t="b">
        <v>0</v>
      </c>
      <c r="V291" t="s">
        <v>551</v>
      </c>
      <c r="W291" s="1">
        <v>44627.808252314811</v>
      </c>
      <c r="X291">
        <v>2066</v>
      </c>
      <c r="Y291">
        <v>103</v>
      </c>
      <c r="Z291">
        <v>0</v>
      </c>
      <c r="AA291">
        <v>103</v>
      </c>
      <c r="AB291">
        <v>0</v>
      </c>
      <c r="AC291">
        <v>27</v>
      </c>
      <c r="AD291">
        <v>47</v>
      </c>
      <c r="AE291">
        <v>0</v>
      </c>
      <c r="AF291">
        <v>0</v>
      </c>
      <c r="AG291">
        <v>0</v>
      </c>
      <c r="AH291" t="s">
        <v>122</v>
      </c>
      <c r="AI291" s="1">
        <v>44627.813414351855</v>
      </c>
      <c r="AJ291">
        <v>161</v>
      </c>
      <c r="AK291">
        <v>1</v>
      </c>
      <c r="AL291">
        <v>0</v>
      </c>
      <c r="AM291">
        <v>1</v>
      </c>
      <c r="AN291">
        <v>0</v>
      </c>
      <c r="AO291">
        <v>0</v>
      </c>
      <c r="AP291">
        <v>46</v>
      </c>
      <c r="AQ291">
        <v>0</v>
      </c>
      <c r="AR291">
        <v>0</v>
      </c>
      <c r="AS291">
        <v>0</v>
      </c>
      <c r="AT291" t="s">
        <v>86</v>
      </c>
      <c r="AU291" t="s">
        <v>86</v>
      </c>
      <c r="AV291" t="s">
        <v>86</v>
      </c>
      <c r="AW291" t="s">
        <v>86</v>
      </c>
      <c r="AX291" t="s">
        <v>86</v>
      </c>
      <c r="AY291" t="s">
        <v>86</v>
      </c>
      <c r="AZ291" t="s">
        <v>86</v>
      </c>
      <c r="BA291" t="s">
        <v>86</v>
      </c>
      <c r="BB291" t="s">
        <v>86</v>
      </c>
      <c r="BC291" t="s">
        <v>86</v>
      </c>
      <c r="BD291" t="s">
        <v>86</v>
      </c>
      <c r="BE291" t="s">
        <v>86</v>
      </c>
    </row>
    <row r="292" spans="1:57" x14ac:dyDescent="0.45">
      <c r="A292" t="s">
        <v>723</v>
      </c>
      <c r="B292" t="s">
        <v>77</v>
      </c>
      <c r="C292" t="s">
        <v>724</v>
      </c>
      <c r="D292" t="s">
        <v>79</v>
      </c>
      <c r="E292" s="2" t="str">
        <f>HYPERLINK("capsilon://?command=openfolder&amp;siteaddress=FAM.docvelocity-na8.net&amp;folderid=FX6649F13B-339E-5676-0A65-77518E2270A3","FX22032903")</f>
        <v>FX22032903</v>
      </c>
      <c r="F292" t="s">
        <v>80</v>
      </c>
      <c r="G292" t="s">
        <v>80</v>
      </c>
      <c r="H292" t="s">
        <v>81</v>
      </c>
      <c r="I292" t="s">
        <v>725</v>
      </c>
      <c r="J292">
        <v>80</v>
      </c>
      <c r="K292" t="s">
        <v>83</v>
      </c>
      <c r="L292" t="s">
        <v>84</v>
      </c>
      <c r="M292" t="s">
        <v>85</v>
      </c>
      <c r="N292">
        <v>2</v>
      </c>
      <c r="O292" s="1">
        <v>44627.784421296295</v>
      </c>
      <c r="P292" s="1">
        <v>44627.819074074076</v>
      </c>
      <c r="Q292">
        <v>2227</v>
      </c>
      <c r="R292">
        <v>767</v>
      </c>
      <c r="S292" t="b">
        <v>0</v>
      </c>
      <c r="T292" t="s">
        <v>86</v>
      </c>
      <c r="U292" t="b">
        <v>0</v>
      </c>
      <c r="V292" t="s">
        <v>200</v>
      </c>
      <c r="W292" s="1">
        <v>44627.791979166665</v>
      </c>
      <c r="X292">
        <v>201</v>
      </c>
      <c r="Y292">
        <v>68</v>
      </c>
      <c r="Z292">
        <v>0</v>
      </c>
      <c r="AA292">
        <v>68</v>
      </c>
      <c r="AB292">
        <v>0</v>
      </c>
      <c r="AC292">
        <v>2</v>
      </c>
      <c r="AD292">
        <v>12</v>
      </c>
      <c r="AE292">
        <v>0</v>
      </c>
      <c r="AF292">
        <v>0</v>
      </c>
      <c r="AG292">
        <v>0</v>
      </c>
      <c r="AH292" t="s">
        <v>122</v>
      </c>
      <c r="AI292" s="1">
        <v>44627.819074074076</v>
      </c>
      <c r="AJ292">
        <v>489</v>
      </c>
      <c r="AK292">
        <v>1</v>
      </c>
      <c r="AL292">
        <v>0</v>
      </c>
      <c r="AM292">
        <v>1</v>
      </c>
      <c r="AN292">
        <v>0</v>
      </c>
      <c r="AO292">
        <v>1</v>
      </c>
      <c r="AP292">
        <v>11</v>
      </c>
      <c r="AQ292">
        <v>0</v>
      </c>
      <c r="AR292">
        <v>0</v>
      </c>
      <c r="AS292">
        <v>0</v>
      </c>
      <c r="AT292" t="s">
        <v>86</v>
      </c>
      <c r="AU292" t="s">
        <v>86</v>
      </c>
      <c r="AV292" t="s">
        <v>86</v>
      </c>
      <c r="AW292" t="s">
        <v>86</v>
      </c>
      <c r="AX292" t="s">
        <v>86</v>
      </c>
      <c r="AY292" t="s">
        <v>86</v>
      </c>
      <c r="AZ292" t="s">
        <v>86</v>
      </c>
      <c r="BA292" t="s">
        <v>86</v>
      </c>
      <c r="BB292" t="s">
        <v>86</v>
      </c>
      <c r="BC292" t="s">
        <v>86</v>
      </c>
      <c r="BD292" t="s">
        <v>86</v>
      </c>
      <c r="BE292" t="s">
        <v>86</v>
      </c>
    </row>
    <row r="293" spans="1:57" x14ac:dyDescent="0.45">
      <c r="A293" t="s">
        <v>726</v>
      </c>
      <c r="B293" t="s">
        <v>77</v>
      </c>
      <c r="C293" t="s">
        <v>727</v>
      </c>
      <c r="D293" t="s">
        <v>79</v>
      </c>
      <c r="E293" s="2" t="str">
        <f>HYPERLINK("capsilon://?command=openfolder&amp;siteaddress=FAM.docvelocity-na8.net&amp;folderid=FX4F122F21-8D39-957E-78CC-862FF31B9B0D","FX22032824")</f>
        <v>FX22032824</v>
      </c>
      <c r="F293" t="s">
        <v>80</v>
      </c>
      <c r="G293" t="s">
        <v>80</v>
      </c>
      <c r="H293" t="s">
        <v>81</v>
      </c>
      <c r="I293" t="s">
        <v>728</v>
      </c>
      <c r="J293">
        <v>304</v>
      </c>
      <c r="K293" t="s">
        <v>83</v>
      </c>
      <c r="L293" t="s">
        <v>84</v>
      </c>
      <c r="M293" t="s">
        <v>85</v>
      </c>
      <c r="N293">
        <v>1</v>
      </c>
      <c r="O293" s="1">
        <v>44627.787222222221</v>
      </c>
      <c r="P293" s="1">
        <v>44628.05909722222</v>
      </c>
      <c r="Q293">
        <v>21221</v>
      </c>
      <c r="R293">
        <v>2269</v>
      </c>
      <c r="S293" t="b">
        <v>0</v>
      </c>
      <c r="T293" t="s">
        <v>86</v>
      </c>
      <c r="U293" t="b">
        <v>0</v>
      </c>
      <c r="V293" t="s">
        <v>214</v>
      </c>
      <c r="W293" s="1">
        <v>44628.05909722222</v>
      </c>
      <c r="X293">
        <v>1599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304</v>
      </c>
      <c r="AE293">
        <v>280</v>
      </c>
      <c r="AF293">
        <v>0</v>
      </c>
      <c r="AG293">
        <v>15</v>
      </c>
      <c r="AH293" t="s">
        <v>86</v>
      </c>
      <c r="AI293" t="s">
        <v>86</v>
      </c>
      <c r="AJ293" t="s">
        <v>86</v>
      </c>
      <c r="AK293" t="s">
        <v>86</v>
      </c>
      <c r="AL293" t="s">
        <v>86</v>
      </c>
      <c r="AM293" t="s">
        <v>86</v>
      </c>
      <c r="AN293" t="s">
        <v>86</v>
      </c>
      <c r="AO293" t="s">
        <v>86</v>
      </c>
      <c r="AP293" t="s">
        <v>86</v>
      </c>
      <c r="AQ293" t="s">
        <v>86</v>
      </c>
      <c r="AR293" t="s">
        <v>86</v>
      </c>
      <c r="AS293" t="s">
        <v>86</v>
      </c>
      <c r="AT293" t="s">
        <v>86</v>
      </c>
      <c r="AU293" t="s">
        <v>86</v>
      </c>
      <c r="AV293" t="s">
        <v>86</v>
      </c>
      <c r="AW293" t="s">
        <v>86</v>
      </c>
      <c r="AX293" t="s">
        <v>86</v>
      </c>
      <c r="AY293" t="s">
        <v>86</v>
      </c>
      <c r="AZ293" t="s">
        <v>86</v>
      </c>
      <c r="BA293" t="s">
        <v>86</v>
      </c>
      <c r="BB293" t="s">
        <v>86</v>
      </c>
      <c r="BC293" t="s">
        <v>86</v>
      </c>
      <c r="BD293" t="s">
        <v>86</v>
      </c>
      <c r="BE293" t="s">
        <v>86</v>
      </c>
    </row>
    <row r="294" spans="1:57" x14ac:dyDescent="0.45">
      <c r="A294" t="s">
        <v>729</v>
      </c>
      <c r="B294" t="s">
        <v>77</v>
      </c>
      <c r="C294" t="s">
        <v>730</v>
      </c>
      <c r="D294" t="s">
        <v>79</v>
      </c>
      <c r="E294" s="2" t="str">
        <f>HYPERLINK("capsilon://?command=openfolder&amp;siteaddress=FAM.docvelocity-na8.net&amp;folderid=FX56D42F74-72FA-153B-2C7E-15376D3B2184","FX220212896")</f>
        <v>FX220212896</v>
      </c>
      <c r="F294" t="s">
        <v>80</v>
      </c>
      <c r="G294" t="s">
        <v>80</v>
      </c>
      <c r="H294" t="s">
        <v>81</v>
      </c>
      <c r="I294" t="s">
        <v>731</v>
      </c>
      <c r="J294">
        <v>0</v>
      </c>
      <c r="K294" t="s">
        <v>83</v>
      </c>
      <c r="L294" t="s">
        <v>84</v>
      </c>
      <c r="M294" t="s">
        <v>85</v>
      </c>
      <c r="N294">
        <v>1</v>
      </c>
      <c r="O294" s="1">
        <v>44621.563738425924</v>
      </c>
      <c r="P294" s="1">
        <v>44621.733020833337</v>
      </c>
      <c r="Q294">
        <v>14151</v>
      </c>
      <c r="R294">
        <v>475</v>
      </c>
      <c r="S294" t="b">
        <v>0</v>
      </c>
      <c r="T294" t="s">
        <v>86</v>
      </c>
      <c r="U294" t="b">
        <v>0</v>
      </c>
      <c r="V294" t="s">
        <v>87</v>
      </c>
      <c r="W294" s="1">
        <v>44621.733020833337</v>
      </c>
      <c r="X294">
        <v>138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100</v>
      </c>
      <c r="AF294">
        <v>0</v>
      </c>
      <c r="AG294">
        <v>4</v>
      </c>
      <c r="AH294" t="s">
        <v>86</v>
      </c>
      <c r="AI294" t="s">
        <v>86</v>
      </c>
      <c r="AJ294" t="s">
        <v>86</v>
      </c>
      <c r="AK294" t="s">
        <v>86</v>
      </c>
      <c r="AL294" t="s">
        <v>86</v>
      </c>
      <c r="AM294" t="s">
        <v>86</v>
      </c>
      <c r="AN294" t="s">
        <v>86</v>
      </c>
      <c r="AO294" t="s">
        <v>86</v>
      </c>
      <c r="AP294" t="s">
        <v>86</v>
      </c>
      <c r="AQ294" t="s">
        <v>86</v>
      </c>
      <c r="AR294" t="s">
        <v>86</v>
      </c>
      <c r="AS294" t="s">
        <v>86</v>
      </c>
      <c r="AT294" t="s">
        <v>86</v>
      </c>
      <c r="AU294" t="s">
        <v>86</v>
      </c>
      <c r="AV294" t="s">
        <v>86</v>
      </c>
      <c r="AW294" t="s">
        <v>86</v>
      </c>
      <c r="AX294" t="s">
        <v>86</v>
      </c>
      <c r="AY294" t="s">
        <v>86</v>
      </c>
      <c r="AZ294" t="s">
        <v>86</v>
      </c>
      <c r="BA294" t="s">
        <v>86</v>
      </c>
      <c r="BB294" t="s">
        <v>86</v>
      </c>
      <c r="BC294" t="s">
        <v>86</v>
      </c>
      <c r="BD294" t="s">
        <v>86</v>
      </c>
      <c r="BE294" t="s">
        <v>86</v>
      </c>
    </row>
    <row r="295" spans="1:57" x14ac:dyDescent="0.45">
      <c r="A295" t="s">
        <v>732</v>
      </c>
      <c r="B295" t="s">
        <v>77</v>
      </c>
      <c r="C295" t="s">
        <v>618</v>
      </c>
      <c r="D295" t="s">
        <v>79</v>
      </c>
      <c r="E295" s="2" t="str">
        <f>HYPERLINK("capsilon://?command=openfolder&amp;siteaddress=FAM.docvelocity-na8.net&amp;folderid=FX2ED7EBD6-A276-6D8D-AB2E-984859FD5A21","FX22032410")</f>
        <v>FX22032410</v>
      </c>
      <c r="F295" t="s">
        <v>80</v>
      </c>
      <c r="G295" t="s">
        <v>80</v>
      </c>
      <c r="H295" t="s">
        <v>81</v>
      </c>
      <c r="I295" t="s">
        <v>719</v>
      </c>
      <c r="J295">
        <v>82</v>
      </c>
      <c r="K295" t="s">
        <v>83</v>
      </c>
      <c r="L295" t="s">
        <v>84</v>
      </c>
      <c r="M295" t="s">
        <v>85</v>
      </c>
      <c r="N295">
        <v>2</v>
      </c>
      <c r="O295" s="1">
        <v>44627.789247685185</v>
      </c>
      <c r="P295" s="1">
        <v>44627.809351851851</v>
      </c>
      <c r="Q295">
        <v>1154</v>
      </c>
      <c r="R295">
        <v>583</v>
      </c>
      <c r="S295" t="b">
        <v>0</v>
      </c>
      <c r="T295" t="s">
        <v>86</v>
      </c>
      <c r="U295" t="b">
        <v>1</v>
      </c>
      <c r="V295" t="s">
        <v>118</v>
      </c>
      <c r="W295" s="1">
        <v>44627.792361111111</v>
      </c>
      <c r="X295">
        <v>255</v>
      </c>
      <c r="Y295">
        <v>72</v>
      </c>
      <c r="Z295">
        <v>0</v>
      </c>
      <c r="AA295">
        <v>72</v>
      </c>
      <c r="AB295">
        <v>0</v>
      </c>
      <c r="AC295">
        <v>0</v>
      </c>
      <c r="AD295">
        <v>10</v>
      </c>
      <c r="AE295">
        <v>0</v>
      </c>
      <c r="AF295">
        <v>0</v>
      </c>
      <c r="AG295">
        <v>0</v>
      </c>
      <c r="AH295" t="s">
        <v>122</v>
      </c>
      <c r="AI295" s="1">
        <v>44627.809351851851</v>
      </c>
      <c r="AJ295">
        <v>313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10</v>
      </c>
      <c r="AQ295">
        <v>0</v>
      </c>
      <c r="AR295">
        <v>0</v>
      </c>
      <c r="AS295">
        <v>0</v>
      </c>
      <c r="AT295" t="s">
        <v>86</v>
      </c>
      <c r="AU295" t="s">
        <v>86</v>
      </c>
      <c r="AV295" t="s">
        <v>86</v>
      </c>
      <c r="AW295" t="s">
        <v>86</v>
      </c>
      <c r="AX295" t="s">
        <v>86</v>
      </c>
      <c r="AY295" t="s">
        <v>86</v>
      </c>
      <c r="AZ295" t="s">
        <v>86</v>
      </c>
      <c r="BA295" t="s">
        <v>86</v>
      </c>
      <c r="BB295" t="s">
        <v>86</v>
      </c>
      <c r="BC295" t="s">
        <v>86</v>
      </c>
      <c r="BD295" t="s">
        <v>86</v>
      </c>
      <c r="BE295" t="s">
        <v>86</v>
      </c>
    </row>
    <row r="296" spans="1:57" x14ac:dyDescent="0.45">
      <c r="A296" t="s">
        <v>733</v>
      </c>
      <c r="B296" t="s">
        <v>77</v>
      </c>
      <c r="C296" t="s">
        <v>437</v>
      </c>
      <c r="D296" t="s">
        <v>79</v>
      </c>
      <c r="E296" s="2" t="str">
        <f>HYPERLINK("capsilon://?command=openfolder&amp;siteaddress=FAM.docvelocity-na8.net&amp;folderid=FX9AC76D17-12F6-3735-E70F-7313D41688BE","FX22016245")</f>
        <v>FX22016245</v>
      </c>
      <c r="F296" t="s">
        <v>80</v>
      </c>
      <c r="G296" t="s">
        <v>80</v>
      </c>
      <c r="H296" t="s">
        <v>81</v>
      </c>
      <c r="I296" t="s">
        <v>734</v>
      </c>
      <c r="J296">
        <v>28</v>
      </c>
      <c r="K296" t="s">
        <v>83</v>
      </c>
      <c r="L296" t="s">
        <v>84</v>
      </c>
      <c r="M296" t="s">
        <v>85</v>
      </c>
      <c r="N296">
        <v>2</v>
      </c>
      <c r="O296" s="1">
        <v>44627.792453703703</v>
      </c>
      <c r="P296" s="1">
        <v>44627.819895833331</v>
      </c>
      <c r="Q296">
        <v>2173</v>
      </c>
      <c r="R296">
        <v>198</v>
      </c>
      <c r="S296" t="b">
        <v>0</v>
      </c>
      <c r="T296" t="s">
        <v>86</v>
      </c>
      <c r="U296" t="b">
        <v>0</v>
      </c>
      <c r="V296" t="s">
        <v>116</v>
      </c>
      <c r="W296" s="1">
        <v>44627.798784722225</v>
      </c>
      <c r="X296">
        <v>128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7</v>
      </c>
      <c r="AE296">
        <v>0</v>
      </c>
      <c r="AF296">
        <v>0</v>
      </c>
      <c r="AG296">
        <v>0</v>
      </c>
      <c r="AH296" t="s">
        <v>122</v>
      </c>
      <c r="AI296" s="1">
        <v>44627.819895833331</v>
      </c>
      <c r="AJ296">
        <v>70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86</v>
      </c>
      <c r="AU296" t="s">
        <v>86</v>
      </c>
      <c r="AV296" t="s">
        <v>86</v>
      </c>
      <c r="AW296" t="s">
        <v>86</v>
      </c>
      <c r="AX296" t="s">
        <v>86</v>
      </c>
      <c r="AY296" t="s">
        <v>86</v>
      </c>
      <c r="AZ296" t="s">
        <v>86</v>
      </c>
      <c r="BA296" t="s">
        <v>86</v>
      </c>
      <c r="BB296" t="s">
        <v>86</v>
      </c>
      <c r="BC296" t="s">
        <v>86</v>
      </c>
      <c r="BD296" t="s">
        <v>86</v>
      </c>
      <c r="BE296" t="s">
        <v>86</v>
      </c>
    </row>
    <row r="297" spans="1:57" x14ac:dyDescent="0.45">
      <c r="A297" t="s">
        <v>735</v>
      </c>
      <c r="B297" t="s">
        <v>77</v>
      </c>
      <c r="C297" t="s">
        <v>736</v>
      </c>
      <c r="D297" t="s">
        <v>79</v>
      </c>
      <c r="E297" s="2" t="str">
        <f>HYPERLINK("capsilon://?command=openfolder&amp;siteaddress=FAM.docvelocity-na8.net&amp;folderid=FX63638D2B-EC96-61E0-B2B5-48DBB29FA104","FX2203641")</f>
        <v>FX2203641</v>
      </c>
      <c r="F297" t="s">
        <v>80</v>
      </c>
      <c r="G297" t="s">
        <v>80</v>
      </c>
      <c r="H297" t="s">
        <v>81</v>
      </c>
      <c r="I297" t="s">
        <v>737</v>
      </c>
      <c r="J297">
        <v>74</v>
      </c>
      <c r="K297" t="s">
        <v>83</v>
      </c>
      <c r="L297" t="s">
        <v>84</v>
      </c>
      <c r="M297" t="s">
        <v>85</v>
      </c>
      <c r="N297">
        <v>1</v>
      </c>
      <c r="O297" s="1">
        <v>44627.79446759259</v>
      </c>
      <c r="P297" s="1">
        <v>44628.040578703702</v>
      </c>
      <c r="Q297">
        <v>20647</v>
      </c>
      <c r="R297">
        <v>617</v>
      </c>
      <c r="S297" t="b">
        <v>0</v>
      </c>
      <c r="T297" t="s">
        <v>86</v>
      </c>
      <c r="U297" t="b">
        <v>0</v>
      </c>
      <c r="V297" t="s">
        <v>214</v>
      </c>
      <c r="W297" s="1">
        <v>44628.040578703702</v>
      </c>
      <c r="X297">
        <v>455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74</v>
      </c>
      <c r="AE297">
        <v>62</v>
      </c>
      <c r="AF297">
        <v>0</v>
      </c>
      <c r="AG297">
        <v>4</v>
      </c>
      <c r="AH297" t="s">
        <v>86</v>
      </c>
      <c r="AI297" t="s">
        <v>86</v>
      </c>
      <c r="AJ297" t="s">
        <v>86</v>
      </c>
      <c r="AK297" t="s">
        <v>86</v>
      </c>
      <c r="AL297" t="s">
        <v>86</v>
      </c>
      <c r="AM297" t="s">
        <v>86</v>
      </c>
      <c r="AN297" t="s">
        <v>86</v>
      </c>
      <c r="AO297" t="s">
        <v>86</v>
      </c>
      <c r="AP297" t="s">
        <v>86</v>
      </c>
      <c r="AQ297" t="s">
        <v>86</v>
      </c>
      <c r="AR297" t="s">
        <v>86</v>
      </c>
      <c r="AS297" t="s">
        <v>86</v>
      </c>
      <c r="AT297" t="s">
        <v>86</v>
      </c>
      <c r="AU297" t="s">
        <v>86</v>
      </c>
      <c r="AV297" t="s">
        <v>86</v>
      </c>
      <c r="AW297" t="s">
        <v>86</v>
      </c>
      <c r="AX297" t="s">
        <v>86</v>
      </c>
      <c r="AY297" t="s">
        <v>86</v>
      </c>
      <c r="AZ297" t="s">
        <v>86</v>
      </c>
      <c r="BA297" t="s">
        <v>86</v>
      </c>
      <c r="BB297" t="s">
        <v>86</v>
      </c>
      <c r="BC297" t="s">
        <v>86</v>
      </c>
      <c r="BD297" t="s">
        <v>86</v>
      </c>
      <c r="BE297" t="s">
        <v>86</v>
      </c>
    </row>
    <row r="298" spans="1:57" x14ac:dyDescent="0.45">
      <c r="A298" t="s">
        <v>738</v>
      </c>
      <c r="B298" t="s">
        <v>77</v>
      </c>
      <c r="C298" t="s">
        <v>739</v>
      </c>
      <c r="D298" t="s">
        <v>79</v>
      </c>
      <c r="E298" s="2" t="str">
        <f>HYPERLINK("capsilon://?command=openfolder&amp;siteaddress=FAM.docvelocity-na8.net&amp;folderid=FX3235149B-ED8D-0AAB-0844-1F13A1BB090B","FX22023688")</f>
        <v>FX22023688</v>
      </c>
      <c r="F298" t="s">
        <v>80</v>
      </c>
      <c r="G298" t="s">
        <v>80</v>
      </c>
      <c r="H298" t="s">
        <v>81</v>
      </c>
      <c r="I298" t="s">
        <v>740</v>
      </c>
      <c r="J298">
        <v>162</v>
      </c>
      <c r="K298" t="s">
        <v>83</v>
      </c>
      <c r="L298" t="s">
        <v>84</v>
      </c>
      <c r="M298" t="s">
        <v>85</v>
      </c>
      <c r="N298">
        <v>1</v>
      </c>
      <c r="O298" s="1">
        <v>44627.799895833334</v>
      </c>
      <c r="P298" s="1">
        <v>44628.509976851848</v>
      </c>
      <c r="Q298">
        <v>58642</v>
      </c>
      <c r="R298">
        <v>2709</v>
      </c>
      <c r="S298" t="b">
        <v>0</v>
      </c>
      <c r="T298" t="s">
        <v>86</v>
      </c>
      <c r="U298" t="b">
        <v>0</v>
      </c>
      <c r="V298" t="s">
        <v>87</v>
      </c>
      <c r="W298" s="1">
        <v>44628.509976851848</v>
      </c>
      <c r="X298">
        <v>224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162</v>
      </c>
      <c r="AE298">
        <v>143</v>
      </c>
      <c r="AF298">
        <v>0</v>
      </c>
      <c r="AG298">
        <v>7</v>
      </c>
      <c r="AH298" t="s">
        <v>86</v>
      </c>
      <c r="AI298" t="s">
        <v>86</v>
      </c>
      <c r="AJ298" t="s">
        <v>86</v>
      </c>
      <c r="AK298" t="s">
        <v>86</v>
      </c>
      <c r="AL298" t="s">
        <v>86</v>
      </c>
      <c r="AM298" t="s">
        <v>86</v>
      </c>
      <c r="AN298" t="s">
        <v>86</v>
      </c>
      <c r="AO298" t="s">
        <v>86</v>
      </c>
      <c r="AP298" t="s">
        <v>86</v>
      </c>
      <c r="AQ298" t="s">
        <v>86</v>
      </c>
      <c r="AR298" t="s">
        <v>86</v>
      </c>
      <c r="AS298" t="s">
        <v>86</v>
      </c>
      <c r="AT298" t="s">
        <v>86</v>
      </c>
      <c r="AU298" t="s">
        <v>86</v>
      </c>
      <c r="AV298" t="s">
        <v>86</v>
      </c>
      <c r="AW298" t="s">
        <v>86</v>
      </c>
      <c r="AX298" t="s">
        <v>86</v>
      </c>
      <c r="AY298" t="s">
        <v>86</v>
      </c>
      <c r="AZ298" t="s">
        <v>86</v>
      </c>
      <c r="BA298" t="s">
        <v>86</v>
      </c>
      <c r="BB298" t="s">
        <v>86</v>
      </c>
      <c r="BC298" t="s">
        <v>86</v>
      </c>
      <c r="BD298" t="s">
        <v>86</v>
      </c>
      <c r="BE298" t="s">
        <v>86</v>
      </c>
    </row>
    <row r="299" spans="1:57" x14ac:dyDescent="0.45">
      <c r="A299" t="s">
        <v>741</v>
      </c>
      <c r="B299" t="s">
        <v>77</v>
      </c>
      <c r="C299" t="s">
        <v>548</v>
      </c>
      <c r="D299" t="s">
        <v>79</v>
      </c>
      <c r="E299" s="2" t="str">
        <f>HYPERLINK("capsilon://?command=openfolder&amp;siteaddress=FAM.docvelocity-na8.net&amp;folderid=FX3A27A70F-BB68-40C7-61D9-EF32E821BD75","FX220210848")</f>
        <v>FX220210848</v>
      </c>
      <c r="F299" t="s">
        <v>80</v>
      </c>
      <c r="G299" t="s">
        <v>80</v>
      </c>
      <c r="H299" t="s">
        <v>81</v>
      </c>
      <c r="I299" t="s">
        <v>742</v>
      </c>
      <c r="J299">
        <v>0</v>
      </c>
      <c r="K299" t="s">
        <v>83</v>
      </c>
      <c r="L299" t="s">
        <v>84</v>
      </c>
      <c r="M299" t="s">
        <v>85</v>
      </c>
      <c r="N299">
        <v>2</v>
      </c>
      <c r="O299" s="1">
        <v>44621.566006944442</v>
      </c>
      <c r="P299" s="1">
        <v>44621.677615740744</v>
      </c>
      <c r="Q299">
        <v>9324</v>
      </c>
      <c r="R299">
        <v>319</v>
      </c>
      <c r="S299" t="b">
        <v>0</v>
      </c>
      <c r="T299" t="s">
        <v>86</v>
      </c>
      <c r="U299" t="b">
        <v>0</v>
      </c>
      <c r="V299" t="s">
        <v>118</v>
      </c>
      <c r="W299" s="1">
        <v>44621.569085648145</v>
      </c>
      <c r="X299">
        <v>257</v>
      </c>
      <c r="Y299">
        <v>9</v>
      </c>
      <c r="Z299">
        <v>0</v>
      </c>
      <c r="AA299">
        <v>9</v>
      </c>
      <c r="AB299">
        <v>0</v>
      </c>
      <c r="AC299">
        <v>1</v>
      </c>
      <c r="AD299">
        <v>-9</v>
      </c>
      <c r="AE299">
        <v>0</v>
      </c>
      <c r="AF299">
        <v>0</v>
      </c>
      <c r="AG299">
        <v>0</v>
      </c>
      <c r="AH299" t="s">
        <v>122</v>
      </c>
      <c r="AI299" s="1">
        <v>44621.677615740744</v>
      </c>
      <c r="AJ299">
        <v>62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-9</v>
      </c>
      <c r="AQ299">
        <v>0</v>
      </c>
      <c r="AR299">
        <v>0</v>
      </c>
      <c r="AS299">
        <v>0</v>
      </c>
      <c r="AT299" t="s">
        <v>86</v>
      </c>
      <c r="AU299" t="s">
        <v>86</v>
      </c>
      <c r="AV299" t="s">
        <v>86</v>
      </c>
      <c r="AW299" t="s">
        <v>86</v>
      </c>
      <c r="AX299" t="s">
        <v>86</v>
      </c>
      <c r="AY299" t="s">
        <v>86</v>
      </c>
      <c r="AZ299" t="s">
        <v>86</v>
      </c>
      <c r="BA299" t="s">
        <v>86</v>
      </c>
      <c r="BB299" t="s">
        <v>86</v>
      </c>
      <c r="BC299" t="s">
        <v>86</v>
      </c>
      <c r="BD299" t="s">
        <v>86</v>
      </c>
      <c r="BE299" t="s">
        <v>86</v>
      </c>
    </row>
    <row r="300" spans="1:57" x14ac:dyDescent="0.45">
      <c r="A300" t="s">
        <v>743</v>
      </c>
      <c r="B300" t="s">
        <v>77</v>
      </c>
      <c r="C300" t="s">
        <v>744</v>
      </c>
      <c r="D300" t="s">
        <v>79</v>
      </c>
      <c r="E300" s="2" t="str">
        <f>HYPERLINK("capsilon://?command=openfolder&amp;siteaddress=FAM.docvelocity-na8.net&amp;folderid=FX3F9561EC-59B9-12F0-512E-308DD434BA7B","FX2203895")</f>
        <v>FX2203895</v>
      </c>
      <c r="F300" t="s">
        <v>80</v>
      </c>
      <c r="G300" t="s">
        <v>80</v>
      </c>
      <c r="H300" t="s">
        <v>81</v>
      </c>
      <c r="I300" t="s">
        <v>745</v>
      </c>
      <c r="J300">
        <v>75</v>
      </c>
      <c r="K300" t="s">
        <v>83</v>
      </c>
      <c r="L300" t="s">
        <v>84</v>
      </c>
      <c r="M300" t="s">
        <v>85</v>
      </c>
      <c r="N300">
        <v>2</v>
      </c>
      <c r="O300" s="1">
        <v>44627.822766203702</v>
      </c>
      <c r="P300" s="1">
        <v>44628.285543981481</v>
      </c>
      <c r="Q300">
        <v>37655</v>
      </c>
      <c r="R300">
        <v>2329</v>
      </c>
      <c r="S300" t="b">
        <v>0</v>
      </c>
      <c r="T300" t="s">
        <v>86</v>
      </c>
      <c r="U300" t="b">
        <v>0</v>
      </c>
      <c r="V300" t="s">
        <v>91</v>
      </c>
      <c r="W300" s="1">
        <v>44628.070902777778</v>
      </c>
      <c r="X300">
        <v>1454</v>
      </c>
      <c r="Y300">
        <v>63</v>
      </c>
      <c r="Z300">
        <v>0</v>
      </c>
      <c r="AA300">
        <v>63</v>
      </c>
      <c r="AB300">
        <v>0</v>
      </c>
      <c r="AC300">
        <v>29</v>
      </c>
      <c r="AD300">
        <v>12</v>
      </c>
      <c r="AE300">
        <v>0</v>
      </c>
      <c r="AF300">
        <v>0</v>
      </c>
      <c r="AG300">
        <v>0</v>
      </c>
      <c r="AH300" t="s">
        <v>746</v>
      </c>
      <c r="AI300" s="1">
        <v>44628.285543981481</v>
      </c>
      <c r="AJ300">
        <v>502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12</v>
      </c>
      <c r="AQ300">
        <v>63</v>
      </c>
      <c r="AR300">
        <v>0</v>
      </c>
      <c r="AS300">
        <v>3</v>
      </c>
      <c r="AT300" t="s">
        <v>86</v>
      </c>
      <c r="AU300" t="s">
        <v>86</v>
      </c>
      <c r="AV300" t="s">
        <v>86</v>
      </c>
      <c r="AW300" t="s">
        <v>86</v>
      </c>
      <c r="AX300" t="s">
        <v>86</v>
      </c>
      <c r="AY300" t="s">
        <v>86</v>
      </c>
      <c r="AZ300" t="s">
        <v>86</v>
      </c>
      <c r="BA300" t="s">
        <v>86</v>
      </c>
      <c r="BB300" t="s">
        <v>86</v>
      </c>
      <c r="BC300" t="s">
        <v>86</v>
      </c>
      <c r="BD300" t="s">
        <v>86</v>
      </c>
      <c r="BE300" t="s">
        <v>86</v>
      </c>
    </row>
    <row r="301" spans="1:57" x14ac:dyDescent="0.45">
      <c r="A301" t="s">
        <v>747</v>
      </c>
      <c r="B301" t="s">
        <v>77</v>
      </c>
      <c r="C301" t="s">
        <v>748</v>
      </c>
      <c r="D301" t="s">
        <v>79</v>
      </c>
      <c r="E301" s="2" t="str">
        <f>HYPERLINK("capsilon://?command=openfolder&amp;siteaddress=FAM.docvelocity-na8.net&amp;folderid=FXED37A255-14AA-B7C8-BBEE-A7C692BADFD6","FX22033084")</f>
        <v>FX22033084</v>
      </c>
      <c r="F301" t="s">
        <v>80</v>
      </c>
      <c r="G301" t="s">
        <v>80</v>
      </c>
      <c r="H301" t="s">
        <v>81</v>
      </c>
      <c r="I301" t="s">
        <v>749</v>
      </c>
      <c r="J301">
        <v>237</v>
      </c>
      <c r="K301" t="s">
        <v>83</v>
      </c>
      <c r="L301" t="s">
        <v>84</v>
      </c>
      <c r="M301" t="s">
        <v>85</v>
      </c>
      <c r="N301">
        <v>1</v>
      </c>
      <c r="O301" s="1">
        <v>44627.825196759259</v>
      </c>
      <c r="P301" s="1">
        <v>44628.183576388888</v>
      </c>
      <c r="Q301">
        <v>29799</v>
      </c>
      <c r="R301">
        <v>1165</v>
      </c>
      <c r="S301" t="b">
        <v>0</v>
      </c>
      <c r="T301" t="s">
        <v>86</v>
      </c>
      <c r="U301" t="b">
        <v>0</v>
      </c>
      <c r="V301" t="s">
        <v>113</v>
      </c>
      <c r="W301" s="1">
        <v>44628.183576388888</v>
      </c>
      <c r="X301">
        <v>257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237</v>
      </c>
      <c r="AE301">
        <v>225</v>
      </c>
      <c r="AF301">
        <v>0</v>
      </c>
      <c r="AG301">
        <v>7</v>
      </c>
      <c r="AH301" t="s">
        <v>86</v>
      </c>
      <c r="AI301" t="s">
        <v>86</v>
      </c>
      <c r="AJ301" t="s">
        <v>86</v>
      </c>
      <c r="AK301" t="s">
        <v>86</v>
      </c>
      <c r="AL301" t="s">
        <v>86</v>
      </c>
      <c r="AM301" t="s">
        <v>86</v>
      </c>
      <c r="AN301" t="s">
        <v>86</v>
      </c>
      <c r="AO301" t="s">
        <v>86</v>
      </c>
      <c r="AP301" t="s">
        <v>86</v>
      </c>
      <c r="AQ301" t="s">
        <v>86</v>
      </c>
      <c r="AR301" t="s">
        <v>86</v>
      </c>
      <c r="AS301" t="s">
        <v>86</v>
      </c>
      <c r="AT301" t="s">
        <v>86</v>
      </c>
      <c r="AU301" t="s">
        <v>86</v>
      </c>
      <c r="AV301" t="s">
        <v>86</v>
      </c>
      <c r="AW301" t="s">
        <v>86</v>
      </c>
      <c r="AX301" t="s">
        <v>86</v>
      </c>
      <c r="AY301" t="s">
        <v>86</v>
      </c>
      <c r="AZ301" t="s">
        <v>86</v>
      </c>
      <c r="BA301" t="s">
        <v>86</v>
      </c>
      <c r="BB301" t="s">
        <v>86</v>
      </c>
      <c r="BC301" t="s">
        <v>86</v>
      </c>
      <c r="BD301" t="s">
        <v>86</v>
      </c>
      <c r="BE301" t="s">
        <v>86</v>
      </c>
    </row>
    <row r="302" spans="1:57" x14ac:dyDescent="0.45">
      <c r="A302" t="s">
        <v>750</v>
      </c>
      <c r="B302" t="s">
        <v>77</v>
      </c>
      <c r="C302" t="s">
        <v>751</v>
      </c>
      <c r="D302" t="s">
        <v>79</v>
      </c>
      <c r="E302" s="2" t="str">
        <f>HYPERLINK("capsilon://?command=openfolder&amp;siteaddress=FAM.docvelocity-na8.net&amp;folderid=FXFE8B17E7-5ACC-22E6-D00E-ED311AEDF6C3","FX22032226")</f>
        <v>FX22032226</v>
      </c>
      <c r="F302" t="s">
        <v>80</v>
      </c>
      <c r="G302" t="s">
        <v>80</v>
      </c>
      <c r="H302" t="s">
        <v>81</v>
      </c>
      <c r="I302" t="s">
        <v>752</v>
      </c>
      <c r="J302">
        <v>28</v>
      </c>
      <c r="K302" t="s">
        <v>83</v>
      </c>
      <c r="L302" t="s">
        <v>84</v>
      </c>
      <c r="M302" t="s">
        <v>85</v>
      </c>
      <c r="N302">
        <v>2</v>
      </c>
      <c r="O302" s="1">
        <v>44627.827233796299</v>
      </c>
      <c r="P302" s="1">
        <v>44628.281412037039</v>
      </c>
      <c r="Q302">
        <v>38603</v>
      </c>
      <c r="R302">
        <v>638</v>
      </c>
      <c r="S302" t="b">
        <v>0</v>
      </c>
      <c r="T302" t="s">
        <v>86</v>
      </c>
      <c r="U302" t="b">
        <v>0</v>
      </c>
      <c r="V302" t="s">
        <v>116</v>
      </c>
      <c r="W302" s="1">
        <v>44628.059247685182</v>
      </c>
      <c r="X302">
        <v>489</v>
      </c>
      <c r="Y302">
        <v>21</v>
      </c>
      <c r="Z302">
        <v>0</v>
      </c>
      <c r="AA302">
        <v>21</v>
      </c>
      <c r="AB302">
        <v>0</v>
      </c>
      <c r="AC302">
        <v>20</v>
      </c>
      <c r="AD302">
        <v>7</v>
      </c>
      <c r="AE302">
        <v>0</v>
      </c>
      <c r="AF302">
        <v>0</v>
      </c>
      <c r="AG302">
        <v>0</v>
      </c>
      <c r="AH302" t="s">
        <v>257</v>
      </c>
      <c r="AI302" s="1">
        <v>44628.281412037039</v>
      </c>
      <c r="AJ302">
        <v>138</v>
      </c>
      <c r="AK302">
        <v>1</v>
      </c>
      <c r="AL302">
        <v>0</v>
      </c>
      <c r="AM302">
        <v>1</v>
      </c>
      <c r="AN302">
        <v>0</v>
      </c>
      <c r="AO302">
        <v>0</v>
      </c>
      <c r="AP302">
        <v>6</v>
      </c>
      <c r="AQ302">
        <v>0</v>
      </c>
      <c r="AR302">
        <v>0</v>
      </c>
      <c r="AS302">
        <v>0</v>
      </c>
      <c r="AT302" t="s">
        <v>86</v>
      </c>
      <c r="AU302" t="s">
        <v>86</v>
      </c>
      <c r="AV302" t="s">
        <v>86</v>
      </c>
      <c r="AW302" t="s">
        <v>86</v>
      </c>
      <c r="AX302" t="s">
        <v>86</v>
      </c>
      <c r="AY302" t="s">
        <v>86</v>
      </c>
      <c r="AZ302" t="s">
        <v>86</v>
      </c>
      <c r="BA302" t="s">
        <v>86</v>
      </c>
      <c r="BB302" t="s">
        <v>86</v>
      </c>
      <c r="BC302" t="s">
        <v>86</v>
      </c>
      <c r="BD302" t="s">
        <v>86</v>
      </c>
      <c r="BE302" t="s">
        <v>86</v>
      </c>
    </row>
    <row r="303" spans="1:57" x14ac:dyDescent="0.45">
      <c r="A303" t="s">
        <v>753</v>
      </c>
      <c r="B303" t="s">
        <v>77</v>
      </c>
      <c r="C303" t="s">
        <v>751</v>
      </c>
      <c r="D303" t="s">
        <v>79</v>
      </c>
      <c r="E303" s="2" t="str">
        <f>HYPERLINK("capsilon://?command=openfolder&amp;siteaddress=FAM.docvelocity-na8.net&amp;folderid=FXFE8B17E7-5ACC-22E6-D00E-ED311AEDF6C3","FX22032226")</f>
        <v>FX22032226</v>
      </c>
      <c r="F303" t="s">
        <v>80</v>
      </c>
      <c r="G303" t="s">
        <v>80</v>
      </c>
      <c r="H303" t="s">
        <v>81</v>
      </c>
      <c r="I303" t="s">
        <v>754</v>
      </c>
      <c r="J303">
        <v>28</v>
      </c>
      <c r="K303" t="s">
        <v>83</v>
      </c>
      <c r="L303" t="s">
        <v>84</v>
      </c>
      <c r="M303" t="s">
        <v>85</v>
      </c>
      <c r="N303">
        <v>2</v>
      </c>
      <c r="O303" s="1">
        <v>44627.82744212963</v>
      </c>
      <c r="P303" s="1">
        <v>44628.283587962964</v>
      </c>
      <c r="Q303">
        <v>38349</v>
      </c>
      <c r="R303">
        <v>1062</v>
      </c>
      <c r="S303" t="b">
        <v>0</v>
      </c>
      <c r="T303" t="s">
        <v>86</v>
      </c>
      <c r="U303" t="b">
        <v>0</v>
      </c>
      <c r="V303" t="s">
        <v>116</v>
      </c>
      <c r="W303" s="1">
        <v>44628.069374999999</v>
      </c>
      <c r="X303">
        <v>875</v>
      </c>
      <c r="Y303">
        <v>21</v>
      </c>
      <c r="Z303">
        <v>0</v>
      </c>
      <c r="AA303">
        <v>21</v>
      </c>
      <c r="AB303">
        <v>0</v>
      </c>
      <c r="AC303">
        <v>20</v>
      </c>
      <c r="AD303">
        <v>7</v>
      </c>
      <c r="AE303">
        <v>0</v>
      </c>
      <c r="AF303">
        <v>0</v>
      </c>
      <c r="AG303">
        <v>0</v>
      </c>
      <c r="AH303" t="s">
        <v>257</v>
      </c>
      <c r="AI303" s="1">
        <v>44628.283587962964</v>
      </c>
      <c r="AJ303">
        <v>187</v>
      </c>
      <c r="AK303">
        <v>1</v>
      </c>
      <c r="AL303">
        <v>0</v>
      </c>
      <c r="AM303">
        <v>1</v>
      </c>
      <c r="AN303">
        <v>0</v>
      </c>
      <c r="AO303">
        <v>0</v>
      </c>
      <c r="AP303">
        <v>6</v>
      </c>
      <c r="AQ303">
        <v>0</v>
      </c>
      <c r="AR303">
        <v>0</v>
      </c>
      <c r="AS303">
        <v>0</v>
      </c>
      <c r="AT303" t="s">
        <v>86</v>
      </c>
      <c r="AU303" t="s">
        <v>86</v>
      </c>
      <c r="AV303" t="s">
        <v>86</v>
      </c>
      <c r="AW303" t="s">
        <v>86</v>
      </c>
      <c r="AX303" t="s">
        <v>86</v>
      </c>
      <c r="AY303" t="s">
        <v>86</v>
      </c>
      <c r="AZ303" t="s">
        <v>86</v>
      </c>
      <c r="BA303" t="s">
        <v>86</v>
      </c>
      <c r="BB303" t="s">
        <v>86</v>
      </c>
      <c r="BC303" t="s">
        <v>86</v>
      </c>
      <c r="BD303" t="s">
        <v>86</v>
      </c>
      <c r="BE303" t="s">
        <v>86</v>
      </c>
    </row>
    <row r="304" spans="1:57" x14ac:dyDescent="0.45">
      <c r="A304" t="s">
        <v>755</v>
      </c>
      <c r="B304" t="s">
        <v>77</v>
      </c>
      <c r="C304" t="s">
        <v>751</v>
      </c>
      <c r="D304" t="s">
        <v>79</v>
      </c>
      <c r="E304" s="2" t="str">
        <f>HYPERLINK("capsilon://?command=openfolder&amp;siteaddress=FAM.docvelocity-na8.net&amp;folderid=FXFE8B17E7-5ACC-22E6-D00E-ED311AEDF6C3","FX22032226")</f>
        <v>FX22032226</v>
      </c>
      <c r="F304" t="s">
        <v>80</v>
      </c>
      <c r="G304" t="s">
        <v>80</v>
      </c>
      <c r="H304" t="s">
        <v>81</v>
      </c>
      <c r="I304" t="s">
        <v>756</v>
      </c>
      <c r="J304">
        <v>28</v>
      </c>
      <c r="K304" t="s">
        <v>83</v>
      </c>
      <c r="L304" t="s">
        <v>84</v>
      </c>
      <c r="M304" t="s">
        <v>85</v>
      </c>
      <c r="N304">
        <v>2</v>
      </c>
      <c r="O304" s="1">
        <v>44627.827673611115</v>
      </c>
      <c r="P304" s="1">
        <v>44628.284953703704</v>
      </c>
      <c r="Q304">
        <v>38771</v>
      </c>
      <c r="R304">
        <v>738</v>
      </c>
      <c r="S304" t="b">
        <v>0</v>
      </c>
      <c r="T304" t="s">
        <v>86</v>
      </c>
      <c r="U304" t="b">
        <v>0</v>
      </c>
      <c r="V304" t="s">
        <v>116</v>
      </c>
      <c r="W304" s="1">
        <v>44628.076574074075</v>
      </c>
      <c r="X304">
        <v>621</v>
      </c>
      <c r="Y304">
        <v>21</v>
      </c>
      <c r="Z304">
        <v>0</v>
      </c>
      <c r="AA304">
        <v>21</v>
      </c>
      <c r="AB304">
        <v>0</v>
      </c>
      <c r="AC304">
        <v>20</v>
      </c>
      <c r="AD304">
        <v>7</v>
      </c>
      <c r="AE304">
        <v>0</v>
      </c>
      <c r="AF304">
        <v>0</v>
      </c>
      <c r="AG304">
        <v>0</v>
      </c>
      <c r="AH304" t="s">
        <v>257</v>
      </c>
      <c r="AI304" s="1">
        <v>44628.284953703704</v>
      </c>
      <c r="AJ304">
        <v>117</v>
      </c>
      <c r="AK304">
        <v>1</v>
      </c>
      <c r="AL304">
        <v>0</v>
      </c>
      <c r="AM304">
        <v>1</v>
      </c>
      <c r="AN304">
        <v>0</v>
      </c>
      <c r="AO304">
        <v>0</v>
      </c>
      <c r="AP304">
        <v>6</v>
      </c>
      <c r="AQ304">
        <v>0</v>
      </c>
      <c r="AR304">
        <v>0</v>
      </c>
      <c r="AS304">
        <v>0</v>
      </c>
      <c r="AT304" t="s">
        <v>86</v>
      </c>
      <c r="AU304" t="s">
        <v>86</v>
      </c>
      <c r="AV304" t="s">
        <v>86</v>
      </c>
      <c r="AW304" t="s">
        <v>86</v>
      </c>
      <c r="AX304" t="s">
        <v>86</v>
      </c>
      <c r="AY304" t="s">
        <v>86</v>
      </c>
      <c r="AZ304" t="s">
        <v>86</v>
      </c>
      <c r="BA304" t="s">
        <v>86</v>
      </c>
      <c r="BB304" t="s">
        <v>86</v>
      </c>
      <c r="BC304" t="s">
        <v>86</v>
      </c>
      <c r="BD304" t="s">
        <v>86</v>
      </c>
      <c r="BE304" t="s">
        <v>86</v>
      </c>
    </row>
    <row r="305" spans="1:57" x14ac:dyDescent="0.45">
      <c r="A305" t="s">
        <v>757</v>
      </c>
      <c r="B305" t="s">
        <v>77</v>
      </c>
      <c r="C305" t="s">
        <v>758</v>
      </c>
      <c r="D305" t="s">
        <v>79</v>
      </c>
      <c r="E305" s="2" t="str">
        <f>HYPERLINK("capsilon://?command=openfolder&amp;siteaddress=FAM.docvelocity-na8.net&amp;folderid=FX29E6140D-6920-AECC-4558-9602104ECBBF","FX2203533")</f>
        <v>FX2203533</v>
      </c>
      <c r="F305" t="s">
        <v>80</v>
      </c>
      <c r="G305" t="s">
        <v>80</v>
      </c>
      <c r="H305" t="s">
        <v>81</v>
      </c>
      <c r="I305" t="s">
        <v>759</v>
      </c>
      <c r="J305">
        <v>150</v>
      </c>
      <c r="K305" t="s">
        <v>83</v>
      </c>
      <c r="L305" t="s">
        <v>84</v>
      </c>
      <c r="M305" t="s">
        <v>85</v>
      </c>
      <c r="N305">
        <v>1</v>
      </c>
      <c r="O305" s="1">
        <v>44627.829201388886</v>
      </c>
      <c r="P305" s="1">
        <v>44628.203101851854</v>
      </c>
      <c r="Q305">
        <v>30538</v>
      </c>
      <c r="R305">
        <v>1767</v>
      </c>
      <c r="S305" t="b">
        <v>0</v>
      </c>
      <c r="T305" t="s">
        <v>86</v>
      </c>
      <c r="U305" t="b">
        <v>0</v>
      </c>
      <c r="V305" t="s">
        <v>94</v>
      </c>
      <c r="W305" s="1">
        <v>44628.203101851854</v>
      </c>
      <c r="X305">
        <v>970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150</v>
      </c>
      <c r="AE305">
        <v>131</v>
      </c>
      <c r="AF305">
        <v>0</v>
      </c>
      <c r="AG305">
        <v>9</v>
      </c>
      <c r="AH305" t="s">
        <v>86</v>
      </c>
      <c r="AI305" t="s">
        <v>86</v>
      </c>
      <c r="AJ305" t="s">
        <v>86</v>
      </c>
      <c r="AK305" t="s">
        <v>86</v>
      </c>
      <c r="AL305" t="s">
        <v>86</v>
      </c>
      <c r="AM305" t="s">
        <v>86</v>
      </c>
      <c r="AN305" t="s">
        <v>86</v>
      </c>
      <c r="AO305" t="s">
        <v>86</v>
      </c>
      <c r="AP305" t="s">
        <v>86</v>
      </c>
      <c r="AQ305" t="s">
        <v>86</v>
      </c>
      <c r="AR305" t="s">
        <v>86</v>
      </c>
      <c r="AS305" t="s">
        <v>86</v>
      </c>
      <c r="AT305" t="s">
        <v>86</v>
      </c>
      <c r="AU305" t="s">
        <v>86</v>
      </c>
      <c r="AV305" t="s">
        <v>86</v>
      </c>
      <c r="AW305" t="s">
        <v>86</v>
      </c>
      <c r="AX305" t="s">
        <v>86</v>
      </c>
      <c r="AY305" t="s">
        <v>86</v>
      </c>
      <c r="AZ305" t="s">
        <v>86</v>
      </c>
      <c r="BA305" t="s">
        <v>86</v>
      </c>
      <c r="BB305" t="s">
        <v>86</v>
      </c>
      <c r="BC305" t="s">
        <v>86</v>
      </c>
      <c r="BD305" t="s">
        <v>86</v>
      </c>
      <c r="BE305" t="s">
        <v>86</v>
      </c>
    </row>
    <row r="306" spans="1:57" x14ac:dyDescent="0.45">
      <c r="A306" t="s">
        <v>760</v>
      </c>
      <c r="B306" t="s">
        <v>77</v>
      </c>
      <c r="C306" t="s">
        <v>761</v>
      </c>
      <c r="D306" t="s">
        <v>79</v>
      </c>
      <c r="E306" s="2" t="str">
        <f t="shared" ref="E306:E315" si="7">HYPERLINK("capsilon://?command=openfolder&amp;siteaddress=FAM.docvelocity-na8.net&amp;folderid=FX79E4CD38-60C8-C250-84AE-21D6B7E31032","FX220211027")</f>
        <v>FX220211027</v>
      </c>
      <c r="F306" t="s">
        <v>80</v>
      </c>
      <c r="G306" t="s">
        <v>80</v>
      </c>
      <c r="H306" t="s">
        <v>81</v>
      </c>
      <c r="I306" t="s">
        <v>762</v>
      </c>
      <c r="J306">
        <v>28</v>
      </c>
      <c r="K306" t="s">
        <v>83</v>
      </c>
      <c r="L306" t="s">
        <v>84</v>
      </c>
      <c r="M306" t="s">
        <v>85</v>
      </c>
      <c r="N306">
        <v>2</v>
      </c>
      <c r="O306" s="1">
        <v>44627.840729166666</v>
      </c>
      <c r="P306" s="1">
        <v>44628.286006944443</v>
      </c>
      <c r="Q306">
        <v>38160</v>
      </c>
      <c r="R306">
        <v>312</v>
      </c>
      <c r="S306" t="b">
        <v>0</v>
      </c>
      <c r="T306" t="s">
        <v>86</v>
      </c>
      <c r="U306" t="b">
        <v>0</v>
      </c>
      <c r="V306" t="s">
        <v>202</v>
      </c>
      <c r="W306" s="1">
        <v>44628.075300925928</v>
      </c>
      <c r="X306">
        <v>222</v>
      </c>
      <c r="Y306">
        <v>21</v>
      </c>
      <c r="Z306">
        <v>0</v>
      </c>
      <c r="AA306">
        <v>21</v>
      </c>
      <c r="AB306">
        <v>0</v>
      </c>
      <c r="AC306">
        <v>0</v>
      </c>
      <c r="AD306">
        <v>7</v>
      </c>
      <c r="AE306">
        <v>0</v>
      </c>
      <c r="AF306">
        <v>0</v>
      </c>
      <c r="AG306">
        <v>0</v>
      </c>
      <c r="AH306" t="s">
        <v>257</v>
      </c>
      <c r="AI306" s="1">
        <v>44628.286006944443</v>
      </c>
      <c r="AJ306">
        <v>90</v>
      </c>
      <c r="AK306">
        <v>1</v>
      </c>
      <c r="AL306">
        <v>0</v>
      </c>
      <c r="AM306">
        <v>1</v>
      </c>
      <c r="AN306">
        <v>0</v>
      </c>
      <c r="AO306">
        <v>0</v>
      </c>
      <c r="AP306">
        <v>6</v>
      </c>
      <c r="AQ306">
        <v>0</v>
      </c>
      <c r="AR306">
        <v>0</v>
      </c>
      <c r="AS306">
        <v>0</v>
      </c>
      <c r="AT306" t="s">
        <v>86</v>
      </c>
      <c r="AU306" t="s">
        <v>86</v>
      </c>
      <c r="AV306" t="s">
        <v>86</v>
      </c>
      <c r="AW306" t="s">
        <v>86</v>
      </c>
      <c r="AX306" t="s">
        <v>86</v>
      </c>
      <c r="AY306" t="s">
        <v>86</v>
      </c>
      <c r="AZ306" t="s">
        <v>86</v>
      </c>
      <c r="BA306" t="s">
        <v>86</v>
      </c>
      <c r="BB306" t="s">
        <v>86</v>
      </c>
      <c r="BC306" t="s">
        <v>86</v>
      </c>
      <c r="BD306" t="s">
        <v>86</v>
      </c>
      <c r="BE306" t="s">
        <v>86</v>
      </c>
    </row>
    <row r="307" spans="1:57" x14ac:dyDescent="0.45">
      <c r="A307" t="s">
        <v>763</v>
      </c>
      <c r="B307" t="s">
        <v>77</v>
      </c>
      <c r="C307" t="s">
        <v>761</v>
      </c>
      <c r="D307" t="s">
        <v>79</v>
      </c>
      <c r="E307" s="2" t="str">
        <f t="shared" si="7"/>
        <v>FX220211027</v>
      </c>
      <c r="F307" t="s">
        <v>80</v>
      </c>
      <c r="G307" t="s">
        <v>80</v>
      </c>
      <c r="H307" t="s">
        <v>81</v>
      </c>
      <c r="I307" t="s">
        <v>764</v>
      </c>
      <c r="J307">
        <v>28</v>
      </c>
      <c r="K307" t="s">
        <v>83</v>
      </c>
      <c r="L307" t="s">
        <v>84</v>
      </c>
      <c r="M307" t="s">
        <v>85</v>
      </c>
      <c r="N307">
        <v>2</v>
      </c>
      <c r="O307" s="1">
        <v>44627.840891203705</v>
      </c>
      <c r="P307" s="1">
        <v>44628.28702546296</v>
      </c>
      <c r="Q307">
        <v>38227</v>
      </c>
      <c r="R307">
        <v>319</v>
      </c>
      <c r="S307" t="b">
        <v>0</v>
      </c>
      <c r="T307" t="s">
        <v>86</v>
      </c>
      <c r="U307" t="b">
        <v>0</v>
      </c>
      <c r="V307" t="s">
        <v>91</v>
      </c>
      <c r="W307" s="1">
        <v>44628.075868055559</v>
      </c>
      <c r="X307">
        <v>192</v>
      </c>
      <c r="Y307">
        <v>21</v>
      </c>
      <c r="Z307">
        <v>0</v>
      </c>
      <c r="AA307">
        <v>21</v>
      </c>
      <c r="AB307">
        <v>0</v>
      </c>
      <c r="AC307">
        <v>0</v>
      </c>
      <c r="AD307">
        <v>7</v>
      </c>
      <c r="AE307">
        <v>0</v>
      </c>
      <c r="AF307">
        <v>0</v>
      </c>
      <c r="AG307">
        <v>0</v>
      </c>
      <c r="AH307" t="s">
        <v>746</v>
      </c>
      <c r="AI307" s="1">
        <v>44628.28702546296</v>
      </c>
      <c r="AJ307">
        <v>127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7</v>
      </c>
      <c r="AQ307">
        <v>0</v>
      </c>
      <c r="AR307">
        <v>0</v>
      </c>
      <c r="AS307">
        <v>0</v>
      </c>
      <c r="AT307" t="s">
        <v>86</v>
      </c>
      <c r="AU307" t="s">
        <v>86</v>
      </c>
      <c r="AV307" t="s">
        <v>86</v>
      </c>
      <c r="AW307" t="s">
        <v>86</v>
      </c>
      <c r="AX307" t="s">
        <v>86</v>
      </c>
      <c r="AY307" t="s">
        <v>86</v>
      </c>
      <c r="AZ307" t="s">
        <v>86</v>
      </c>
      <c r="BA307" t="s">
        <v>86</v>
      </c>
      <c r="BB307" t="s">
        <v>86</v>
      </c>
      <c r="BC307" t="s">
        <v>86</v>
      </c>
      <c r="BD307" t="s">
        <v>86</v>
      </c>
      <c r="BE307" t="s">
        <v>86</v>
      </c>
    </row>
    <row r="308" spans="1:57" x14ac:dyDescent="0.45">
      <c r="A308" t="s">
        <v>765</v>
      </c>
      <c r="B308" t="s">
        <v>77</v>
      </c>
      <c r="C308" t="s">
        <v>761</v>
      </c>
      <c r="D308" t="s">
        <v>79</v>
      </c>
      <c r="E308" s="2" t="str">
        <f t="shared" si="7"/>
        <v>FX220211027</v>
      </c>
      <c r="F308" t="s">
        <v>80</v>
      </c>
      <c r="G308" t="s">
        <v>80</v>
      </c>
      <c r="H308" t="s">
        <v>81</v>
      </c>
      <c r="I308" t="s">
        <v>766</v>
      </c>
      <c r="J308">
        <v>28</v>
      </c>
      <c r="K308" t="s">
        <v>83</v>
      </c>
      <c r="L308" t="s">
        <v>84</v>
      </c>
      <c r="M308" t="s">
        <v>85</v>
      </c>
      <c r="N308">
        <v>2</v>
      </c>
      <c r="O308" s="1">
        <v>44627.841273148151</v>
      </c>
      <c r="P308" s="1">
        <v>44628.287106481483</v>
      </c>
      <c r="Q308">
        <v>38079</v>
      </c>
      <c r="R308">
        <v>441</v>
      </c>
      <c r="S308" t="b">
        <v>0</v>
      </c>
      <c r="T308" t="s">
        <v>86</v>
      </c>
      <c r="U308" t="b">
        <v>0</v>
      </c>
      <c r="V308" t="s">
        <v>202</v>
      </c>
      <c r="W308" s="1">
        <v>44628.082314814812</v>
      </c>
      <c r="X308">
        <v>202</v>
      </c>
      <c r="Y308">
        <v>21</v>
      </c>
      <c r="Z308">
        <v>0</v>
      </c>
      <c r="AA308">
        <v>21</v>
      </c>
      <c r="AB308">
        <v>0</v>
      </c>
      <c r="AC308">
        <v>3</v>
      </c>
      <c r="AD308">
        <v>7</v>
      </c>
      <c r="AE308">
        <v>0</v>
      </c>
      <c r="AF308">
        <v>0</v>
      </c>
      <c r="AG308">
        <v>0</v>
      </c>
      <c r="AH308" t="s">
        <v>257</v>
      </c>
      <c r="AI308" s="1">
        <v>44628.287106481483</v>
      </c>
      <c r="AJ308">
        <v>94</v>
      </c>
      <c r="AK308">
        <v>1</v>
      </c>
      <c r="AL308">
        <v>0</v>
      </c>
      <c r="AM308">
        <v>1</v>
      </c>
      <c r="AN308">
        <v>0</v>
      </c>
      <c r="AO308">
        <v>0</v>
      </c>
      <c r="AP308">
        <v>6</v>
      </c>
      <c r="AQ308">
        <v>0</v>
      </c>
      <c r="AR308">
        <v>0</v>
      </c>
      <c r="AS308">
        <v>0</v>
      </c>
      <c r="AT308" t="s">
        <v>86</v>
      </c>
      <c r="AU308" t="s">
        <v>86</v>
      </c>
      <c r="AV308" t="s">
        <v>86</v>
      </c>
      <c r="AW308" t="s">
        <v>86</v>
      </c>
      <c r="AX308" t="s">
        <v>86</v>
      </c>
      <c r="AY308" t="s">
        <v>86</v>
      </c>
      <c r="AZ308" t="s">
        <v>86</v>
      </c>
      <c r="BA308" t="s">
        <v>86</v>
      </c>
      <c r="BB308" t="s">
        <v>86</v>
      </c>
      <c r="BC308" t="s">
        <v>86</v>
      </c>
      <c r="BD308" t="s">
        <v>86</v>
      </c>
      <c r="BE308" t="s">
        <v>86</v>
      </c>
    </row>
    <row r="309" spans="1:57" x14ac:dyDescent="0.45">
      <c r="A309" t="s">
        <v>767</v>
      </c>
      <c r="B309" t="s">
        <v>77</v>
      </c>
      <c r="C309" t="s">
        <v>761</v>
      </c>
      <c r="D309" t="s">
        <v>79</v>
      </c>
      <c r="E309" s="2" t="str">
        <f t="shared" si="7"/>
        <v>FX220211027</v>
      </c>
      <c r="F309" t="s">
        <v>80</v>
      </c>
      <c r="G309" t="s">
        <v>80</v>
      </c>
      <c r="H309" t="s">
        <v>81</v>
      </c>
      <c r="I309" t="s">
        <v>768</v>
      </c>
      <c r="J309">
        <v>76</v>
      </c>
      <c r="K309" t="s">
        <v>83</v>
      </c>
      <c r="L309" t="s">
        <v>84</v>
      </c>
      <c r="M309" t="s">
        <v>85</v>
      </c>
      <c r="N309">
        <v>2</v>
      </c>
      <c r="O309" s="1">
        <v>44627.84134259259</v>
      </c>
      <c r="P309" s="1">
        <v>44628.291238425925</v>
      </c>
      <c r="Q309">
        <v>38219</v>
      </c>
      <c r="R309">
        <v>652</v>
      </c>
      <c r="S309" t="b">
        <v>0</v>
      </c>
      <c r="T309" t="s">
        <v>86</v>
      </c>
      <c r="U309" t="b">
        <v>0</v>
      </c>
      <c r="V309" t="s">
        <v>202</v>
      </c>
      <c r="W309" s="1">
        <v>44628.079965277779</v>
      </c>
      <c r="X309">
        <v>289</v>
      </c>
      <c r="Y309">
        <v>89</v>
      </c>
      <c r="Z309">
        <v>0</v>
      </c>
      <c r="AA309">
        <v>89</v>
      </c>
      <c r="AB309">
        <v>0</v>
      </c>
      <c r="AC309">
        <v>18</v>
      </c>
      <c r="AD309">
        <v>-13</v>
      </c>
      <c r="AE309">
        <v>0</v>
      </c>
      <c r="AF309">
        <v>0</v>
      </c>
      <c r="AG309">
        <v>0</v>
      </c>
      <c r="AH309" t="s">
        <v>746</v>
      </c>
      <c r="AI309" s="1">
        <v>44628.291238425925</v>
      </c>
      <c r="AJ309">
        <v>363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-14</v>
      </c>
      <c r="AQ309">
        <v>0</v>
      </c>
      <c r="AR309">
        <v>0</v>
      </c>
      <c r="AS309">
        <v>0</v>
      </c>
      <c r="AT309" t="s">
        <v>86</v>
      </c>
      <c r="AU309" t="s">
        <v>86</v>
      </c>
      <c r="AV309" t="s">
        <v>86</v>
      </c>
      <c r="AW309" t="s">
        <v>86</v>
      </c>
      <c r="AX309" t="s">
        <v>86</v>
      </c>
      <c r="AY309" t="s">
        <v>86</v>
      </c>
      <c r="AZ309" t="s">
        <v>86</v>
      </c>
      <c r="BA309" t="s">
        <v>86</v>
      </c>
      <c r="BB309" t="s">
        <v>86</v>
      </c>
      <c r="BC309" t="s">
        <v>86</v>
      </c>
      <c r="BD309" t="s">
        <v>86</v>
      </c>
      <c r="BE309" t="s">
        <v>86</v>
      </c>
    </row>
    <row r="310" spans="1:57" x14ac:dyDescent="0.45">
      <c r="A310" t="s">
        <v>769</v>
      </c>
      <c r="B310" t="s">
        <v>77</v>
      </c>
      <c r="C310" t="s">
        <v>761</v>
      </c>
      <c r="D310" t="s">
        <v>79</v>
      </c>
      <c r="E310" s="2" t="str">
        <f t="shared" si="7"/>
        <v>FX220211027</v>
      </c>
      <c r="F310" t="s">
        <v>80</v>
      </c>
      <c r="G310" t="s">
        <v>80</v>
      </c>
      <c r="H310" t="s">
        <v>81</v>
      </c>
      <c r="I310" t="s">
        <v>770</v>
      </c>
      <c r="J310">
        <v>76</v>
      </c>
      <c r="K310" t="s">
        <v>83</v>
      </c>
      <c r="L310" t="s">
        <v>84</v>
      </c>
      <c r="M310" t="s">
        <v>85</v>
      </c>
      <c r="N310">
        <v>2</v>
      </c>
      <c r="O310" s="1">
        <v>44627.841550925928</v>
      </c>
      <c r="P310" s="1">
        <v>44628.289664351854</v>
      </c>
      <c r="Q310">
        <v>37828</v>
      </c>
      <c r="R310">
        <v>889</v>
      </c>
      <c r="S310" t="b">
        <v>0</v>
      </c>
      <c r="T310" t="s">
        <v>86</v>
      </c>
      <c r="U310" t="b">
        <v>0</v>
      </c>
      <c r="V310" t="s">
        <v>116</v>
      </c>
      <c r="W310" s="1">
        <v>44628.085138888891</v>
      </c>
      <c r="X310">
        <v>669</v>
      </c>
      <c r="Y310">
        <v>89</v>
      </c>
      <c r="Z310">
        <v>0</v>
      </c>
      <c r="AA310">
        <v>89</v>
      </c>
      <c r="AB310">
        <v>0</v>
      </c>
      <c r="AC310">
        <v>19</v>
      </c>
      <c r="AD310">
        <v>-13</v>
      </c>
      <c r="AE310">
        <v>0</v>
      </c>
      <c r="AF310">
        <v>0</v>
      </c>
      <c r="AG310">
        <v>0</v>
      </c>
      <c r="AH310" t="s">
        <v>257</v>
      </c>
      <c r="AI310" s="1">
        <v>44628.289664351854</v>
      </c>
      <c r="AJ310">
        <v>220</v>
      </c>
      <c r="AK310">
        <v>1</v>
      </c>
      <c r="AL310">
        <v>0</v>
      </c>
      <c r="AM310">
        <v>1</v>
      </c>
      <c r="AN310">
        <v>0</v>
      </c>
      <c r="AO310">
        <v>0</v>
      </c>
      <c r="AP310">
        <v>-14</v>
      </c>
      <c r="AQ310">
        <v>0</v>
      </c>
      <c r="AR310">
        <v>0</v>
      </c>
      <c r="AS310">
        <v>0</v>
      </c>
      <c r="AT310" t="s">
        <v>86</v>
      </c>
      <c r="AU310" t="s">
        <v>86</v>
      </c>
      <c r="AV310" t="s">
        <v>86</v>
      </c>
      <c r="AW310" t="s">
        <v>86</v>
      </c>
      <c r="AX310" t="s">
        <v>86</v>
      </c>
      <c r="AY310" t="s">
        <v>86</v>
      </c>
      <c r="AZ310" t="s">
        <v>86</v>
      </c>
      <c r="BA310" t="s">
        <v>86</v>
      </c>
      <c r="BB310" t="s">
        <v>86</v>
      </c>
      <c r="BC310" t="s">
        <v>86</v>
      </c>
      <c r="BD310" t="s">
        <v>86</v>
      </c>
      <c r="BE310" t="s">
        <v>86</v>
      </c>
    </row>
    <row r="311" spans="1:57" x14ac:dyDescent="0.45">
      <c r="A311" t="s">
        <v>771</v>
      </c>
      <c r="B311" t="s">
        <v>77</v>
      </c>
      <c r="C311" t="s">
        <v>761</v>
      </c>
      <c r="D311" t="s">
        <v>79</v>
      </c>
      <c r="E311" s="2" t="str">
        <f t="shared" si="7"/>
        <v>FX220211027</v>
      </c>
      <c r="F311" t="s">
        <v>80</v>
      </c>
      <c r="G311" t="s">
        <v>80</v>
      </c>
      <c r="H311" t="s">
        <v>81</v>
      </c>
      <c r="I311" t="s">
        <v>772</v>
      </c>
      <c r="J311">
        <v>28</v>
      </c>
      <c r="K311" t="s">
        <v>83</v>
      </c>
      <c r="L311" t="s">
        <v>84</v>
      </c>
      <c r="M311" t="s">
        <v>85</v>
      </c>
      <c r="N311">
        <v>2</v>
      </c>
      <c r="O311" s="1">
        <v>44627.842060185183</v>
      </c>
      <c r="P311" s="1">
        <v>44628.29283564815</v>
      </c>
      <c r="Q311">
        <v>38551</v>
      </c>
      <c r="R311">
        <v>396</v>
      </c>
      <c r="S311" t="b">
        <v>0</v>
      </c>
      <c r="T311" t="s">
        <v>86</v>
      </c>
      <c r="U311" t="b">
        <v>0</v>
      </c>
      <c r="V311" t="s">
        <v>91</v>
      </c>
      <c r="W311" s="1">
        <v>44628.080451388887</v>
      </c>
      <c r="X311">
        <v>250</v>
      </c>
      <c r="Y311">
        <v>21</v>
      </c>
      <c r="Z311">
        <v>0</v>
      </c>
      <c r="AA311">
        <v>21</v>
      </c>
      <c r="AB311">
        <v>0</v>
      </c>
      <c r="AC311">
        <v>1</v>
      </c>
      <c r="AD311">
        <v>7</v>
      </c>
      <c r="AE311">
        <v>0</v>
      </c>
      <c r="AF311">
        <v>0</v>
      </c>
      <c r="AG311">
        <v>0</v>
      </c>
      <c r="AH311" t="s">
        <v>746</v>
      </c>
      <c r="AI311" s="1">
        <v>44628.29283564815</v>
      </c>
      <c r="AJ311">
        <v>137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7</v>
      </c>
      <c r="AQ311">
        <v>0</v>
      </c>
      <c r="AR311">
        <v>0</v>
      </c>
      <c r="AS311">
        <v>0</v>
      </c>
      <c r="AT311" t="s">
        <v>86</v>
      </c>
      <c r="AU311" t="s">
        <v>86</v>
      </c>
      <c r="AV311" t="s">
        <v>86</v>
      </c>
      <c r="AW311" t="s">
        <v>86</v>
      </c>
      <c r="AX311" t="s">
        <v>86</v>
      </c>
      <c r="AY311" t="s">
        <v>86</v>
      </c>
      <c r="AZ311" t="s">
        <v>86</v>
      </c>
      <c r="BA311" t="s">
        <v>86</v>
      </c>
      <c r="BB311" t="s">
        <v>86</v>
      </c>
      <c r="BC311" t="s">
        <v>86</v>
      </c>
      <c r="BD311" t="s">
        <v>86</v>
      </c>
      <c r="BE311" t="s">
        <v>86</v>
      </c>
    </row>
    <row r="312" spans="1:57" x14ac:dyDescent="0.45">
      <c r="A312" t="s">
        <v>773</v>
      </c>
      <c r="B312" t="s">
        <v>77</v>
      </c>
      <c r="C312" t="s">
        <v>761</v>
      </c>
      <c r="D312" t="s">
        <v>79</v>
      </c>
      <c r="E312" s="2" t="str">
        <f t="shared" si="7"/>
        <v>FX220211027</v>
      </c>
      <c r="F312" t="s">
        <v>80</v>
      </c>
      <c r="G312" t="s">
        <v>80</v>
      </c>
      <c r="H312" t="s">
        <v>81</v>
      </c>
      <c r="I312" t="s">
        <v>774</v>
      </c>
      <c r="J312">
        <v>32</v>
      </c>
      <c r="K312" t="s">
        <v>83</v>
      </c>
      <c r="L312" t="s">
        <v>84</v>
      </c>
      <c r="M312" t="s">
        <v>85</v>
      </c>
      <c r="N312">
        <v>2</v>
      </c>
      <c r="O312" s="1">
        <v>44627.842094907406</v>
      </c>
      <c r="P312" s="1">
        <v>44628.293807870374</v>
      </c>
      <c r="Q312">
        <v>38569</v>
      </c>
      <c r="R312">
        <v>459</v>
      </c>
      <c r="S312" t="b">
        <v>0</v>
      </c>
      <c r="T312" t="s">
        <v>86</v>
      </c>
      <c r="U312" t="b">
        <v>0</v>
      </c>
      <c r="V312" t="s">
        <v>116</v>
      </c>
      <c r="W312" s="1">
        <v>44628.091273148151</v>
      </c>
      <c r="X312">
        <v>326</v>
      </c>
      <c r="Y312">
        <v>0</v>
      </c>
      <c r="Z312">
        <v>0</v>
      </c>
      <c r="AA312">
        <v>0</v>
      </c>
      <c r="AB312">
        <v>27</v>
      </c>
      <c r="AC312">
        <v>1</v>
      </c>
      <c r="AD312">
        <v>32</v>
      </c>
      <c r="AE312">
        <v>0</v>
      </c>
      <c r="AF312">
        <v>0</v>
      </c>
      <c r="AG312">
        <v>0</v>
      </c>
      <c r="AH312" t="s">
        <v>746</v>
      </c>
      <c r="AI312" s="1">
        <v>44628.293807870374</v>
      </c>
      <c r="AJ312">
        <v>83</v>
      </c>
      <c r="AK312">
        <v>0</v>
      </c>
      <c r="AL312">
        <v>0</v>
      </c>
      <c r="AM312">
        <v>0</v>
      </c>
      <c r="AN312">
        <v>27</v>
      </c>
      <c r="AO312">
        <v>0</v>
      </c>
      <c r="AP312">
        <v>32</v>
      </c>
      <c r="AQ312">
        <v>0</v>
      </c>
      <c r="AR312">
        <v>0</v>
      </c>
      <c r="AS312">
        <v>0</v>
      </c>
      <c r="AT312" t="s">
        <v>86</v>
      </c>
      <c r="AU312" t="s">
        <v>86</v>
      </c>
      <c r="AV312" t="s">
        <v>86</v>
      </c>
      <c r="AW312" t="s">
        <v>86</v>
      </c>
      <c r="AX312" t="s">
        <v>86</v>
      </c>
      <c r="AY312" t="s">
        <v>86</v>
      </c>
      <c r="AZ312" t="s">
        <v>86</v>
      </c>
      <c r="BA312" t="s">
        <v>86</v>
      </c>
      <c r="BB312" t="s">
        <v>86</v>
      </c>
      <c r="BC312" t="s">
        <v>86</v>
      </c>
      <c r="BD312" t="s">
        <v>86</v>
      </c>
      <c r="BE312" t="s">
        <v>86</v>
      </c>
    </row>
    <row r="313" spans="1:57" x14ac:dyDescent="0.45">
      <c r="A313" t="s">
        <v>775</v>
      </c>
      <c r="B313" t="s">
        <v>77</v>
      </c>
      <c r="C313" t="s">
        <v>761</v>
      </c>
      <c r="D313" t="s">
        <v>79</v>
      </c>
      <c r="E313" s="2" t="str">
        <f t="shared" si="7"/>
        <v>FX220211027</v>
      </c>
      <c r="F313" t="s">
        <v>80</v>
      </c>
      <c r="G313" t="s">
        <v>80</v>
      </c>
      <c r="H313" t="s">
        <v>81</v>
      </c>
      <c r="I313" t="s">
        <v>776</v>
      </c>
      <c r="J313">
        <v>32</v>
      </c>
      <c r="K313" t="s">
        <v>83</v>
      </c>
      <c r="L313" t="s">
        <v>84</v>
      </c>
      <c r="M313" t="s">
        <v>85</v>
      </c>
      <c r="N313">
        <v>2</v>
      </c>
      <c r="O313" s="1">
        <v>44627.842442129629</v>
      </c>
      <c r="P313" s="1">
        <v>44628.294328703705</v>
      </c>
      <c r="Q313">
        <v>38827</v>
      </c>
      <c r="R313">
        <v>216</v>
      </c>
      <c r="S313" t="b">
        <v>0</v>
      </c>
      <c r="T313" t="s">
        <v>86</v>
      </c>
      <c r="U313" t="b">
        <v>0</v>
      </c>
      <c r="V313" t="s">
        <v>116</v>
      </c>
      <c r="W313" s="1">
        <v>44628.093229166669</v>
      </c>
      <c r="X313">
        <v>168</v>
      </c>
      <c r="Y313">
        <v>0</v>
      </c>
      <c r="Z313">
        <v>0</v>
      </c>
      <c r="AA313">
        <v>0</v>
      </c>
      <c r="AB313">
        <v>27</v>
      </c>
      <c r="AC313">
        <v>0</v>
      </c>
      <c r="AD313">
        <v>32</v>
      </c>
      <c r="AE313">
        <v>0</v>
      </c>
      <c r="AF313">
        <v>0</v>
      </c>
      <c r="AG313">
        <v>0</v>
      </c>
      <c r="AH313" t="s">
        <v>257</v>
      </c>
      <c r="AI313" s="1">
        <v>44628.294328703705</v>
      </c>
      <c r="AJ313">
        <v>48</v>
      </c>
      <c r="AK313">
        <v>0</v>
      </c>
      <c r="AL313">
        <v>0</v>
      </c>
      <c r="AM313">
        <v>0</v>
      </c>
      <c r="AN313">
        <v>27</v>
      </c>
      <c r="AO313">
        <v>0</v>
      </c>
      <c r="AP313">
        <v>32</v>
      </c>
      <c r="AQ313">
        <v>0</v>
      </c>
      <c r="AR313">
        <v>0</v>
      </c>
      <c r="AS313">
        <v>0</v>
      </c>
      <c r="AT313" t="s">
        <v>86</v>
      </c>
      <c r="AU313" t="s">
        <v>86</v>
      </c>
      <c r="AV313" t="s">
        <v>86</v>
      </c>
      <c r="AW313" t="s">
        <v>86</v>
      </c>
      <c r="AX313" t="s">
        <v>86</v>
      </c>
      <c r="AY313" t="s">
        <v>86</v>
      </c>
      <c r="AZ313" t="s">
        <v>86</v>
      </c>
      <c r="BA313" t="s">
        <v>86</v>
      </c>
      <c r="BB313" t="s">
        <v>86</v>
      </c>
      <c r="BC313" t="s">
        <v>86</v>
      </c>
      <c r="BD313" t="s">
        <v>86</v>
      </c>
      <c r="BE313" t="s">
        <v>86</v>
      </c>
    </row>
    <row r="314" spans="1:57" x14ac:dyDescent="0.45">
      <c r="A314" t="s">
        <v>777</v>
      </c>
      <c r="B314" t="s">
        <v>77</v>
      </c>
      <c r="C314" t="s">
        <v>761</v>
      </c>
      <c r="D314" t="s">
        <v>79</v>
      </c>
      <c r="E314" s="2" t="str">
        <f t="shared" si="7"/>
        <v>FX220211027</v>
      </c>
      <c r="F314" t="s">
        <v>80</v>
      </c>
      <c r="G314" t="s">
        <v>80</v>
      </c>
      <c r="H314" t="s">
        <v>81</v>
      </c>
      <c r="I314" t="s">
        <v>778</v>
      </c>
      <c r="J314">
        <v>32</v>
      </c>
      <c r="K314" t="s">
        <v>83</v>
      </c>
      <c r="L314" t="s">
        <v>84</v>
      </c>
      <c r="M314" t="s">
        <v>85</v>
      </c>
      <c r="N314">
        <v>2</v>
      </c>
      <c r="O314" s="1">
        <v>44627.842534722222</v>
      </c>
      <c r="P314" s="1">
        <v>44628.294317129628</v>
      </c>
      <c r="Q314">
        <v>38744</v>
      </c>
      <c r="R314">
        <v>290</v>
      </c>
      <c r="S314" t="b">
        <v>0</v>
      </c>
      <c r="T314" t="s">
        <v>86</v>
      </c>
      <c r="U314" t="b">
        <v>0</v>
      </c>
      <c r="V314" t="s">
        <v>116</v>
      </c>
      <c r="W314" s="1">
        <v>44628.128032407411</v>
      </c>
      <c r="X314">
        <v>233</v>
      </c>
      <c r="Y314">
        <v>0</v>
      </c>
      <c r="Z314">
        <v>0</v>
      </c>
      <c r="AA314">
        <v>0</v>
      </c>
      <c r="AB314">
        <v>27</v>
      </c>
      <c r="AC314">
        <v>0</v>
      </c>
      <c r="AD314">
        <v>32</v>
      </c>
      <c r="AE314">
        <v>0</v>
      </c>
      <c r="AF314">
        <v>0</v>
      </c>
      <c r="AG314">
        <v>0</v>
      </c>
      <c r="AH314" t="s">
        <v>746</v>
      </c>
      <c r="AI314" s="1">
        <v>44628.294317129628</v>
      </c>
      <c r="AJ314">
        <v>43</v>
      </c>
      <c r="AK314">
        <v>0</v>
      </c>
      <c r="AL314">
        <v>0</v>
      </c>
      <c r="AM314">
        <v>0</v>
      </c>
      <c r="AN314">
        <v>27</v>
      </c>
      <c r="AO314">
        <v>0</v>
      </c>
      <c r="AP314">
        <v>32</v>
      </c>
      <c r="AQ314">
        <v>0</v>
      </c>
      <c r="AR314">
        <v>0</v>
      </c>
      <c r="AS314">
        <v>0</v>
      </c>
      <c r="AT314" t="s">
        <v>86</v>
      </c>
      <c r="AU314" t="s">
        <v>86</v>
      </c>
      <c r="AV314" t="s">
        <v>86</v>
      </c>
      <c r="AW314" t="s">
        <v>86</v>
      </c>
      <c r="AX314" t="s">
        <v>86</v>
      </c>
      <c r="AY314" t="s">
        <v>86</v>
      </c>
      <c r="AZ314" t="s">
        <v>86</v>
      </c>
      <c r="BA314" t="s">
        <v>86</v>
      </c>
      <c r="BB314" t="s">
        <v>86</v>
      </c>
      <c r="BC314" t="s">
        <v>86</v>
      </c>
      <c r="BD314" t="s">
        <v>86</v>
      </c>
      <c r="BE314" t="s">
        <v>86</v>
      </c>
    </row>
    <row r="315" spans="1:57" x14ac:dyDescent="0.45">
      <c r="A315" t="s">
        <v>779</v>
      </c>
      <c r="B315" t="s">
        <v>77</v>
      </c>
      <c r="C315" t="s">
        <v>761</v>
      </c>
      <c r="D315" t="s">
        <v>79</v>
      </c>
      <c r="E315" s="2" t="str">
        <f t="shared" si="7"/>
        <v>FX220211027</v>
      </c>
      <c r="F315" t="s">
        <v>80</v>
      </c>
      <c r="G315" t="s">
        <v>80</v>
      </c>
      <c r="H315" t="s">
        <v>81</v>
      </c>
      <c r="I315" t="s">
        <v>780</v>
      </c>
      <c r="J315">
        <v>32</v>
      </c>
      <c r="K315" t="s">
        <v>83</v>
      </c>
      <c r="L315" t="s">
        <v>84</v>
      </c>
      <c r="M315" t="s">
        <v>85</v>
      </c>
      <c r="N315">
        <v>2</v>
      </c>
      <c r="O315" s="1">
        <v>44627.842743055553</v>
      </c>
      <c r="P315" s="1">
        <v>44628.29483796296</v>
      </c>
      <c r="Q315">
        <v>38609</v>
      </c>
      <c r="R315">
        <v>452</v>
      </c>
      <c r="S315" t="b">
        <v>0</v>
      </c>
      <c r="T315" t="s">
        <v>86</v>
      </c>
      <c r="U315" t="b">
        <v>0</v>
      </c>
      <c r="V315" t="s">
        <v>116</v>
      </c>
      <c r="W315" s="1">
        <v>44628.1327662037</v>
      </c>
      <c r="X315">
        <v>408</v>
      </c>
      <c r="Y315">
        <v>0</v>
      </c>
      <c r="Z315">
        <v>0</v>
      </c>
      <c r="AA315">
        <v>0</v>
      </c>
      <c r="AB315">
        <v>27</v>
      </c>
      <c r="AC315">
        <v>0</v>
      </c>
      <c r="AD315">
        <v>32</v>
      </c>
      <c r="AE315">
        <v>0</v>
      </c>
      <c r="AF315">
        <v>0</v>
      </c>
      <c r="AG315">
        <v>0</v>
      </c>
      <c r="AH315" t="s">
        <v>746</v>
      </c>
      <c r="AI315" s="1">
        <v>44628.29483796296</v>
      </c>
      <c r="AJ315">
        <v>44</v>
      </c>
      <c r="AK315">
        <v>0</v>
      </c>
      <c r="AL315">
        <v>0</v>
      </c>
      <c r="AM315">
        <v>0</v>
      </c>
      <c r="AN315">
        <v>27</v>
      </c>
      <c r="AO315">
        <v>0</v>
      </c>
      <c r="AP315">
        <v>32</v>
      </c>
      <c r="AQ315">
        <v>0</v>
      </c>
      <c r="AR315">
        <v>0</v>
      </c>
      <c r="AS315">
        <v>0</v>
      </c>
      <c r="AT315" t="s">
        <v>86</v>
      </c>
      <c r="AU315" t="s">
        <v>86</v>
      </c>
      <c r="AV315" t="s">
        <v>86</v>
      </c>
      <c r="AW315" t="s">
        <v>86</v>
      </c>
      <c r="AX315" t="s">
        <v>86</v>
      </c>
      <c r="AY315" t="s">
        <v>86</v>
      </c>
      <c r="AZ315" t="s">
        <v>86</v>
      </c>
      <c r="BA315" t="s">
        <v>86</v>
      </c>
      <c r="BB315" t="s">
        <v>86</v>
      </c>
      <c r="BC315" t="s">
        <v>86</v>
      </c>
      <c r="BD315" t="s">
        <v>86</v>
      </c>
      <c r="BE315" t="s">
        <v>86</v>
      </c>
    </row>
    <row r="316" spans="1:57" x14ac:dyDescent="0.45">
      <c r="A316" t="s">
        <v>781</v>
      </c>
      <c r="B316" t="s">
        <v>77</v>
      </c>
      <c r="C316" t="s">
        <v>782</v>
      </c>
      <c r="D316" t="s">
        <v>79</v>
      </c>
      <c r="E316" s="2" t="str">
        <f>HYPERLINK("capsilon://?command=openfolder&amp;siteaddress=FAM.docvelocity-na8.net&amp;folderid=FX66AD03F3-4F69-4824-6161-0AC2CB093460","FX22028170")</f>
        <v>FX22028170</v>
      </c>
      <c r="F316" t="s">
        <v>80</v>
      </c>
      <c r="G316" t="s">
        <v>80</v>
      </c>
      <c r="H316" t="s">
        <v>81</v>
      </c>
      <c r="I316" t="s">
        <v>783</v>
      </c>
      <c r="J316">
        <v>102</v>
      </c>
      <c r="K316" t="s">
        <v>83</v>
      </c>
      <c r="L316" t="s">
        <v>84</v>
      </c>
      <c r="M316" t="s">
        <v>85</v>
      </c>
      <c r="N316">
        <v>1</v>
      </c>
      <c r="O316" s="1">
        <v>44627.852280092593</v>
      </c>
      <c r="P316" s="1">
        <v>44628.202280092592</v>
      </c>
      <c r="Q316">
        <v>29468</v>
      </c>
      <c r="R316">
        <v>772</v>
      </c>
      <c r="S316" t="b">
        <v>0</v>
      </c>
      <c r="T316" t="s">
        <v>86</v>
      </c>
      <c r="U316" t="b">
        <v>0</v>
      </c>
      <c r="V316" t="s">
        <v>113</v>
      </c>
      <c r="W316" s="1">
        <v>44628.202280092592</v>
      </c>
      <c r="X316">
        <v>162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102</v>
      </c>
      <c r="AE316">
        <v>90</v>
      </c>
      <c r="AF316">
        <v>0</v>
      </c>
      <c r="AG316">
        <v>5</v>
      </c>
      <c r="AH316" t="s">
        <v>86</v>
      </c>
      <c r="AI316" t="s">
        <v>86</v>
      </c>
      <c r="AJ316" t="s">
        <v>86</v>
      </c>
      <c r="AK316" t="s">
        <v>86</v>
      </c>
      <c r="AL316" t="s">
        <v>86</v>
      </c>
      <c r="AM316" t="s">
        <v>86</v>
      </c>
      <c r="AN316" t="s">
        <v>86</v>
      </c>
      <c r="AO316" t="s">
        <v>86</v>
      </c>
      <c r="AP316" t="s">
        <v>86</v>
      </c>
      <c r="AQ316" t="s">
        <v>86</v>
      </c>
      <c r="AR316" t="s">
        <v>86</v>
      </c>
      <c r="AS316" t="s">
        <v>86</v>
      </c>
      <c r="AT316" t="s">
        <v>86</v>
      </c>
      <c r="AU316" t="s">
        <v>86</v>
      </c>
      <c r="AV316" t="s">
        <v>86</v>
      </c>
      <c r="AW316" t="s">
        <v>86</v>
      </c>
      <c r="AX316" t="s">
        <v>86</v>
      </c>
      <c r="AY316" t="s">
        <v>86</v>
      </c>
      <c r="AZ316" t="s">
        <v>86</v>
      </c>
      <c r="BA316" t="s">
        <v>86</v>
      </c>
      <c r="BB316" t="s">
        <v>86</v>
      </c>
      <c r="BC316" t="s">
        <v>86</v>
      </c>
      <c r="BD316" t="s">
        <v>86</v>
      </c>
      <c r="BE316" t="s">
        <v>86</v>
      </c>
    </row>
    <row r="317" spans="1:57" x14ac:dyDescent="0.45">
      <c r="A317" t="s">
        <v>784</v>
      </c>
      <c r="B317" t="s">
        <v>77</v>
      </c>
      <c r="C317" t="s">
        <v>785</v>
      </c>
      <c r="D317" t="s">
        <v>79</v>
      </c>
      <c r="E317" s="2" t="str">
        <f>HYPERLINK("capsilon://?command=openfolder&amp;siteaddress=FAM.docvelocity-na8.net&amp;folderid=FX148AFAA0-6B75-F721-5B9F-86F9A0D91E1A","FX2203191")</f>
        <v>FX2203191</v>
      </c>
      <c r="F317" t="s">
        <v>80</v>
      </c>
      <c r="G317" t="s">
        <v>80</v>
      </c>
      <c r="H317" t="s">
        <v>81</v>
      </c>
      <c r="I317" t="s">
        <v>786</v>
      </c>
      <c r="J317">
        <v>208</v>
      </c>
      <c r="K317" t="s">
        <v>83</v>
      </c>
      <c r="L317" t="s">
        <v>84</v>
      </c>
      <c r="M317" t="s">
        <v>85</v>
      </c>
      <c r="N317">
        <v>1</v>
      </c>
      <c r="O317" s="1">
        <v>44627.855937499997</v>
      </c>
      <c r="P317" s="1">
        <v>44628.352407407408</v>
      </c>
      <c r="Q317">
        <v>41992</v>
      </c>
      <c r="R317">
        <v>903</v>
      </c>
      <c r="S317" t="b">
        <v>0</v>
      </c>
      <c r="T317" t="s">
        <v>86</v>
      </c>
      <c r="U317" t="b">
        <v>0</v>
      </c>
      <c r="V317" t="s">
        <v>139</v>
      </c>
      <c r="W317" s="1">
        <v>44628.352407407408</v>
      </c>
      <c r="X317">
        <v>509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208</v>
      </c>
      <c r="AE317">
        <v>182</v>
      </c>
      <c r="AF317">
        <v>0</v>
      </c>
      <c r="AG317">
        <v>9</v>
      </c>
      <c r="AH317" t="s">
        <v>86</v>
      </c>
      <c r="AI317" t="s">
        <v>86</v>
      </c>
      <c r="AJ317" t="s">
        <v>86</v>
      </c>
      <c r="AK317" t="s">
        <v>86</v>
      </c>
      <c r="AL317" t="s">
        <v>86</v>
      </c>
      <c r="AM317" t="s">
        <v>86</v>
      </c>
      <c r="AN317" t="s">
        <v>86</v>
      </c>
      <c r="AO317" t="s">
        <v>86</v>
      </c>
      <c r="AP317" t="s">
        <v>86</v>
      </c>
      <c r="AQ317" t="s">
        <v>86</v>
      </c>
      <c r="AR317" t="s">
        <v>86</v>
      </c>
      <c r="AS317" t="s">
        <v>86</v>
      </c>
      <c r="AT317" t="s">
        <v>86</v>
      </c>
      <c r="AU317" t="s">
        <v>86</v>
      </c>
      <c r="AV317" t="s">
        <v>86</v>
      </c>
      <c r="AW317" t="s">
        <v>86</v>
      </c>
      <c r="AX317" t="s">
        <v>86</v>
      </c>
      <c r="AY317" t="s">
        <v>86</v>
      </c>
      <c r="AZ317" t="s">
        <v>86</v>
      </c>
      <c r="BA317" t="s">
        <v>86</v>
      </c>
      <c r="BB317" t="s">
        <v>86</v>
      </c>
      <c r="BC317" t="s">
        <v>86</v>
      </c>
      <c r="BD317" t="s">
        <v>86</v>
      </c>
      <c r="BE317" t="s">
        <v>86</v>
      </c>
    </row>
    <row r="318" spans="1:57" x14ac:dyDescent="0.45">
      <c r="A318" t="s">
        <v>787</v>
      </c>
      <c r="B318" t="s">
        <v>77</v>
      </c>
      <c r="C318" t="s">
        <v>788</v>
      </c>
      <c r="D318" t="s">
        <v>79</v>
      </c>
      <c r="E318" s="2" t="str">
        <f>HYPERLINK("capsilon://?command=openfolder&amp;siteaddress=FAM.docvelocity-na8.net&amp;folderid=FX39ADB557-44D0-801E-08BC-6D3FA175EFC5","FX22014490")</f>
        <v>FX22014490</v>
      </c>
      <c r="F318" t="s">
        <v>80</v>
      </c>
      <c r="G318" t="s">
        <v>80</v>
      </c>
      <c r="H318" t="s">
        <v>81</v>
      </c>
      <c r="I318" t="s">
        <v>789</v>
      </c>
      <c r="J318">
        <v>28</v>
      </c>
      <c r="K318" t="s">
        <v>83</v>
      </c>
      <c r="L318" t="s">
        <v>84</v>
      </c>
      <c r="M318" t="s">
        <v>85</v>
      </c>
      <c r="N318">
        <v>1</v>
      </c>
      <c r="O318" s="1">
        <v>44627.866759259261</v>
      </c>
      <c r="P318" s="1">
        <v>44628.356631944444</v>
      </c>
      <c r="Q318">
        <v>41258</v>
      </c>
      <c r="R318">
        <v>1067</v>
      </c>
      <c r="S318" t="b">
        <v>0</v>
      </c>
      <c r="T318" t="s">
        <v>86</v>
      </c>
      <c r="U318" t="b">
        <v>0</v>
      </c>
      <c r="V318" t="s">
        <v>139</v>
      </c>
      <c r="W318" s="1">
        <v>44628.356631944444</v>
      </c>
      <c r="X318">
        <v>364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28</v>
      </c>
      <c r="AE318">
        <v>21</v>
      </c>
      <c r="AF318">
        <v>0</v>
      </c>
      <c r="AG318">
        <v>4</v>
      </c>
      <c r="AH318" t="s">
        <v>86</v>
      </c>
      <c r="AI318" t="s">
        <v>86</v>
      </c>
      <c r="AJ318" t="s">
        <v>86</v>
      </c>
      <c r="AK318" t="s">
        <v>86</v>
      </c>
      <c r="AL318" t="s">
        <v>86</v>
      </c>
      <c r="AM318" t="s">
        <v>86</v>
      </c>
      <c r="AN318" t="s">
        <v>86</v>
      </c>
      <c r="AO318" t="s">
        <v>86</v>
      </c>
      <c r="AP318" t="s">
        <v>86</v>
      </c>
      <c r="AQ318" t="s">
        <v>86</v>
      </c>
      <c r="AR318" t="s">
        <v>86</v>
      </c>
      <c r="AS318" t="s">
        <v>86</v>
      </c>
      <c r="AT318" t="s">
        <v>86</v>
      </c>
      <c r="AU318" t="s">
        <v>86</v>
      </c>
      <c r="AV318" t="s">
        <v>86</v>
      </c>
      <c r="AW318" t="s">
        <v>86</v>
      </c>
      <c r="AX318" t="s">
        <v>86</v>
      </c>
      <c r="AY318" t="s">
        <v>86</v>
      </c>
      <c r="AZ318" t="s">
        <v>86</v>
      </c>
      <c r="BA318" t="s">
        <v>86</v>
      </c>
      <c r="BB318" t="s">
        <v>86</v>
      </c>
      <c r="BC318" t="s">
        <v>86</v>
      </c>
      <c r="BD318" t="s">
        <v>86</v>
      </c>
      <c r="BE318" t="s">
        <v>86</v>
      </c>
    </row>
    <row r="319" spans="1:57" x14ac:dyDescent="0.45">
      <c r="A319" t="s">
        <v>790</v>
      </c>
      <c r="B319" t="s">
        <v>77</v>
      </c>
      <c r="C319" t="s">
        <v>321</v>
      </c>
      <c r="D319" t="s">
        <v>79</v>
      </c>
      <c r="E319" s="2" t="str">
        <f>HYPERLINK("capsilon://?command=openfolder&amp;siteaddress=FAM.docvelocity-na8.net&amp;folderid=FXB2F26D85-DB99-7E79-A029-2601AAE51FDC","FX22031696")</f>
        <v>FX22031696</v>
      </c>
      <c r="F319" t="s">
        <v>80</v>
      </c>
      <c r="G319" t="s">
        <v>80</v>
      </c>
      <c r="H319" t="s">
        <v>81</v>
      </c>
      <c r="I319" t="s">
        <v>791</v>
      </c>
      <c r="J319">
        <v>28</v>
      </c>
      <c r="K319" t="s">
        <v>83</v>
      </c>
      <c r="L319" t="s">
        <v>84</v>
      </c>
      <c r="M319" t="s">
        <v>85</v>
      </c>
      <c r="N319">
        <v>2</v>
      </c>
      <c r="O319" s="1">
        <v>44627.900868055556</v>
      </c>
      <c r="P319" s="1">
        <v>44628.295891203707</v>
      </c>
      <c r="Q319">
        <v>33696</v>
      </c>
      <c r="R319">
        <v>434</v>
      </c>
      <c r="S319" t="b">
        <v>0</v>
      </c>
      <c r="T319" t="s">
        <v>86</v>
      </c>
      <c r="U319" t="b">
        <v>0</v>
      </c>
      <c r="V319" t="s">
        <v>202</v>
      </c>
      <c r="W319" s="1">
        <v>44628.136307870373</v>
      </c>
      <c r="X319">
        <v>300</v>
      </c>
      <c r="Y319">
        <v>21</v>
      </c>
      <c r="Z319">
        <v>0</v>
      </c>
      <c r="AA319">
        <v>21</v>
      </c>
      <c r="AB319">
        <v>0</v>
      </c>
      <c r="AC319">
        <v>1</v>
      </c>
      <c r="AD319">
        <v>7</v>
      </c>
      <c r="AE319">
        <v>0</v>
      </c>
      <c r="AF319">
        <v>0</v>
      </c>
      <c r="AG319">
        <v>0</v>
      </c>
      <c r="AH319" t="s">
        <v>257</v>
      </c>
      <c r="AI319" s="1">
        <v>44628.295891203707</v>
      </c>
      <c r="AJ319">
        <v>134</v>
      </c>
      <c r="AK319">
        <v>1</v>
      </c>
      <c r="AL319">
        <v>0</v>
      </c>
      <c r="AM319">
        <v>1</v>
      </c>
      <c r="AN319">
        <v>0</v>
      </c>
      <c r="AO319">
        <v>0</v>
      </c>
      <c r="AP319">
        <v>6</v>
      </c>
      <c r="AQ319">
        <v>0</v>
      </c>
      <c r="AR319">
        <v>0</v>
      </c>
      <c r="AS319">
        <v>0</v>
      </c>
      <c r="AT319" t="s">
        <v>86</v>
      </c>
      <c r="AU319" t="s">
        <v>86</v>
      </c>
      <c r="AV319" t="s">
        <v>86</v>
      </c>
      <c r="AW319" t="s">
        <v>86</v>
      </c>
      <c r="AX319" t="s">
        <v>86</v>
      </c>
      <c r="AY319" t="s">
        <v>86</v>
      </c>
      <c r="AZ319" t="s">
        <v>86</v>
      </c>
      <c r="BA319" t="s">
        <v>86</v>
      </c>
      <c r="BB319" t="s">
        <v>86</v>
      </c>
      <c r="BC319" t="s">
        <v>86</v>
      </c>
      <c r="BD319" t="s">
        <v>86</v>
      </c>
      <c r="BE319" t="s">
        <v>86</v>
      </c>
    </row>
    <row r="320" spans="1:57" x14ac:dyDescent="0.45">
      <c r="A320" t="s">
        <v>792</v>
      </c>
      <c r="B320" t="s">
        <v>77</v>
      </c>
      <c r="C320" t="s">
        <v>793</v>
      </c>
      <c r="D320" t="s">
        <v>79</v>
      </c>
      <c r="E320" s="2" t="str">
        <f>HYPERLINK("capsilon://?command=openfolder&amp;siteaddress=FAM.docvelocity-na8.net&amp;folderid=FX8179623D-825A-C78B-A3CD-AEAF4DBA6AFD","FX22031038")</f>
        <v>FX22031038</v>
      </c>
      <c r="F320" t="s">
        <v>80</v>
      </c>
      <c r="G320" t="s">
        <v>80</v>
      </c>
      <c r="H320" t="s">
        <v>81</v>
      </c>
      <c r="I320" t="s">
        <v>794</v>
      </c>
      <c r="J320">
        <v>77</v>
      </c>
      <c r="K320" t="s">
        <v>83</v>
      </c>
      <c r="L320" t="s">
        <v>84</v>
      </c>
      <c r="M320" t="s">
        <v>85</v>
      </c>
      <c r="N320">
        <v>1</v>
      </c>
      <c r="O320" s="1">
        <v>44627.973587962966</v>
      </c>
      <c r="P320" s="1">
        <v>44628.359664351854</v>
      </c>
      <c r="Q320">
        <v>32460</v>
      </c>
      <c r="R320">
        <v>897</v>
      </c>
      <c r="S320" t="b">
        <v>0</v>
      </c>
      <c r="T320" t="s">
        <v>86</v>
      </c>
      <c r="U320" t="b">
        <v>0</v>
      </c>
      <c r="V320" t="s">
        <v>551</v>
      </c>
      <c r="W320" s="1">
        <v>44628.359664351854</v>
      </c>
      <c r="X320">
        <v>361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77</v>
      </c>
      <c r="AE320">
        <v>65</v>
      </c>
      <c r="AF320">
        <v>0</v>
      </c>
      <c r="AG320">
        <v>3</v>
      </c>
      <c r="AH320" t="s">
        <v>86</v>
      </c>
      <c r="AI320" t="s">
        <v>86</v>
      </c>
      <c r="AJ320" t="s">
        <v>86</v>
      </c>
      <c r="AK320" t="s">
        <v>86</v>
      </c>
      <c r="AL320" t="s">
        <v>86</v>
      </c>
      <c r="AM320" t="s">
        <v>86</v>
      </c>
      <c r="AN320" t="s">
        <v>86</v>
      </c>
      <c r="AO320" t="s">
        <v>86</v>
      </c>
      <c r="AP320" t="s">
        <v>86</v>
      </c>
      <c r="AQ320" t="s">
        <v>86</v>
      </c>
      <c r="AR320" t="s">
        <v>86</v>
      </c>
      <c r="AS320" t="s">
        <v>86</v>
      </c>
      <c r="AT320" t="s">
        <v>86</v>
      </c>
      <c r="AU320" t="s">
        <v>86</v>
      </c>
      <c r="AV320" t="s">
        <v>86</v>
      </c>
      <c r="AW320" t="s">
        <v>86</v>
      </c>
      <c r="AX320" t="s">
        <v>86</v>
      </c>
      <c r="AY320" t="s">
        <v>86</v>
      </c>
      <c r="AZ320" t="s">
        <v>86</v>
      </c>
      <c r="BA320" t="s">
        <v>86</v>
      </c>
      <c r="BB320" t="s">
        <v>86</v>
      </c>
      <c r="BC320" t="s">
        <v>86</v>
      </c>
      <c r="BD320" t="s">
        <v>86</v>
      </c>
      <c r="BE320" t="s">
        <v>86</v>
      </c>
    </row>
    <row r="321" spans="1:57" x14ac:dyDescent="0.45">
      <c r="A321" t="s">
        <v>795</v>
      </c>
      <c r="B321" t="s">
        <v>77</v>
      </c>
      <c r="C321" t="s">
        <v>796</v>
      </c>
      <c r="D321" t="s">
        <v>79</v>
      </c>
      <c r="E321" s="2" t="str">
        <f>HYPERLINK("capsilon://?command=openfolder&amp;siteaddress=FAM.docvelocity-na8.net&amp;folderid=FXD578A889-9C7B-9F9B-B037-8AB70561713D","FX220210622")</f>
        <v>FX220210622</v>
      </c>
      <c r="F321" t="s">
        <v>80</v>
      </c>
      <c r="G321" t="s">
        <v>80</v>
      </c>
      <c r="H321" t="s">
        <v>81</v>
      </c>
      <c r="I321" t="s">
        <v>797</v>
      </c>
      <c r="J321">
        <v>0</v>
      </c>
      <c r="K321" t="s">
        <v>83</v>
      </c>
      <c r="L321" t="s">
        <v>84</v>
      </c>
      <c r="M321" t="s">
        <v>85</v>
      </c>
      <c r="N321">
        <v>1</v>
      </c>
      <c r="O321" s="1">
        <v>44628.019548611112</v>
      </c>
      <c r="P321" s="1">
        <v>44628.357951388891</v>
      </c>
      <c r="Q321">
        <v>26987</v>
      </c>
      <c r="R321">
        <v>2251</v>
      </c>
      <c r="S321" t="b">
        <v>0</v>
      </c>
      <c r="T321" t="s">
        <v>86</v>
      </c>
      <c r="U321" t="b">
        <v>0</v>
      </c>
      <c r="V321" t="s">
        <v>139</v>
      </c>
      <c r="W321" s="1">
        <v>44628.357951388891</v>
      </c>
      <c r="X321">
        <v>113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52</v>
      </c>
      <c r="AF321">
        <v>0</v>
      </c>
      <c r="AG321">
        <v>1</v>
      </c>
      <c r="AH321" t="s">
        <v>86</v>
      </c>
      <c r="AI321" t="s">
        <v>86</v>
      </c>
      <c r="AJ321" t="s">
        <v>86</v>
      </c>
      <c r="AK321" t="s">
        <v>86</v>
      </c>
      <c r="AL321" t="s">
        <v>86</v>
      </c>
      <c r="AM321" t="s">
        <v>86</v>
      </c>
      <c r="AN321" t="s">
        <v>86</v>
      </c>
      <c r="AO321" t="s">
        <v>86</v>
      </c>
      <c r="AP321" t="s">
        <v>86</v>
      </c>
      <c r="AQ321" t="s">
        <v>86</v>
      </c>
      <c r="AR321" t="s">
        <v>86</v>
      </c>
      <c r="AS321" t="s">
        <v>86</v>
      </c>
      <c r="AT321" t="s">
        <v>86</v>
      </c>
      <c r="AU321" t="s">
        <v>86</v>
      </c>
      <c r="AV321" t="s">
        <v>86</v>
      </c>
      <c r="AW321" t="s">
        <v>86</v>
      </c>
      <c r="AX321" t="s">
        <v>86</v>
      </c>
      <c r="AY321" t="s">
        <v>86</v>
      </c>
      <c r="AZ321" t="s">
        <v>86</v>
      </c>
      <c r="BA321" t="s">
        <v>86</v>
      </c>
      <c r="BB321" t="s">
        <v>86</v>
      </c>
      <c r="BC321" t="s">
        <v>86</v>
      </c>
      <c r="BD321" t="s">
        <v>86</v>
      </c>
      <c r="BE321" t="s">
        <v>86</v>
      </c>
    </row>
    <row r="322" spans="1:57" x14ac:dyDescent="0.45">
      <c r="A322" t="s">
        <v>798</v>
      </c>
      <c r="B322" t="s">
        <v>77</v>
      </c>
      <c r="C322" t="s">
        <v>799</v>
      </c>
      <c r="D322" t="s">
        <v>79</v>
      </c>
      <c r="E322" s="2" t="str">
        <f>HYPERLINK("capsilon://?command=openfolder&amp;siteaddress=FAM.docvelocity-na8.net&amp;folderid=FX66F57459-DB31-B076-EED3-C6D6128436CA","FX2203398")</f>
        <v>FX2203398</v>
      </c>
      <c r="F322" t="s">
        <v>80</v>
      </c>
      <c r="G322" t="s">
        <v>80</v>
      </c>
      <c r="H322" t="s">
        <v>81</v>
      </c>
      <c r="I322" t="s">
        <v>800</v>
      </c>
      <c r="J322">
        <v>28</v>
      </c>
      <c r="K322" t="s">
        <v>83</v>
      </c>
      <c r="L322" t="s">
        <v>84</v>
      </c>
      <c r="M322" t="s">
        <v>85</v>
      </c>
      <c r="N322">
        <v>2</v>
      </c>
      <c r="O322" s="1">
        <v>44628.034560185188</v>
      </c>
      <c r="P322" s="1">
        <v>44628.296909722223</v>
      </c>
      <c r="Q322">
        <v>22111</v>
      </c>
      <c r="R322">
        <v>556</v>
      </c>
      <c r="S322" t="b">
        <v>0</v>
      </c>
      <c r="T322" t="s">
        <v>86</v>
      </c>
      <c r="U322" t="b">
        <v>0</v>
      </c>
      <c r="V322" t="s">
        <v>116</v>
      </c>
      <c r="W322" s="1">
        <v>44628.143657407411</v>
      </c>
      <c r="X322">
        <v>461</v>
      </c>
      <c r="Y322">
        <v>21</v>
      </c>
      <c r="Z322">
        <v>0</v>
      </c>
      <c r="AA322">
        <v>21</v>
      </c>
      <c r="AB322">
        <v>0</v>
      </c>
      <c r="AC322">
        <v>10</v>
      </c>
      <c r="AD322">
        <v>7</v>
      </c>
      <c r="AE322">
        <v>0</v>
      </c>
      <c r="AF322">
        <v>0</v>
      </c>
      <c r="AG322">
        <v>0</v>
      </c>
      <c r="AH322" t="s">
        <v>257</v>
      </c>
      <c r="AI322" s="1">
        <v>44628.296909722223</v>
      </c>
      <c r="AJ322">
        <v>88</v>
      </c>
      <c r="AK322">
        <v>1</v>
      </c>
      <c r="AL322">
        <v>0</v>
      </c>
      <c r="AM322">
        <v>1</v>
      </c>
      <c r="AN322">
        <v>0</v>
      </c>
      <c r="AO322">
        <v>0</v>
      </c>
      <c r="AP322">
        <v>6</v>
      </c>
      <c r="AQ322">
        <v>0</v>
      </c>
      <c r="AR322">
        <v>0</v>
      </c>
      <c r="AS322">
        <v>0</v>
      </c>
      <c r="AT322" t="s">
        <v>86</v>
      </c>
      <c r="AU322" t="s">
        <v>86</v>
      </c>
      <c r="AV322" t="s">
        <v>86</v>
      </c>
      <c r="AW322" t="s">
        <v>86</v>
      </c>
      <c r="AX322" t="s">
        <v>86</v>
      </c>
      <c r="AY322" t="s">
        <v>86</v>
      </c>
      <c r="AZ322" t="s">
        <v>86</v>
      </c>
      <c r="BA322" t="s">
        <v>86</v>
      </c>
      <c r="BB322" t="s">
        <v>86</v>
      </c>
      <c r="BC322" t="s">
        <v>86</v>
      </c>
      <c r="BD322" t="s">
        <v>86</v>
      </c>
      <c r="BE322" t="s">
        <v>86</v>
      </c>
    </row>
    <row r="323" spans="1:57" x14ac:dyDescent="0.45">
      <c r="A323" t="s">
        <v>801</v>
      </c>
      <c r="B323" t="s">
        <v>77</v>
      </c>
      <c r="C323" t="s">
        <v>799</v>
      </c>
      <c r="D323" t="s">
        <v>79</v>
      </c>
      <c r="E323" s="2" t="str">
        <f>HYPERLINK("capsilon://?command=openfolder&amp;siteaddress=FAM.docvelocity-na8.net&amp;folderid=FX66F57459-DB31-B076-EED3-C6D6128436CA","FX2203398")</f>
        <v>FX2203398</v>
      </c>
      <c r="F323" t="s">
        <v>80</v>
      </c>
      <c r="G323" t="s">
        <v>80</v>
      </c>
      <c r="H323" t="s">
        <v>81</v>
      </c>
      <c r="I323" t="s">
        <v>802</v>
      </c>
      <c r="J323">
        <v>28</v>
      </c>
      <c r="K323" t="s">
        <v>83</v>
      </c>
      <c r="L323" t="s">
        <v>84</v>
      </c>
      <c r="M323" t="s">
        <v>85</v>
      </c>
      <c r="N323">
        <v>2</v>
      </c>
      <c r="O323" s="1">
        <v>44628.034745370373</v>
      </c>
      <c r="P323" s="1">
        <v>44628.298136574071</v>
      </c>
      <c r="Q323">
        <v>22427</v>
      </c>
      <c r="R323">
        <v>330</v>
      </c>
      <c r="S323" t="b">
        <v>0</v>
      </c>
      <c r="T323" t="s">
        <v>86</v>
      </c>
      <c r="U323" t="b">
        <v>0</v>
      </c>
      <c r="V323" t="s">
        <v>105</v>
      </c>
      <c r="W323" s="1">
        <v>44628.168263888889</v>
      </c>
      <c r="X323">
        <v>204</v>
      </c>
      <c r="Y323">
        <v>21</v>
      </c>
      <c r="Z323">
        <v>0</v>
      </c>
      <c r="AA323">
        <v>21</v>
      </c>
      <c r="AB323">
        <v>0</v>
      </c>
      <c r="AC323">
        <v>0</v>
      </c>
      <c r="AD323">
        <v>7</v>
      </c>
      <c r="AE323">
        <v>0</v>
      </c>
      <c r="AF323">
        <v>0</v>
      </c>
      <c r="AG323">
        <v>0</v>
      </c>
      <c r="AH323" t="s">
        <v>257</v>
      </c>
      <c r="AI323" s="1">
        <v>44628.298136574071</v>
      </c>
      <c r="AJ323">
        <v>105</v>
      </c>
      <c r="AK323">
        <v>1</v>
      </c>
      <c r="AL323">
        <v>0</v>
      </c>
      <c r="AM323">
        <v>1</v>
      </c>
      <c r="AN323">
        <v>0</v>
      </c>
      <c r="AO323">
        <v>0</v>
      </c>
      <c r="AP323">
        <v>6</v>
      </c>
      <c r="AQ323">
        <v>0</v>
      </c>
      <c r="AR323">
        <v>0</v>
      </c>
      <c r="AS323">
        <v>0</v>
      </c>
      <c r="AT323" t="s">
        <v>86</v>
      </c>
      <c r="AU323" t="s">
        <v>86</v>
      </c>
      <c r="AV323" t="s">
        <v>86</v>
      </c>
      <c r="AW323" t="s">
        <v>86</v>
      </c>
      <c r="AX323" t="s">
        <v>86</v>
      </c>
      <c r="AY323" t="s">
        <v>86</v>
      </c>
      <c r="AZ323" t="s">
        <v>86</v>
      </c>
      <c r="BA323" t="s">
        <v>86</v>
      </c>
      <c r="BB323" t="s">
        <v>86</v>
      </c>
      <c r="BC323" t="s">
        <v>86</v>
      </c>
      <c r="BD323" t="s">
        <v>86</v>
      </c>
      <c r="BE323" t="s">
        <v>86</v>
      </c>
    </row>
    <row r="324" spans="1:57" x14ac:dyDescent="0.45">
      <c r="A324" t="s">
        <v>803</v>
      </c>
      <c r="B324" t="s">
        <v>77</v>
      </c>
      <c r="C324" t="s">
        <v>799</v>
      </c>
      <c r="D324" t="s">
        <v>79</v>
      </c>
      <c r="E324" s="2" t="str">
        <f>HYPERLINK("capsilon://?command=openfolder&amp;siteaddress=FAM.docvelocity-na8.net&amp;folderid=FX66F57459-DB31-B076-EED3-C6D6128436CA","FX2203398")</f>
        <v>FX2203398</v>
      </c>
      <c r="F324" t="s">
        <v>80</v>
      </c>
      <c r="G324" t="s">
        <v>80</v>
      </c>
      <c r="H324" t="s">
        <v>81</v>
      </c>
      <c r="I324" t="s">
        <v>804</v>
      </c>
      <c r="J324">
        <v>90</v>
      </c>
      <c r="K324" t="s">
        <v>83</v>
      </c>
      <c r="L324" t="s">
        <v>84</v>
      </c>
      <c r="M324" t="s">
        <v>85</v>
      </c>
      <c r="N324">
        <v>2</v>
      </c>
      <c r="O324" s="1">
        <v>44628.034953703704</v>
      </c>
      <c r="P324" s="1">
        <v>44628.300520833334</v>
      </c>
      <c r="Q324">
        <v>21931</v>
      </c>
      <c r="R324">
        <v>1014</v>
      </c>
      <c r="S324" t="b">
        <v>0</v>
      </c>
      <c r="T324" t="s">
        <v>86</v>
      </c>
      <c r="U324" t="b">
        <v>0</v>
      </c>
      <c r="V324" t="s">
        <v>152</v>
      </c>
      <c r="W324" s="1">
        <v>44628.176921296297</v>
      </c>
      <c r="X324">
        <v>809</v>
      </c>
      <c r="Y324">
        <v>85</v>
      </c>
      <c r="Z324">
        <v>0</v>
      </c>
      <c r="AA324">
        <v>85</v>
      </c>
      <c r="AB324">
        <v>0</v>
      </c>
      <c r="AC324">
        <v>1</v>
      </c>
      <c r="AD324">
        <v>5</v>
      </c>
      <c r="AE324">
        <v>0</v>
      </c>
      <c r="AF324">
        <v>0</v>
      </c>
      <c r="AG324">
        <v>0</v>
      </c>
      <c r="AH324" t="s">
        <v>257</v>
      </c>
      <c r="AI324" s="1">
        <v>44628.300520833334</v>
      </c>
      <c r="AJ324">
        <v>205</v>
      </c>
      <c r="AK324">
        <v>2</v>
      </c>
      <c r="AL324">
        <v>0</v>
      </c>
      <c r="AM324">
        <v>2</v>
      </c>
      <c r="AN324">
        <v>0</v>
      </c>
      <c r="AO324">
        <v>1</v>
      </c>
      <c r="AP324">
        <v>3</v>
      </c>
      <c r="AQ324">
        <v>0</v>
      </c>
      <c r="AR324">
        <v>0</v>
      </c>
      <c r="AS324">
        <v>0</v>
      </c>
      <c r="AT324" t="s">
        <v>86</v>
      </c>
      <c r="AU324" t="s">
        <v>86</v>
      </c>
      <c r="AV324" t="s">
        <v>86</v>
      </c>
      <c r="AW324" t="s">
        <v>86</v>
      </c>
      <c r="AX324" t="s">
        <v>86</v>
      </c>
      <c r="AY324" t="s">
        <v>86</v>
      </c>
      <c r="AZ324" t="s">
        <v>86</v>
      </c>
      <c r="BA324" t="s">
        <v>86</v>
      </c>
      <c r="BB324" t="s">
        <v>86</v>
      </c>
      <c r="BC324" t="s">
        <v>86</v>
      </c>
      <c r="BD324" t="s">
        <v>86</v>
      </c>
      <c r="BE324" t="s">
        <v>86</v>
      </c>
    </row>
    <row r="325" spans="1:57" x14ac:dyDescent="0.45">
      <c r="A325" t="s">
        <v>805</v>
      </c>
      <c r="B325" t="s">
        <v>77</v>
      </c>
      <c r="C325" t="s">
        <v>799</v>
      </c>
      <c r="D325" t="s">
        <v>79</v>
      </c>
      <c r="E325" s="2" t="str">
        <f>HYPERLINK("capsilon://?command=openfolder&amp;siteaddress=FAM.docvelocity-na8.net&amp;folderid=FX66F57459-DB31-B076-EED3-C6D6128436CA","FX2203398")</f>
        <v>FX2203398</v>
      </c>
      <c r="F325" t="s">
        <v>80</v>
      </c>
      <c r="G325" t="s">
        <v>80</v>
      </c>
      <c r="H325" t="s">
        <v>81</v>
      </c>
      <c r="I325" t="s">
        <v>806</v>
      </c>
      <c r="J325">
        <v>90</v>
      </c>
      <c r="K325" t="s">
        <v>83</v>
      </c>
      <c r="L325" t="s">
        <v>84</v>
      </c>
      <c r="M325" t="s">
        <v>85</v>
      </c>
      <c r="N325">
        <v>2</v>
      </c>
      <c r="O325" s="1">
        <v>44628.035092592596</v>
      </c>
      <c r="P325" s="1">
        <v>44628.302951388891</v>
      </c>
      <c r="Q325">
        <v>22139</v>
      </c>
      <c r="R325">
        <v>1004</v>
      </c>
      <c r="S325" t="b">
        <v>0</v>
      </c>
      <c r="T325" t="s">
        <v>86</v>
      </c>
      <c r="U325" t="b">
        <v>0</v>
      </c>
      <c r="V325" t="s">
        <v>105</v>
      </c>
      <c r="W325" s="1">
        <v>44628.178136574075</v>
      </c>
      <c r="X325">
        <v>801</v>
      </c>
      <c r="Y325">
        <v>85</v>
      </c>
      <c r="Z325">
        <v>0</v>
      </c>
      <c r="AA325">
        <v>85</v>
      </c>
      <c r="AB325">
        <v>0</v>
      </c>
      <c r="AC325">
        <v>3</v>
      </c>
      <c r="AD325">
        <v>5</v>
      </c>
      <c r="AE325">
        <v>0</v>
      </c>
      <c r="AF325">
        <v>0</v>
      </c>
      <c r="AG325">
        <v>0</v>
      </c>
      <c r="AH325" t="s">
        <v>257</v>
      </c>
      <c r="AI325" s="1">
        <v>44628.302951388891</v>
      </c>
      <c r="AJ325">
        <v>193</v>
      </c>
      <c r="AK325">
        <v>2</v>
      </c>
      <c r="AL325">
        <v>0</v>
      </c>
      <c r="AM325">
        <v>2</v>
      </c>
      <c r="AN325">
        <v>0</v>
      </c>
      <c r="AO325">
        <v>1</v>
      </c>
      <c r="AP325">
        <v>3</v>
      </c>
      <c r="AQ325">
        <v>0</v>
      </c>
      <c r="AR325">
        <v>0</v>
      </c>
      <c r="AS325">
        <v>0</v>
      </c>
      <c r="AT325" t="s">
        <v>86</v>
      </c>
      <c r="AU325" t="s">
        <v>86</v>
      </c>
      <c r="AV325" t="s">
        <v>86</v>
      </c>
      <c r="AW325" t="s">
        <v>86</v>
      </c>
      <c r="AX325" t="s">
        <v>86</v>
      </c>
      <c r="AY325" t="s">
        <v>86</v>
      </c>
      <c r="AZ325" t="s">
        <v>86</v>
      </c>
      <c r="BA325" t="s">
        <v>86</v>
      </c>
      <c r="BB325" t="s">
        <v>86</v>
      </c>
      <c r="BC325" t="s">
        <v>86</v>
      </c>
      <c r="BD325" t="s">
        <v>86</v>
      </c>
      <c r="BE325" t="s">
        <v>86</v>
      </c>
    </row>
    <row r="326" spans="1:57" x14ac:dyDescent="0.45">
      <c r="A326" t="s">
        <v>807</v>
      </c>
      <c r="B326" t="s">
        <v>77</v>
      </c>
      <c r="C326" t="s">
        <v>736</v>
      </c>
      <c r="D326" t="s">
        <v>79</v>
      </c>
      <c r="E326" s="2" t="str">
        <f>HYPERLINK("capsilon://?command=openfolder&amp;siteaddress=FAM.docvelocity-na8.net&amp;folderid=FX63638D2B-EC96-61E0-B2B5-48DBB29FA104","FX2203641")</f>
        <v>FX2203641</v>
      </c>
      <c r="F326" t="s">
        <v>80</v>
      </c>
      <c r="G326" t="s">
        <v>80</v>
      </c>
      <c r="H326" t="s">
        <v>81</v>
      </c>
      <c r="I326" t="s">
        <v>737</v>
      </c>
      <c r="J326">
        <v>126</v>
      </c>
      <c r="K326" t="s">
        <v>83</v>
      </c>
      <c r="L326" t="s">
        <v>84</v>
      </c>
      <c r="M326" t="s">
        <v>85</v>
      </c>
      <c r="N326">
        <v>2</v>
      </c>
      <c r="O326" s="1">
        <v>44628.041458333333</v>
      </c>
      <c r="P326" s="1">
        <v>44628.178796296299</v>
      </c>
      <c r="Q326">
        <v>9911</v>
      </c>
      <c r="R326">
        <v>1955</v>
      </c>
      <c r="S326" t="b">
        <v>0</v>
      </c>
      <c r="T326" t="s">
        <v>86</v>
      </c>
      <c r="U326" t="b">
        <v>1</v>
      </c>
      <c r="V326" t="s">
        <v>202</v>
      </c>
      <c r="W326" s="1">
        <v>44628.059178240743</v>
      </c>
      <c r="X326">
        <v>1370</v>
      </c>
      <c r="Y326">
        <v>150</v>
      </c>
      <c r="Z326">
        <v>0</v>
      </c>
      <c r="AA326">
        <v>150</v>
      </c>
      <c r="AB326">
        <v>0</v>
      </c>
      <c r="AC326">
        <v>64</v>
      </c>
      <c r="AD326">
        <v>-24</v>
      </c>
      <c r="AE326">
        <v>0</v>
      </c>
      <c r="AF326">
        <v>0</v>
      </c>
      <c r="AG326">
        <v>0</v>
      </c>
      <c r="AH326" t="s">
        <v>257</v>
      </c>
      <c r="AI326" s="1">
        <v>44628.178796296299</v>
      </c>
      <c r="AJ326">
        <v>528</v>
      </c>
      <c r="AK326">
        <v>2</v>
      </c>
      <c r="AL326">
        <v>0</v>
      </c>
      <c r="AM326">
        <v>2</v>
      </c>
      <c r="AN326">
        <v>0</v>
      </c>
      <c r="AO326">
        <v>1</v>
      </c>
      <c r="AP326">
        <v>-26</v>
      </c>
      <c r="AQ326">
        <v>0</v>
      </c>
      <c r="AR326">
        <v>0</v>
      </c>
      <c r="AS326">
        <v>0</v>
      </c>
      <c r="AT326" t="s">
        <v>86</v>
      </c>
      <c r="AU326" t="s">
        <v>86</v>
      </c>
      <c r="AV326" t="s">
        <v>86</v>
      </c>
      <c r="AW326" t="s">
        <v>86</v>
      </c>
      <c r="AX326" t="s">
        <v>86</v>
      </c>
      <c r="AY326" t="s">
        <v>86</v>
      </c>
      <c r="AZ326" t="s">
        <v>86</v>
      </c>
      <c r="BA326" t="s">
        <v>86</v>
      </c>
      <c r="BB326" t="s">
        <v>86</v>
      </c>
      <c r="BC326" t="s">
        <v>86</v>
      </c>
      <c r="BD326" t="s">
        <v>86</v>
      </c>
      <c r="BE326" t="s">
        <v>86</v>
      </c>
    </row>
    <row r="327" spans="1:57" x14ac:dyDescent="0.45">
      <c r="A327" t="s">
        <v>808</v>
      </c>
      <c r="B327" t="s">
        <v>77</v>
      </c>
      <c r="C327" t="s">
        <v>727</v>
      </c>
      <c r="D327" t="s">
        <v>79</v>
      </c>
      <c r="E327" s="2" t="str">
        <f>HYPERLINK("capsilon://?command=openfolder&amp;siteaddress=FAM.docvelocity-na8.net&amp;folderid=FX4F122F21-8D39-957E-78CC-862FF31B9B0D","FX22032824")</f>
        <v>FX22032824</v>
      </c>
      <c r="F327" t="s">
        <v>80</v>
      </c>
      <c r="G327" t="s">
        <v>80</v>
      </c>
      <c r="H327" t="s">
        <v>81</v>
      </c>
      <c r="I327" t="s">
        <v>728</v>
      </c>
      <c r="J327">
        <v>700</v>
      </c>
      <c r="K327" t="s">
        <v>83</v>
      </c>
      <c r="L327" t="s">
        <v>84</v>
      </c>
      <c r="M327" t="s">
        <v>85</v>
      </c>
      <c r="N327">
        <v>2</v>
      </c>
      <c r="O327" s="1">
        <v>44628.060300925928</v>
      </c>
      <c r="P327" s="1">
        <v>44628.228958333333</v>
      </c>
      <c r="Q327">
        <v>5905</v>
      </c>
      <c r="R327">
        <v>8667</v>
      </c>
      <c r="S327" t="b">
        <v>0</v>
      </c>
      <c r="T327" t="s">
        <v>86</v>
      </c>
      <c r="U327" t="b">
        <v>1</v>
      </c>
      <c r="V327" t="s">
        <v>91</v>
      </c>
      <c r="W327" s="1">
        <v>44628.135509259257</v>
      </c>
      <c r="X327">
        <v>5799</v>
      </c>
      <c r="Y327">
        <v>510</v>
      </c>
      <c r="Z327">
        <v>0</v>
      </c>
      <c r="AA327">
        <v>510</v>
      </c>
      <c r="AB327">
        <v>82</v>
      </c>
      <c r="AC327">
        <v>195</v>
      </c>
      <c r="AD327">
        <v>190</v>
      </c>
      <c r="AE327">
        <v>0</v>
      </c>
      <c r="AF327">
        <v>0</v>
      </c>
      <c r="AG327">
        <v>0</v>
      </c>
      <c r="AH327" t="s">
        <v>746</v>
      </c>
      <c r="AI327" s="1">
        <v>44628.228958333333</v>
      </c>
      <c r="AJ327">
        <v>2441</v>
      </c>
      <c r="AK327">
        <v>9</v>
      </c>
      <c r="AL327">
        <v>0</v>
      </c>
      <c r="AM327">
        <v>9</v>
      </c>
      <c r="AN327">
        <v>41</v>
      </c>
      <c r="AO327">
        <v>10</v>
      </c>
      <c r="AP327">
        <v>181</v>
      </c>
      <c r="AQ327">
        <v>0</v>
      </c>
      <c r="AR327">
        <v>0</v>
      </c>
      <c r="AS327">
        <v>0</v>
      </c>
      <c r="AT327" t="s">
        <v>86</v>
      </c>
      <c r="AU327" t="s">
        <v>86</v>
      </c>
      <c r="AV327" t="s">
        <v>86</v>
      </c>
      <c r="AW327" t="s">
        <v>86</v>
      </c>
      <c r="AX327" t="s">
        <v>86</v>
      </c>
      <c r="AY327" t="s">
        <v>86</v>
      </c>
      <c r="AZ327" t="s">
        <v>86</v>
      </c>
      <c r="BA327" t="s">
        <v>86</v>
      </c>
      <c r="BB327" t="s">
        <v>86</v>
      </c>
      <c r="BC327" t="s">
        <v>86</v>
      </c>
      <c r="BD327" t="s">
        <v>86</v>
      </c>
      <c r="BE327" t="s">
        <v>86</v>
      </c>
    </row>
    <row r="328" spans="1:57" x14ac:dyDescent="0.45">
      <c r="A328" t="s">
        <v>809</v>
      </c>
      <c r="B328" t="s">
        <v>77</v>
      </c>
      <c r="C328" t="s">
        <v>810</v>
      </c>
      <c r="D328" t="s">
        <v>79</v>
      </c>
      <c r="E328" s="2" t="str">
        <f>HYPERLINK("capsilon://?command=openfolder&amp;siteaddress=FAM.docvelocity-na8.net&amp;folderid=FX8C085E91-0E3A-47AF-11A9-32E3B387B7CE","FX220212961")</f>
        <v>FX220212961</v>
      </c>
      <c r="F328" t="s">
        <v>80</v>
      </c>
      <c r="G328" t="s">
        <v>80</v>
      </c>
      <c r="H328" t="s">
        <v>81</v>
      </c>
      <c r="I328" t="s">
        <v>811</v>
      </c>
      <c r="J328">
        <v>386</v>
      </c>
      <c r="K328" t="s">
        <v>83</v>
      </c>
      <c r="L328" t="s">
        <v>84</v>
      </c>
      <c r="M328" t="s">
        <v>85</v>
      </c>
      <c r="N328">
        <v>1</v>
      </c>
      <c r="O328" s="1">
        <v>44628.124108796299</v>
      </c>
      <c r="P328" s="1">
        <v>44628.366238425922</v>
      </c>
      <c r="Q328">
        <v>19415</v>
      </c>
      <c r="R328">
        <v>1505</v>
      </c>
      <c r="S328" t="b">
        <v>0</v>
      </c>
      <c r="T328" t="s">
        <v>86</v>
      </c>
      <c r="U328" t="b">
        <v>0</v>
      </c>
      <c r="V328" t="s">
        <v>551</v>
      </c>
      <c r="W328" s="1">
        <v>44628.366238425922</v>
      </c>
      <c r="X328">
        <v>567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386</v>
      </c>
      <c r="AE328">
        <v>341</v>
      </c>
      <c r="AF328">
        <v>0</v>
      </c>
      <c r="AG328">
        <v>9</v>
      </c>
      <c r="AH328" t="s">
        <v>86</v>
      </c>
      <c r="AI328" t="s">
        <v>86</v>
      </c>
      <c r="AJ328" t="s">
        <v>86</v>
      </c>
      <c r="AK328" t="s">
        <v>86</v>
      </c>
      <c r="AL328" t="s">
        <v>86</v>
      </c>
      <c r="AM328" t="s">
        <v>86</v>
      </c>
      <c r="AN328" t="s">
        <v>86</v>
      </c>
      <c r="AO328" t="s">
        <v>86</v>
      </c>
      <c r="AP328" t="s">
        <v>86</v>
      </c>
      <c r="AQ328" t="s">
        <v>86</v>
      </c>
      <c r="AR328" t="s">
        <v>86</v>
      </c>
      <c r="AS328" t="s">
        <v>86</v>
      </c>
      <c r="AT328" t="s">
        <v>86</v>
      </c>
      <c r="AU328" t="s">
        <v>86</v>
      </c>
      <c r="AV328" t="s">
        <v>86</v>
      </c>
      <c r="AW328" t="s">
        <v>86</v>
      </c>
      <c r="AX328" t="s">
        <v>86</v>
      </c>
      <c r="AY328" t="s">
        <v>86</v>
      </c>
      <c r="AZ328" t="s">
        <v>86</v>
      </c>
      <c r="BA328" t="s">
        <v>86</v>
      </c>
      <c r="BB328" t="s">
        <v>86</v>
      </c>
      <c r="BC328" t="s">
        <v>86</v>
      </c>
      <c r="BD328" t="s">
        <v>86</v>
      </c>
      <c r="BE328" t="s">
        <v>86</v>
      </c>
    </row>
    <row r="329" spans="1:57" x14ac:dyDescent="0.45">
      <c r="A329" t="s">
        <v>812</v>
      </c>
      <c r="B329" t="s">
        <v>77</v>
      </c>
      <c r="C329" t="s">
        <v>748</v>
      </c>
      <c r="D329" t="s">
        <v>79</v>
      </c>
      <c r="E329" s="2" t="str">
        <f>HYPERLINK("capsilon://?command=openfolder&amp;siteaddress=FAM.docvelocity-na8.net&amp;folderid=FXED37A255-14AA-B7C8-BBEE-A7C692BADFD6","FX22033084")</f>
        <v>FX22033084</v>
      </c>
      <c r="F329" t="s">
        <v>80</v>
      </c>
      <c r="G329" t="s">
        <v>80</v>
      </c>
      <c r="H329" t="s">
        <v>81</v>
      </c>
      <c r="I329" t="s">
        <v>749</v>
      </c>
      <c r="J329">
        <v>361</v>
      </c>
      <c r="K329" t="s">
        <v>83</v>
      </c>
      <c r="L329" t="s">
        <v>84</v>
      </c>
      <c r="M329" t="s">
        <v>85</v>
      </c>
      <c r="N329">
        <v>2</v>
      </c>
      <c r="O329" s="1">
        <v>44628.184537037036</v>
      </c>
      <c r="P329" s="1">
        <v>44628.245509259257</v>
      </c>
      <c r="Q329">
        <v>2855</v>
      </c>
      <c r="R329">
        <v>2413</v>
      </c>
      <c r="S329" t="b">
        <v>0</v>
      </c>
      <c r="T329" t="s">
        <v>86</v>
      </c>
      <c r="U329" t="b">
        <v>1</v>
      </c>
      <c r="V329" t="s">
        <v>113</v>
      </c>
      <c r="W329" s="1">
        <v>44628.20040509259</v>
      </c>
      <c r="X329">
        <v>1368</v>
      </c>
      <c r="Y329">
        <v>236</v>
      </c>
      <c r="Z329">
        <v>0</v>
      </c>
      <c r="AA329">
        <v>236</v>
      </c>
      <c r="AB329">
        <v>56</v>
      </c>
      <c r="AC329">
        <v>21</v>
      </c>
      <c r="AD329">
        <v>125</v>
      </c>
      <c r="AE329">
        <v>0</v>
      </c>
      <c r="AF329">
        <v>0</v>
      </c>
      <c r="AG329">
        <v>0</v>
      </c>
      <c r="AH329" t="s">
        <v>746</v>
      </c>
      <c r="AI329" s="1">
        <v>44628.245509259257</v>
      </c>
      <c r="AJ329">
        <v>1037</v>
      </c>
      <c r="AK329">
        <v>0</v>
      </c>
      <c r="AL329">
        <v>0</v>
      </c>
      <c r="AM329">
        <v>0</v>
      </c>
      <c r="AN329">
        <v>56</v>
      </c>
      <c r="AO329">
        <v>0</v>
      </c>
      <c r="AP329">
        <v>125</v>
      </c>
      <c r="AQ329">
        <v>0</v>
      </c>
      <c r="AR329">
        <v>0</v>
      </c>
      <c r="AS329">
        <v>0</v>
      </c>
      <c r="AT329" t="s">
        <v>86</v>
      </c>
      <c r="AU329" t="s">
        <v>86</v>
      </c>
      <c r="AV329" t="s">
        <v>86</v>
      </c>
      <c r="AW329" t="s">
        <v>86</v>
      </c>
      <c r="AX329" t="s">
        <v>86</v>
      </c>
      <c r="AY329" t="s">
        <v>86</v>
      </c>
      <c r="AZ329" t="s">
        <v>86</v>
      </c>
      <c r="BA329" t="s">
        <v>86</v>
      </c>
      <c r="BB329" t="s">
        <v>86</v>
      </c>
      <c r="BC329" t="s">
        <v>86</v>
      </c>
      <c r="BD329" t="s">
        <v>86</v>
      </c>
      <c r="BE329" t="s">
        <v>86</v>
      </c>
    </row>
    <row r="330" spans="1:57" x14ac:dyDescent="0.45">
      <c r="A330" t="s">
        <v>813</v>
      </c>
      <c r="B330" t="s">
        <v>77</v>
      </c>
      <c r="C330" t="s">
        <v>782</v>
      </c>
      <c r="D330" t="s">
        <v>79</v>
      </c>
      <c r="E330" s="2" t="str">
        <f>HYPERLINK("capsilon://?command=openfolder&amp;siteaddress=FAM.docvelocity-na8.net&amp;folderid=FX66AD03F3-4F69-4824-6161-0AC2CB093460","FX22028170")</f>
        <v>FX22028170</v>
      </c>
      <c r="F330" t="s">
        <v>80</v>
      </c>
      <c r="G330" t="s">
        <v>80</v>
      </c>
      <c r="H330" t="s">
        <v>81</v>
      </c>
      <c r="I330" t="s">
        <v>783</v>
      </c>
      <c r="J330">
        <v>182</v>
      </c>
      <c r="K330" t="s">
        <v>83</v>
      </c>
      <c r="L330" t="s">
        <v>84</v>
      </c>
      <c r="M330" t="s">
        <v>85</v>
      </c>
      <c r="N330">
        <v>2</v>
      </c>
      <c r="O330" s="1">
        <v>44628.203298611108</v>
      </c>
      <c r="P330" s="1">
        <v>44628.254953703705</v>
      </c>
      <c r="Q330">
        <v>2778</v>
      </c>
      <c r="R330">
        <v>1685</v>
      </c>
      <c r="S330" t="b">
        <v>0</v>
      </c>
      <c r="T330" t="s">
        <v>86</v>
      </c>
      <c r="U330" t="b">
        <v>1</v>
      </c>
      <c r="V330" t="s">
        <v>113</v>
      </c>
      <c r="W330" s="1">
        <v>44628.213321759256</v>
      </c>
      <c r="X330">
        <v>863</v>
      </c>
      <c r="Y330">
        <v>151</v>
      </c>
      <c r="Z330">
        <v>0</v>
      </c>
      <c r="AA330">
        <v>151</v>
      </c>
      <c r="AB330">
        <v>0</v>
      </c>
      <c r="AC330">
        <v>10</v>
      </c>
      <c r="AD330">
        <v>31</v>
      </c>
      <c r="AE330">
        <v>0</v>
      </c>
      <c r="AF330">
        <v>0</v>
      </c>
      <c r="AG330">
        <v>0</v>
      </c>
      <c r="AH330" t="s">
        <v>746</v>
      </c>
      <c r="AI330" s="1">
        <v>44628.254953703705</v>
      </c>
      <c r="AJ330">
        <v>815</v>
      </c>
      <c r="AK330">
        <v>1</v>
      </c>
      <c r="AL330">
        <v>0</v>
      </c>
      <c r="AM330">
        <v>1</v>
      </c>
      <c r="AN330">
        <v>0</v>
      </c>
      <c r="AO330">
        <v>1</v>
      </c>
      <c r="AP330">
        <v>30</v>
      </c>
      <c r="AQ330">
        <v>0</v>
      </c>
      <c r="AR330">
        <v>0</v>
      </c>
      <c r="AS330">
        <v>0</v>
      </c>
      <c r="AT330" t="s">
        <v>86</v>
      </c>
      <c r="AU330" t="s">
        <v>86</v>
      </c>
      <c r="AV330" t="s">
        <v>86</v>
      </c>
      <c r="AW330" t="s">
        <v>86</v>
      </c>
      <c r="AX330" t="s">
        <v>86</v>
      </c>
      <c r="AY330" t="s">
        <v>86</v>
      </c>
      <c r="AZ330" t="s">
        <v>86</v>
      </c>
      <c r="BA330" t="s">
        <v>86</v>
      </c>
      <c r="BB330" t="s">
        <v>86</v>
      </c>
      <c r="BC330" t="s">
        <v>86</v>
      </c>
      <c r="BD330" t="s">
        <v>86</v>
      </c>
      <c r="BE330" t="s">
        <v>86</v>
      </c>
    </row>
    <row r="331" spans="1:57" x14ac:dyDescent="0.45">
      <c r="A331" t="s">
        <v>814</v>
      </c>
      <c r="B331" t="s">
        <v>77</v>
      </c>
      <c r="C331" t="s">
        <v>758</v>
      </c>
      <c r="D331" t="s">
        <v>79</v>
      </c>
      <c r="E331" s="2" t="str">
        <f>HYPERLINK("capsilon://?command=openfolder&amp;siteaddress=FAM.docvelocity-na8.net&amp;folderid=FX29E6140D-6920-AECC-4558-9602104ECBBF","FX2203533")</f>
        <v>FX2203533</v>
      </c>
      <c r="F331" t="s">
        <v>80</v>
      </c>
      <c r="G331" t="s">
        <v>80</v>
      </c>
      <c r="H331" t="s">
        <v>81</v>
      </c>
      <c r="I331" t="s">
        <v>759</v>
      </c>
      <c r="J331">
        <v>314</v>
      </c>
      <c r="K331" t="s">
        <v>83</v>
      </c>
      <c r="L331" t="s">
        <v>84</v>
      </c>
      <c r="M331" t="s">
        <v>85</v>
      </c>
      <c r="N331">
        <v>2</v>
      </c>
      <c r="O331" s="1">
        <v>44628.204039351855</v>
      </c>
      <c r="P331" s="1">
        <v>44628.279722222222</v>
      </c>
      <c r="Q331">
        <v>3331</v>
      </c>
      <c r="R331">
        <v>3208</v>
      </c>
      <c r="S331" t="b">
        <v>0</v>
      </c>
      <c r="T331" t="s">
        <v>86</v>
      </c>
      <c r="U331" t="b">
        <v>1</v>
      </c>
      <c r="V331" t="s">
        <v>815</v>
      </c>
      <c r="W331" s="1">
        <v>44628.229224537034</v>
      </c>
      <c r="X331">
        <v>2044</v>
      </c>
      <c r="Y331">
        <v>255</v>
      </c>
      <c r="Z331">
        <v>0</v>
      </c>
      <c r="AA331">
        <v>255</v>
      </c>
      <c r="AB331">
        <v>0</v>
      </c>
      <c r="AC331">
        <v>26</v>
      </c>
      <c r="AD331">
        <v>59</v>
      </c>
      <c r="AE331">
        <v>0</v>
      </c>
      <c r="AF331">
        <v>0</v>
      </c>
      <c r="AG331">
        <v>0</v>
      </c>
      <c r="AH331" t="s">
        <v>746</v>
      </c>
      <c r="AI331" s="1">
        <v>44628.279722222222</v>
      </c>
      <c r="AJ331">
        <v>1156</v>
      </c>
      <c r="AK331">
        <v>6</v>
      </c>
      <c r="AL331">
        <v>0</v>
      </c>
      <c r="AM331">
        <v>6</v>
      </c>
      <c r="AN331">
        <v>0</v>
      </c>
      <c r="AO331">
        <v>6</v>
      </c>
      <c r="AP331">
        <v>53</v>
      </c>
      <c r="AQ331">
        <v>0</v>
      </c>
      <c r="AR331">
        <v>0</v>
      </c>
      <c r="AS331">
        <v>0</v>
      </c>
      <c r="AT331" t="s">
        <v>86</v>
      </c>
      <c r="AU331" t="s">
        <v>86</v>
      </c>
      <c r="AV331" t="s">
        <v>86</v>
      </c>
      <c r="AW331" t="s">
        <v>86</v>
      </c>
      <c r="AX331" t="s">
        <v>86</v>
      </c>
      <c r="AY331" t="s">
        <v>86</v>
      </c>
      <c r="AZ331" t="s">
        <v>86</v>
      </c>
      <c r="BA331" t="s">
        <v>86</v>
      </c>
      <c r="BB331" t="s">
        <v>86</v>
      </c>
      <c r="BC331" t="s">
        <v>86</v>
      </c>
      <c r="BD331" t="s">
        <v>86</v>
      </c>
      <c r="BE331" t="s">
        <v>86</v>
      </c>
    </row>
    <row r="332" spans="1:57" x14ac:dyDescent="0.45">
      <c r="A332" t="s">
        <v>816</v>
      </c>
      <c r="B332" t="s">
        <v>77</v>
      </c>
      <c r="C332" t="s">
        <v>744</v>
      </c>
      <c r="D332" t="s">
        <v>79</v>
      </c>
      <c r="E332" s="2" t="str">
        <f>HYPERLINK("capsilon://?command=openfolder&amp;siteaddress=FAM.docvelocity-na8.net&amp;folderid=FX3F9561EC-59B9-12F0-512E-308DD434BA7B","FX2203895")</f>
        <v>FX2203895</v>
      </c>
      <c r="F332" t="s">
        <v>80</v>
      </c>
      <c r="G332" t="s">
        <v>80</v>
      </c>
      <c r="H332" t="s">
        <v>81</v>
      </c>
      <c r="I332" t="s">
        <v>745</v>
      </c>
      <c r="J332">
        <v>103</v>
      </c>
      <c r="K332" t="s">
        <v>83</v>
      </c>
      <c r="L332" t="s">
        <v>84</v>
      </c>
      <c r="M332" t="s">
        <v>85</v>
      </c>
      <c r="N332">
        <v>2</v>
      </c>
      <c r="O332" s="1">
        <v>44628.286921296298</v>
      </c>
      <c r="P332" s="1">
        <v>44628.335405092592</v>
      </c>
      <c r="Q332">
        <v>2615</v>
      </c>
      <c r="R332">
        <v>1574</v>
      </c>
      <c r="S332" t="b">
        <v>0</v>
      </c>
      <c r="T332" t="s">
        <v>86</v>
      </c>
      <c r="U332" t="b">
        <v>1</v>
      </c>
      <c r="V332" t="s">
        <v>118</v>
      </c>
      <c r="W332" s="1">
        <v>44628.304849537039</v>
      </c>
      <c r="X332">
        <v>1356</v>
      </c>
      <c r="Y332">
        <v>84</v>
      </c>
      <c r="Z332">
        <v>0</v>
      </c>
      <c r="AA332">
        <v>84</v>
      </c>
      <c r="AB332">
        <v>0</v>
      </c>
      <c r="AC332">
        <v>32</v>
      </c>
      <c r="AD332">
        <v>19</v>
      </c>
      <c r="AE332">
        <v>0</v>
      </c>
      <c r="AF332">
        <v>0</v>
      </c>
      <c r="AG332">
        <v>0</v>
      </c>
      <c r="AH332" t="s">
        <v>746</v>
      </c>
      <c r="AI332" s="1">
        <v>44628.335405092592</v>
      </c>
      <c r="AJ332">
        <v>218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19</v>
      </c>
      <c r="AQ332">
        <v>0</v>
      </c>
      <c r="AR332">
        <v>0</v>
      </c>
      <c r="AS332">
        <v>0</v>
      </c>
      <c r="AT332" t="s">
        <v>86</v>
      </c>
      <c r="AU332" t="s">
        <v>86</v>
      </c>
      <c r="AV332" t="s">
        <v>86</v>
      </c>
      <c r="AW332" t="s">
        <v>86</v>
      </c>
      <c r="AX332" t="s">
        <v>86</v>
      </c>
      <c r="AY332" t="s">
        <v>86</v>
      </c>
      <c r="AZ332" t="s">
        <v>86</v>
      </c>
      <c r="BA332" t="s">
        <v>86</v>
      </c>
      <c r="BB332" t="s">
        <v>86</v>
      </c>
      <c r="BC332" t="s">
        <v>86</v>
      </c>
      <c r="BD332" t="s">
        <v>86</v>
      </c>
      <c r="BE332" t="s">
        <v>86</v>
      </c>
    </row>
    <row r="333" spans="1:57" x14ac:dyDescent="0.45">
      <c r="A333" t="s">
        <v>817</v>
      </c>
      <c r="B333" t="s">
        <v>77</v>
      </c>
      <c r="C333" t="s">
        <v>785</v>
      </c>
      <c r="D333" t="s">
        <v>79</v>
      </c>
      <c r="E333" s="2" t="str">
        <f>HYPERLINK("capsilon://?command=openfolder&amp;siteaddress=FAM.docvelocity-na8.net&amp;folderid=FX148AFAA0-6B75-F721-5B9F-86F9A0D91E1A","FX2203191")</f>
        <v>FX2203191</v>
      </c>
      <c r="F333" t="s">
        <v>80</v>
      </c>
      <c r="G333" t="s">
        <v>80</v>
      </c>
      <c r="H333" t="s">
        <v>81</v>
      </c>
      <c r="I333" t="s">
        <v>786</v>
      </c>
      <c r="J333">
        <v>336</v>
      </c>
      <c r="K333" t="s">
        <v>83</v>
      </c>
      <c r="L333" t="s">
        <v>84</v>
      </c>
      <c r="M333" t="s">
        <v>85</v>
      </c>
      <c r="N333">
        <v>2</v>
      </c>
      <c r="O333" s="1">
        <v>44628.353298611109</v>
      </c>
      <c r="P333" s="1">
        <v>44628.375520833331</v>
      </c>
      <c r="Q333">
        <v>299</v>
      </c>
      <c r="R333">
        <v>1621</v>
      </c>
      <c r="S333" t="b">
        <v>0</v>
      </c>
      <c r="T333" t="s">
        <v>86</v>
      </c>
      <c r="U333" t="b">
        <v>1</v>
      </c>
      <c r="V333" t="s">
        <v>105</v>
      </c>
      <c r="W333" s="1">
        <v>44628.363645833335</v>
      </c>
      <c r="X333">
        <v>843</v>
      </c>
      <c r="Y333">
        <v>281</v>
      </c>
      <c r="Z333">
        <v>0</v>
      </c>
      <c r="AA333">
        <v>281</v>
      </c>
      <c r="AB333">
        <v>0</v>
      </c>
      <c r="AC333">
        <v>9</v>
      </c>
      <c r="AD333">
        <v>55</v>
      </c>
      <c r="AE333">
        <v>0</v>
      </c>
      <c r="AF333">
        <v>0</v>
      </c>
      <c r="AG333">
        <v>0</v>
      </c>
      <c r="AH333" t="s">
        <v>746</v>
      </c>
      <c r="AI333" s="1">
        <v>44628.375520833331</v>
      </c>
      <c r="AJ333">
        <v>778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55</v>
      </c>
      <c r="AQ333">
        <v>0</v>
      </c>
      <c r="AR333">
        <v>0</v>
      </c>
      <c r="AS333">
        <v>0</v>
      </c>
      <c r="AT333" t="s">
        <v>86</v>
      </c>
      <c r="AU333" t="s">
        <v>86</v>
      </c>
      <c r="AV333" t="s">
        <v>86</v>
      </c>
      <c r="AW333" t="s">
        <v>86</v>
      </c>
      <c r="AX333" t="s">
        <v>86</v>
      </c>
      <c r="AY333" t="s">
        <v>86</v>
      </c>
      <c r="AZ333" t="s">
        <v>86</v>
      </c>
      <c r="BA333" t="s">
        <v>86</v>
      </c>
      <c r="BB333" t="s">
        <v>86</v>
      </c>
      <c r="BC333" t="s">
        <v>86</v>
      </c>
      <c r="BD333" t="s">
        <v>86</v>
      </c>
      <c r="BE333" t="s">
        <v>86</v>
      </c>
    </row>
    <row r="334" spans="1:57" x14ac:dyDescent="0.45">
      <c r="A334" t="s">
        <v>818</v>
      </c>
      <c r="B334" t="s">
        <v>77</v>
      </c>
      <c r="C334" t="s">
        <v>788</v>
      </c>
      <c r="D334" t="s">
        <v>79</v>
      </c>
      <c r="E334" s="2" t="str">
        <f>HYPERLINK("capsilon://?command=openfolder&amp;siteaddress=FAM.docvelocity-na8.net&amp;folderid=FX39ADB557-44D0-801E-08BC-6D3FA175EFC5","FX22014490")</f>
        <v>FX22014490</v>
      </c>
      <c r="F334" t="s">
        <v>80</v>
      </c>
      <c r="G334" t="s">
        <v>80</v>
      </c>
      <c r="H334" t="s">
        <v>81</v>
      </c>
      <c r="I334" t="s">
        <v>789</v>
      </c>
      <c r="J334">
        <v>112</v>
      </c>
      <c r="K334" t="s">
        <v>83</v>
      </c>
      <c r="L334" t="s">
        <v>84</v>
      </c>
      <c r="M334" t="s">
        <v>85</v>
      </c>
      <c r="N334">
        <v>2</v>
      </c>
      <c r="O334" s="1">
        <v>44628.35732638889</v>
      </c>
      <c r="P334" s="1">
        <v>44628.36650462963</v>
      </c>
      <c r="Q334">
        <v>77</v>
      </c>
      <c r="R334">
        <v>716</v>
      </c>
      <c r="S334" t="b">
        <v>0</v>
      </c>
      <c r="T334" t="s">
        <v>86</v>
      </c>
      <c r="U334" t="b">
        <v>1</v>
      </c>
      <c r="V334" t="s">
        <v>94</v>
      </c>
      <c r="W334" s="1">
        <v>44628.361539351848</v>
      </c>
      <c r="X334">
        <v>333</v>
      </c>
      <c r="Y334">
        <v>84</v>
      </c>
      <c r="Z334">
        <v>0</v>
      </c>
      <c r="AA334">
        <v>84</v>
      </c>
      <c r="AB334">
        <v>0</v>
      </c>
      <c r="AC334">
        <v>1</v>
      </c>
      <c r="AD334">
        <v>28</v>
      </c>
      <c r="AE334">
        <v>0</v>
      </c>
      <c r="AF334">
        <v>0</v>
      </c>
      <c r="AG334">
        <v>0</v>
      </c>
      <c r="AH334" t="s">
        <v>746</v>
      </c>
      <c r="AI334" s="1">
        <v>44628.36650462963</v>
      </c>
      <c r="AJ334">
        <v>383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28</v>
      </c>
      <c r="AQ334">
        <v>0</v>
      </c>
      <c r="AR334">
        <v>0</v>
      </c>
      <c r="AS334">
        <v>0</v>
      </c>
      <c r="AT334" t="s">
        <v>86</v>
      </c>
      <c r="AU334" t="s">
        <v>86</v>
      </c>
      <c r="AV334" t="s">
        <v>86</v>
      </c>
      <c r="AW334" t="s">
        <v>86</v>
      </c>
      <c r="AX334" t="s">
        <v>86</v>
      </c>
      <c r="AY334" t="s">
        <v>86</v>
      </c>
      <c r="AZ334" t="s">
        <v>86</v>
      </c>
      <c r="BA334" t="s">
        <v>86</v>
      </c>
      <c r="BB334" t="s">
        <v>86</v>
      </c>
      <c r="BC334" t="s">
        <v>86</v>
      </c>
      <c r="BD334" t="s">
        <v>86</v>
      </c>
      <c r="BE334" t="s">
        <v>86</v>
      </c>
    </row>
    <row r="335" spans="1:57" x14ac:dyDescent="0.45">
      <c r="A335" t="s">
        <v>819</v>
      </c>
      <c r="B335" t="s">
        <v>77</v>
      </c>
      <c r="C335" t="s">
        <v>796</v>
      </c>
      <c r="D335" t="s">
        <v>79</v>
      </c>
      <c r="E335" s="2" t="str">
        <f>HYPERLINK("capsilon://?command=openfolder&amp;siteaddress=FAM.docvelocity-na8.net&amp;folderid=FXD578A889-9C7B-9F9B-B037-8AB70561713D","FX220210622")</f>
        <v>FX220210622</v>
      </c>
      <c r="F335" t="s">
        <v>80</v>
      </c>
      <c r="G335" t="s">
        <v>80</v>
      </c>
      <c r="H335" t="s">
        <v>81</v>
      </c>
      <c r="I335" t="s">
        <v>797</v>
      </c>
      <c r="J335">
        <v>0</v>
      </c>
      <c r="K335" t="s">
        <v>83</v>
      </c>
      <c r="L335" t="s">
        <v>84</v>
      </c>
      <c r="M335" t="s">
        <v>85</v>
      </c>
      <c r="N335">
        <v>2</v>
      </c>
      <c r="O335" s="1">
        <v>44628.358287037037</v>
      </c>
      <c r="P335" s="1">
        <v>44628.378958333335</v>
      </c>
      <c r="Q335">
        <v>1097</v>
      </c>
      <c r="R335">
        <v>689</v>
      </c>
      <c r="S335" t="b">
        <v>0</v>
      </c>
      <c r="T335" t="s">
        <v>86</v>
      </c>
      <c r="U335" t="b">
        <v>1</v>
      </c>
      <c r="V335" t="s">
        <v>118</v>
      </c>
      <c r="W335" s="1">
        <v>44628.363483796296</v>
      </c>
      <c r="X335">
        <v>393</v>
      </c>
      <c r="Y335">
        <v>37</v>
      </c>
      <c r="Z335">
        <v>0</v>
      </c>
      <c r="AA335">
        <v>37</v>
      </c>
      <c r="AB335">
        <v>0</v>
      </c>
      <c r="AC335">
        <v>32</v>
      </c>
      <c r="AD335">
        <v>-37</v>
      </c>
      <c r="AE335">
        <v>0</v>
      </c>
      <c r="AF335">
        <v>0</v>
      </c>
      <c r="AG335">
        <v>0</v>
      </c>
      <c r="AH335" t="s">
        <v>746</v>
      </c>
      <c r="AI335" s="1">
        <v>44628.378958333335</v>
      </c>
      <c r="AJ335">
        <v>296</v>
      </c>
      <c r="AK335">
        <v>2</v>
      </c>
      <c r="AL335">
        <v>0</v>
      </c>
      <c r="AM335">
        <v>2</v>
      </c>
      <c r="AN335">
        <v>0</v>
      </c>
      <c r="AO335">
        <v>2</v>
      </c>
      <c r="AP335">
        <v>-39</v>
      </c>
      <c r="AQ335">
        <v>0</v>
      </c>
      <c r="AR335">
        <v>0</v>
      </c>
      <c r="AS335">
        <v>0</v>
      </c>
      <c r="AT335" t="s">
        <v>86</v>
      </c>
      <c r="AU335" t="s">
        <v>86</v>
      </c>
      <c r="AV335" t="s">
        <v>86</v>
      </c>
      <c r="AW335" t="s">
        <v>86</v>
      </c>
      <c r="AX335" t="s">
        <v>86</v>
      </c>
      <c r="AY335" t="s">
        <v>86</v>
      </c>
      <c r="AZ335" t="s">
        <v>86</v>
      </c>
      <c r="BA335" t="s">
        <v>86</v>
      </c>
      <c r="BB335" t="s">
        <v>86</v>
      </c>
      <c r="BC335" t="s">
        <v>86</v>
      </c>
      <c r="BD335" t="s">
        <v>86</v>
      </c>
      <c r="BE335" t="s">
        <v>86</v>
      </c>
    </row>
    <row r="336" spans="1:57" x14ac:dyDescent="0.45">
      <c r="A336" t="s">
        <v>820</v>
      </c>
      <c r="B336" t="s">
        <v>77</v>
      </c>
      <c r="C336" t="s">
        <v>793</v>
      </c>
      <c r="D336" t="s">
        <v>79</v>
      </c>
      <c r="E336" s="2" t="str">
        <f>HYPERLINK("capsilon://?command=openfolder&amp;siteaddress=FAM.docvelocity-na8.net&amp;folderid=FX8179623D-825A-C78B-A3CD-AEAF4DBA6AFD","FX22031038")</f>
        <v>FX22031038</v>
      </c>
      <c r="F336" t="s">
        <v>80</v>
      </c>
      <c r="G336" t="s">
        <v>80</v>
      </c>
      <c r="H336" t="s">
        <v>81</v>
      </c>
      <c r="I336" t="s">
        <v>794</v>
      </c>
      <c r="J336">
        <v>101</v>
      </c>
      <c r="K336" t="s">
        <v>83</v>
      </c>
      <c r="L336" t="s">
        <v>84</v>
      </c>
      <c r="M336" t="s">
        <v>85</v>
      </c>
      <c r="N336">
        <v>2</v>
      </c>
      <c r="O336" s="1">
        <v>44628.360462962963</v>
      </c>
      <c r="P336" s="1">
        <v>44628.387187499997</v>
      </c>
      <c r="Q336">
        <v>736</v>
      </c>
      <c r="R336">
        <v>1573</v>
      </c>
      <c r="S336" t="b">
        <v>0</v>
      </c>
      <c r="T336" t="s">
        <v>86</v>
      </c>
      <c r="U336" t="b">
        <v>1</v>
      </c>
      <c r="V336" t="s">
        <v>94</v>
      </c>
      <c r="W336" s="1">
        <v>44628.371388888889</v>
      </c>
      <c r="X336">
        <v>850</v>
      </c>
      <c r="Y336">
        <v>93</v>
      </c>
      <c r="Z336">
        <v>0</v>
      </c>
      <c r="AA336">
        <v>93</v>
      </c>
      <c r="AB336">
        <v>0</v>
      </c>
      <c r="AC336">
        <v>27</v>
      </c>
      <c r="AD336">
        <v>8</v>
      </c>
      <c r="AE336">
        <v>0</v>
      </c>
      <c r="AF336">
        <v>0</v>
      </c>
      <c r="AG336">
        <v>0</v>
      </c>
      <c r="AH336" t="s">
        <v>746</v>
      </c>
      <c r="AI336" s="1">
        <v>44628.387187499997</v>
      </c>
      <c r="AJ336">
        <v>711</v>
      </c>
      <c r="AK336">
        <v>7</v>
      </c>
      <c r="AL336">
        <v>0</v>
      </c>
      <c r="AM336">
        <v>7</v>
      </c>
      <c r="AN336">
        <v>0</v>
      </c>
      <c r="AO336">
        <v>7</v>
      </c>
      <c r="AP336">
        <v>1</v>
      </c>
      <c r="AQ336">
        <v>0</v>
      </c>
      <c r="AR336">
        <v>0</v>
      </c>
      <c r="AS336">
        <v>0</v>
      </c>
      <c r="AT336" t="s">
        <v>86</v>
      </c>
      <c r="AU336" t="s">
        <v>86</v>
      </c>
      <c r="AV336" t="s">
        <v>86</v>
      </c>
      <c r="AW336" t="s">
        <v>86</v>
      </c>
      <c r="AX336" t="s">
        <v>86</v>
      </c>
      <c r="AY336" t="s">
        <v>86</v>
      </c>
      <c r="AZ336" t="s">
        <v>86</v>
      </c>
      <c r="BA336" t="s">
        <v>86</v>
      </c>
      <c r="BB336" t="s">
        <v>86</v>
      </c>
      <c r="BC336" t="s">
        <v>86</v>
      </c>
      <c r="BD336" t="s">
        <v>86</v>
      </c>
      <c r="BE336" t="s">
        <v>86</v>
      </c>
    </row>
    <row r="337" spans="1:57" x14ac:dyDescent="0.45">
      <c r="A337" t="s">
        <v>821</v>
      </c>
      <c r="B337" t="s">
        <v>77</v>
      </c>
      <c r="C337" t="s">
        <v>810</v>
      </c>
      <c r="D337" t="s">
        <v>79</v>
      </c>
      <c r="E337" s="2" t="str">
        <f>HYPERLINK("capsilon://?command=openfolder&amp;siteaddress=FAM.docvelocity-na8.net&amp;folderid=FX8C085E91-0E3A-47AF-11A9-32E3B387B7CE","FX220212961")</f>
        <v>FX220212961</v>
      </c>
      <c r="F337" t="s">
        <v>80</v>
      </c>
      <c r="G337" t="s">
        <v>80</v>
      </c>
      <c r="H337" t="s">
        <v>81</v>
      </c>
      <c r="I337" t="s">
        <v>811</v>
      </c>
      <c r="J337">
        <v>490</v>
      </c>
      <c r="K337" t="s">
        <v>83</v>
      </c>
      <c r="L337" t="s">
        <v>84</v>
      </c>
      <c r="M337" t="s">
        <v>85</v>
      </c>
      <c r="N337">
        <v>2</v>
      </c>
      <c r="O337" s="1">
        <v>44628.367268518516</v>
      </c>
      <c r="P337" s="1">
        <v>44628.552187499998</v>
      </c>
      <c r="Q337">
        <v>7816</v>
      </c>
      <c r="R337">
        <v>8161</v>
      </c>
      <c r="S337" t="b">
        <v>0</v>
      </c>
      <c r="T337" t="s">
        <v>86</v>
      </c>
      <c r="U337" t="b">
        <v>1</v>
      </c>
      <c r="V337" t="s">
        <v>118</v>
      </c>
      <c r="W337" s="1">
        <v>44628.409236111111</v>
      </c>
      <c r="X337">
        <v>3615</v>
      </c>
      <c r="Y337">
        <v>338</v>
      </c>
      <c r="Z337">
        <v>0</v>
      </c>
      <c r="AA337">
        <v>338</v>
      </c>
      <c r="AB337">
        <v>90</v>
      </c>
      <c r="AC337">
        <v>87</v>
      </c>
      <c r="AD337">
        <v>152</v>
      </c>
      <c r="AE337">
        <v>0</v>
      </c>
      <c r="AF337">
        <v>0</v>
      </c>
      <c r="AG337">
        <v>0</v>
      </c>
      <c r="AH337" t="s">
        <v>92</v>
      </c>
      <c r="AI337" s="1">
        <v>44628.552187499998</v>
      </c>
      <c r="AJ337">
        <v>2655</v>
      </c>
      <c r="AK337">
        <v>21</v>
      </c>
      <c r="AL337">
        <v>0</v>
      </c>
      <c r="AM337">
        <v>21</v>
      </c>
      <c r="AN337">
        <v>90</v>
      </c>
      <c r="AO337">
        <v>24</v>
      </c>
      <c r="AP337">
        <v>131</v>
      </c>
      <c r="AQ337">
        <v>0</v>
      </c>
      <c r="AR337">
        <v>0</v>
      </c>
      <c r="AS337">
        <v>0</v>
      </c>
      <c r="AT337" t="s">
        <v>86</v>
      </c>
      <c r="AU337" t="s">
        <v>86</v>
      </c>
      <c r="AV337" t="s">
        <v>86</v>
      </c>
      <c r="AW337" t="s">
        <v>86</v>
      </c>
      <c r="AX337" t="s">
        <v>86</v>
      </c>
      <c r="AY337" t="s">
        <v>86</v>
      </c>
      <c r="AZ337" t="s">
        <v>86</v>
      </c>
      <c r="BA337" t="s">
        <v>86</v>
      </c>
      <c r="BB337" t="s">
        <v>86</v>
      </c>
      <c r="BC337" t="s">
        <v>86</v>
      </c>
      <c r="BD337" t="s">
        <v>86</v>
      </c>
      <c r="BE337" t="s">
        <v>86</v>
      </c>
    </row>
    <row r="338" spans="1:57" x14ac:dyDescent="0.45">
      <c r="A338" t="s">
        <v>822</v>
      </c>
      <c r="B338" t="s">
        <v>77</v>
      </c>
      <c r="C338" t="s">
        <v>823</v>
      </c>
      <c r="D338" t="s">
        <v>79</v>
      </c>
      <c r="E338" s="2" t="str">
        <f>HYPERLINK("capsilon://?command=openfolder&amp;siteaddress=FAM.docvelocity-na8.net&amp;folderid=FXD44635F7-7D34-F12C-3D27-B101B9B41849","FX22026756")</f>
        <v>FX22026756</v>
      </c>
      <c r="F338" t="s">
        <v>80</v>
      </c>
      <c r="G338" t="s">
        <v>80</v>
      </c>
      <c r="H338" t="s">
        <v>81</v>
      </c>
      <c r="I338" t="s">
        <v>824</v>
      </c>
      <c r="J338">
        <v>0</v>
      </c>
      <c r="K338" t="s">
        <v>83</v>
      </c>
      <c r="L338" t="s">
        <v>84</v>
      </c>
      <c r="M338" t="s">
        <v>85</v>
      </c>
      <c r="N338">
        <v>2</v>
      </c>
      <c r="O338" s="1">
        <v>44628.410798611112</v>
      </c>
      <c r="P338" s="1">
        <v>44628.502534722225</v>
      </c>
      <c r="Q338">
        <v>7557</v>
      </c>
      <c r="R338">
        <v>369</v>
      </c>
      <c r="S338" t="b">
        <v>0</v>
      </c>
      <c r="T338" t="s">
        <v>86</v>
      </c>
      <c r="U338" t="b">
        <v>0</v>
      </c>
      <c r="V338" t="s">
        <v>105</v>
      </c>
      <c r="W338" s="1">
        <v>44628.414444444446</v>
      </c>
      <c r="X338">
        <v>280</v>
      </c>
      <c r="Y338">
        <v>9</v>
      </c>
      <c r="Z338">
        <v>0</v>
      </c>
      <c r="AA338">
        <v>9</v>
      </c>
      <c r="AB338">
        <v>0</v>
      </c>
      <c r="AC338">
        <v>2</v>
      </c>
      <c r="AD338">
        <v>-9</v>
      </c>
      <c r="AE338">
        <v>0</v>
      </c>
      <c r="AF338">
        <v>0</v>
      </c>
      <c r="AG338">
        <v>0</v>
      </c>
      <c r="AH338" t="s">
        <v>92</v>
      </c>
      <c r="AI338" s="1">
        <v>44628.502534722225</v>
      </c>
      <c r="AJ338">
        <v>89</v>
      </c>
      <c r="AK338">
        <v>1</v>
      </c>
      <c r="AL338">
        <v>0</v>
      </c>
      <c r="AM338">
        <v>1</v>
      </c>
      <c r="AN338">
        <v>0</v>
      </c>
      <c r="AO338">
        <v>1</v>
      </c>
      <c r="AP338">
        <v>-10</v>
      </c>
      <c r="AQ338">
        <v>0</v>
      </c>
      <c r="AR338">
        <v>0</v>
      </c>
      <c r="AS338">
        <v>0</v>
      </c>
      <c r="AT338" t="s">
        <v>86</v>
      </c>
      <c r="AU338" t="s">
        <v>86</v>
      </c>
      <c r="AV338" t="s">
        <v>86</v>
      </c>
      <c r="AW338" t="s">
        <v>86</v>
      </c>
      <c r="AX338" t="s">
        <v>86</v>
      </c>
      <c r="AY338" t="s">
        <v>86</v>
      </c>
      <c r="AZ338" t="s">
        <v>86</v>
      </c>
      <c r="BA338" t="s">
        <v>86</v>
      </c>
      <c r="BB338" t="s">
        <v>86</v>
      </c>
      <c r="BC338" t="s">
        <v>86</v>
      </c>
      <c r="BD338" t="s">
        <v>86</v>
      </c>
      <c r="BE338" t="s">
        <v>86</v>
      </c>
    </row>
    <row r="339" spans="1:57" x14ac:dyDescent="0.45">
      <c r="A339" t="s">
        <v>825</v>
      </c>
      <c r="B339" t="s">
        <v>77</v>
      </c>
      <c r="C339" t="s">
        <v>823</v>
      </c>
      <c r="D339" t="s">
        <v>79</v>
      </c>
      <c r="E339" s="2" t="str">
        <f>HYPERLINK("capsilon://?command=openfolder&amp;siteaddress=FAM.docvelocity-na8.net&amp;folderid=FXD44635F7-7D34-F12C-3D27-B101B9B41849","FX22026756")</f>
        <v>FX22026756</v>
      </c>
      <c r="F339" t="s">
        <v>80</v>
      </c>
      <c r="G339" t="s">
        <v>80</v>
      </c>
      <c r="H339" t="s">
        <v>81</v>
      </c>
      <c r="I339" t="s">
        <v>826</v>
      </c>
      <c r="J339">
        <v>0</v>
      </c>
      <c r="K339" t="s">
        <v>83</v>
      </c>
      <c r="L339" t="s">
        <v>84</v>
      </c>
      <c r="M339" t="s">
        <v>85</v>
      </c>
      <c r="N339">
        <v>2</v>
      </c>
      <c r="O339" s="1">
        <v>44628.411053240743</v>
      </c>
      <c r="P339" s="1">
        <v>44628.50267361111</v>
      </c>
      <c r="Q339">
        <v>7730</v>
      </c>
      <c r="R339">
        <v>186</v>
      </c>
      <c r="S339" t="b">
        <v>0</v>
      </c>
      <c r="T339" t="s">
        <v>86</v>
      </c>
      <c r="U339" t="b">
        <v>0</v>
      </c>
      <c r="V339" t="s">
        <v>118</v>
      </c>
      <c r="W339" s="1">
        <v>44628.413263888891</v>
      </c>
      <c r="X339">
        <v>174</v>
      </c>
      <c r="Y339">
        <v>0</v>
      </c>
      <c r="Z339">
        <v>0</v>
      </c>
      <c r="AA339">
        <v>0</v>
      </c>
      <c r="AB339">
        <v>9</v>
      </c>
      <c r="AC339">
        <v>0</v>
      </c>
      <c r="AD339">
        <v>0</v>
      </c>
      <c r="AE339">
        <v>0</v>
      </c>
      <c r="AF339">
        <v>0</v>
      </c>
      <c r="AG339">
        <v>0</v>
      </c>
      <c r="AH339" t="s">
        <v>92</v>
      </c>
      <c r="AI339" s="1">
        <v>44628.50267361111</v>
      </c>
      <c r="AJ339">
        <v>12</v>
      </c>
      <c r="AK339">
        <v>0</v>
      </c>
      <c r="AL339">
        <v>0</v>
      </c>
      <c r="AM339">
        <v>0</v>
      </c>
      <c r="AN339">
        <v>9</v>
      </c>
      <c r="AO339">
        <v>0</v>
      </c>
      <c r="AP339">
        <v>0</v>
      </c>
      <c r="AQ339">
        <v>0</v>
      </c>
      <c r="AR339">
        <v>0</v>
      </c>
      <c r="AS339">
        <v>0</v>
      </c>
      <c r="AT339" t="s">
        <v>86</v>
      </c>
      <c r="AU339" t="s">
        <v>86</v>
      </c>
      <c r="AV339" t="s">
        <v>86</v>
      </c>
      <c r="AW339" t="s">
        <v>86</v>
      </c>
      <c r="AX339" t="s">
        <v>86</v>
      </c>
      <c r="AY339" t="s">
        <v>86</v>
      </c>
      <c r="AZ339" t="s">
        <v>86</v>
      </c>
      <c r="BA339" t="s">
        <v>86</v>
      </c>
      <c r="BB339" t="s">
        <v>86</v>
      </c>
      <c r="BC339" t="s">
        <v>86</v>
      </c>
      <c r="BD339" t="s">
        <v>86</v>
      </c>
      <c r="BE339" t="s">
        <v>86</v>
      </c>
    </row>
    <row r="340" spans="1:57" x14ac:dyDescent="0.45">
      <c r="A340" t="s">
        <v>827</v>
      </c>
      <c r="B340" t="s">
        <v>77</v>
      </c>
      <c r="C340" t="s">
        <v>828</v>
      </c>
      <c r="D340" t="s">
        <v>79</v>
      </c>
      <c r="E340" s="2" t="str">
        <f>HYPERLINK("capsilon://?command=openfolder&amp;siteaddress=FAM.docvelocity-na8.net&amp;folderid=FX18C77600-5157-E64A-C244-A87883DFA044","FX220210676")</f>
        <v>FX220210676</v>
      </c>
      <c r="F340" t="s">
        <v>80</v>
      </c>
      <c r="G340" t="s">
        <v>80</v>
      </c>
      <c r="H340" t="s">
        <v>81</v>
      </c>
      <c r="I340" t="s">
        <v>829</v>
      </c>
      <c r="J340">
        <v>0</v>
      </c>
      <c r="K340" t="s">
        <v>83</v>
      </c>
      <c r="L340" t="s">
        <v>84</v>
      </c>
      <c r="M340" t="s">
        <v>85</v>
      </c>
      <c r="N340">
        <v>1</v>
      </c>
      <c r="O340" s="1">
        <v>44621.572708333333</v>
      </c>
      <c r="P340" s="1">
        <v>44621.73846064815</v>
      </c>
      <c r="Q340">
        <v>13632</v>
      </c>
      <c r="R340">
        <v>689</v>
      </c>
      <c r="S340" t="b">
        <v>0</v>
      </c>
      <c r="T340" t="s">
        <v>86</v>
      </c>
      <c r="U340" t="b">
        <v>0</v>
      </c>
      <c r="V340" t="s">
        <v>87</v>
      </c>
      <c r="W340" s="1">
        <v>44621.73846064815</v>
      </c>
      <c r="X340">
        <v>287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106</v>
      </c>
      <c r="AF340">
        <v>0</v>
      </c>
      <c r="AG340">
        <v>5</v>
      </c>
      <c r="AH340" t="s">
        <v>86</v>
      </c>
      <c r="AI340" t="s">
        <v>86</v>
      </c>
      <c r="AJ340" t="s">
        <v>86</v>
      </c>
      <c r="AK340" t="s">
        <v>86</v>
      </c>
      <c r="AL340" t="s">
        <v>86</v>
      </c>
      <c r="AM340" t="s">
        <v>86</v>
      </c>
      <c r="AN340" t="s">
        <v>86</v>
      </c>
      <c r="AO340" t="s">
        <v>86</v>
      </c>
      <c r="AP340" t="s">
        <v>86</v>
      </c>
      <c r="AQ340" t="s">
        <v>86</v>
      </c>
      <c r="AR340" t="s">
        <v>86</v>
      </c>
      <c r="AS340" t="s">
        <v>86</v>
      </c>
      <c r="AT340" t="s">
        <v>86</v>
      </c>
      <c r="AU340" t="s">
        <v>86</v>
      </c>
      <c r="AV340" t="s">
        <v>86</v>
      </c>
      <c r="AW340" t="s">
        <v>86</v>
      </c>
      <c r="AX340" t="s">
        <v>86</v>
      </c>
      <c r="AY340" t="s">
        <v>86</v>
      </c>
      <c r="AZ340" t="s">
        <v>86</v>
      </c>
      <c r="BA340" t="s">
        <v>86</v>
      </c>
      <c r="BB340" t="s">
        <v>86</v>
      </c>
      <c r="BC340" t="s">
        <v>86</v>
      </c>
      <c r="BD340" t="s">
        <v>86</v>
      </c>
      <c r="BE340" t="s">
        <v>86</v>
      </c>
    </row>
    <row r="341" spans="1:57" x14ac:dyDescent="0.45">
      <c r="A341" t="s">
        <v>830</v>
      </c>
      <c r="B341" t="s">
        <v>77</v>
      </c>
      <c r="C341" t="s">
        <v>831</v>
      </c>
      <c r="D341" t="s">
        <v>79</v>
      </c>
      <c r="E341" s="2" t="str">
        <f>HYPERLINK("capsilon://?command=openfolder&amp;siteaddress=FAM.docvelocity-na8.net&amp;folderid=FX15C52F7E-D623-C90D-4E3C-B54C5DE58F7F","FX22018067")</f>
        <v>FX22018067</v>
      </c>
      <c r="F341" t="s">
        <v>80</v>
      </c>
      <c r="G341" t="s">
        <v>80</v>
      </c>
      <c r="H341" t="s">
        <v>81</v>
      </c>
      <c r="I341" t="s">
        <v>832</v>
      </c>
      <c r="J341">
        <v>0</v>
      </c>
      <c r="K341" t="s">
        <v>83</v>
      </c>
      <c r="L341" t="s">
        <v>84</v>
      </c>
      <c r="M341" t="s">
        <v>85</v>
      </c>
      <c r="N341">
        <v>2</v>
      </c>
      <c r="O341" s="1">
        <v>44628.446759259263</v>
      </c>
      <c r="P341" s="1">
        <v>44628.503078703703</v>
      </c>
      <c r="Q341">
        <v>4707</v>
      </c>
      <c r="R341">
        <v>159</v>
      </c>
      <c r="S341" t="b">
        <v>0</v>
      </c>
      <c r="T341" t="s">
        <v>86</v>
      </c>
      <c r="U341" t="b">
        <v>0</v>
      </c>
      <c r="V341" t="s">
        <v>139</v>
      </c>
      <c r="W341" s="1">
        <v>44628.448263888888</v>
      </c>
      <c r="X341">
        <v>120</v>
      </c>
      <c r="Y341">
        <v>0</v>
      </c>
      <c r="Z341">
        <v>0</v>
      </c>
      <c r="AA341">
        <v>0</v>
      </c>
      <c r="AB341">
        <v>37</v>
      </c>
      <c r="AC341">
        <v>0</v>
      </c>
      <c r="AD341">
        <v>0</v>
      </c>
      <c r="AE341">
        <v>0</v>
      </c>
      <c r="AF341">
        <v>0</v>
      </c>
      <c r="AG341">
        <v>0</v>
      </c>
      <c r="AH341" t="s">
        <v>92</v>
      </c>
      <c r="AI341" s="1">
        <v>44628.503078703703</v>
      </c>
      <c r="AJ341">
        <v>34</v>
      </c>
      <c r="AK341">
        <v>0</v>
      </c>
      <c r="AL341">
        <v>0</v>
      </c>
      <c r="AM341">
        <v>0</v>
      </c>
      <c r="AN341">
        <v>37</v>
      </c>
      <c r="AO341">
        <v>0</v>
      </c>
      <c r="AP341">
        <v>0</v>
      </c>
      <c r="AQ341">
        <v>0</v>
      </c>
      <c r="AR341">
        <v>0</v>
      </c>
      <c r="AS341">
        <v>0</v>
      </c>
      <c r="AT341" t="s">
        <v>86</v>
      </c>
      <c r="AU341" t="s">
        <v>86</v>
      </c>
      <c r="AV341" t="s">
        <v>86</v>
      </c>
      <c r="AW341" t="s">
        <v>86</v>
      </c>
      <c r="AX341" t="s">
        <v>86</v>
      </c>
      <c r="AY341" t="s">
        <v>86</v>
      </c>
      <c r="AZ341" t="s">
        <v>86</v>
      </c>
      <c r="BA341" t="s">
        <v>86</v>
      </c>
      <c r="BB341" t="s">
        <v>86</v>
      </c>
      <c r="BC341" t="s">
        <v>86</v>
      </c>
      <c r="BD341" t="s">
        <v>86</v>
      </c>
      <c r="BE341" t="s">
        <v>86</v>
      </c>
    </row>
    <row r="342" spans="1:57" x14ac:dyDescent="0.45">
      <c r="A342" t="s">
        <v>833</v>
      </c>
      <c r="B342" t="s">
        <v>77</v>
      </c>
      <c r="C342" t="s">
        <v>761</v>
      </c>
      <c r="D342" t="s">
        <v>79</v>
      </c>
      <c r="E342" s="2" t="str">
        <f>HYPERLINK("capsilon://?command=openfolder&amp;siteaddress=FAM.docvelocity-na8.net&amp;folderid=FX79E4CD38-60C8-C250-84AE-21D6B7E31032","FX220211027")</f>
        <v>FX220211027</v>
      </c>
      <c r="F342" t="s">
        <v>80</v>
      </c>
      <c r="G342" t="s">
        <v>80</v>
      </c>
      <c r="H342" t="s">
        <v>81</v>
      </c>
      <c r="I342" t="s">
        <v>834</v>
      </c>
      <c r="J342">
        <v>76</v>
      </c>
      <c r="K342" t="s">
        <v>83</v>
      </c>
      <c r="L342" t="s">
        <v>84</v>
      </c>
      <c r="M342" t="s">
        <v>85</v>
      </c>
      <c r="N342">
        <v>2</v>
      </c>
      <c r="O342" s="1">
        <v>44628.453090277777</v>
      </c>
      <c r="P342" s="1">
        <v>44628.50675925926</v>
      </c>
      <c r="Q342">
        <v>3951</v>
      </c>
      <c r="R342">
        <v>686</v>
      </c>
      <c r="S342" t="b">
        <v>0</v>
      </c>
      <c r="T342" t="s">
        <v>86</v>
      </c>
      <c r="U342" t="b">
        <v>0</v>
      </c>
      <c r="V342" t="s">
        <v>118</v>
      </c>
      <c r="W342" s="1">
        <v>44628.457430555558</v>
      </c>
      <c r="X342">
        <v>369</v>
      </c>
      <c r="Y342">
        <v>71</v>
      </c>
      <c r="Z342">
        <v>0</v>
      </c>
      <c r="AA342">
        <v>71</v>
      </c>
      <c r="AB342">
        <v>0</v>
      </c>
      <c r="AC342">
        <v>1</v>
      </c>
      <c r="AD342">
        <v>5</v>
      </c>
      <c r="AE342">
        <v>0</v>
      </c>
      <c r="AF342">
        <v>0</v>
      </c>
      <c r="AG342">
        <v>0</v>
      </c>
      <c r="AH342" t="s">
        <v>92</v>
      </c>
      <c r="AI342" s="1">
        <v>44628.50675925926</v>
      </c>
      <c r="AJ342">
        <v>317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5</v>
      </c>
      <c r="AQ342">
        <v>0</v>
      </c>
      <c r="AR342">
        <v>0</v>
      </c>
      <c r="AS342">
        <v>0</v>
      </c>
      <c r="AT342" t="s">
        <v>86</v>
      </c>
      <c r="AU342" t="s">
        <v>86</v>
      </c>
      <c r="AV342" t="s">
        <v>86</v>
      </c>
      <c r="AW342" t="s">
        <v>86</v>
      </c>
      <c r="AX342" t="s">
        <v>86</v>
      </c>
      <c r="AY342" t="s">
        <v>86</v>
      </c>
      <c r="AZ342" t="s">
        <v>86</v>
      </c>
      <c r="BA342" t="s">
        <v>86</v>
      </c>
      <c r="BB342" t="s">
        <v>86</v>
      </c>
      <c r="BC342" t="s">
        <v>86</v>
      </c>
      <c r="BD342" t="s">
        <v>86</v>
      </c>
      <c r="BE342" t="s">
        <v>86</v>
      </c>
    </row>
    <row r="343" spans="1:57" x14ac:dyDescent="0.45">
      <c r="A343" t="s">
        <v>835</v>
      </c>
      <c r="B343" t="s">
        <v>77</v>
      </c>
      <c r="C343" t="s">
        <v>761</v>
      </c>
      <c r="D343" t="s">
        <v>79</v>
      </c>
      <c r="E343" s="2" t="str">
        <f>HYPERLINK("capsilon://?command=openfolder&amp;siteaddress=FAM.docvelocity-na8.net&amp;folderid=FX79E4CD38-60C8-C250-84AE-21D6B7E31032","FX220211027")</f>
        <v>FX220211027</v>
      </c>
      <c r="F343" t="s">
        <v>80</v>
      </c>
      <c r="G343" t="s">
        <v>80</v>
      </c>
      <c r="H343" t="s">
        <v>81</v>
      </c>
      <c r="I343" t="s">
        <v>836</v>
      </c>
      <c r="J343">
        <v>76</v>
      </c>
      <c r="K343" t="s">
        <v>83</v>
      </c>
      <c r="L343" t="s">
        <v>84</v>
      </c>
      <c r="M343" t="s">
        <v>85</v>
      </c>
      <c r="N343">
        <v>2</v>
      </c>
      <c r="O343" s="1">
        <v>44628.453298611108</v>
      </c>
      <c r="P343" s="1">
        <v>44628.509583333333</v>
      </c>
      <c r="Q343">
        <v>4141</v>
      </c>
      <c r="R343">
        <v>722</v>
      </c>
      <c r="S343" t="b">
        <v>0</v>
      </c>
      <c r="T343" t="s">
        <v>86</v>
      </c>
      <c r="U343" t="b">
        <v>0</v>
      </c>
      <c r="V343" t="s">
        <v>105</v>
      </c>
      <c r="W343" s="1">
        <v>44628.45890046296</v>
      </c>
      <c r="X343">
        <v>479</v>
      </c>
      <c r="Y343">
        <v>71</v>
      </c>
      <c r="Z343">
        <v>0</v>
      </c>
      <c r="AA343">
        <v>71</v>
      </c>
      <c r="AB343">
        <v>0</v>
      </c>
      <c r="AC343">
        <v>0</v>
      </c>
      <c r="AD343">
        <v>5</v>
      </c>
      <c r="AE343">
        <v>0</v>
      </c>
      <c r="AF343">
        <v>0</v>
      </c>
      <c r="AG343">
        <v>0</v>
      </c>
      <c r="AH343" t="s">
        <v>92</v>
      </c>
      <c r="AI343" s="1">
        <v>44628.509583333333</v>
      </c>
      <c r="AJ343">
        <v>243</v>
      </c>
      <c r="AK343">
        <v>2</v>
      </c>
      <c r="AL343">
        <v>0</v>
      </c>
      <c r="AM343">
        <v>2</v>
      </c>
      <c r="AN343">
        <v>0</v>
      </c>
      <c r="AO343">
        <v>2</v>
      </c>
      <c r="AP343">
        <v>3</v>
      </c>
      <c r="AQ343">
        <v>0</v>
      </c>
      <c r="AR343">
        <v>0</v>
      </c>
      <c r="AS343">
        <v>0</v>
      </c>
      <c r="AT343" t="s">
        <v>86</v>
      </c>
      <c r="AU343" t="s">
        <v>86</v>
      </c>
      <c r="AV343" t="s">
        <v>86</v>
      </c>
      <c r="AW343" t="s">
        <v>86</v>
      </c>
      <c r="AX343" t="s">
        <v>86</v>
      </c>
      <c r="AY343" t="s">
        <v>86</v>
      </c>
      <c r="AZ343" t="s">
        <v>86</v>
      </c>
      <c r="BA343" t="s">
        <v>86</v>
      </c>
      <c r="BB343" t="s">
        <v>86</v>
      </c>
      <c r="BC343" t="s">
        <v>86</v>
      </c>
      <c r="BD343" t="s">
        <v>86</v>
      </c>
      <c r="BE343" t="s">
        <v>86</v>
      </c>
    </row>
    <row r="344" spans="1:57" x14ac:dyDescent="0.45">
      <c r="A344" t="s">
        <v>837</v>
      </c>
      <c r="B344" t="s">
        <v>77</v>
      </c>
      <c r="C344" t="s">
        <v>761</v>
      </c>
      <c r="D344" t="s">
        <v>79</v>
      </c>
      <c r="E344" s="2" t="str">
        <f>HYPERLINK("capsilon://?command=openfolder&amp;siteaddress=FAM.docvelocity-na8.net&amp;folderid=FX79E4CD38-60C8-C250-84AE-21D6B7E31032","FX220211027")</f>
        <v>FX220211027</v>
      </c>
      <c r="F344" t="s">
        <v>80</v>
      </c>
      <c r="G344" t="s">
        <v>80</v>
      </c>
      <c r="H344" t="s">
        <v>81</v>
      </c>
      <c r="I344" t="s">
        <v>838</v>
      </c>
      <c r="J344">
        <v>28</v>
      </c>
      <c r="K344" t="s">
        <v>83</v>
      </c>
      <c r="L344" t="s">
        <v>84</v>
      </c>
      <c r="M344" t="s">
        <v>85</v>
      </c>
      <c r="N344">
        <v>2</v>
      </c>
      <c r="O344" s="1">
        <v>44628.45385416667</v>
      </c>
      <c r="P344" s="1">
        <v>44628.511481481481</v>
      </c>
      <c r="Q344">
        <v>4603</v>
      </c>
      <c r="R344">
        <v>376</v>
      </c>
      <c r="S344" t="b">
        <v>0</v>
      </c>
      <c r="T344" t="s">
        <v>86</v>
      </c>
      <c r="U344" t="b">
        <v>0</v>
      </c>
      <c r="V344" t="s">
        <v>118</v>
      </c>
      <c r="W344" s="1">
        <v>44628.45989583333</v>
      </c>
      <c r="X344">
        <v>213</v>
      </c>
      <c r="Y344">
        <v>21</v>
      </c>
      <c r="Z344">
        <v>0</v>
      </c>
      <c r="AA344">
        <v>21</v>
      </c>
      <c r="AB344">
        <v>0</v>
      </c>
      <c r="AC344">
        <v>1</v>
      </c>
      <c r="AD344">
        <v>7</v>
      </c>
      <c r="AE344">
        <v>0</v>
      </c>
      <c r="AF344">
        <v>0</v>
      </c>
      <c r="AG344">
        <v>0</v>
      </c>
      <c r="AH344" t="s">
        <v>92</v>
      </c>
      <c r="AI344" s="1">
        <v>44628.511481481481</v>
      </c>
      <c r="AJ344">
        <v>163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86</v>
      </c>
      <c r="AU344" t="s">
        <v>86</v>
      </c>
      <c r="AV344" t="s">
        <v>86</v>
      </c>
      <c r="AW344" t="s">
        <v>86</v>
      </c>
      <c r="AX344" t="s">
        <v>86</v>
      </c>
      <c r="AY344" t="s">
        <v>86</v>
      </c>
      <c r="AZ344" t="s">
        <v>86</v>
      </c>
      <c r="BA344" t="s">
        <v>86</v>
      </c>
      <c r="BB344" t="s">
        <v>86</v>
      </c>
      <c r="BC344" t="s">
        <v>86</v>
      </c>
      <c r="BD344" t="s">
        <v>86</v>
      </c>
      <c r="BE344" t="s">
        <v>86</v>
      </c>
    </row>
    <row r="345" spans="1:57" x14ac:dyDescent="0.45">
      <c r="A345" t="s">
        <v>839</v>
      </c>
      <c r="B345" t="s">
        <v>77</v>
      </c>
      <c r="C345" t="s">
        <v>695</v>
      </c>
      <c r="D345" t="s">
        <v>79</v>
      </c>
      <c r="E345" s="2" t="str">
        <f>HYPERLINK("capsilon://?command=openfolder&amp;siteaddress=FAM.docvelocity-na8.net&amp;folderid=FX60487645-E965-9E7D-44A6-806FC89EC787","FX2203615")</f>
        <v>FX2203615</v>
      </c>
      <c r="F345" t="s">
        <v>80</v>
      </c>
      <c r="G345" t="s">
        <v>80</v>
      </c>
      <c r="H345" t="s">
        <v>81</v>
      </c>
      <c r="I345" t="s">
        <v>840</v>
      </c>
      <c r="J345">
        <v>101</v>
      </c>
      <c r="K345" t="s">
        <v>83</v>
      </c>
      <c r="L345" t="s">
        <v>84</v>
      </c>
      <c r="M345" t="s">
        <v>85</v>
      </c>
      <c r="N345">
        <v>1</v>
      </c>
      <c r="O345" s="1">
        <v>44628.458784722221</v>
      </c>
      <c r="P345" s="1">
        <v>44628.466504629629</v>
      </c>
      <c r="Q345">
        <v>130</v>
      </c>
      <c r="R345">
        <v>537</v>
      </c>
      <c r="S345" t="b">
        <v>0</v>
      </c>
      <c r="T345" t="s">
        <v>86</v>
      </c>
      <c r="U345" t="b">
        <v>0</v>
      </c>
      <c r="V345" t="s">
        <v>113</v>
      </c>
      <c r="W345" s="1">
        <v>44628.466504629629</v>
      </c>
      <c r="X345">
        <v>364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101</v>
      </c>
      <c r="AE345">
        <v>89</v>
      </c>
      <c r="AF345">
        <v>0</v>
      </c>
      <c r="AG345">
        <v>3</v>
      </c>
      <c r="AH345" t="s">
        <v>86</v>
      </c>
      <c r="AI345" t="s">
        <v>86</v>
      </c>
      <c r="AJ345" t="s">
        <v>86</v>
      </c>
      <c r="AK345" t="s">
        <v>86</v>
      </c>
      <c r="AL345" t="s">
        <v>86</v>
      </c>
      <c r="AM345" t="s">
        <v>86</v>
      </c>
      <c r="AN345" t="s">
        <v>86</v>
      </c>
      <c r="AO345" t="s">
        <v>86</v>
      </c>
      <c r="AP345" t="s">
        <v>86</v>
      </c>
      <c r="AQ345" t="s">
        <v>86</v>
      </c>
      <c r="AR345" t="s">
        <v>86</v>
      </c>
      <c r="AS345" t="s">
        <v>86</v>
      </c>
      <c r="AT345" t="s">
        <v>86</v>
      </c>
      <c r="AU345" t="s">
        <v>86</v>
      </c>
      <c r="AV345" t="s">
        <v>86</v>
      </c>
      <c r="AW345" t="s">
        <v>86</v>
      </c>
      <c r="AX345" t="s">
        <v>86</v>
      </c>
      <c r="AY345" t="s">
        <v>86</v>
      </c>
      <c r="AZ345" t="s">
        <v>86</v>
      </c>
      <c r="BA345" t="s">
        <v>86</v>
      </c>
      <c r="BB345" t="s">
        <v>86</v>
      </c>
      <c r="BC345" t="s">
        <v>86</v>
      </c>
      <c r="BD345" t="s">
        <v>86</v>
      </c>
      <c r="BE345" t="s">
        <v>86</v>
      </c>
    </row>
    <row r="346" spans="1:57" x14ac:dyDescent="0.45">
      <c r="A346" t="s">
        <v>841</v>
      </c>
      <c r="B346" t="s">
        <v>77</v>
      </c>
      <c r="C346" t="s">
        <v>842</v>
      </c>
      <c r="D346" t="s">
        <v>79</v>
      </c>
      <c r="E346" s="2" t="str">
        <f>HYPERLINK("capsilon://?command=openfolder&amp;siteaddress=FAM.docvelocity-na8.net&amp;folderid=FX87444718-45AF-1BCF-792A-2DB1027A1585","FX2203774")</f>
        <v>FX2203774</v>
      </c>
      <c r="F346" t="s">
        <v>80</v>
      </c>
      <c r="G346" t="s">
        <v>80</v>
      </c>
      <c r="H346" t="s">
        <v>81</v>
      </c>
      <c r="I346" t="s">
        <v>843</v>
      </c>
      <c r="J346">
        <v>637</v>
      </c>
      <c r="K346" t="s">
        <v>83</v>
      </c>
      <c r="L346" t="s">
        <v>84</v>
      </c>
      <c r="M346" t="s">
        <v>85</v>
      </c>
      <c r="N346">
        <v>1</v>
      </c>
      <c r="O346" s="1">
        <v>44628.46675925926</v>
      </c>
      <c r="P346" s="1">
        <v>44628.546111111114</v>
      </c>
      <c r="Q346">
        <v>6405</v>
      </c>
      <c r="R346">
        <v>451</v>
      </c>
      <c r="S346" t="b">
        <v>0</v>
      </c>
      <c r="T346" t="s">
        <v>86</v>
      </c>
      <c r="U346" t="b">
        <v>0</v>
      </c>
      <c r="V346" t="s">
        <v>87</v>
      </c>
      <c r="W346" s="1">
        <v>44628.546111111114</v>
      </c>
      <c r="X346">
        <v>8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637</v>
      </c>
      <c r="AE346">
        <v>0</v>
      </c>
      <c r="AF346">
        <v>0</v>
      </c>
      <c r="AG346">
        <v>20</v>
      </c>
      <c r="AH346" t="s">
        <v>86</v>
      </c>
      <c r="AI346" t="s">
        <v>86</v>
      </c>
      <c r="AJ346" t="s">
        <v>86</v>
      </c>
      <c r="AK346" t="s">
        <v>86</v>
      </c>
      <c r="AL346" t="s">
        <v>86</v>
      </c>
      <c r="AM346" t="s">
        <v>86</v>
      </c>
      <c r="AN346" t="s">
        <v>86</v>
      </c>
      <c r="AO346" t="s">
        <v>86</v>
      </c>
      <c r="AP346" t="s">
        <v>86</v>
      </c>
      <c r="AQ346" t="s">
        <v>86</v>
      </c>
      <c r="AR346" t="s">
        <v>86</v>
      </c>
      <c r="AS346" t="s">
        <v>86</v>
      </c>
      <c r="AT346" t="s">
        <v>86</v>
      </c>
      <c r="AU346" t="s">
        <v>86</v>
      </c>
      <c r="AV346" t="s">
        <v>86</v>
      </c>
      <c r="AW346" t="s">
        <v>86</v>
      </c>
      <c r="AX346" t="s">
        <v>86</v>
      </c>
      <c r="AY346" t="s">
        <v>86</v>
      </c>
      <c r="AZ346" t="s">
        <v>86</v>
      </c>
      <c r="BA346" t="s">
        <v>86</v>
      </c>
      <c r="BB346" t="s">
        <v>86</v>
      </c>
      <c r="BC346" t="s">
        <v>86</v>
      </c>
      <c r="BD346" t="s">
        <v>86</v>
      </c>
      <c r="BE346" t="s">
        <v>86</v>
      </c>
    </row>
    <row r="347" spans="1:57" x14ac:dyDescent="0.45">
      <c r="A347" t="s">
        <v>844</v>
      </c>
      <c r="B347" t="s">
        <v>77</v>
      </c>
      <c r="C347" t="s">
        <v>695</v>
      </c>
      <c r="D347" t="s">
        <v>79</v>
      </c>
      <c r="E347" s="2" t="str">
        <f>HYPERLINK("capsilon://?command=openfolder&amp;siteaddress=FAM.docvelocity-na8.net&amp;folderid=FX60487645-E965-9E7D-44A6-806FC89EC787","FX2203615")</f>
        <v>FX2203615</v>
      </c>
      <c r="F347" t="s">
        <v>80</v>
      </c>
      <c r="G347" t="s">
        <v>80</v>
      </c>
      <c r="H347" t="s">
        <v>81</v>
      </c>
      <c r="I347" t="s">
        <v>840</v>
      </c>
      <c r="J347">
        <v>129</v>
      </c>
      <c r="K347" t="s">
        <v>83</v>
      </c>
      <c r="L347" t="s">
        <v>84</v>
      </c>
      <c r="M347" t="s">
        <v>85</v>
      </c>
      <c r="N347">
        <v>2</v>
      </c>
      <c r="O347" s="1">
        <v>44628.468506944446</v>
      </c>
      <c r="P347" s="1">
        <v>44628.501493055555</v>
      </c>
      <c r="Q347">
        <v>1637</v>
      </c>
      <c r="R347">
        <v>1213</v>
      </c>
      <c r="S347" t="b">
        <v>0</v>
      </c>
      <c r="T347" t="s">
        <v>86</v>
      </c>
      <c r="U347" t="b">
        <v>1</v>
      </c>
      <c r="V347" t="s">
        <v>94</v>
      </c>
      <c r="W347" s="1">
        <v>44628.475648148145</v>
      </c>
      <c r="X347">
        <v>599</v>
      </c>
      <c r="Y347">
        <v>108</v>
      </c>
      <c r="Z347">
        <v>0</v>
      </c>
      <c r="AA347">
        <v>108</v>
      </c>
      <c r="AB347">
        <v>5</v>
      </c>
      <c r="AC347">
        <v>28</v>
      </c>
      <c r="AD347">
        <v>21</v>
      </c>
      <c r="AE347">
        <v>0</v>
      </c>
      <c r="AF347">
        <v>0</v>
      </c>
      <c r="AG347">
        <v>0</v>
      </c>
      <c r="AH347" t="s">
        <v>92</v>
      </c>
      <c r="AI347" s="1">
        <v>44628.501493055555</v>
      </c>
      <c r="AJ347">
        <v>614</v>
      </c>
      <c r="AK347">
        <v>3</v>
      </c>
      <c r="AL347">
        <v>0</v>
      </c>
      <c r="AM347">
        <v>3</v>
      </c>
      <c r="AN347">
        <v>0</v>
      </c>
      <c r="AO347">
        <v>3</v>
      </c>
      <c r="AP347">
        <v>18</v>
      </c>
      <c r="AQ347">
        <v>0</v>
      </c>
      <c r="AR347">
        <v>0</v>
      </c>
      <c r="AS347">
        <v>0</v>
      </c>
      <c r="AT347" t="s">
        <v>86</v>
      </c>
      <c r="AU347" t="s">
        <v>86</v>
      </c>
      <c r="AV347" t="s">
        <v>86</v>
      </c>
      <c r="AW347" t="s">
        <v>86</v>
      </c>
      <c r="AX347" t="s">
        <v>86</v>
      </c>
      <c r="AY347" t="s">
        <v>86</v>
      </c>
      <c r="AZ347" t="s">
        <v>86</v>
      </c>
      <c r="BA347" t="s">
        <v>86</v>
      </c>
      <c r="BB347" t="s">
        <v>86</v>
      </c>
      <c r="BC347" t="s">
        <v>86</v>
      </c>
      <c r="BD347" t="s">
        <v>86</v>
      </c>
      <c r="BE347" t="s">
        <v>86</v>
      </c>
    </row>
    <row r="348" spans="1:57" x14ac:dyDescent="0.45">
      <c r="A348" t="s">
        <v>845</v>
      </c>
      <c r="B348" t="s">
        <v>77</v>
      </c>
      <c r="C348" t="s">
        <v>846</v>
      </c>
      <c r="D348" t="s">
        <v>79</v>
      </c>
      <c r="E348" s="2" t="str">
        <f>HYPERLINK("capsilon://?command=openfolder&amp;siteaddress=FAM.docvelocity-na8.net&amp;folderid=FX40ED6868-13D5-7AA1-79E9-23DD487404FA","FX22032959")</f>
        <v>FX22032959</v>
      </c>
      <c r="F348" t="s">
        <v>80</v>
      </c>
      <c r="G348" t="s">
        <v>80</v>
      </c>
      <c r="H348" t="s">
        <v>81</v>
      </c>
      <c r="I348" t="s">
        <v>847</v>
      </c>
      <c r="J348">
        <v>127</v>
      </c>
      <c r="K348" t="s">
        <v>83</v>
      </c>
      <c r="L348" t="s">
        <v>84</v>
      </c>
      <c r="M348" t="s">
        <v>85</v>
      </c>
      <c r="N348">
        <v>1</v>
      </c>
      <c r="O348" s="1">
        <v>44628.475416666668</v>
      </c>
      <c r="P348" s="1">
        <v>44628.547986111109</v>
      </c>
      <c r="Q348">
        <v>5550</v>
      </c>
      <c r="R348">
        <v>720</v>
      </c>
      <c r="S348" t="b">
        <v>0</v>
      </c>
      <c r="T348" t="s">
        <v>86</v>
      </c>
      <c r="U348" t="b">
        <v>0</v>
      </c>
      <c r="V348" t="s">
        <v>87</v>
      </c>
      <c r="W348" s="1">
        <v>44628.547986111109</v>
      </c>
      <c r="X348">
        <v>161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127</v>
      </c>
      <c r="AE348">
        <v>115</v>
      </c>
      <c r="AF348">
        <v>0</v>
      </c>
      <c r="AG348">
        <v>6</v>
      </c>
      <c r="AH348" t="s">
        <v>86</v>
      </c>
      <c r="AI348" t="s">
        <v>86</v>
      </c>
      <c r="AJ348" t="s">
        <v>86</v>
      </c>
      <c r="AK348" t="s">
        <v>86</v>
      </c>
      <c r="AL348" t="s">
        <v>86</v>
      </c>
      <c r="AM348" t="s">
        <v>86</v>
      </c>
      <c r="AN348" t="s">
        <v>86</v>
      </c>
      <c r="AO348" t="s">
        <v>86</v>
      </c>
      <c r="AP348" t="s">
        <v>86</v>
      </c>
      <c r="AQ348" t="s">
        <v>86</v>
      </c>
      <c r="AR348" t="s">
        <v>86</v>
      </c>
      <c r="AS348" t="s">
        <v>86</v>
      </c>
      <c r="AT348" t="s">
        <v>86</v>
      </c>
      <c r="AU348" t="s">
        <v>86</v>
      </c>
      <c r="AV348" t="s">
        <v>86</v>
      </c>
      <c r="AW348" t="s">
        <v>86</v>
      </c>
      <c r="AX348" t="s">
        <v>86</v>
      </c>
      <c r="AY348" t="s">
        <v>86</v>
      </c>
      <c r="AZ348" t="s">
        <v>86</v>
      </c>
      <c r="BA348" t="s">
        <v>86</v>
      </c>
      <c r="BB348" t="s">
        <v>86</v>
      </c>
      <c r="BC348" t="s">
        <v>86</v>
      </c>
      <c r="BD348" t="s">
        <v>86</v>
      </c>
      <c r="BE348" t="s">
        <v>86</v>
      </c>
    </row>
    <row r="349" spans="1:57" x14ac:dyDescent="0.45">
      <c r="A349" t="s">
        <v>848</v>
      </c>
      <c r="B349" t="s">
        <v>77</v>
      </c>
      <c r="C349" t="s">
        <v>849</v>
      </c>
      <c r="D349" t="s">
        <v>79</v>
      </c>
      <c r="E349" s="2" t="str">
        <f t="shared" ref="E349:E356" si="8">HYPERLINK("capsilon://?command=openfolder&amp;siteaddress=FAM.docvelocity-na8.net&amp;folderid=FXB138E31E-56B6-78FA-5AFA-68C0E35F0265","FX22031826")</f>
        <v>FX22031826</v>
      </c>
      <c r="F349" t="s">
        <v>80</v>
      </c>
      <c r="G349" t="s">
        <v>80</v>
      </c>
      <c r="H349" t="s">
        <v>81</v>
      </c>
      <c r="I349" t="s">
        <v>850</v>
      </c>
      <c r="J349">
        <v>32</v>
      </c>
      <c r="K349" t="s">
        <v>83</v>
      </c>
      <c r="L349" t="s">
        <v>84</v>
      </c>
      <c r="M349" t="s">
        <v>85</v>
      </c>
      <c r="N349">
        <v>2</v>
      </c>
      <c r="O349" s="1">
        <v>44628.475532407407</v>
      </c>
      <c r="P349" s="1">
        <v>44628.512430555558</v>
      </c>
      <c r="Q349">
        <v>2994</v>
      </c>
      <c r="R349">
        <v>194</v>
      </c>
      <c r="S349" t="b">
        <v>0</v>
      </c>
      <c r="T349" t="s">
        <v>86</v>
      </c>
      <c r="U349" t="b">
        <v>0</v>
      </c>
      <c r="V349" t="s">
        <v>94</v>
      </c>
      <c r="W349" s="1">
        <v>44628.489942129629</v>
      </c>
      <c r="X349">
        <v>37</v>
      </c>
      <c r="Y349">
        <v>0</v>
      </c>
      <c r="Z349">
        <v>0</v>
      </c>
      <c r="AA349">
        <v>0</v>
      </c>
      <c r="AB349">
        <v>27</v>
      </c>
      <c r="AC349">
        <v>0</v>
      </c>
      <c r="AD349">
        <v>32</v>
      </c>
      <c r="AE349">
        <v>0</v>
      </c>
      <c r="AF349">
        <v>0</v>
      </c>
      <c r="AG349">
        <v>0</v>
      </c>
      <c r="AH349" t="s">
        <v>92</v>
      </c>
      <c r="AI349" s="1">
        <v>44628.512430555558</v>
      </c>
      <c r="AJ349">
        <v>81</v>
      </c>
      <c r="AK349">
        <v>0</v>
      </c>
      <c r="AL349">
        <v>0</v>
      </c>
      <c r="AM349">
        <v>0</v>
      </c>
      <c r="AN349">
        <v>27</v>
      </c>
      <c r="AO349">
        <v>0</v>
      </c>
      <c r="AP349">
        <v>32</v>
      </c>
      <c r="AQ349">
        <v>0</v>
      </c>
      <c r="AR349">
        <v>0</v>
      </c>
      <c r="AS349">
        <v>0</v>
      </c>
      <c r="AT349" t="s">
        <v>86</v>
      </c>
      <c r="AU349" t="s">
        <v>86</v>
      </c>
      <c r="AV349" t="s">
        <v>86</v>
      </c>
      <c r="AW349" t="s">
        <v>86</v>
      </c>
      <c r="AX349" t="s">
        <v>86</v>
      </c>
      <c r="AY349" t="s">
        <v>86</v>
      </c>
      <c r="AZ349" t="s">
        <v>86</v>
      </c>
      <c r="BA349" t="s">
        <v>86</v>
      </c>
      <c r="BB349" t="s">
        <v>86</v>
      </c>
      <c r="BC349" t="s">
        <v>86</v>
      </c>
      <c r="BD349" t="s">
        <v>86</v>
      </c>
      <c r="BE349" t="s">
        <v>86</v>
      </c>
    </row>
    <row r="350" spans="1:57" x14ac:dyDescent="0.45">
      <c r="A350" t="s">
        <v>851</v>
      </c>
      <c r="B350" t="s">
        <v>77</v>
      </c>
      <c r="C350" t="s">
        <v>849</v>
      </c>
      <c r="D350" t="s">
        <v>79</v>
      </c>
      <c r="E350" s="2" t="str">
        <f t="shared" si="8"/>
        <v>FX22031826</v>
      </c>
      <c r="F350" t="s">
        <v>80</v>
      </c>
      <c r="G350" t="s">
        <v>80</v>
      </c>
      <c r="H350" t="s">
        <v>81</v>
      </c>
      <c r="I350" t="s">
        <v>852</v>
      </c>
      <c r="J350">
        <v>32</v>
      </c>
      <c r="K350" t="s">
        <v>83</v>
      </c>
      <c r="L350" t="s">
        <v>84</v>
      </c>
      <c r="M350" t="s">
        <v>85</v>
      </c>
      <c r="N350">
        <v>2</v>
      </c>
      <c r="O350" s="1">
        <v>44628.475740740738</v>
      </c>
      <c r="P350" s="1">
        <v>44628.513020833336</v>
      </c>
      <c r="Q350">
        <v>3123</v>
      </c>
      <c r="R350">
        <v>98</v>
      </c>
      <c r="S350" t="b">
        <v>0</v>
      </c>
      <c r="T350" t="s">
        <v>86</v>
      </c>
      <c r="U350" t="b">
        <v>0</v>
      </c>
      <c r="V350" t="s">
        <v>94</v>
      </c>
      <c r="W350" s="1">
        <v>44628.489502314813</v>
      </c>
      <c r="X350">
        <v>75</v>
      </c>
      <c r="Y350">
        <v>0</v>
      </c>
      <c r="Z350">
        <v>0</v>
      </c>
      <c r="AA350">
        <v>0</v>
      </c>
      <c r="AB350">
        <v>27</v>
      </c>
      <c r="AC350">
        <v>0</v>
      </c>
      <c r="AD350">
        <v>32</v>
      </c>
      <c r="AE350">
        <v>0</v>
      </c>
      <c r="AF350">
        <v>0</v>
      </c>
      <c r="AG350">
        <v>0</v>
      </c>
      <c r="AH350" t="s">
        <v>92</v>
      </c>
      <c r="AI350" s="1">
        <v>44628.513020833336</v>
      </c>
      <c r="AJ350">
        <v>23</v>
      </c>
      <c r="AK350">
        <v>0</v>
      </c>
      <c r="AL350">
        <v>0</v>
      </c>
      <c r="AM350">
        <v>0</v>
      </c>
      <c r="AN350">
        <v>27</v>
      </c>
      <c r="AO350">
        <v>0</v>
      </c>
      <c r="AP350">
        <v>32</v>
      </c>
      <c r="AQ350">
        <v>0</v>
      </c>
      <c r="AR350">
        <v>0</v>
      </c>
      <c r="AS350">
        <v>0</v>
      </c>
      <c r="AT350" t="s">
        <v>86</v>
      </c>
      <c r="AU350" t="s">
        <v>86</v>
      </c>
      <c r="AV350" t="s">
        <v>86</v>
      </c>
      <c r="AW350" t="s">
        <v>86</v>
      </c>
      <c r="AX350" t="s">
        <v>86</v>
      </c>
      <c r="AY350" t="s">
        <v>86</v>
      </c>
      <c r="AZ350" t="s">
        <v>86</v>
      </c>
      <c r="BA350" t="s">
        <v>86</v>
      </c>
      <c r="BB350" t="s">
        <v>86</v>
      </c>
      <c r="BC350" t="s">
        <v>86</v>
      </c>
      <c r="BD350" t="s">
        <v>86</v>
      </c>
      <c r="BE350" t="s">
        <v>86</v>
      </c>
    </row>
    <row r="351" spans="1:57" x14ac:dyDescent="0.45">
      <c r="A351" t="s">
        <v>853</v>
      </c>
      <c r="B351" t="s">
        <v>77</v>
      </c>
      <c r="C351" t="s">
        <v>849</v>
      </c>
      <c r="D351" t="s">
        <v>79</v>
      </c>
      <c r="E351" s="2" t="str">
        <f t="shared" si="8"/>
        <v>FX22031826</v>
      </c>
      <c r="F351" t="s">
        <v>80</v>
      </c>
      <c r="G351" t="s">
        <v>80</v>
      </c>
      <c r="H351" t="s">
        <v>81</v>
      </c>
      <c r="I351" t="s">
        <v>854</v>
      </c>
      <c r="J351">
        <v>66</v>
      </c>
      <c r="K351" t="s">
        <v>83</v>
      </c>
      <c r="L351" t="s">
        <v>84</v>
      </c>
      <c r="M351" t="s">
        <v>85</v>
      </c>
      <c r="N351">
        <v>2</v>
      </c>
      <c r="O351" s="1">
        <v>44628.476157407407</v>
      </c>
      <c r="P351" s="1">
        <v>44628.515914351854</v>
      </c>
      <c r="Q351">
        <v>2922</v>
      </c>
      <c r="R351">
        <v>513</v>
      </c>
      <c r="S351" t="b">
        <v>0</v>
      </c>
      <c r="T351" t="s">
        <v>86</v>
      </c>
      <c r="U351" t="b">
        <v>0</v>
      </c>
      <c r="V351" t="s">
        <v>105</v>
      </c>
      <c r="W351" s="1">
        <v>44628.492743055554</v>
      </c>
      <c r="X351">
        <v>264</v>
      </c>
      <c r="Y351">
        <v>61</v>
      </c>
      <c r="Z351">
        <v>0</v>
      </c>
      <c r="AA351">
        <v>61</v>
      </c>
      <c r="AB351">
        <v>0</v>
      </c>
      <c r="AC351">
        <v>3</v>
      </c>
      <c r="AD351">
        <v>5</v>
      </c>
      <c r="AE351">
        <v>0</v>
      </c>
      <c r="AF351">
        <v>0</v>
      </c>
      <c r="AG351">
        <v>0</v>
      </c>
      <c r="AH351" t="s">
        <v>92</v>
      </c>
      <c r="AI351" s="1">
        <v>44628.515914351854</v>
      </c>
      <c r="AJ351">
        <v>249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5</v>
      </c>
      <c r="AQ351">
        <v>0</v>
      </c>
      <c r="AR351">
        <v>0</v>
      </c>
      <c r="AS351">
        <v>0</v>
      </c>
      <c r="AT351" t="s">
        <v>86</v>
      </c>
      <c r="AU351" t="s">
        <v>86</v>
      </c>
      <c r="AV351" t="s">
        <v>86</v>
      </c>
      <c r="AW351" t="s">
        <v>86</v>
      </c>
      <c r="AX351" t="s">
        <v>86</v>
      </c>
      <c r="AY351" t="s">
        <v>86</v>
      </c>
      <c r="AZ351" t="s">
        <v>86</v>
      </c>
      <c r="BA351" t="s">
        <v>86</v>
      </c>
      <c r="BB351" t="s">
        <v>86</v>
      </c>
      <c r="BC351" t="s">
        <v>86</v>
      </c>
      <c r="BD351" t="s">
        <v>86</v>
      </c>
      <c r="BE351" t="s">
        <v>86</v>
      </c>
    </row>
    <row r="352" spans="1:57" x14ac:dyDescent="0.45">
      <c r="A352" t="s">
        <v>855</v>
      </c>
      <c r="B352" t="s">
        <v>77</v>
      </c>
      <c r="C352" t="s">
        <v>849</v>
      </c>
      <c r="D352" t="s">
        <v>79</v>
      </c>
      <c r="E352" s="2" t="str">
        <f t="shared" si="8"/>
        <v>FX22031826</v>
      </c>
      <c r="F352" t="s">
        <v>80</v>
      </c>
      <c r="G352" t="s">
        <v>80</v>
      </c>
      <c r="H352" t="s">
        <v>81</v>
      </c>
      <c r="I352" t="s">
        <v>856</v>
      </c>
      <c r="J352">
        <v>32</v>
      </c>
      <c r="K352" t="s">
        <v>83</v>
      </c>
      <c r="L352" t="s">
        <v>84</v>
      </c>
      <c r="M352" t="s">
        <v>85</v>
      </c>
      <c r="N352">
        <v>2</v>
      </c>
      <c r="O352" s="1">
        <v>44628.476307870369</v>
      </c>
      <c r="P352" s="1">
        <v>44628.512743055559</v>
      </c>
      <c r="Q352">
        <v>3073</v>
      </c>
      <c r="R352">
        <v>75</v>
      </c>
      <c r="S352" t="b">
        <v>0</v>
      </c>
      <c r="T352" t="s">
        <v>86</v>
      </c>
      <c r="U352" t="b">
        <v>0</v>
      </c>
      <c r="V352" t="s">
        <v>94</v>
      </c>
      <c r="W352" s="1">
        <v>44628.490520833337</v>
      </c>
      <c r="X352">
        <v>49</v>
      </c>
      <c r="Y352">
        <v>0</v>
      </c>
      <c r="Z352">
        <v>0</v>
      </c>
      <c r="AA352">
        <v>0</v>
      </c>
      <c r="AB352">
        <v>27</v>
      </c>
      <c r="AC352">
        <v>0</v>
      </c>
      <c r="AD352">
        <v>32</v>
      </c>
      <c r="AE352">
        <v>0</v>
      </c>
      <c r="AF352">
        <v>0</v>
      </c>
      <c r="AG352">
        <v>0</v>
      </c>
      <c r="AH352" t="s">
        <v>92</v>
      </c>
      <c r="AI352" s="1">
        <v>44628.512743055559</v>
      </c>
      <c r="AJ352">
        <v>26</v>
      </c>
      <c r="AK352">
        <v>0</v>
      </c>
      <c r="AL352">
        <v>0</v>
      </c>
      <c r="AM352">
        <v>0</v>
      </c>
      <c r="AN352">
        <v>27</v>
      </c>
      <c r="AO352">
        <v>0</v>
      </c>
      <c r="AP352">
        <v>32</v>
      </c>
      <c r="AQ352">
        <v>0</v>
      </c>
      <c r="AR352">
        <v>0</v>
      </c>
      <c r="AS352">
        <v>0</v>
      </c>
      <c r="AT352" t="s">
        <v>86</v>
      </c>
      <c r="AU352" t="s">
        <v>86</v>
      </c>
      <c r="AV352" t="s">
        <v>86</v>
      </c>
      <c r="AW352" t="s">
        <v>86</v>
      </c>
      <c r="AX352" t="s">
        <v>86</v>
      </c>
      <c r="AY352" t="s">
        <v>86</v>
      </c>
      <c r="AZ352" t="s">
        <v>86</v>
      </c>
      <c r="BA352" t="s">
        <v>86</v>
      </c>
      <c r="BB352" t="s">
        <v>86</v>
      </c>
      <c r="BC352" t="s">
        <v>86</v>
      </c>
      <c r="BD352" t="s">
        <v>86</v>
      </c>
      <c r="BE352" t="s">
        <v>86</v>
      </c>
    </row>
    <row r="353" spans="1:57" x14ac:dyDescent="0.45">
      <c r="A353" t="s">
        <v>857</v>
      </c>
      <c r="B353" t="s">
        <v>77</v>
      </c>
      <c r="C353" t="s">
        <v>849</v>
      </c>
      <c r="D353" t="s">
        <v>79</v>
      </c>
      <c r="E353" s="2" t="str">
        <f t="shared" si="8"/>
        <v>FX22031826</v>
      </c>
      <c r="F353" t="s">
        <v>80</v>
      </c>
      <c r="G353" t="s">
        <v>80</v>
      </c>
      <c r="H353" t="s">
        <v>81</v>
      </c>
      <c r="I353" t="s">
        <v>858</v>
      </c>
      <c r="J353">
        <v>61</v>
      </c>
      <c r="K353" t="s">
        <v>83</v>
      </c>
      <c r="L353" t="s">
        <v>84</v>
      </c>
      <c r="M353" t="s">
        <v>85</v>
      </c>
      <c r="N353">
        <v>2</v>
      </c>
      <c r="O353" s="1">
        <v>44628.4765625</v>
      </c>
      <c r="P353" s="1">
        <v>44628.519270833334</v>
      </c>
      <c r="Q353">
        <v>3156</v>
      </c>
      <c r="R353">
        <v>534</v>
      </c>
      <c r="S353" t="b">
        <v>0</v>
      </c>
      <c r="T353" t="s">
        <v>86</v>
      </c>
      <c r="U353" t="b">
        <v>0</v>
      </c>
      <c r="V353" t="s">
        <v>91</v>
      </c>
      <c r="W353" s="1">
        <v>44628.492824074077</v>
      </c>
      <c r="X353">
        <v>240</v>
      </c>
      <c r="Y353">
        <v>56</v>
      </c>
      <c r="Z353">
        <v>0</v>
      </c>
      <c r="AA353">
        <v>56</v>
      </c>
      <c r="AB353">
        <v>0</v>
      </c>
      <c r="AC353">
        <v>2</v>
      </c>
      <c r="AD353">
        <v>5</v>
      </c>
      <c r="AE353">
        <v>0</v>
      </c>
      <c r="AF353">
        <v>0</v>
      </c>
      <c r="AG353">
        <v>0</v>
      </c>
      <c r="AH353" t="s">
        <v>92</v>
      </c>
      <c r="AI353" s="1">
        <v>44628.519270833334</v>
      </c>
      <c r="AJ353">
        <v>289</v>
      </c>
      <c r="AK353">
        <v>1</v>
      </c>
      <c r="AL353">
        <v>0</v>
      </c>
      <c r="AM353">
        <v>1</v>
      </c>
      <c r="AN353">
        <v>0</v>
      </c>
      <c r="AO353">
        <v>1</v>
      </c>
      <c r="AP353">
        <v>4</v>
      </c>
      <c r="AQ353">
        <v>0</v>
      </c>
      <c r="AR353">
        <v>0</v>
      </c>
      <c r="AS353">
        <v>0</v>
      </c>
      <c r="AT353" t="s">
        <v>86</v>
      </c>
      <c r="AU353" t="s">
        <v>86</v>
      </c>
      <c r="AV353" t="s">
        <v>86</v>
      </c>
      <c r="AW353" t="s">
        <v>86</v>
      </c>
      <c r="AX353" t="s">
        <v>86</v>
      </c>
      <c r="AY353" t="s">
        <v>86</v>
      </c>
      <c r="AZ353" t="s">
        <v>86</v>
      </c>
      <c r="BA353" t="s">
        <v>86</v>
      </c>
      <c r="BB353" t="s">
        <v>86</v>
      </c>
      <c r="BC353" t="s">
        <v>86</v>
      </c>
      <c r="BD353" t="s">
        <v>86</v>
      </c>
      <c r="BE353" t="s">
        <v>86</v>
      </c>
    </row>
    <row r="354" spans="1:57" x14ac:dyDescent="0.45">
      <c r="A354" t="s">
        <v>859</v>
      </c>
      <c r="B354" t="s">
        <v>77</v>
      </c>
      <c r="C354" t="s">
        <v>849</v>
      </c>
      <c r="D354" t="s">
        <v>79</v>
      </c>
      <c r="E354" s="2" t="str">
        <f t="shared" si="8"/>
        <v>FX22031826</v>
      </c>
      <c r="F354" t="s">
        <v>80</v>
      </c>
      <c r="G354" t="s">
        <v>80</v>
      </c>
      <c r="H354" t="s">
        <v>81</v>
      </c>
      <c r="I354" t="s">
        <v>860</v>
      </c>
      <c r="J354">
        <v>61</v>
      </c>
      <c r="K354" t="s">
        <v>83</v>
      </c>
      <c r="L354" t="s">
        <v>84</v>
      </c>
      <c r="M354" t="s">
        <v>85</v>
      </c>
      <c r="N354">
        <v>2</v>
      </c>
      <c r="O354" s="1">
        <v>44628.476701388892</v>
      </c>
      <c r="P354" s="1">
        <v>44628.521956018521</v>
      </c>
      <c r="Q354">
        <v>3175</v>
      </c>
      <c r="R354">
        <v>735</v>
      </c>
      <c r="S354" t="b">
        <v>0</v>
      </c>
      <c r="T354" t="s">
        <v>86</v>
      </c>
      <c r="U354" t="b">
        <v>0</v>
      </c>
      <c r="V354" t="s">
        <v>94</v>
      </c>
      <c r="W354" s="1">
        <v>44628.493611111109</v>
      </c>
      <c r="X354">
        <v>266</v>
      </c>
      <c r="Y354">
        <v>56</v>
      </c>
      <c r="Z354">
        <v>0</v>
      </c>
      <c r="AA354">
        <v>56</v>
      </c>
      <c r="AB354">
        <v>0</v>
      </c>
      <c r="AC354">
        <v>1</v>
      </c>
      <c r="AD354">
        <v>5</v>
      </c>
      <c r="AE354">
        <v>0</v>
      </c>
      <c r="AF354">
        <v>0</v>
      </c>
      <c r="AG354">
        <v>0</v>
      </c>
      <c r="AH354" t="s">
        <v>106</v>
      </c>
      <c r="AI354" s="1">
        <v>44628.521956018521</v>
      </c>
      <c r="AJ354">
        <v>469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5</v>
      </c>
      <c r="AQ354">
        <v>0</v>
      </c>
      <c r="AR354">
        <v>0</v>
      </c>
      <c r="AS354">
        <v>0</v>
      </c>
      <c r="AT354" t="s">
        <v>86</v>
      </c>
      <c r="AU354" t="s">
        <v>86</v>
      </c>
      <c r="AV354" t="s">
        <v>86</v>
      </c>
      <c r="AW354" t="s">
        <v>86</v>
      </c>
      <c r="AX354" t="s">
        <v>86</v>
      </c>
      <c r="AY354" t="s">
        <v>86</v>
      </c>
      <c r="AZ354" t="s">
        <v>86</v>
      </c>
      <c r="BA354" t="s">
        <v>86</v>
      </c>
      <c r="BB354" t="s">
        <v>86</v>
      </c>
      <c r="BC354" t="s">
        <v>86</v>
      </c>
      <c r="BD354" t="s">
        <v>86</v>
      </c>
      <c r="BE354" t="s">
        <v>86</v>
      </c>
    </row>
    <row r="355" spans="1:57" x14ac:dyDescent="0.45">
      <c r="A355" t="s">
        <v>861</v>
      </c>
      <c r="B355" t="s">
        <v>77</v>
      </c>
      <c r="C355" t="s">
        <v>849</v>
      </c>
      <c r="D355" t="s">
        <v>79</v>
      </c>
      <c r="E355" s="2" t="str">
        <f t="shared" si="8"/>
        <v>FX22031826</v>
      </c>
      <c r="F355" t="s">
        <v>80</v>
      </c>
      <c r="G355" t="s">
        <v>80</v>
      </c>
      <c r="H355" t="s">
        <v>81</v>
      </c>
      <c r="I355" t="s">
        <v>862</v>
      </c>
      <c r="J355">
        <v>56</v>
      </c>
      <c r="K355" t="s">
        <v>83</v>
      </c>
      <c r="L355" t="s">
        <v>84</v>
      </c>
      <c r="M355" t="s">
        <v>85</v>
      </c>
      <c r="N355">
        <v>1</v>
      </c>
      <c r="O355" s="1">
        <v>44628.477361111109</v>
      </c>
      <c r="P355" s="1">
        <v>44628.550543981481</v>
      </c>
      <c r="Q355">
        <v>5318</v>
      </c>
      <c r="R355">
        <v>1005</v>
      </c>
      <c r="S355" t="b">
        <v>0</v>
      </c>
      <c r="T355" t="s">
        <v>86</v>
      </c>
      <c r="U355" t="b">
        <v>0</v>
      </c>
      <c r="V355" t="s">
        <v>87</v>
      </c>
      <c r="W355" s="1">
        <v>44628.550543981481</v>
      </c>
      <c r="X355">
        <v>220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56</v>
      </c>
      <c r="AE355">
        <v>42</v>
      </c>
      <c r="AF355">
        <v>0</v>
      </c>
      <c r="AG355">
        <v>5</v>
      </c>
      <c r="AH355" t="s">
        <v>86</v>
      </c>
      <c r="AI355" t="s">
        <v>86</v>
      </c>
      <c r="AJ355" t="s">
        <v>86</v>
      </c>
      <c r="AK355" t="s">
        <v>86</v>
      </c>
      <c r="AL355" t="s">
        <v>86</v>
      </c>
      <c r="AM355" t="s">
        <v>86</v>
      </c>
      <c r="AN355" t="s">
        <v>86</v>
      </c>
      <c r="AO355" t="s">
        <v>86</v>
      </c>
      <c r="AP355" t="s">
        <v>86</v>
      </c>
      <c r="AQ355" t="s">
        <v>86</v>
      </c>
      <c r="AR355" t="s">
        <v>86</v>
      </c>
      <c r="AS355" t="s">
        <v>86</v>
      </c>
      <c r="AT355" t="s">
        <v>86</v>
      </c>
      <c r="AU355" t="s">
        <v>86</v>
      </c>
      <c r="AV355" t="s">
        <v>86</v>
      </c>
      <c r="AW355" t="s">
        <v>86</v>
      </c>
      <c r="AX355" t="s">
        <v>86</v>
      </c>
      <c r="AY355" t="s">
        <v>86</v>
      </c>
      <c r="AZ355" t="s">
        <v>86</v>
      </c>
      <c r="BA355" t="s">
        <v>86</v>
      </c>
      <c r="BB355" t="s">
        <v>86</v>
      </c>
      <c r="BC355" t="s">
        <v>86</v>
      </c>
      <c r="BD355" t="s">
        <v>86</v>
      </c>
      <c r="BE355" t="s">
        <v>86</v>
      </c>
    </row>
    <row r="356" spans="1:57" x14ac:dyDescent="0.45">
      <c r="A356" t="s">
        <v>863</v>
      </c>
      <c r="B356" t="s">
        <v>77</v>
      </c>
      <c r="C356" t="s">
        <v>849</v>
      </c>
      <c r="D356" t="s">
        <v>79</v>
      </c>
      <c r="E356" s="2" t="str">
        <f t="shared" si="8"/>
        <v>FX22031826</v>
      </c>
      <c r="F356" t="s">
        <v>80</v>
      </c>
      <c r="G356" t="s">
        <v>80</v>
      </c>
      <c r="H356" t="s">
        <v>81</v>
      </c>
      <c r="I356" t="s">
        <v>864</v>
      </c>
      <c r="J356">
        <v>28</v>
      </c>
      <c r="K356" t="s">
        <v>83</v>
      </c>
      <c r="L356" t="s">
        <v>84</v>
      </c>
      <c r="M356" t="s">
        <v>85</v>
      </c>
      <c r="N356">
        <v>2</v>
      </c>
      <c r="O356" s="1">
        <v>44628.477569444447</v>
      </c>
      <c r="P356" s="1">
        <v>44628.52144675926</v>
      </c>
      <c r="Q356">
        <v>3418</v>
      </c>
      <c r="R356">
        <v>373</v>
      </c>
      <c r="S356" t="b">
        <v>0</v>
      </c>
      <c r="T356" t="s">
        <v>86</v>
      </c>
      <c r="U356" t="b">
        <v>0</v>
      </c>
      <c r="V356" t="s">
        <v>202</v>
      </c>
      <c r="W356" s="1">
        <v>44628.493715277778</v>
      </c>
      <c r="X356">
        <v>186</v>
      </c>
      <c r="Y356">
        <v>21</v>
      </c>
      <c r="Z356">
        <v>0</v>
      </c>
      <c r="AA356">
        <v>21</v>
      </c>
      <c r="AB356">
        <v>0</v>
      </c>
      <c r="AC356">
        <v>0</v>
      </c>
      <c r="AD356">
        <v>7</v>
      </c>
      <c r="AE356">
        <v>0</v>
      </c>
      <c r="AF356">
        <v>0</v>
      </c>
      <c r="AG356">
        <v>0</v>
      </c>
      <c r="AH356" t="s">
        <v>92</v>
      </c>
      <c r="AI356" s="1">
        <v>44628.52144675926</v>
      </c>
      <c r="AJ356">
        <v>187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7</v>
      </c>
      <c r="AQ356">
        <v>0</v>
      </c>
      <c r="AR356">
        <v>0</v>
      </c>
      <c r="AS356">
        <v>0</v>
      </c>
      <c r="AT356" t="s">
        <v>86</v>
      </c>
      <c r="AU356" t="s">
        <v>86</v>
      </c>
      <c r="AV356" t="s">
        <v>86</v>
      </c>
      <c r="AW356" t="s">
        <v>86</v>
      </c>
      <c r="AX356" t="s">
        <v>86</v>
      </c>
      <c r="AY356" t="s">
        <v>86</v>
      </c>
      <c r="AZ356" t="s">
        <v>86</v>
      </c>
      <c r="BA356" t="s">
        <v>86</v>
      </c>
      <c r="BB356" t="s">
        <v>86</v>
      </c>
      <c r="BC356" t="s">
        <v>86</v>
      </c>
      <c r="BD356" t="s">
        <v>86</v>
      </c>
      <c r="BE356" t="s">
        <v>86</v>
      </c>
    </row>
    <row r="357" spans="1:57" x14ac:dyDescent="0.45">
      <c r="A357" t="s">
        <v>865</v>
      </c>
      <c r="B357" t="s">
        <v>77</v>
      </c>
      <c r="C357" t="s">
        <v>866</v>
      </c>
      <c r="D357" t="s">
        <v>79</v>
      </c>
      <c r="E357" s="2" t="str">
        <f>HYPERLINK("capsilon://?command=openfolder&amp;siteaddress=FAM.docvelocity-na8.net&amp;folderid=FXD2B1F276-B5C6-0F64-84A1-FD7F10346D2A","FX220212811")</f>
        <v>FX220212811</v>
      </c>
      <c r="F357" t="s">
        <v>80</v>
      </c>
      <c r="G357" t="s">
        <v>80</v>
      </c>
      <c r="H357" t="s">
        <v>81</v>
      </c>
      <c r="I357" t="s">
        <v>867</v>
      </c>
      <c r="J357">
        <v>0</v>
      </c>
      <c r="K357" t="s">
        <v>83</v>
      </c>
      <c r="L357" t="s">
        <v>84</v>
      </c>
      <c r="M357" t="s">
        <v>85</v>
      </c>
      <c r="N357">
        <v>1</v>
      </c>
      <c r="O357" s="1">
        <v>44621.575624999998</v>
      </c>
      <c r="P357" s="1">
        <v>44621.739976851852</v>
      </c>
      <c r="Q357">
        <v>13832</v>
      </c>
      <c r="R357">
        <v>368</v>
      </c>
      <c r="S357" t="b">
        <v>0</v>
      </c>
      <c r="T357" t="s">
        <v>86</v>
      </c>
      <c r="U357" t="b">
        <v>0</v>
      </c>
      <c r="V357" t="s">
        <v>87</v>
      </c>
      <c r="W357" s="1">
        <v>44621.739976851852</v>
      </c>
      <c r="X357">
        <v>130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106</v>
      </c>
      <c r="AF357">
        <v>0</v>
      </c>
      <c r="AG357">
        <v>5</v>
      </c>
      <c r="AH357" t="s">
        <v>86</v>
      </c>
      <c r="AI357" t="s">
        <v>86</v>
      </c>
      <c r="AJ357" t="s">
        <v>86</v>
      </c>
      <c r="AK357" t="s">
        <v>86</v>
      </c>
      <c r="AL357" t="s">
        <v>86</v>
      </c>
      <c r="AM357" t="s">
        <v>86</v>
      </c>
      <c r="AN357" t="s">
        <v>86</v>
      </c>
      <c r="AO357" t="s">
        <v>86</v>
      </c>
      <c r="AP357" t="s">
        <v>86</v>
      </c>
      <c r="AQ357" t="s">
        <v>86</v>
      </c>
      <c r="AR357" t="s">
        <v>86</v>
      </c>
      <c r="AS357" t="s">
        <v>86</v>
      </c>
      <c r="AT357" t="s">
        <v>86</v>
      </c>
      <c r="AU357" t="s">
        <v>86</v>
      </c>
      <c r="AV357" t="s">
        <v>86</v>
      </c>
      <c r="AW357" t="s">
        <v>86</v>
      </c>
      <c r="AX357" t="s">
        <v>86</v>
      </c>
      <c r="AY357" t="s">
        <v>86</v>
      </c>
      <c r="AZ357" t="s">
        <v>86</v>
      </c>
      <c r="BA357" t="s">
        <v>86</v>
      </c>
      <c r="BB357" t="s">
        <v>86</v>
      </c>
      <c r="BC357" t="s">
        <v>86</v>
      </c>
      <c r="BD357" t="s">
        <v>86</v>
      </c>
      <c r="BE357" t="s">
        <v>86</v>
      </c>
    </row>
    <row r="358" spans="1:57" x14ac:dyDescent="0.45">
      <c r="A358" t="s">
        <v>868</v>
      </c>
      <c r="B358" t="s">
        <v>77</v>
      </c>
      <c r="C358" t="s">
        <v>172</v>
      </c>
      <c r="D358" t="s">
        <v>79</v>
      </c>
      <c r="E358" s="2" t="str">
        <f>HYPERLINK("capsilon://?command=openfolder&amp;siteaddress=FAM.docvelocity-na8.net&amp;folderid=FXDF15E99B-9F70-A6F9-6292-CAB954D1204C","FX2203885")</f>
        <v>FX2203885</v>
      </c>
      <c r="F358" t="s">
        <v>80</v>
      </c>
      <c r="G358" t="s">
        <v>80</v>
      </c>
      <c r="H358" t="s">
        <v>81</v>
      </c>
      <c r="I358" t="s">
        <v>869</v>
      </c>
      <c r="J358">
        <v>28</v>
      </c>
      <c r="K358" t="s">
        <v>83</v>
      </c>
      <c r="L358" t="s">
        <v>84</v>
      </c>
      <c r="M358" t="s">
        <v>85</v>
      </c>
      <c r="N358">
        <v>2</v>
      </c>
      <c r="O358" s="1">
        <v>44628.482662037037</v>
      </c>
      <c r="P358" s="1">
        <v>44628.528611111113</v>
      </c>
      <c r="Q358">
        <v>2986</v>
      </c>
      <c r="R358">
        <v>984</v>
      </c>
      <c r="S358" t="b">
        <v>0</v>
      </c>
      <c r="T358" t="s">
        <v>86</v>
      </c>
      <c r="U358" t="b">
        <v>0</v>
      </c>
      <c r="V358" t="s">
        <v>116</v>
      </c>
      <c r="W358" s="1">
        <v>44628.496724537035</v>
      </c>
      <c r="X358">
        <v>410</v>
      </c>
      <c r="Y358">
        <v>21</v>
      </c>
      <c r="Z358">
        <v>0</v>
      </c>
      <c r="AA358">
        <v>21</v>
      </c>
      <c r="AB358">
        <v>0</v>
      </c>
      <c r="AC358">
        <v>6</v>
      </c>
      <c r="AD358">
        <v>7</v>
      </c>
      <c r="AE358">
        <v>0</v>
      </c>
      <c r="AF358">
        <v>0</v>
      </c>
      <c r="AG358">
        <v>0</v>
      </c>
      <c r="AH358" t="s">
        <v>106</v>
      </c>
      <c r="AI358" s="1">
        <v>44628.528611111113</v>
      </c>
      <c r="AJ358">
        <v>574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7</v>
      </c>
      <c r="AQ358">
        <v>0</v>
      </c>
      <c r="AR358">
        <v>0</v>
      </c>
      <c r="AS358">
        <v>0</v>
      </c>
      <c r="AT358" t="s">
        <v>86</v>
      </c>
      <c r="AU358" t="s">
        <v>86</v>
      </c>
      <c r="AV358" t="s">
        <v>86</v>
      </c>
      <c r="AW358" t="s">
        <v>86</v>
      </c>
      <c r="AX358" t="s">
        <v>86</v>
      </c>
      <c r="AY358" t="s">
        <v>86</v>
      </c>
      <c r="AZ358" t="s">
        <v>86</v>
      </c>
      <c r="BA358" t="s">
        <v>86</v>
      </c>
      <c r="BB358" t="s">
        <v>86</v>
      </c>
      <c r="BC358" t="s">
        <v>86</v>
      </c>
      <c r="BD358" t="s">
        <v>86</v>
      </c>
      <c r="BE358" t="s">
        <v>86</v>
      </c>
    </row>
    <row r="359" spans="1:57" x14ac:dyDescent="0.45">
      <c r="A359" t="s">
        <v>870</v>
      </c>
      <c r="B359" t="s">
        <v>77</v>
      </c>
      <c r="C359" t="s">
        <v>871</v>
      </c>
      <c r="D359" t="s">
        <v>79</v>
      </c>
      <c r="E359" s="2" t="str">
        <f>HYPERLINK("capsilon://?command=openfolder&amp;siteaddress=FAM.docvelocity-na8.net&amp;folderid=FXA0C87E57-77BF-CFB8-9F96-F3E1D7D9F0F2","FX22032877")</f>
        <v>FX22032877</v>
      </c>
      <c r="F359" t="s">
        <v>80</v>
      </c>
      <c r="G359" t="s">
        <v>80</v>
      </c>
      <c r="H359" t="s">
        <v>81</v>
      </c>
      <c r="I359" t="s">
        <v>872</v>
      </c>
      <c r="J359">
        <v>355</v>
      </c>
      <c r="K359" t="s">
        <v>83</v>
      </c>
      <c r="L359" t="s">
        <v>84</v>
      </c>
      <c r="M359" t="s">
        <v>85</v>
      </c>
      <c r="N359">
        <v>1</v>
      </c>
      <c r="O359" s="1">
        <v>44628.505983796298</v>
      </c>
      <c r="P359" s="1">
        <v>44628.55572916667</v>
      </c>
      <c r="Q359">
        <v>3398</v>
      </c>
      <c r="R359">
        <v>900</v>
      </c>
      <c r="S359" t="b">
        <v>0</v>
      </c>
      <c r="T359" t="s">
        <v>86</v>
      </c>
      <c r="U359" t="b">
        <v>0</v>
      </c>
      <c r="V359" t="s">
        <v>87</v>
      </c>
      <c r="W359" s="1">
        <v>44628.55572916667</v>
      </c>
      <c r="X359">
        <v>439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355</v>
      </c>
      <c r="AE359">
        <v>331</v>
      </c>
      <c r="AF359">
        <v>0</v>
      </c>
      <c r="AG359">
        <v>11</v>
      </c>
      <c r="AH359" t="s">
        <v>86</v>
      </c>
      <c r="AI359" t="s">
        <v>86</v>
      </c>
      <c r="AJ359" t="s">
        <v>86</v>
      </c>
      <c r="AK359" t="s">
        <v>86</v>
      </c>
      <c r="AL359" t="s">
        <v>86</v>
      </c>
      <c r="AM359" t="s">
        <v>86</v>
      </c>
      <c r="AN359" t="s">
        <v>86</v>
      </c>
      <c r="AO359" t="s">
        <v>86</v>
      </c>
      <c r="AP359" t="s">
        <v>86</v>
      </c>
      <c r="AQ359" t="s">
        <v>86</v>
      </c>
      <c r="AR359" t="s">
        <v>86</v>
      </c>
      <c r="AS359" t="s">
        <v>86</v>
      </c>
      <c r="AT359" t="s">
        <v>86</v>
      </c>
      <c r="AU359" t="s">
        <v>86</v>
      </c>
      <c r="AV359" t="s">
        <v>86</v>
      </c>
      <c r="AW359" t="s">
        <v>86</v>
      </c>
      <c r="AX359" t="s">
        <v>86</v>
      </c>
      <c r="AY359" t="s">
        <v>86</v>
      </c>
      <c r="AZ359" t="s">
        <v>86</v>
      </c>
      <c r="BA359" t="s">
        <v>86</v>
      </c>
      <c r="BB359" t="s">
        <v>86</v>
      </c>
      <c r="BC359" t="s">
        <v>86</v>
      </c>
      <c r="BD359" t="s">
        <v>86</v>
      </c>
      <c r="BE359" t="s">
        <v>86</v>
      </c>
    </row>
    <row r="360" spans="1:57" x14ac:dyDescent="0.45">
      <c r="A360" t="s">
        <v>873</v>
      </c>
      <c r="B360" t="s">
        <v>77</v>
      </c>
      <c r="C360" t="s">
        <v>739</v>
      </c>
      <c r="D360" t="s">
        <v>79</v>
      </c>
      <c r="E360" s="2" t="str">
        <f>HYPERLINK("capsilon://?command=openfolder&amp;siteaddress=FAM.docvelocity-na8.net&amp;folderid=FX3235149B-ED8D-0AAB-0844-1F13A1BB090B","FX22023688")</f>
        <v>FX22023688</v>
      </c>
      <c r="F360" t="s">
        <v>80</v>
      </c>
      <c r="G360" t="s">
        <v>80</v>
      </c>
      <c r="H360" t="s">
        <v>81</v>
      </c>
      <c r="I360" t="s">
        <v>740</v>
      </c>
      <c r="J360">
        <v>262</v>
      </c>
      <c r="K360" t="s">
        <v>83</v>
      </c>
      <c r="L360" t="s">
        <v>84</v>
      </c>
      <c r="M360" t="s">
        <v>85</v>
      </c>
      <c r="N360">
        <v>2</v>
      </c>
      <c r="O360" s="1">
        <v>44628.510891203703</v>
      </c>
      <c r="P360" s="1">
        <v>44628.567604166667</v>
      </c>
      <c r="Q360">
        <v>826</v>
      </c>
      <c r="R360">
        <v>4074</v>
      </c>
      <c r="S360" t="b">
        <v>0</v>
      </c>
      <c r="T360" t="s">
        <v>86</v>
      </c>
      <c r="U360" t="b">
        <v>1</v>
      </c>
      <c r="V360" t="s">
        <v>152</v>
      </c>
      <c r="W360" s="1">
        <v>44628.541562500002</v>
      </c>
      <c r="X360">
        <v>2456</v>
      </c>
      <c r="Y360">
        <v>224</v>
      </c>
      <c r="Z360">
        <v>0</v>
      </c>
      <c r="AA360">
        <v>224</v>
      </c>
      <c r="AB360">
        <v>0</v>
      </c>
      <c r="AC360">
        <v>50</v>
      </c>
      <c r="AD360">
        <v>38</v>
      </c>
      <c r="AE360">
        <v>0</v>
      </c>
      <c r="AF360">
        <v>0</v>
      </c>
      <c r="AG360">
        <v>0</v>
      </c>
      <c r="AH360" t="s">
        <v>106</v>
      </c>
      <c r="AI360" s="1">
        <v>44628.567604166667</v>
      </c>
      <c r="AJ360">
        <v>1600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38</v>
      </c>
      <c r="AQ360">
        <v>0</v>
      </c>
      <c r="AR360">
        <v>0</v>
      </c>
      <c r="AS360">
        <v>0</v>
      </c>
      <c r="AT360" t="s">
        <v>86</v>
      </c>
      <c r="AU360" t="s">
        <v>86</v>
      </c>
      <c r="AV360" t="s">
        <v>86</v>
      </c>
      <c r="AW360" t="s">
        <v>86</v>
      </c>
      <c r="AX360" t="s">
        <v>86</v>
      </c>
      <c r="AY360" t="s">
        <v>86</v>
      </c>
      <c r="AZ360" t="s">
        <v>86</v>
      </c>
      <c r="BA360" t="s">
        <v>86</v>
      </c>
      <c r="BB360" t="s">
        <v>86</v>
      </c>
      <c r="BC360" t="s">
        <v>86</v>
      </c>
      <c r="BD360" t="s">
        <v>86</v>
      </c>
      <c r="BE360" t="s">
        <v>86</v>
      </c>
    </row>
    <row r="361" spans="1:57" x14ac:dyDescent="0.45">
      <c r="A361" t="s">
        <v>874</v>
      </c>
      <c r="B361" t="s">
        <v>77</v>
      </c>
      <c r="C361" t="s">
        <v>875</v>
      </c>
      <c r="D361" t="s">
        <v>79</v>
      </c>
      <c r="E361" s="2" t="str">
        <f>HYPERLINK("capsilon://?command=openfolder&amp;siteaddress=FAM.docvelocity-na8.net&amp;folderid=FXDCCF0D8F-5E33-E951-0193-22C8FDCF4313","FX220212872")</f>
        <v>FX220212872</v>
      </c>
      <c r="F361" t="s">
        <v>80</v>
      </c>
      <c r="G361" t="s">
        <v>80</v>
      </c>
      <c r="H361" t="s">
        <v>81</v>
      </c>
      <c r="I361" t="s">
        <v>876</v>
      </c>
      <c r="J361">
        <v>148</v>
      </c>
      <c r="K361" t="s">
        <v>83</v>
      </c>
      <c r="L361" t="s">
        <v>84</v>
      </c>
      <c r="M361" t="s">
        <v>85</v>
      </c>
      <c r="N361">
        <v>1</v>
      </c>
      <c r="O361" s="1">
        <v>44628.529293981483</v>
      </c>
      <c r="P361" s="1">
        <v>44628.535428240742</v>
      </c>
      <c r="Q361">
        <v>149</v>
      </c>
      <c r="R361">
        <v>381</v>
      </c>
      <c r="S361" t="b">
        <v>0</v>
      </c>
      <c r="T361" t="s">
        <v>86</v>
      </c>
      <c r="U361" t="b">
        <v>0</v>
      </c>
      <c r="V361" t="s">
        <v>113</v>
      </c>
      <c r="W361" s="1">
        <v>44628.535428240742</v>
      </c>
      <c r="X361">
        <v>366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148</v>
      </c>
      <c r="AE361">
        <v>143</v>
      </c>
      <c r="AF361">
        <v>0</v>
      </c>
      <c r="AG361">
        <v>3</v>
      </c>
      <c r="AH361" t="s">
        <v>86</v>
      </c>
      <c r="AI361" t="s">
        <v>86</v>
      </c>
      <c r="AJ361" t="s">
        <v>86</v>
      </c>
      <c r="AK361" t="s">
        <v>86</v>
      </c>
      <c r="AL361" t="s">
        <v>86</v>
      </c>
      <c r="AM361" t="s">
        <v>86</v>
      </c>
      <c r="AN361" t="s">
        <v>86</v>
      </c>
      <c r="AO361" t="s">
        <v>86</v>
      </c>
      <c r="AP361" t="s">
        <v>86</v>
      </c>
      <c r="AQ361" t="s">
        <v>86</v>
      </c>
      <c r="AR361" t="s">
        <v>86</v>
      </c>
      <c r="AS361" t="s">
        <v>86</v>
      </c>
      <c r="AT361" t="s">
        <v>86</v>
      </c>
      <c r="AU361" t="s">
        <v>86</v>
      </c>
      <c r="AV361" t="s">
        <v>86</v>
      </c>
      <c r="AW361" t="s">
        <v>86</v>
      </c>
      <c r="AX361" t="s">
        <v>86</v>
      </c>
      <c r="AY361" t="s">
        <v>86</v>
      </c>
      <c r="AZ361" t="s">
        <v>86</v>
      </c>
      <c r="BA361" t="s">
        <v>86</v>
      </c>
      <c r="BB361" t="s">
        <v>86</v>
      </c>
      <c r="BC361" t="s">
        <v>86</v>
      </c>
      <c r="BD361" t="s">
        <v>86</v>
      </c>
      <c r="BE361" t="s">
        <v>86</v>
      </c>
    </row>
    <row r="362" spans="1:57" x14ac:dyDescent="0.45">
      <c r="A362" t="s">
        <v>877</v>
      </c>
      <c r="B362" t="s">
        <v>77</v>
      </c>
      <c r="C362" t="s">
        <v>875</v>
      </c>
      <c r="D362" t="s">
        <v>79</v>
      </c>
      <c r="E362" s="2" t="str">
        <f>HYPERLINK("capsilon://?command=openfolder&amp;siteaddress=FAM.docvelocity-na8.net&amp;folderid=FXDCCF0D8F-5E33-E951-0193-22C8FDCF4313","FX220212872")</f>
        <v>FX220212872</v>
      </c>
      <c r="F362" t="s">
        <v>80</v>
      </c>
      <c r="G362" t="s">
        <v>80</v>
      </c>
      <c r="H362" t="s">
        <v>81</v>
      </c>
      <c r="I362" t="s">
        <v>878</v>
      </c>
      <c r="J362">
        <v>62</v>
      </c>
      <c r="K362" t="s">
        <v>83</v>
      </c>
      <c r="L362" t="s">
        <v>84</v>
      </c>
      <c r="M362" t="s">
        <v>85</v>
      </c>
      <c r="N362">
        <v>2</v>
      </c>
      <c r="O362" s="1">
        <v>44628.529745370368</v>
      </c>
      <c r="P362" s="1">
        <v>44628.537800925929</v>
      </c>
      <c r="Q362">
        <v>217</v>
      </c>
      <c r="R362">
        <v>479</v>
      </c>
      <c r="S362" t="b">
        <v>0</v>
      </c>
      <c r="T362" t="s">
        <v>86</v>
      </c>
      <c r="U362" t="b">
        <v>0</v>
      </c>
      <c r="V362" t="s">
        <v>202</v>
      </c>
      <c r="W362" s="1">
        <v>44628.533738425926</v>
      </c>
      <c r="X362">
        <v>297</v>
      </c>
      <c r="Y362">
        <v>57</v>
      </c>
      <c r="Z362">
        <v>0</v>
      </c>
      <c r="AA362">
        <v>57</v>
      </c>
      <c r="AB362">
        <v>0</v>
      </c>
      <c r="AC362">
        <v>0</v>
      </c>
      <c r="AD362">
        <v>5</v>
      </c>
      <c r="AE362">
        <v>0</v>
      </c>
      <c r="AF362">
        <v>0</v>
      </c>
      <c r="AG362">
        <v>0</v>
      </c>
      <c r="AH362" t="s">
        <v>207</v>
      </c>
      <c r="AI362" s="1">
        <v>44628.537800925929</v>
      </c>
      <c r="AJ362">
        <v>182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5</v>
      </c>
      <c r="AQ362">
        <v>0</v>
      </c>
      <c r="AR362">
        <v>0</v>
      </c>
      <c r="AS362">
        <v>0</v>
      </c>
      <c r="AT362" t="s">
        <v>86</v>
      </c>
      <c r="AU362" t="s">
        <v>86</v>
      </c>
      <c r="AV362" t="s">
        <v>86</v>
      </c>
      <c r="AW362" t="s">
        <v>86</v>
      </c>
      <c r="AX362" t="s">
        <v>86</v>
      </c>
      <c r="AY362" t="s">
        <v>86</v>
      </c>
      <c r="AZ362" t="s">
        <v>86</v>
      </c>
      <c r="BA362" t="s">
        <v>86</v>
      </c>
      <c r="BB362" t="s">
        <v>86</v>
      </c>
      <c r="BC362" t="s">
        <v>86</v>
      </c>
      <c r="BD362" t="s">
        <v>86</v>
      </c>
      <c r="BE362" t="s">
        <v>86</v>
      </c>
    </row>
    <row r="363" spans="1:57" x14ac:dyDescent="0.45">
      <c r="A363" t="s">
        <v>879</v>
      </c>
      <c r="B363" t="s">
        <v>77</v>
      </c>
      <c r="C363" t="s">
        <v>875</v>
      </c>
      <c r="D363" t="s">
        <v>79</v>
      </c>
      <c r="E363" s="2" t="str">
        <f>HYPERLINK("capsilon://?command=openfolder&amp;siteaddress=FAM.docvelocity-na8.net&amp;folderid=FXDCCF0D8F-5E33-E951-0193-22C8FDCF4313","FX220212872")</f>
        <v>FX220212872</v>
      </c>
      <c r="F363" t="s">
        <v>80</v>
      </c>
      <c r="G363" t="s">
        <v>80</v>
      </c>
      <c r="H363" t="s">
        <v>81</v>
      </c>
      <c r="I363" t="s">
        <v>880</v>
      </c>
      <c r="J363">
        <v>0</v>
      </c>
      <c r="K363" t="s">
        <v>83</v>
      </c>
      <c r="L363" t="s">
        <v>84</v>
      </c>
      <c r="M363" t="s">
        <v>85</v>
      </c>
      <c r="N363">
        <v>2</v>
      </c>
      <c r="O363" s="1">
        <v>44628.531388888892</v>
      </c>
      <c r="P363" s="1">
        <v>44628.552337962959</v>
      </c>
      <c r="Q363">
        <v>862</v>
      </c>
      <c r="R363">
        <v>948</v>
      </c>
      <c r="S363" t="b">
        <v>0</v>
      </c>
      <c r="T363" t="s">
        <v>86</v>
      </c>
      <c r="U363" t="b">
        <v>0</v>
      </c>
      <c r="V363" t="s">
        <v>202</v>
      </c>
      <c r="W363" s="1">
        <v>44628.540381944447</v>
      </c>
      <c r="X363">
        <v>573</v>
      </c>
      <c r="Y363">
        <v>74</v>
      </c>
      <c r="Z363">
        <v>0</v>
      </c>
      <c r="AA363">
        <v>74</v>
      </c>
      <c r="AB363">
        <v>0</v>
      </c>
      <c r="AC363">
        <v>52</v>
      </c>
      <c r="AD363">
        <v>-74</v>
      </c>
      <c r="AE363">
        <v>0</v>
      </c>
      <c r="AF363">
        <v>0</v>
      </c>
      <c r="AG363">
        <v>0</v>
      </c>
      <c r="AH363" t="s">
        <v>122</v>
      </c>
      <c r="AI363" s="1">
        <v>44628.552337962959</v>
      </c>
      <c r="AJ363">
        <v>238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-74</v>
      </c>
      <c r="AQ363">
        <v>0</v>
      </c>
      <c r="AR363">
        <v>0</v>
      </c>
      <c r="AS363">
        <v>0</v>
      </c>
      <c r="AT363" t="s">
        <v>86</v>
      </c>
      <c r="AU363" t="s">
        <v>86</v>
      </c>
      <c r="AV363" t="s">
        <v>86</v>
      </c>
      <c r="AW363" t="s">
        <v>86</v>
      </c>
      <c r="AX363" t="s">
        <v>86</v>
      </c>
      <c r="AY363" t="s">
        <v>86</v>
      </c>
      <c r="AZ363" t="s">
        <v>86</v>
      </c>
      <c r="BA363" t="s">
        <v>86</v>
      </c>
      <c r="BB363" t="s">
        <v>86</v>
      </c>
      <c r="BC363" t="s">
        <v>86</v>
      </c>
      <c r="BD363" t="s">
        <v>86</v>
      </c>
      <c r="BE363" t="s">
        <v>86</v>
      </c>
    </row>
    <row r="364" spans="1:57" x14ac:dyDescent="0.45">
      <c r="A364" t="s">
        <v>881</v>
      </c>
      <c r="B364" t="s">
        <v>77</v>
      </c>
      <c r="C364" t="s">
        <v>875</v>
      </c>
      <c r="D364" t="s">
        <v>79</v>
      </c>
      <c r="E364" s="2" t="str">
        <f>HYPERLINK("capsilon://?command=openfolder&amp;siteaddress=FAM.docvelocity-na8.net&amp;folderid=FXDCCF0D8F-5E33-E951-0193-22C8FDCF4313","FX220212872")</f>
        <v>FX220212872</v>
      </c>
      <c r="F364" t="s">
        <v>80</v>
      </c>
      <c r="G364" t="s">
        <v>80</v>
      </c>
      <c r="H364" t="s">
        <v>81</v>
      </c>
      <c r="I364" t="s">
        <v>882</v>
      </c>
      <c r="J364">
        <v>57</v>
      </c>
      <c r="K364" t="s">
        <v>83</v>
      </c>
      <c r="L364" t="s">
        <v>84</v>
      </c>
      <c r="M364" t="s">
        <v>85</v>
      </c>
      <c r="N364">
        <v>2</v>
      </c>
      <c r="O364" s="1">
        <v>44628.531643518516</v>
      </c>
      <c r="P364" s="1">
        <v>44628.555046296293</v>
      </c>
      <c r="Q364">
        <v>740</v>
      </c>
      <c r="R364">
        <v>1282</v>
      </c>
      <c r="S364" t="b">
        <v>0</v>
      </c>
      <c r="T364" t="s">
        <v>86</v>
      </c>
      <c r="U364" t="b">
        <v>0</v>
      </c>
      <c r="V364" t="s">
        <v>551</v>
      </c>
      <c r="W364" s="1">
        <v>44628.546782407408</v>
      </c>
      <c r="X364">
        <v>1133</v>
      </c>
      <c r="Y364">
        <v>52</v>
      </c>
      <c r="Z364">
        <v>0</v>
      </c>
      <c r="AA364">
        <v>52</v>
      </c>
      <c r="AB364">
        <v>0</v>
      </c>
      <c r="AC364">
        <v>3</v>
      </c>
      <c r="AD364">
        <v>5</v>
      </c>
      <c r="AE364">
        <v>0</v>
      </c>
      <c r="AF364">
        <v>0</v>
      </c>
      <c r="AG364">
        <v>0</v>
      </c>
      <c r="AH364" t="s">
        <v>122</v>
      </c>
      <c r="AI364" s="1">
        <v>44628.555046296293</v>
      </c>
      <c r="AJ364">
        <v>149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5</v>
      </c>
      <c r="AQ364">
        <v>0</v>
      </c>
      <c r="AR364">
        <v>0</v>
      </c>
      <c r="AS364">
        <v>0</v>
      </c>
      <c r="AT364" t="s">
        <v>86</v>
      </c>
      <c r="AU364" t="s">
        <v>86</v>
      </c>
      <c r="AV364" t="s">
        <v>86</v>
      </c>
      <c r="AW364" t="s">
        <v>86</v>
      </c>
      <c r="AX364" t="s">
        <v>86</v>
      </c>
      <c r="AY364" t="s">
        <v>86</v>
      </c>
      <c r="AZ364" t="s">
        <v>86</v>
      </c>
      <c r="BA364" t="s">
        <v>86</v>
      </c>
      <c r="BB364" t="s">
        <v>86</v>
      </c>
      <c r="BC364" t="s">
        <v>86</v>
      </c>
      <c r="BD364" t="s">
        <v>86</v>
      </c>
      <c r="BE364" t="s">
        <v>86</v>
      </c>
    </row>
    <row r="365" spans="1:57" x14ac:dyDescent="0.45">
      <c r="A365" t="s">
        <v>883</v>
      </c>
      <c r="B365" t="s">
        <v>77</v>
      </c>
      <c r="C365" t="s">
        <v>884</v>
      </c>
      <c r="D365" t="s">
        <v>79</v>
      </c>
      <c r="E365" s="2" t="str">
        <f>HYPERLINK("capsilon://?command=openfolder&amp;siteaddress=FAM.docvelocity-na8.net&amp;folderid=FX29F4CB42-6042-8A83-395C-E3167BD83F01","FX22033491")</f>
        <v>FX22033491</v>
      </c>
      <c r="F365" t="s">
        <v>80</v>
      </c>
      <c r="G365" t="s">
        <v>80</v>
      </c>
      <c r="H365" t="s">
        <v>81</v>
      </c>
      <c r="I365" t="s">
        <v>885</v>
      </c>
      <c r="J365">
        <v>192</v>
      </c>
      <c r="K365" t="s">
        <v>83</v>
      </c>
      <c r="L365" t="s">
        <v>84</v>
      </c>
      <c r="M365" t="s">
        <v>85</v>
      </c>
      <c r="N365">
        <v>1</v>
      </c>
      <c r="O365" s="1">
        <v>44628.53261574074</v>
      </c>
      <c r="P365" s="1">
        <v>44628.582465277781</v>
      </c>
      <c r="Q365">
        <v>2957</v>
      </c>
      <c r="R365">
        <v>1350</v>
      </c>
      <c r="S365" t="b">
        <v>0</v>
      </c>
      <c r="T365" t="s">
        <v>86</v>
      </c>
      <c r="U365" t="b">
        <v>0</v>
      </c>
      <c r="V365" t="s">
        <v>87</v>
      </c>
      <c r="W365" s="1">
        <v>44628.582465277781</v>
      </c>
      <c r="X365">
        <v>956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192</v>
      </c>
      <c r="AE365">
        <v>180</v>
      </c>
      <c r="AF365">
        <v>0</v>
      </c>
      <c r="AG365">
        <v>6</v>
      </c>
      <c r="AH365" t="s">
        <v>86</v>
      </c>
      <c r="AI365" t="s">
        <v>86</v>
      </c>
      <c r="AJ365" t="s">
        <v>86</v>
      </c>
      <c r="AK365" t="s">
        <v>86</v>
      </c>
      <c r="AL365" t="s">
        <v>86</v>
      </c>
      <c r="AM365" t="s">
        <v>86</v>
      </c>
      <c r="AN365" t="s">
        <v>86</v>
      </c>
      <c r="AO365" t="s">
        <v>86</v>
      </c>
      <c r="AP365" t="s">
        <v>86</v>
      </c>
      <c r="AQ365" t="s">
        <v>86</v>
      </c>
      <c r="AR365" t="s">
        <v>86</v>
      </c>
      <c r="AS365" t="s">
        <v>86</v>
      </c>
      <c r="AT365" t="s">
        <v>86</v>
      </c>
      <c r="AU365" t="s">
        <v>86</v>
      </c>
      <c r="AV365" t="s">
        <v>86</v>
      </c>
      <c r="AW365" t="s">
        <v>86</v>
      </c>
      <c r="AX365" t="s">
        <v>86</v>
      </c>
      <c r="AY365" t="s">
        <v>86</v>
      </c>
      <c r="AZ365" t="s">
        <v>86</v>
      </c>
      <c r="BA365" t="s">
        <v>86</v>
      </c>
      <c r="BB365" t="s">
        <v>86</v>
      </c>
      <c r="BC365" t="s">
        <v>86</v>
      </c>
      <c r="BD365" t="s">
        <v>86</v>
      </c>
      <c r="BE365" t="s">
        <v>86</v>
      </c>
    </row>
    <row r="366" spans="1:57" x14ac:dyDescent="0.45">
      <c r="A366" t="s">
        <v>886</v>
      </c>
      <c r="B366" t="s">
        <v>77</v>
      </c>
      <c r="C366" t="s">
        <v>875</v>
      </c>
      <c r="D366" t="s">
        <v>79</v>
      </c>
      <c r="E366" s="2" t="str">
        <f t="shared" ref="E366:E372" si="9">HYPERLINK("capsilon://?command=openfolder&amp;siteaddress=FAM.docvelocity-na8.net&amp;folderid=FXDCCF0D8F-5E33-E951-0193-22C8FDCF4313","FX220212872")</f>
        <v>FX220212872</v>
      </c>
      <c r="F366" t="s">
        <v>80</v>
      </c>
      <c r="G366" t="s">
        <v>80</v>
      </c>
      <c r="H366" t="s">
        <v>81</v>
      </c>
      <c r="I366" t="s">
        <v>887</v>
      </c>
      <c r="J366">
        <v>28</v>
      </c>
      <c r="K366" t="s">
        <v>83</v>
      </c>
      <c r="L366" t="s">
        <v>84</v>
      </c>
      <c r="M366" t="s">
        <v>85</v>
      </c>
      <c r="N366">
        <v>2</v>
      </c>
      <c r="O366" s="1">
        <v>44628.532962962963</v>
      </c>
      <c r="P366" s="1">
        <v>44628.557847222219</v>
      </c>
      <c r="Q366">
        <v>1460</v>
      </c>
      <c r="R366">
        <v>690</v>
      </c>
      <c r="S366" t="b">
        <v>0</v>
      </c>
      <c r="T366" t="s">
        <v>86</v>
      </c>
      <c r="U366" t="b">
        <v>0</v>
      </c>
      <c r="V366" t="s">
        <v>202</v>
      </c>
      <c r="W366" s="1">
        <v>44628.542881944442</v>
      </c>
      <c r="X366">
        <v>202</v>
      </c>
      <c r="Y366">
        <v>21</v>
      </c>
      <c r="Z366">
        <v>0</v>
      </c>
      <c r="AA366">
        <v>21</v>
      </c>
      <c r="AB366">
        <v>0</v>
      </c>
      <c r="AC366">
        <v>2</v>
      </c>
      <c r="AD366">
        <v>7</v>
      </c>
      <c r="AE366">
        <v>0</v>
      </c>
      <c r="AF366">
        <v>0</v>
      </c>
      <c r="AG366">
        <v>0</v>
      </c>
      <c r="AH366" t="s">
        <v>92</v>
      </c>
      <c r="AI366" s="1">
        <v>44628.557847222219</v>
      </c>
      <c r="AJ366">
        <v>488</v>
      </c>
      <c r="AK366">
        <v>1</v>
      </c>
      <c r="AL366">
        <v>0</v>
      </c>
      <c r="AM366">
        <v>1</v>
      </c>
      <c r="AN366">
        <v>0</v>
      </c>
      <c r="AO366">
        <v>1</v>
      </c>
      <c r="AP366">
        <v>6</v>
      </c>
      <c r="AQ366">
        <v>0</v>
      </c>
      <c r="AR366">
        <v>0</v>
      </c>
      <c r="AS366">
        <v>0</v>
      </c>
      <c r="AT366" t="s">
        <v>86</v>
      </c>
      <c r="AU366" t="s">
        <v>86</v>
      </c>
      <c r="AV366" t="s">
        <v>86</v>
      </c>
      <c r="AW366" t="s">
        <v>86</v>
      </c>
      <c r="AX366" t="s">
        <v>86</v>
      </c>
      <c r="AY366" t="s">
        <v>86</v>
      </c>
      <c r="AZ366" t="s">
        <v>86</v>
      </c>
      <c r="BA366" t="s">
        <v>86</v>
      </c>
      <c r="BB366" t="s">
        <v>86</v>
      </c>
      <c r="BC366" t="s">
        <v>86</v>
      </c>
      <c r="BD366" t="s">
        <v>86</v>
      </c>
      <c r="BE366" t="s">
        <v>86</v>
      </c>
    </row>
    <row r="367" spans="1:57" x14ac:dyDescent="0.45">
      <c r="A367" t="s">
        <v>888</v>
      </c>
      <c r="B367" t="s">
        <v>77</v>
      </c>
      <c r="C367" t="s">
        <v>875</v>
      </c>
      <c r="D367" t="s">
        <v>79</v>
      </c>
      <c r="E367" s="2" t="str">
        <f t="shared" si="9"/>
        <v>FX220212872</v>
      </c>
      <c r="F367" t="s">
        <v>80</v>
      </c>
      <c r="G367" t="s">
        <v>80</v>
      </c>
      <c r="H367" t="s">
        <v>81</v>
      </c>
      <c r="I367" t="s">
        <v>889</v>
      </c>
      <c r="J367">
        <v>148</v>
      </c>
      <c r="K367" t="s">
        <v>83</v>
      </c>
      <c r="L367" t="s">
        <v>84</v>
      </c>
      <c r="M367" t="s">
        <v>85</v>
      </c>
      <c r="N367">
        <v>1</v>
      </c>
      <c r="O367" s="1">
        <v>44628.534247685187</v>
      </c>
      <c r="P367" s="1">
        <v>44628.580451388887</v>
      </c>
      <c r="Q367">
        <v>3559</v>
      </c>
      <c r="R367">
        <v>433</v>
      </c>
      <c r="S367" t="b">
        <v>0</v>
      </c>
      <c r="T367" t="s">
        <v>86</v>
      </c>
      <c r="U367" t="b">
        <v>0</v>
      </c>
      <c r="V367" t="s">
        <v>113</v>
      </c>
      <c r="W367" s="1">
        <v>44628.580451388887</v>
      </c>
      <c r="X367">
        <v>287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148</v>
      </c>
      <c r="AE367">
        <v>143</v>
      </c>
      <c r="AF367">
        <v>0</v>
      </c>
      <c r="AG367">
        <v>3</v>
      </c>
      <c r="AH367" t="s">
        <v>86</v>
      </c>
      <c r="AI367" t="s">
        <v>86</v>
      </c>
      <c r="AJ367" t="s">
        <v>86</v>
      </c>
      <c r="AK367" t="s">
        <v>86</v>
      </c>
      <c r="AL367" t="s">
        <v>86</v>
      </c>
      <c r="AM367" t="s">
        <v>86</v>
      </c>
      <c r="AN367" t="s">
        <v>86</v>
      </c>
      <c r="AO367" t="s">
        <v>86</v>
      </c>
      <c r="AP367" t="s">
        <v>86</v>
      </c>
      <c r="AQ367" t="s">
        <v>86</v>
      </c>
      <c r="AR367" t="s">
        <v>86</v>
      </c>
      <c r="AS367" t="s">
        <v>86</v>
      </c>
      <c r="AT367" t="s">
        <v>86</v>
      </c>
      <c r="AU367" t="s">
        <v>86</v>
      </c>
      <c r="AV367" t="s">
        <v>86</v>
      </c>
      <c r="AW367" t="s">
        <v>86</v>
      </c>
      <c r="AX367" t="s">
        <v>86</v>
      </c>
      <c r="AY367" t="s">
        <v>86</v>
      </c>
      <c r="AZ367" t="s">
        <v>86</v>
      </c>
      <c r="BA367" t="s">
        <v>86</v>
      </c>
      <c r="BB367" t="s">
        <v>86</v>
      </c>
      <c r="BC367" t="s">
        <v>86</v>
      </c>
      <c r="BD367" t="s">
        <v>86</v>
      </c>
      <c r="BE367" t="s">
        <v>86</v>
      </c>
    </row>
    <row r="368" spans="1:57" x14ac:dyDescent="0.45">
      <c r="A368" t="s">
        <v>890</v>
      </c>
      <c r="B368" t="s">
        <v>77</v>
      </c>
      <c r="C368" t="s">
        <v>875</v>
      </c>
      <c r="D368" t="s">
        <v>79</v>
      </c>
      <c r="E368" s="2" t="str">
        <f t="shared" si="9"/>
        <v>FX220212872</v>
      </c>
      <c r="F368" t="s">
        <v>80</v>
      </c>
      <c r="G368" t="s">
        <v>80</v>
      </c>
      <c r="H368" t="s">
        <v>81</v>
      </c>
      <c r="I368" t="s">
        <v>891</v>
      </c>
      <c r="J368">
        <v>57</v>
      </c>
      <c r="K368" t="s">
        <v>83</v>
      </c>
      <c r="L368" t="s">
        <v>84</v>
      </c>
      <c r="M368" t="s">
        <v>85</v>
      </c>
      <c r="N368">
        <v>2</v>
      </c>
      <c r="O368" s="1">
        <v>44628.534525462965</v>
      </c>
      <c r="P368" s="1">
        <v>44628.561076388891</v>
      </c>
      <c r="Q368">
        <v>694</v>
      </c>
      <c r="R368">
        <v>1600</v>
      </c>
      <c r="S368" t="b">
        <v>0</v>
      </c>
      <c r="T368" t="s">
        <v>86</v>
      </c>
      <c r="U368" t="b">
        <v>0</v>
      </c>
      <c r="V368" t="s">
        <v>152</v>
      </c>
      <c r="W368" s="1">
        <v>44628.556018518517</v>
      </c>
      <c r="X368">
        <v>1199</v>
      </c>
      <c r="Y368">
        <v>52</v>
      </c>
      <c r="Z368">
        <v>0</v>
      </c>
      <c r="AA368">
        <v>52</v>
      </c>
      <c r="AB368">
        <v>0</v>
      </c>
      <c r="AC368">
        <v>3</v>
      </c>
      <c r="AD368">
        <v>5</v>
      </c>
      <c r="AE368">
        <v>0</v>
      </c>
      <c r="AF368">
        <v>0</v>
      </c>
      <c r="AG368">
        <v>0</v>
      </c>
      <c r="AH368" t="s">
        <v>207</v>
      </c>
      <c r="AI368" s="1">
        <v>44628.561076388891</v>
      </c>
      <c r="AJ368">
        <v>401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5</v>
      </c>
      <c r="AQ368">
        <v>0</v>
      </c>
      <c r="AR368">
        <v>0</v>
      </c>
      <c r="AS368">
        <v>0</v>
      </c>
      <c r="AT368" t="s">
        <v>86</v>
      </c>
      <c r="AU368" t="s">
        <v>86</v>
      </c>
      <c r="AV368" t="s">
        <v>86</v>
      </c>
      <c r="AW368" t="s">
        <v>86</v>
      </c>
      <c r="AX368" t="s">
        <v>86</v>
      </c>
      <c r="AY368" t="s">
        <v>86</v>
      </c>
      <c r="AZ368" t="s">
        <v>86</v>
      </c>
      <c r="BA368" t="s">
        <v>86</v>
      </c>
      <c r="BB368" t="s">
        <v>86</v>
      </c>
      <c r="BC368" t="s">
        <v>86</v>
      </c>
      <c r="BD368" t="s">
        <v>86</v>
      </c>
      <c r="BE368" t="s">
        <v>86</v>
      </c>
    </row>
    <row r="369" spans="1:57" x14ac:dyDescent="0.45">
      <c r="A369" t="s">
        <v>892</v>
      </c>
      <c r="B369" t="s">
        <v>77</v>
      </c>
      <c r="C369" t="s">
        <v>875</v>
      </c>
      <c r="D369" t="s">
        <v>79</v>
      </c>
      <c r="E369" s="2" t="str">
        <f t="shared" si="9"/>
        <v>FX220212872</v>
      </c>
      <c r="F369" t="s">
        <v>80</v>
      </c>
      <c r="G369" t="s">
        <v>80</v>
      </c>
      <c r="H369" t="s">
        <v>81</v>
      </c>
      <c r="I369" t="s">
        <v>893</v>
      </c>
      <c r="J369">
        <v>62</v>
      </c>
      <c r="K369" t="s">
        <v>83</v>
      </c>
      <c r="L369" t="s">
        <v>84</v>
      </c>
      <c r="M369" t="s">
        <v>85</v>
      </c>
      <c r="N369">
        <v>2</v>
      </c>
      <c r="O369" s="1">
        <v>44628.534814814811</v>
      </c>
      <c r="P369" s="1">
        <v>44628.55332175926</v>
      </c>
      <c r="Q369">
        <v>1317</v>
      </c>
      <c r="R369">
        <v>282</v>
      </c>
      <c r="S369" t="b">
        <v>0</v>
      </c>
      <c r="T369" t="s">
        <v>86</v>
      </c>
      <c r="U369" t="b">
        <v>0</v>
      </c>
      <c r="V369" t="s">
        <v>202</v>
      </c>
      <c r="W369" s="1">
        <v>44628.545393518521</v>
      </c>
      <c r="X369">
        <v>198</v>
      </c>
      <c r="Y369">
        <v>57</v>
      </c>
      <c r="Z369">
        <v>0</v>
      </c>
      <c r="AA369">
        <v>57</v>
      </c>
      <c r="AB369">
        <v>0</v>
      </c>
      <c r="AC369">
        <v>0</v>
      </c>
      <c r="AD369">
        <v>5</v>
      </c>
      <c r="AE369">
        <v>0</v>
      </c>
      <c r="AF369">
        <v>0</v>
      </c>
      <c r="AG369">
        <v>0</v>
      </c>
      <c r="AH369" t="s">
        <v>122</v>
      </c>
      <c r="AI369" s="1">
        <v>44628.55332175926</v>
      </c>
      <c r="AJ369">
        <v>84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5</v>
      </c>
      <c r="AQ369">
        <v>0</v>
      </c>
      <c r="AR369">
        <v>0</v>
      </c>
      <c r="AS369">
        <v>0</v>
      </c>
      <c r="AT369" t="s">
        <v>86</v>
      </c>
      <c r="AU369" t="s">
        <v>86</v>
      </c>
      <c r="AV369" t="s">
        <v>86</v>
      </c>
      <c r="AW369" t="s">
        <v>86</v>
      </c>
      <c r="AX369" t="s">
        <v>86</v>
      </c>
      <c r="AY369" t="s">
        <v>86</v>
      </c>
      <c r="AZ369" t="s">
        <v>86</v>
      </c>
      <c r="BA369" t="s">
        <v>86</v>
      </c>
      <c r="BB369" t="s">
        <v>86</v>
      </c>
      <c r="BC369" t="s">
        <v>86</v>
      </c>
      <c r="BD369" t="s">
        <v>86</v>
      </c>
      <c r="BE369" t="s">
        <v>86</v>
      </c>
    </row>
    <row r="370" spans="1:57" x14ac:dyDescent="0.45">
      <c r="A370" t="s">
        <v>894</v>
      </c>
      <c r="B370" t="s">
        <v>77</v>
      </c>
      <c r="C370" t="s">
        <v>875</v>
      </c>
      <c r="D370" t="s">
        <v>79</v>
      </c>
      <c r="E370" s="2" t="str">
        <f t="shared" si="9"/>
        <v>FX220212872</v>
      </c>
      <c r="F370" t="s">
        <v>80</v>
      </c>
      <c r="G370" t="s">
        <v>80</v>
      </c>
      <c r="H370" t="s">
        <v>81</v>
      </c>
      <c r="I370" t="s">
        <v>895</v>
      </c>
      <c r="J370">
        <v>0</v>
      </c>
      <c r="K370" t="s">
        <v>83</v>
      </c>
      <c r="L370" t="s">
        <v>84</v>
      </c>
      <c r="M370" t="s">
        <v>85</v>
      </c>
      <c r="N370">
        <v>2</v>
      </c>
      <c r="O370" s="1">
        <v>44628.535277777781</v>
      </c>
      <c r="P370" s="1">
        <v>44628.556840277779</v>
      </c>
      <c r="Q370">
        <v>789</v>
      </c>
      <c r="R370">
        <v>1074</v>
      </c>
      <c r="S370" t="b">
        <v>0</v>
      </c>
      <c r="T370" t="s">
        <v>86</v>
      </c>
      <c r="U370" t="b">
        <v>0</v>
      </c>
      <c r="V370" t="s">
        <v>154</v>
      </c>
      <c r="W370" s="1">
        <v>44628.554884259262</v>
      </c>
      <c r="X370">
        <v>920</v>
      </c>
      <c r="Y370">
        <v>74</v>
      </c>
      <c r="Z370">
        <v>0</v>
      </c>
      <c r="AA370">
        <v>74</v>
      </c>
      <c r="AB370">
        <v>0</v>
      </c>
      <c r="AC370">
        <v>52</v>
      </c>
      <c r="AD370">
        <v>-74</v>
      </c>
      <c r="AE370">
        <v>0</v>
      </c>
      <c r="AF370">
        <v>0</v>
      </c>
      <c r="AG370">
        <v>0</v>
      </c>
      <c r="AH370" t="s">
        <v>122</v>
      </c>
      <c r="AI370" s="1">
        <v>44628.556840277779</v>
      </c>
      <c r="AJ370">
        <v>154</v>
      </c>
      <c r="AK370">
        <v>2</v>
      </c>
      <c r="AL370">
        <v>0</v>
      </c>
      <c r="AM370">
        <v>2</v>
      </c>
      <c r="AN370">
        <v>0</v>
      </c>
      <c r="AO370">
        <v>1</v>
      </c>
      <c r="AP370">
        <v>-76</v>
      </c>
      <c r="AQ370">
        <v>0</v>
      </c>
      <c r="AR370">
        <v>0</v>
      </c>
      <c r="AS370">
        <v>0</v>
      </c>
      <c r="AT370" t="s">
        <v>86</v>
      </c>
      <c r="AU370" t="s">
        <v>86</v>
      </c>
      <c r="AV370" t="s">
        <v>86</v>
      </c>
      <c r="AW370" t="s">
        <v>86</v>
      </c>
      <c r="AX370" t="s">
        <v>86</v>
      </c>
      <c r="AY370" t="s">
        <v>86</v>
      </c>
      <c r="AZ370" t="s">
        <v>86</v>
      </c>
      <c r="BA370" t="s">
        <v>86</v>
      </c>
      <c r="BB370" t="s">
        <v>86</v>
      </c>
      <c r="BC370" t="s">
        <v>86</v>
      </c>
      <c r="BD370" t="s">
        <v>86</v>
      </c>
      <c r="BE370" t="s">
        <v>86</v>
      </c>
    </row>
    <row r="371" spans="1:57" x14ac:dyDescent="0.45">
      <c r="A371" t="s">
        <v>896</v>
      </c>
      <c r="B371" t="s">
        <v>77</v>
      </c>
      <c r="C371" t="s">
        <v>875</v>
      </c>
      <c r="D371" t="s">
        <v>79</v>
      </c>
      <c r="E371" s="2" t="str">
        <f t="shared" si="9"/>
        <v>FX220212872</v>
      </c>
      <c r="F371" t="s">
        <v>80</v>
      </c>
      <c r="G371" t="s">
        <v>80</v>
      </c>
      <c r="H371" t="s">
        <v>81</v>
      </c>
      <c r="I371" t="s">
        <v>897</v>
      </c>
      <c r="J371">
        <v>28</v>
      </c>
      <c r="K371" t="s">
        <v>83</v>
      </c>
      <c r="L371" t="s">
        <v>84</v>
      </c>
      <c r="M371" t="s">
        <v>85</v>
      </c>
      <c r="N371">
        <v>2</v>
      </c>
      <c r="O371" s="1">
        <v>44628.536296296297</v>
      </c>
      <c r="P371" s="1">
        <v>44628.562384259261</v>
      </c>
      <c r="Q371">
        <v>1814</v>
      </c>
      <c r="R371">
        <v>440</v>
      </c>
      <c r="S371" t="b">
        <v>0</v>
      </c>
      <c r="T371" t="s">
        <v>86</v>
      </c>
      <c r="U371" t="b">
        <v>0</v>
      </c>
      <c r="V371" t="s">
        <v>202</v>
      </c>
      <c r="W371" s="1">
        <v>44628.5471875</v>
      </c>
      <c r="X371">
        <v>154</v>
      </c>
      <c r="Y371">
        <v>21</v>
      </c>
      <c r="Z371">
        <v>0</v>
      </c>
      <c r="AA371">
        <v>21</v>
      </c>
      <c r="AB371">
        <v>0</v>
      </c>
      <c r="AC371">
        <v>2</v>
      </c>
      <c r="AD371">
        <v>7</v>
      </c>
      <c r="AE371">
        <v>0</v>
      </c>
      <c r="AF371">
        <v>0</v>
      </c>
      <c r="AG371">
        <v>0</v>
      </c>
      <c r="AH371" t="s">
        <v>207</v>
      </c>
      <c r="AI371" s="1">
        <v>44628.562384259261</v>
      </c>
      <c r="AJ371">
        <v>112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7</v>
      </c>
      <c r="AQ371">
        <v>0</v>
      </c>
      <c r="AR371">
        <v>0</v>
      </c>
      <c r="AS371">
        <v>0</v>
      </c>
      <c r="AT371" t="s">
        <v>86</v>
      </c>
      <c r="AU371" t="s">
        <v>86</v>
      </c>
      <c r="AV371" t="s">
        <v>86</v>
      </c>
      <c r="AW371" t="s">
        <v>86</v>
      </c>
      <c r="AX371" t="s">
        <v>86</v>
      </c>
      <c r="AY371" t="s">
        <v>86</v>
      </c>
      <c r="AZ371" t="s">
        <v>86</v>
      </c>
      <c r="BA371" t="s">
        <v>86</v>
      </c>
      <c r="BB371" t="s">
        <v>86</v>
      </c>
      <c r="BC371" t="s">
        <v>86</v>
      </c>
      <c r="BD371" t="s">
        <v>86</v>
      </c>
      <c r="BE371" t="s">
        <v>86</v>
      </c>
    </row>
    <row r="372" spans="1:57" x14ac:dyDescent="0.45">
      <c r="A372" t="s">
        <v>898</v>
      </c>
      <c r="B372" t="s">
        <v>77</v>
      </c>
      <c r="C372" t="s">
        <v>875</v>
      </c>
      <c r="D372" t="s">
        <v>79</v>
      </c>
      <c r="E372" s="2" t="str">
        <f t="shared" si="9"/>
        <v>FX220212872</v>
      </c>
      <c r="F372" t="s">
        <v>80</v>
      </c>
      <c r="G372" t="s">
        <v>80</v>
      </c>
      <c r="H372" t="s">
        <v>81</v>
      </c>
      <c r="I372" t="s">
        <v>876</v>
      </c>
      <c r="J372">
        <v>196</v>
      </c>
      <c r="K372" t="s">
        <v>83</v>
      </c>
      <c r="L372" t="s">
        <v>84</v>
      </c>
      <c r="M372" t="s">
        <v>85</v>
      </c>
      <c r="N372">
        <v>2</v>
      </c>
      <c r="O372" s="1">
        <v>44628.537326388891</v>
      </c>
      <c r="P372" s="1">
        <v>44628.549571759257</v>
      </c>
      <c r="Q372">
        <v>414</v>
      </c>
      <c r="R372">
        <v>644</v>
      </c>
      <c r="S372" t="b">
        <v>0</v>
      </c>
      <c r="T372" t="s">
        <v>86</v>
      </c>
      <c r="U372" t="b">
        <v>1</v>
      </c>
      <c r="V372" t="s">
        <v>154</v>
      </c>
      <c r="W372" s="1">
        <v>44628.543969907405</v>
      </c>
      <c r="X372">
        <v>288</v>
      </c>
      <c r="Y372">
        <v>181</v>
      </c>
      <c r="Z372">
        <v>0</v>
      </c>
      <c r="AA372">
        <v>181</v>
      </c>
      <c r="AB372">
        <v>0</v>
      </c>
      <c r="AC372">
        <v>3</v>
      </c>
      <c r="AD372">
        <v>15</v>
      </c>
      <c r="AE372">
        <v>0</v>
      </c>
      <c r="AF372">
        <v>0</v>
      </c>
      <c r="AG372">
        <v>0</v>
      </c>
      <c r="AH372" t="s">
        <v>122</v>
      </c>
      <c r="AI372" s="1">
        <v>44628.549571759257</v>
      </c>
      <c r="AJ372">
        <v>296</v>
      </c>
      <c r="AK372">
        <v>4</v>
      </c>
      <c r="AL372">
        <v>0</v>
      </c>
      <c r="AM372">
        <v>4</v>
      </c>
      <c r="AN372">
        <v>0</v>
      </c>
      <c r="AO372">
        <v>3</v>
      </c>
      <c r="AP372">
        <v>11</v>
      </c>
      <c r="AQ372">
        <v>0</v>
      </c>
      <c r="AR372">
        <v>0</v>
      </c>
      <c r="AS372">
        <v>0</v>
      </c>
      <c r="AT372" t="s">
        <v>86</v>
      </c>
      <c r="AU372" t="s">
        <v>86</v>
      </c>
      <c r="AV372" t="s">
        <v>86</v>
      </c>
      <c r="AW372" t="s">
        <v>86</v>
      </c>
      <c r="AX372" t="s">
        <v>86</v>
      </c>
      <c r="AY372" t="s">
        <v>86</v>
      </c>
      <c r="AZ372" t="s">
        <v>86</v>
      </c>
      <c r="BA372" t="s">
        <v>86</v>
      </c>
      <c r="BB372" t="s">
        <v>86</v>
      </c>
      <c r="BC372" t="s">
        <v>86</v>
      </c>
      <c r="BD372" t="s">
        <v>86</v>
      </c>
      <c r="BE372" t="s">
        <v>86</v>
      </c>
    </row>
    <row r="373" spans="1:57" x14ac:dyDescent="0.45">
      <c r="A373" t="s">
        <v>899</v>
      </c>
      <c r="B373" t="s">
        <v>77</v>
      </c>
      <c r="C373" t="s">
        <v>900</v>
      </c>
      <c r="D373" t="s">
        <v>79</v>
      </c>
      <c r="E373" s="2" t="str">
        <f>HYPERLINK("capsilon://?command=openfolder&amp;siteaddress=FAM.docvelocity-na8.net&amp;folderid=FX3E6B93A4-04F8-FFA9-C6F9-199DC2116212","FX220210631")</f>
        <v>FX220210631</v>
      </c>
      <c r="F373" t="s">
        <v>80</v>
      </c>
      <c r="G373" t="s">
        <v>80</v>
      </c>
      <c r="H373" t="s">
        <v>81</v>
      </c>
      <c r="I373" t="s">
        <v>901</v>
      </c>
      <c r="J373">
        <v>60</v>
      </c>
      <c r="K373" t="s">
        <v>83</v>
      </c>
      <c r="L373" t="s">
        <v>84</v>
      </c>
      <c r="M373" t="s">
        <v>85</v>
      </c>
      <c r="N373">
        <v>2</v>
      </c>
      <c r="O373" s="1">
        <v>44628.540405092594</v>
      </c>
      <c r="P373" s="1">
        <v>44628.568495370368</v>
      </c>
      <c r="Q373">
        <v>851</v>
      </c>
      <c r="R373">
        <v>1576</v>
      </c>
      <c r="S373" t="b">
        <v>0</v>
      </c>
      <c r="T373" t="s">
        <v>86</v>
      </c>
      <c r="U373" t="b">
        <v>0</v>
      </c>
      <c r="V373" t="s">
        <v>551</v>
      </c>
      <c r="W373" s="1">
        <v>44628.559131944443</v>
      </c>
      <c r="X373">
        <v>1049</v>
      </c>
      <c r="Y373">
        <v>21</v>
      </c>
      <c r="Z373">
        <v>0</v>
      </c>
      <c r="AA373">
        <v>21</v>
      </c>
      <c r="AB373">
        <v>27</v>
      </c>
      <c r="AC373">
        <v>18</v>
      </c>
      <c r="AD373">
        <v>39</v>
      </c>
      <c r="AE373">
        <v>0</v>
      </c>
      <c r="AF373">
        <v>0</v>
      </c>
      <c r="AG373">
        <v>0</v>
      </c>
      <c r="AH373" t="s">
        <v>207</v>
      </c>
      <c r="AI373" s="1">
        <v>44628.568495370368</v>
      </c>
      <c r="AJ373">
        <v>527</v>
      </c>
      <c r="AK373">
        <v>2</v>
      </c>
      <c r="AL373">
        <v>0</v>
      </c>
      <c r="AM373">
        <v>2</v>
      </c>
      <c r="AN373">
        <v>27</v>
      </c>
      <c r="AO373">
        <v>2</v>
      </c>
      <c r="AP373">
        <v>37</v>
      </c>
      <c r="AQ373">
        <v>0</v>
      </c>
      <c r="AR373">
        <v>0</v>
      </c>
      <c r="AS373">
        <v>0</v>
      </c>
      <c r="AT373" t="s">
        <v>86</v>
      </c>
      <c r="AU373" t="s">
        <v>86</v>
      </c>
      <c r="AV373" t="s">
        <v>86</v>
      </c>
      <c r="AW373" t="s">
        <v>86</v>
      </c>
      <c r="AX373" t="s">
        <v>86</v>
      </c>
      <c r="AY373" t="s">
        <v>86</v>
      </c>
      <c r="AZ373" t="s">
        <v>86</v>
      </c>
      <c r="BA373" t="s">
        <v>86</v>
      </c>
      <c r="BB373" t="s">
        <v>86</v>
      </c>
      <c r="BC373" t="s">
        <v>86</v>
      </c>
      <c r="BD373" t="s">
        <v>86</v>
      </c>
      <c r="BE373" t="s">
        <v>86</v>
      </c>
    </row>
    <row r="374" spans="1:57" x14ac:dyDescent="0.45">
      <c r="A374" t="s">
        <v>902</v>
      </c>
      <c r="B374" t="s">
        <v>77</v>
      </c>
      <c r="C374" t="s">
        <v>842</v>
      </c>
      <c r="D374" t="s">
        <v>79</v>
      </c>
      <c r="E374" s="2" t="str">
        <f>HYPERLINK("capsilon://?command=openfolder&amp;siteaddress=FAM.docvelocity-na8.net&amp;folderid=FX87444718-45AF-1BCF-792A-2DB1027A1585","FX2203774")</f>
        <v>FX2203774</v>
      </c>
      <c r="F374" t="s">
        <v>80</v>
      </c>
      <c r="G374" t="s">
        <v>80</v>
      </c>
      <c r="H374" t="s">
        <v>81</v>
      </c>
      <c r="I374" t="s">
        <v>843</v>
      </c>
      <c r="J374">
        <v>1001</v>
      </c>
      <c r="K374" t="s">
        <v>83</v>
      </c>
      <c r="L374" t="s">
        <v>84</v>
      </c>
      <c r="M374" t="s">
        <v>85</v>
      </c>
      <c r="N374">
        <v>2</v>
      </c>
      <c r="O374" s="1">
        <v>44628.547442129631</v>
      </c>
      <c r="P374" s="1">
        <v>44628.618900462963</v>
      </c>
      <c r="Q374">
        <v>143</v>
      </c>
      <c r="R374">
        <v>6031</v>
      </c>
      <c r="S374" t="b">
        <v>0</v>
      </c>
      <c r="T374" t="s">
        <v>86</v>
      </c>
      <c r="U374" t="b">
        <v>1</v>
      </c>
      <c r="V374" t="s">
        <v>200</v>
      </c>
      <c r="W374" s="1">
        <v>44628.589965277781</v>
      </c>
      <c r="X374">
        <v>3541</v>
      </c>
      <c r="Y374">
        <v>631</v>
      </c>
      <c r="Z374">
        <v>0</v>
      </c>
      <c r="AA374">
        <v>631</v>
      </c>
      <c r="AB374">
        <v>383</v>
      </c>
      <c r="AC374">
        <v>156</v>
      </c>
      <c r="AD374">
        <v>370</v>
      </c>
      <c r="AE374">
        <v>0</v>
      </c>
      <c r="AF374">
        <v>0</v>
      </c>
      <c r="AG374">
        <v>0</v>
      </c>
      <c r="AH374" t="s">
        <v>106</v>
      </c>
      <c r="AI374" s="1">
        <v>44628.618900462963</v>
      </c>
      <c r="AJ374">
        <v>2333</v>
      </c>
      <c r="AK374">
        <v>7</v>
      </c>
      <c r="AL374">
        <v>0</v>
      </c>
      <c r="AM374">
        <v>7</v>
      </c>
      <c r="AN374">
        <v>383</v>
      </c>
      <c r="AO374">
        <v>7</v>
      </c>
      <c r="AP374">
        <v>363</v>
      </c>
      <c r="AQ374">
        <v>0</v>
      </c>
      <c r="AR374">
        <v>0</v>
      </c>
      <c r="AS374">
        <v>0</v>
      </c>
      <c r="AT374" t="s">
        <v>86</v>
      </c>
      <c r="AU374" t="s">
        <v>86</v>
      </c>
      <c r="AV374" t="s">
        <v>86</v>
      </c>
      <c r="AW374" t="s">
        <v>86</v>
      </c>
      <c r="AX374" t="s">
        <v>86</v>
      </c>
      <c r="AY374" t="s">
        <v>86</v>
      </c>
      <c r="AZ374" t="s">
        <v>86</v>
      </c>
      <c r="BA374" t="s">
        <v>86</v>
      </c>
      <c r="BB374" t="s">
        <v>86</v>
      </c>
      <c r="BC374" t="s">
        <v>86</v>
      </c>
      <c r="BD374" t="s">
        <v>86</v>
      </c>
      <c r="BE374" t="s">
        <v>86</v>
      </c>
    </row>
    <row r="375" spans="1:57" x14ac:dyDescent="0.45">
      <c r="A375" t="s">
        <v>903</v>
      </c>
      <c r="B375" t="s">
        <v>77</v>
      </c>
      <c r="C375" t="s">
        <v>904</v>
      </c>
      <c r="D375" t="s">
        <v>79</v>
      </c>
      <c r="E375" s="2" t="str">
        <f>HYPERLINK("capsilon://?command=openfolder&amp;siteaddress=FAM.docvelocity-na8.net&amp;folderid=FXBFB21DF5-4C79-AED6-0F83-B751439295CE","FX22033355")</f>
        <v>FX22033355</v>
      </c>
      <c r="F375" t="s">
        <v>80</v>
      </c>
      <c r="G375" t="s">
        <v>80</v>
      </c>
      <c r="H375" t="s">
        <v>81</v>
      </c>
      <c r="I375" t="s">
        <v>905</v>
      </c>
      <c r="J375">
        <v>323</v>
      </c>
      <c r="K375" t="s">
        <v>83</v>
      </c>
      <c r="L375" t="s">
        <v>84</v>
      </c>
      <c r="M375" t="s">
        <v>85</v>
      </c>
      <c r="N375">
        <v>1</v>
      </c>
      <c r="O375" s="1">
        <v>44628.547986111109</v>
      </c>
      <c r="P375" s="1">
        <v>44628.609837962962</v>
      </c>
      <c r="Q375">
        <v>4790</v>
      </c>
      <c r="R375">
        <v>554</v>
      </c>
      <c r="S375" t="b">
        <v>0</v>
      </c>
      <c r="T375" t="s">
        <v>86</v>
      </c>
      <c r="U375" t="b">
        <v>0</v>
      </c>
      <c r="V375" t="s">
        <v>87</v>
      </c>
      <c r="W375" s="1">
        <v>44628.609837962962</v>
      </c>
      <c r="X375">
        <v>241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323</v>
      </c>
      <c r="AE375">
        <v>304</v>
      </c>
      <c r="AF375">
        <v>0</v>
      </c>
      <c r="AG375">
        <v>8</v>
      </c>
      <c r="AH375" t="s">
        <v>86</v>
      </c>
      <c r="AI375" t="s">
        <v>86</v>
      </c>
      <c r="AJ375" t="s">
        <v>86</v>
      </c>
      <c r="AK375" t="s">
        <v>86</v>
      </c>
      <c r="AL375" t="s">
        <v>86</v>
      </c>
      <c r="AM375" t="s">
        <v>86</v>
      </c>
      <c r="AN375" t="s">
        <v>86</v>
      </c>
      <c r="AO375" t="s">
        <v>86</v>
      </c>
      <c r="AP375" t="s">
        <v>86</v>
      </c>
      <c r="AQ375" t="s">
        <v>86</v>
      </c>
      <c r="AR375" t="s">
        <v>86</v>
      </c>
      <c r="AS375" t="s">
        <v>86</v>
      </c>
      <c r="AT375" t="s">
        <v>86</v>
      </c>
      <c r="AU375" t="s">
        <v>86</v>
      </c>
      <c r="AV375" t="s">
        <v>86</v>
      </c>
      <c r="AW375" t="s">
        <v>86</v>
      </c>
      <c r="AX375" t="s">
        <v>86</v>
      </c>
      <c r="AY375" t="s">
        <v>86</v>
      </c>
      <c r="AZ375" t="s">
        <v>86</v>
      </c>
      <c r="BA375" t="s">
        <v>86</v>
      </c>
      <c r="BB375" t="s">
        <v>86</v>
      </c>
      <c r="BC375" t="s">
        <v>86</v>
      </c>
      <c r="BD375" t="s">
        <v>86</v>
      </c>
      <c r="BE375" t="s">
        <v>86</v>
      </c>
    </row>
    <row r="376" spans="1:57" x14ac:dyDescent="0.45">
      <c r="A376" t="s">
        <v>906</v>
      </c>
      <c r="B376" t="s">
        <v>77</v>
      </c>
      <c r="C376" t="s">
        <v>846</v>
      </c>
      <c r="D376" t="s">
        <v>79</v>
      </c>
      <c r="E376" s="2" t="str">
        <f>HYPERLINK("capsilon://?command=openfolder&amp;siteaddress=FAM.docvelocity-na8.net&amp;folderid=FX40ED6868-13D5-7AA1-79E9-23DD487404FA","FX22032959")</f>
        <v>FX22032959</v>
      </c>
      <c r="F376" t="s">
        <v>80</v>
      </c>
      <c r="G376" t="s">
        <v>80</v>
      </c>
      <c r="H376" t="s">
        <v>81</v>
      </c>
      <c r="I376" t="s">
        <v>847</v>
      </c>
      <c r="J376">
        <v>231</v>
      </c>
      <c r="K376" t="s">
        <v>83</v>
      </c>
      <c r="L376" t="s">
        <v>84</v>
      </c>
      <c r="M376" t="s">
        <v>85</v>
      </c>
      <c r="N376">
        <v>2</v>
      </c>
      <c r="O376" s="1">
        <v>44628.548761574071</v>
      </c>
      <c r="P376" s="1">
        <v>44628.587673611109</v>
      </c>
      <c r="Q376">
        <v>754</v>
      </c>
      <c r="R376">
        <v>2608</v>
      </c>
      <c r="S376" t="b">
        <v>0</v>
      </c>
      <c r="T376" t="s">
        <v>86</v>
      </c>
      <c r="U376" t="b">
        <v>1</v>
      </c>
      <c r="V376" t="s">
        <v>551</v>
      </c>
      <c r="W376" s="1">
        <v>44628.576168981483</v>
      </c>
      <c r="X376">
        <v>1471</v>
      </c>
      <c r="Y376">
        <v>195</v>
      </c>
      <c r="Z376">
        <v>0</v>
      </c>
      <c r="AA376">
        <v>195</v>
      </c>
      <c r="AB376">
        <v>0</v>
      </c>
      <c r="AC376">
        <v>23</v>
      </c>
      <c r="AD376">
        <v>36</v>
      </c>
      <c r="AE376">
        <v>0</v>
      </c>
      <c r="AF376">
        <v>0</v>
      </c>
      <c r="AG376">
        <v>0</v>
      </c>
      <c r="AH376" t="s">
        <v>92</v>
      </c>
      <c r="AI376" s="1">
        <v>44628.587673611109</v>
      </c>
      <c r="AJ376">
        <v>894</v>
      </c>
      <c r="AK376">
        <v>5</v>
      </c>
      <c r="AL376">
        <v>0</v>
      </c>
      <c r="AM376">
        <v>5</v>
      </c>
      <c r="AN376">
        <v>0</v>
      </c>
      <c r="AO376">
        <v>5</v>
      </c>
      <c r="AP376">
        <v>31</v>
      </c>
      <c r="AQ376">
        <v>0</v>
      </c>
      <c r="AR376">
        <v>0</v>
      </c>
      <c r="AS376">
        <v>0</v>
      </c>
      <c r="AT376" t="s">
        <v>86</v>
      </c>
      <c r="AU376" t="s">
        <v>86</v>
      </c>
      <c r="AV376" t="s">
        <v>86</v>
      </c>
      <c r="AW376" t="s">
        <v>86</v>
      </c>
      <c r="AX376" t="s">
        <v>86</v>
      </c>
      <c r="AY376" t="s">
        <v>86</v>
      </c>
      <c r="AZ376" t="s">
        <v>86</v>
      </c>
      <c r="BA376" t="s">
        <v>86</v>
      </c>
      <c r="BB376" t="s">
        <v>86</v>
      </c>
      <c r="BC376" t="s">
        <v>86</v>
      </c>
      <c r="BD376" t="s">
        <v>86</v>
      </c>
      <c r="BE376" t="s">
        <v>86</v>
      </c>
    </row>
    <row r="377" spans="1:57" x14ac:dyDescent="0.45">
      <c r="A377" t="s">
        <v>907</v>
      </c>
      <c r="B377" t="s">
        <v>77</v>
      </c>
      <c r="C377" t="s">
        <v>782</v>
      </c>
      <c r="D377" t="s">
        <v>79</v>
      </c>
      <c r="E377" s="2" t="str">
        <f>HYPERLINK("capsilon://?command=openfolder&amp;siteaddress=FAM.docvelocity-na8.net&amp;folderid=FX66AD03F3-4F69-4824-6161-0AC2CB093460","FX22028170")</f>
        <v>FX22028170</v>
      </c>
      <c r="F377" t="s">
        <v>80</v>
      </c>
      <c r="G377" t="s">
        <v>80</v>
      </c>
      <c r="H377" t="s">
        <v>81</v>
      </c>
      <c r="I377" t="s">
        <v>908</v>
      </c>
      <c r="J377">
        <v>81</v>
      </c>
      <c r="K377" t="s">
        <v>83</v>
      </c>
      <c r="L377" t="s">
        <v>84</v>
      </c>
      <c r="M377" t="s">
        <v>85</v>
      </c>
      <c r="N377">
        <v>2</v>
      </c>
      <c r="O377" s="1">
        <v>44628.550451388888</v>
      </c>
      <c r="P377" s="1">
        <v>44628.573437500003</v>
      </c>
      <c r="Q377">
        <v>649</v>
      </c>
      <c r="R377">
        <v>1337</v>
      </c>
      <c r="S377" t="b">
        <v>0</v>
      </c>
      <c r="T377" t="s">
        <v>86</v>
      </c>
      <c r="U377" t="b">
        <v>0</v>
      </c>
      <c r="V377" t="s">
        <v>139</v>
      </c>
      <c r="W377" s="1">
        <v>44628.564641203702</v>
      </c>
      <c r="X377">
        <v>834</v>
      </c>
      <c r="Y377">
        <v>43</v>
      </c>
      <c r="Z377">
        <v>0</v>
      </c>
      <c r="AA377">
        <v>43</v>
      </c>
      <c r="AB377">
        <v>0</v>
      </c>
      <c r="AC377">
        <v>1</v>
      </c>
      <c r="AD377">
        <v>38</v>
      </c>
      <c r="AE377">
        <v>0</v>
      </c>
      <c r="AF377">
        <v>0</v>
      </c>
      <c r="AG377">
        <v>0</v>
      </c>
      <c r="AH377" t="s">
        <v>106</v>
      </c>
      <c r="AI377" s="1">
        <v>44628.573437500003</v>
      </c>
      <c r="AJ377">
        <v>503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38</v>
      </c>
      <c r="AQ377">
        <v>0</v>
      </c>
      <c r="AR377">
        <v>0</v>
      </c>
      <c r="AS377">
        <v>0</v>
      </c>
      <c r="AT377" t="s">
        <v>86</v>
      </c>
      <c r="AU377" t="s">
        <v>86</v>
      </c>
      <c r="AV377" t="s">
        <v>86</v>
      </c>
      <c r="AW377" t="s">
        <v>86</v>
      </c>
      <c r="AX377" t="s">
        <v>86</v>
      </c>
      <c r="AY377" t="s">
        <v>86</v>
      </c>
      <c r="AZ377" t="s">
        <v>86</v>
      </c>
      <c r="BA377" t="s">
        <v>86</v>
      </c>
      <c r="BB377" t="s">
        <v>86</v>
      </c>
      <c r="BC377" t="s">
        <v>86</v>
      </c>
      <c r="BD377" t="s">
        <v>86</v>
      </c>
      <c r="BE377" t="s">
        <v>86</v>
      </c>
    </row>
    <row r="378" spans="1:57" x14ac:dyDescent="0.45">
      <c r="A378" t="s">
        <v>909</v>
      </c>
      <c r="B378" t="s">
        <v>77</v>
      </c>
      <c r="C378" t="s">
        <v>910</v>
      </c>
      <c r="D378" t="s">
        <v>79</v>
      </c>
      <c r="E378" s="2" t="str">
        <f>HYPERLINK("capsilon://?command=openfolder&amp;siteaddress=FAM.docvelocity-na8.net&amp;folderid=FX4FCE714C-C83C-75D7-389D-EDA53C41B899","FX2203909")</f>
        <v>FX2203909</v>
      </c>
      <c r="F378" t="s">
        <v>80</v>
      </c>
      <c r="G378" t="s">
        <v>80</v>
      </c>
      <c r="H378" t="s">
        <v>81</v>
      </c>
      <c r="I378" t="s">
        <v>911</v>
      </c>
      <c r="J378">
        <v>56</v>
      </c>
      <c r="K378" t="s">
        <v>83</v>
      </c>
      <c r="L378" t="s">
        <v>84</v>
      </c>
      <c r="M378" t="s">
        <v>85</v>
      </c>
      <c r="N378">
        <v>2</v>
      </c>
      <c r="O378" s="1">
        <v>44628.550844907404</v>
      </c>
      <c r="P378" s="1">
        <v>44628.590300925927</v>
      </c>
      <c r="Q378">
        <v>1203</v>
      </c>
      <c r="R378">
        <v>2206</v>
      </c>
      <c r="S378" t="b">
        <v>0</v>
      </c>
      <c r="T378" t="s">
        <v>86</v>
      </c>
      <c r="U378" t="b">
        <v>0</v>
      </c>
      <c r="V378" t="s">
        <v>118</v>
      </c>
      <c r="W378" s="1">
        <v>44628.582013888888</v>
      </c>
      <c r="X378">
        <v>1350</v>
      </c>
      <c r="Y378">
        <v>63</v>
      </c>
      <c r="Z378">
        <v>0</v>
      </c>
      <c r="AA378">
        <v>63</v>
      </c>
      <c r="AB378">
        <v>0</v>
      </c>
      <c r="AC378">
        <v>28</v>
      </c>
      <c r="AD378">
        <v>-7</v>
      </c>
      <c r="AE378">
        <v>0</v>
      </c>
      <c r="AF378">
        <v>0</v>
      </c>
      <c r="AG378">
        <v>0</v>
      </c>
      <c r="AH378" t="s">
        <v>106</v>
      </c>
      <c r="AI378" s="1">
        <v>44628.590300925927</v>
      </c>
      <c r="AJ378">
        <v>551</v>
      </c>
      <c r="AK378">
        <v>7</v>
      </c>
      <c r="AL378">
        <v>0</v>
      </c>
      <c r="AM378">
        <v>7</v>
      </c>
      <c r="AN378">
        <v>0</v>
      </c>
      <c r="AO378">
        <v>7</v>
      </c>
      <c r="AP378">
        <v>-14</v>
      </c>
      <c r="AQ378">
        <v>0</v>
      </c>
      <c r="AR378">
        <v>0</v>
      </c>
      <c r="AS378">
        <v>0</v>
      </c>
      <c r="AT378" t="s">
        <v>86</v>
      </c>
      <c r="AU378" t="s">
        <v>86</v>
      </c>
      <c r="AV378" t="s">
        <v>86</v>
      </c>
      <c r="AW378" t="s">
        <v>86</v>
      </c>
      <c r="AX378" t="s">
        <v>86</v>
      </c>
      <c r="AY378" t="s">
        <v>86</v>
      </c>
      <c r="AZ378" t="s">
        <v>86</v>
      </c>
      <c r="BA378" t="s">
        <v>86</v>
      </c>
      <c r="BB378" t="s">
        <v>86</v>
      </c>
      <c r="BC378" t="s">
        <v>86</v>
      </c>
      <c r="BD378" t="s">
        <v>86</v>
      </c>
      <c r="BE378" t="s">
        <v>86</v>
      </c>
    </row>
    <row r="379" spans="1:57" x14ac:dyDescent="0.45">
      <c r="A379" t="s">
        <v>912</v>
      </c>
      <c r="B379" t="s">
        <v>77</v>
      </c>
      <c r="C379" t="s">
        <v>910</v>
      </c>
      <c r="D379" t="s">
        <v>79</v>
      </c>
      <c r="E379" s="2" t="str">
        <f>HYPERLINK("capsilon://?command=openfolder&amp;siteaddress=FAM.docvelocity-na8.net&amp;folderid=FX4FCE714C-C83C-75D7-389D-EDA53C41B899","FX2203909")</f>
        <v>FX2203909</v>
      </c>
      <c r="F379" t="s">
        <v>80</v>
      </c>
      <c r="G379" t="s">
        <v>80</v>
      </c>
      <c r="H379" t="s">
        <v>81</v>
      </c>
      <c r="I379" t="s">
        <v>913</v>
      </c>
      <c r="J379">
        <v>41</v>
      </c>
      <c r="K379" t="s">
        <v>83</v>
      </c>
      <c r="L379" t="s">
        <v>84</v>
      </c>
      <c r="M379" t="s">
        <v>85</v>
      </c>
      <c r="N379">
        <v>2</v>
      </c>
      <c r="O379" s="1">
        <v>44628.551030092596</v>
      </c>
      <c r="P379" s="1">
        <v>44628.5703587963</v>
      </c>
      <c r="Q379">
        <v>759</v>
      </c>
      <c r="R379">
        <v>911</v>
      </c>
      <c r="S379" t="b">
        <v>0</v>
      </c>
      <c r="T379" t="s">
        <v>86</v>
      </c>
      <c r="U379" t="b">
        <v>0</v>
      </c>
      <c r="V379" t="s">
        <v>152</v>
      </c>
      <c r="W379" s="1">
        <v>44628.564849537041</v>
      </c>
      <c r="X379">
        <v>752</v>
      </c>
      <c r="Y379">
        <v>33</v>
      </c>
      <c r="Z379">
        <v>0</v>
      </c>
      <c r="AA379">
        <v>33</v>
      </c>
      <c r="AB379">
        <v>0</v>
      </c>
      <c r="AC379">
        <v>25</v>
      </c>
      <c r="AD379">
        <v>8</v>
      </c>
      <c r="AE379">
        <v>0</v>
      </c>
      <c r="AF379">
        <v>0</v>
      </c>
      <c r="AG379">
        <v>0</v>
      </c>
      <c r="AH379" t="s">
        <v>207</v>
      </c>
      <c r="AI379" s="1">
        <v>44628.5703587963</v>
      </c>
      <c r="AJ379">
        <v>159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8</v>
      </c>
      <c r="AQ379">
        <v>0</v>
      </c>
      <c r="AR379">
        <v>0</v>
      </c>
      <c r="AS379">
        <v>0</v>
      </c>
      <c r="AT379" t="s">
        <v>86</v>
      </c>
      <c r="AU379" t="s">
        <v>86</v>
      </c>
      <c r="AV379" t="s">
        <v>86</v>
      </c>
      <c r="AW379" t="s">
        <v>86</v>
      </c>
      <c r="AX379" t="s">
        <v>86</v>
      </c>
      <c r="AY379" t="s">
        <v>86</v>
      </c>
      <c r="AZ379" t="s">
        <v>86</v>
      </c>
      <c r="BA379" t="s">
        <v>86</v>
      </c>
      <c r="BB379" t="s">
        <v>86</v>
      </c>
      <c r="BC379" t="s">
        <v>86</v>
      </c>
      <c r="BD379" t="s">
        <v>86</v>
      </c>
      <c r="BE379" t="s">
        <v>86</v>
      </c>
    </row>
    <row r="380" spans="1:57" x14ac:dyDescent="0.45">
      <c r="A380" t="s">
        <v>914</v>
      </c>
      <c r="B380" t="s">
        <v>77</v>
      </c>
      <c r="C380" t="s">
        <v>910</v>
      </c>
      <c r="D380" t="s">
        <v>79</v>
      </c>
      <c r="E380" s="2" t="str">
        <f>HYPERLINK("capsilon://?command=openfolder&amp;siteaddress=FAM.docvelocity-na8.net&amp;folderid=FX4FCE714C-C83C-75D7-389D-EDA53C41B899","FX2203909")</f>
        <v>FX2203909</v>
      </c>
      <c r="F380" t="s">
        <v>80</v>
      </c>
      <c r="G380" t="s">
        <v>80</v>
      </c>
      <c r="H380" t="s">
        <v>81</v>
      </c>
      <c r="I380" t="s">
        <v>915</v>
      </c>
      <c r="J380">
        <v>71</v>
      </c>
      <c r="K380" t="s">
        <v>83</v>
      </c>
      <c r="L380" t="s">
        <v>84</v>
      </c>
      <c r="M380" t="s">
        <v>85</v>
      </c>
      <c r="N380">
        <v>2</v>
      </c>
      <c r="O380" s="1">
        <v>44628.551203703704</v>
      </c>
      <c r="P380" s="1">
        <v>44628.576157407406</v>
      </c>
      <c r="Q380">
        <v>1577</v>
      </c>
      <c r="R380">
        <v>579</v>
      </c>
      <c r="S380" t="b">
        <v>0</v>
      </c>
      <c r="T380" t="s">
        <v>86</v>
      </c>
      <c r="U380" t="b">
        <v>0</v>
      </c>
      <c r="V380" t="s">
        <v>139</v>
      </c>
      <c r="W380" s="1">
        <v>44628.568124999998</v>
      </c>
      <c r="X380">
        <v>297</v>
      </c>
      <c r="Y380">
        <v>58</v>
      </c>
      <c r="Z380">
        <v>0</v>
      </c>
      <c r="AA380">
        <v>58</v>
      </c>
      <c r="AB380">
        <v>0</v>
      </c>
      <c r="AC380">
        <v>17</v>
      </c>
      <c r="AD380">
        <v>13</v>
      </c>
      <c r="AE380">
        <v>0</v>
      </c>
      <c r="AF380">
        <v>0</v>
      </c>
      <c r="AG380">
        <v>0</v>
      </c>
      <c r="AH380" t="s">
        <v>207</v>
      </c>
      <c r="AI380" s="1">
        <v>44628.576157407406</v>
      </c>
      <c r="AJ380">
        <v>282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13</v>
      </c>
      <c r="AQ380">
        <v>0</v>
      </c>
      <c r="AR380">
        <v>0</v>
      </c>
      <c r="AS380">
        <v>0</v>
      </c>
      <c r="AT380" t="s">
        <v>86</v>
      </c>
      <c r="AU380" t="s">
        <v>86</v>
      </c>
      <c r="AV380" t="s">
        <v>86</v>
      </c>
      <c r="AW380" t="s">
        <v>86</v>
      </c>
      <c r="AX380" t="s">
        <v>86</v>
      </c>
      <c r="AY380" t="s">
        <v>86</v>
      </c>
      <c r="AZ380" t="s">
        <v>86</v>
      </c>
      <c r="BA380" t="s">
        <v>86</v>
      </c>
      <c r="BB380" t="s">
        <v>86</v>
      </c>
      <c r="BC380" t="s">
        <v>86</v>
      </c>
      <c r="BD380" t="s">
        <v>86</v>
      </c>
      <c r="BE380" t="s">
        <v>86</v>
      </c>
    </row>
    <row r="381" spans="1:57" x14ac:dyDescent="0.45">
      <c r="A381" t="s">
        <v>916</v>
      </c>
      <c r="B381" t="s">
        <v>77</v>
      </c>
      <c r="C381" t="s">
        <v>910</v>
      </c>
      <c r="D381" t="s">
        <v>79</v>
      </c>
      <c r="E381" s="2" t="str">
        <f>HYPERLINK("capsilon://?command=openfolder&amp;siteaddress=FAM.docvelocity-na8.net&amp;folderid=FX4FCE714C-C83C-75D7-389D-EDA53C41B899","FX2203909")</f>
        <v>FX2203909</v>
      </c>
      <c r="F381" t="s">
        <v>80</v>
      </c>
      <c r="G381" t="s">
        <v>80</v>
      </c>
      <c r="H381" t="s">
        <v>81</v>
      </c>
      <c r="I381" t="s">
        <v>917</v>
      </c>
      <c r="J381">
        <v>28</v>
      </c>
      <c r="K381" t="s">
        <v>83</v>
      </c>
      <c r="L381" t="s">
        <v>84</v>
      </c>
      <c r="M381" t="s">
        <v>85</v>
      </c>
      <c r="N381">
        <v>2</v>
      </c>
      <c r="O381" s="1">
        <v>44628.551817129628</v>
      </c>
      <c r="P381" s="1">
        <v>44628.572881944441</v>
      </c>
      <c r="Q381">
        <v>1240</v>
      </c>
      <c r="R381">
        <v>580</v>
      </c>
      <c r="S381" t="b">
        <v>0</v>
      </c>
      <c r="T381" t="s">
        <v>86</v>
      </c>
      <c r="U381" t="b">
        <v>0</v>
      </c>
      <c r="V381" t="s">
        <v>152</v>
      </c>
      <c r="W381" s="1">
        <v>44628.569409722222</v>
      </c>
      <c r="X381">
        <v>393</v>
      </c>
      <c r="Y381">
        <v>21</v>
      </c>
      <c r="Z381">
        <v>0</v>
      </c>
      <c r="AA381">
        <v>21</v>
      </c>
      <c r="AB381">
        <v>0</v>
      </c>
      <c r="AC381">
        <v>16</v>
      </c>
      <c r="AD381">
        <v>7</v>
      </c>
      <c r="AE381">
        <v>0</v>
      </c>
      <c r="AF381">
        <v>0</v>
      </c>
      <c r="AG381">
        <v>0</v>
      </c>
      <c r="AH381" t="s">
        <v>207</v>
      </c>
      <c r="AI381" s="1">
        <v>44628.572881944441</v>
      </c>
      <c r="AJ381">
        <v>187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7</v>
      </c>
      <c r="AQ381">
        <v>0</v>
      </c>
      <c r="AR381">
        <v>0</v>
      </c>
      <c r="AS381">
        <v>0</v>
      </c>
      <c r="AT381" t="s">
        <v>86</v>
      </c>
      <c r="AU381" t="s">
        <v>86</v>
      </c>
      <c r="AV381" t="s">
        <v>86</v>
      </c>
      <c r="AW381" t="s">
        <v>86</v>
      </c>
      <c r="AX381" t="s">
        <v>86</v>
      </c>
      <c r="AY381" t="s">
        <v>86</v>
      </c>
      <c r="AZ381" t="s">
        <v>86</v>
      </c>
      <c r="BA381" t="s">
        <v>86</v>
      </c>
      <c r="BB381" t="s">
        <v>86</v>
      </c>
      <c r="BC381" t="s">
        <v>86</v>
      </c>
      <c r="BD381" t="s">
        <v>86</v>
      </c>
      <c r="BE381" t="s">
        <v>86</v>
      </c>
    </row>
    <row r="382" spans="1:57" x14ac:dyDescent="0.45">
      <c r="A382" t="s">
        <v>918</v>
      </c>
      <c r="B382" t="s">
        <v>77</v>
      </c>
      <c r="C382" t="s">
        <v>849</v>
      </c>
      <c r="D382" t="s">
        <v>79</v>
      </c>
      <c r="E382" s="2" t="str">
        <f>HYPERLINK("capsilon://?command=openfolder&amp;siteaddress=FAM.docvelocity-na8.net&amp;folderid=FXB138E31E-56B6-78FA-5AFA-68C0E35F0265","FX22031826")</f>
        <v>FX22031826</v>
      </c>
      <c r="F382" t="s">
        <v>80</v>
      </c>
      <c r="G382" t="s">
        <v>80</v>
      </c>
      <c r="H382" t="s">
        <v>81</v>
      </c>
      <c r="I382" t="s">
        <v>862</v>
      </c>
      <c r="J382">
        <v>140</v>
      </c>
      <c r="K382" t="s">
        <v>83</v>
      </c>
      <c r="L382" t="s">
        <v>84</v>
      </c>
      <c r="M382" t="s">
        <v>85</v>
      </c>
      <c r="N382">
        <v>2</v>
      </c>
      <c r="O382" s="1">
        <v>44628.551863425928</v>
      </c>
      <c r="P382" s="1">
        <v>44628.56318287037</v>
      </c>
      <c r="Q382">
        <v>310</v>
      </c>
      <c r="R382">
        <v>668</v>
      </c>
      <c r="S382" t="b">
        <v>0</v>
      </c>
      <c r="T382" t="s">
        <v>86</v>
      </c>
      <c r="U382" t="b">
        <v>1</v>
      </c>
      <c r="V382" t="s">
        <v>105</v>
      </c>
      <c r="W382" s="1">
        <v>44628.559212962966</v>
      </c>
      <c r="X382">
        <v>445</v>
      </c>
      <c r="Y382">
        <v>105</v>
      </c>
      <c r="Z382">
        <v>0</v>
      </c>
      <c r="AA382">
        <v>105</v>
      </c>
      <c r="AB382">
        <v>0</v>
      </c>
      <c r="AC382">
        <v>3</v>
      </c>
      <c r="AD382">
        <v>35</v>
      </c>
      <c r="AE382">
        <v>0</v>
      </c>
      <c r="AF382">
        <v>0</v>
      </c>
      <c r="AG382">
        <v>0</v>
      </c>
      <c r="AH382" t="s">
        <v>122</v>
      </c>
      <c r="AI382" s="1">
        <v>44628.56318287037</v>
      </c>
      <c r="AJ382">
        <v>223</v>
      </c>
      <c r="AK382">
        <v>2</v>
      </c>
      <c r="AL382">
        <v>0</v>
      </c>
      <c r="AM382">
        <v>2</v>
      </c>
      <c r="AN382">
        <v>0</v>
      </c>
      <c r="AO382">
        <v>1</v>
      </c>
      <c r="AP382">
        <v>33</v>
      </c>
      <c r="AQ382">
        <v>0</v>
      </c>
      <c r="AR382">
        <v>0</v>
      </c>
      <c r="AS382">
        <v>0</v>
      </c>
      <c r="AT382" t="s">
        <v>86</v>
      </c>
      <c r="AU382" t="s">
        <v>86</v>
      </c>
      <c r="AV382" t="s">
        <v>86</v>
      </c>
      <c r="AW382" t="s">
        <v>86</v>
      </c>
      <c r="AX382" t="s">
        <v>86</v>
      </c>
      <c r="AY382" t="s">
        <v>86</v>
      </c>
      <c r="AZ382" t="s">
        <v>86</v>
      </c>
      <c r="BA382" t="s">
        <v>86</v>
      </c>
      <c r="BB382" t="s">
        <v>86</v>
      </c>
      <c r="BC382" t="s">
        <v>86</v>
      </c>
      <c r="BD382" t="s">
        <v>86</v>
      </c>
      <c r="BE382" t="s">
        <v>86</v>
      </c>
    </row>
    <row r="383" spans="1:57" x14ac:dyDescent="0.45">
      <c r="A383" t="s">
        <v>919</v>
      </c>
      <c r="B383" t="s">
        <v>77</v>
      </c>
      <c r="C383" t="s">
        <v>910</v>
      </c>
      <c r="D383" t="s">
        <v>79</v>
      </c>
      <c r="E383" s="2" t="str">
        <f>HYPERLINK("capsilon://?command=openfolder&amp;siteaddress=FAM.docvelocity-na8.net&amp;folderid=FX4FCE714C-C83C-75D7-389D-EDA53C41B899","FX2203909")</f>
        <v>FX2203909</v>
      </c>
      <c r="F383" t="s">
        <v>80</v>
      </c>
      <c r="G383" t="s">
        <v>80</v>
      </c>
      <c r="H383" t="s">
        <v>81</v>
      </c>
      <c r="I383" t="s">
        <v>920</v>
      </c>
      <c r="J383">
        <v>28</v>
      </c>
      <c r="K383" t="s">
        <v>83</v>
      </c>
      <c r="L383" t="s">
        <v>84</v>
      </c>
      <c r="M383" t="s">
        <v>85</v>
      </c>
      <c r="N383">
        <v>2</v>
      </c>
      <c r="O383" s="1">
        <v>44628.552303240744</v>
      </c>
      <c r="P383" s="1">
        <v>44628.574525462966</v>
      </c>
      <c r="Q383">
        <v>1586</v>
      </c>
      <c r="R383">
        <v>334</v>
      </c>
      <c r="S383" t="b">
        <v>0</v>
      </c>
      <c r="T383" t="s">
        <v>86</v>
      </c>
      <c r="U383" t="b">
        <v>0</v>
      </c>
      <c r="V383" t="s">
        <v>139</v>
      </c>
      <c r="W383" s="1">
        <v>44628.570567129631</v>
      </c>
      <c r="X383">
        <v>210</v>
      </c>
      <c r="Y383">
        <v>21</v>
      </c>
      <c r="Z383">
        <v>0</v>
      </c>
      <c r="AA383">
        <v>21</v>
      </c>
      <c r="AB383">
        <v>0</v>
      </c>
      <c r="AC383">
        <v>6</v>
      </c>
      <c r="AD383">
        <v>7</v>
      </c>
      <c r="AE383">
        <v>0</v>
      </c>
      <c r="AF383">
        <v>0</v>
      </c>
      <c r="AG383">
        <v>0</v>
      </c>
      <c r="AH383" t="s">
        <v>92</v>
      </c>
      <c r="AI383" s="1">
        <v>44628.574525462966</v>
      </c>
      <c r="AJ383">
        <v>124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7</v>
      </c>
      <c r="AQ383">
        <v>0</v>
      </c>
      <c r="AR383">
        <v>0</v>
      </c>
      <c r="AS383">
        <v>0</v>
      </c>
      <c r="AT383" t="s">
        <v>86</v>
      </c>
      <c r="AU383" t="s">
        <v>86</v>
      </c>
      <c r="AV383" t="s">
        <v>86</v>
      </c>
      <c r="AW383" t="s">
        <v>86</v>
      </c>
      <c r="AX383" t="s">
        <v>86</v>
      </c>
      <c r="AY383" t="s">
        <v>86</v>
      </c>
      <c r="AZ383" t="s">
        <v>86</v>
      </c>
      <c r="BA383" t="s">
        <v>86</v>
      </c>
      <c r="BB383" t="s">
        <v>86</v>
      </c>
      <c r="BC383" t="s">
        <v>86</v>
      </c>
      <c r="BD383" t="s">
        <v>86</v>
      </c>
      <c r="BE383" t="s">
        <v>86</v>
      </c>
    </row>
    <row r="384" spans="1:57" x14ac:dyDescent="0.45">
      <c r="A384" t="s">
        <v>921</v>
      </c>
      <c r="B384" t="s">
        <v>77</v>
      </c>
      <c r="C384" t="s">
        <v>782</v>
      </c>
      <c r="D384" t="s">
        <v>79</v>
      </c>
      <c r="E384" s="2" t="str">
        <f>HYPERLINK("capsilon://?command=openfolder&amp;siteaddress=FAM.docvelocity-na8.net&amp;folderid=FX66AD03F3-4F69-4824-6161-0AC2CB093460","FX22028170")</f>
        <v>FX22028170</v>
      </c>
      <c r="F384" t="s">
        <v>80</v>
      </c>
      <c r="G384" t="s">
        <v>80</v>
      </c>
      <c r="H384" t="s">
        <v>81</v>
      </c>
      <c r="I384" t="s">
        <v>922</v>
      </c>
      <c r="J384">
        <v>28</v>
      </c>
      <c r="K384" t="s">
        <v>83</v>
      </c>
      <c r="L384" t="s">
        <v>84</v>
      </c>
      <c r="M384" t="s">
        <v>85</v>
      </c>
      <c r="N384">
        <v>2</v>
      </c>
      <c r="O384" s="1">
        <v>44628.552581018521</v>
      </c>
      <c r="P384" s="1">
        <v>44628.57371527778</v>
      </c>
      <c r="Q384">
        <v>1765</v>
      </c>
      <c r="R384">
        <v>61</v>
      </c>
      <c r="S384" t="b">
        <v>0</v>
      </c>
      <c r="T384" t="s">
        <v>86</v>
      </c>
      <c r="U384" t="b">
        <v>0</v>
      </c>
      <c r="V384" t="s">
        <v>202</v>
      </c>
      <c r="W384" s="1">
        <v>44628.56858796296</v>
      </c>
      <c r="X384">
        <v>38</v>
      </c>
      <c r="Y384">
        <v>0</v>
      </c>
      <c r="Z384">
        <v>0</v>
      </c>
      <c r="AA384">
        <v>0</v>
      </c>
      <c r="AB384">
        <v>21</v>
      </c>
      <c r="AC384">
        <v>0</v>
      </c>
      <c r="AD384">
        <v>28</v>
      </c>
      <c r="AE384">
        <v>0</v>
      </c>
      <c r="AF384">
        <v>0</v>
      </c>
      <c r="AG384">
        <v>0</v>
      </c>
      <c r="AH384" t="s">
        <v>106</v>
      </c>
      <c r="AI384" s="1">
        <v>44628.57371527778</v>
      </c>
      <c r="AJ384">
        <v>23</v>
      </c>
      <c r="AK384">
        <v>0</v>
      </c>
      <c r="AL384">
        <v>0</v>
      </c>
      <c r="AM384">
        <v>0</v>
      </c>
      <c r="AN384">
        <v>21</v>
      </c>
      <c r="AO384">
        <v>0</v>
      </c>
      <c r="AP384">
        <v>28</v>
      </c>
      <c r="AQ384">
        <v>0</v>
      </c>
      <c r="AR384">
        <v>0</v>
      </c>
      <c r="AS384">
        <v>0</v>
      </c>
      <c r="AT384" t="s">
        <v>86</v>
      </c>
      <c r="AU384" t="s">
        <v>86</v>
      </c>
      <c r="AV384" t="s">
        <v>86</v>
      </c>
      <c r="AW384" t="s">
        <v>86</v>
      </c>
      <c r="AX384" t="s">
        <v>86</v>
      </c>
      <c r="AY384" t="s">
        <v>86</v>
      </c>
      <c r="AZ384" t="s">
        <v>86</v>
      </c>
      <c r="BA384" t="s">
        <v>86</v>
      </c>
      <c r="BB384" t="s">
        <v>86</v>
      </c>
      <c r="BC384" t="s">
        <v>86</v>
      </c>
      <c r="BD384" t="s">
        <v>86</v>
      </c>
      <c r="BE384" t="s">
        <v>86</v>
      </c>
    </row>
    <row r="385" spans="1:57" x14ac:dyDescent="0.45">
      <c r="A385" t="s">
        <v>923</v>
      </c>
      <c r="B385" t="s">
        <v>77</v>
      </c>
      <c r="C385" t="s">
        <v>910</v>
      </c>
      <c r="D385" t="s">
        <v>79</v>
      </c>
      <c r="E385" s="2" t="str">
        <f>HYPERLINK("capsilon://?command=openfolder&amp;siteaddress=FAM.docvelocity-na8.net&amp;folderid=FX4FCE714C-C83C-75D7-389D-EDA53C41B899","FX2203909")</f>
        <v>FX2203909</v>
      </c>
      <c r="F385" t="s">
        <v>80</v>
      </c>
      <c r="G385" t="s">
        <v>80</v>
      </c>
      <c r="H385" t="s">
        <v>81</v>
      </c>
      <c r="I385" t="s">
        <v>924</v>
      </c>
      <c r="J385">
        <v>41</v>
      </c>
      <c r="K385" t="s">
        <v>83</v>
      </c>
      <c r="L385" t="s">
        <v>84</v>
      </c>
      <c r="M385" t="s">
        <v>85</v>
      </c>
      <c r="N385">
        <v>2</v>
      </c>
      <c r="O385" s="1">
        <v>44628.553935185184</v>
      </c>
      <c r="P385" s="1">
        <v>44628.581412037034</v>
      </c>
      <c r="Q385">
        <v>1282</v>
      </c>
      <c r="R385">
        <v>1092</v>
      </c>
      <c r="S385" t="b">
        <v>0</v>
      </c>
      <c r="T385" t="s">
        <v>86</v>
      </c>
      <c r="U385" t="b">
        <v>0</v>
      </c>
      <c r="V385" t="s">
        <v>202</v>
      </c>
      <c r="W385" s="1">
        <v>44628.573553240742</v>
      </c>
      <c r="X385">
        <v>428</v>
      </c>
      <c r="Y385">
        <v>33</v>
      </c>
      <c r="Z385">
        <v>0</v>
      </c>
      <c r="AA385">
        <v>33</v>
      </c>
      <c r="AB385">
        <v>0</v>
      </c>
      <c r="AC385">
        <v>17</v>
      </c>
      <c r="AD385">
        <v>8</v>
      </c>
      <c r="AE385">
        <v>0</v>
      </c>
      <c r="AF385">
        <v>0</v>
      </c>
      <c r="AG385">
        <v>0</v>
      </c>
      <c r="AH385" t="s">
        <v>106</v>
      </c>
      <c r="AI385" s="1">
        <v>44628.581412037034</v>
      </c>
      <c r="AJ385">
        <v>664</v>
      </c>
      <c r="AK385">
        <v>3</v>
      </c>
      <c r="AL385">
        <v>0</v>
      </c>
      <c r="AM385">
        <v>3</v>
      </c>
      <c r="AN385">
        <v>0</v>
      </c>
      <c r="AO385">
        <v>3</v>
      </c>
      <c r="AP385">
        <v>5</v>
      </c>
      <c r="AQ385">
        <v>0</v>
      </c>
      <c r="AR385">
        <v>0</v>
      </c>
      <c r="AS385">
        <v>0</v>
      </c>
      <c r="AT385" t="s">
        <v>86</v>
      </c>
      <c r="AU385" t="s">
        <v>86</v>
      </c>
      <c r="AV385" t="s">
        <v>86</v>
      </c>
      <c r="AW385" t="s">
        <v>86</v>
      </c>
      <c r="AX385" t="s">
        <v>86</v>
      </c>
      <c r="AY385" t="s">
        <v>86</v>
      </c>
      <c r="AZ385" t="s">
        <v>86</v>
      </c>
      <c r="BA385" t="s">
        <v>86</v>
      </c>
      <c r="BB385" t="s">
        <v>86</v>
      </c>
      <c r="BC385" t="s">
        <v>86</v>
      </c>
      <c r="BD385" t="s">
        <v>86</v>
      </c>
      <c r="BE385" t="s">
        <v>86</v>
      </c>
    </row>
    <row r="386" spans="1:57" x14ac:dyDescent="0.45">
      <c r="A386" t="s">
        <v>925</v>
      </c>
      <c r="B386" t="s">
        <v>77</v>
      </c>
      <c r="C386" t="s">
        <v>926</v>
      </c>
      <c r="D386" t="s">
        <v>79</v>
      </c>
      <c r="E386" s="2" t="str">
        <f>HYPERLINK("capsilon://?command=openfolder&amp;siteaddress=FAM.docvelocity-na8.net&amp;folderid=FX18C1C02B-C183-6E63-CF12-BEA76BDC1551","FX22031267")</f>
        <v>FX22031267</v>
      </c>
      <c r="F386" t="s">
        <v>80</v>
      </c>
      <c r="G386" t="s">
        <v>80</v>
      </c>
      <c r="H386" t="s">
        <v>81</v>
      </c>
      <c r="I386" t="s">
        <v>927</v>
      </c>
      <c r="J386">
        <v>55</v>
      </c>
      <c r="K386" t="s">
        <v>83</v>
      </c>
      <c r="L386" t="s">
        <v>84</v>
      </c>
      <c r="M386" t="s">
        <v>85</v>
      </c>
      <c r="N386">
        <v>2</v>
      </c>
      <c r="O386" s="1">
        <v>44628.555104166669</v>
      </c>
      <c r="P386" s="1">
        <v>44628.577326388891</v>
      </c>
      <c r="Q386">
        <v>1521</v>
      </c>
      <c r="R386">
        <v>399</v>
      </c>
      <c r="S386" t="b">
        <v>0</v>
      </c>
      <c r="T386" t="s">
        <v>86</v>
      </c>
      <c r="U386" t="b">
        <v>0</v>
      </c>
      <c r="V386" t="s">
        <v>94</v>
      </c>
      <c r="W386" s="1">
        <v>44628.570451388892</v>
      </c>
      <c r="X386">
        <v>158</v>
      </c>
      <c r="Y386">
        <v>50</v>
      </c>
      <c r="Z386">
        <v>0</v>
      </c>
      <c r="AA386">
        <v>50</v>
      </c>
      <c r="AB386">
        <v>0</v>
      </c>
      <c r="AC386">
        <v>0</v>
      </c>
      <c r="AD386">
        <v>5</v>
      </c>
      <c r="AE386">
        <v>0</v>
      </c>
      <c r="AF386">
        <v>0</v>
      </c>
      <c r="AG386">
        <v>0</v>
      </c>
      <c r="AH386" t="s">
        <v>92</v>
      </c>
      <c r="AI386" s="1">
        <v>44628.577326388891</v>
      </c>
      <c r="AJ386">
        <v>241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5</v>
      </c>
      <c r="AQ386">
        <v>0</v>
      </c>
      <c r="AR386">
        <v>0</v>
      </c>
      <c r="AS386">
        <v>0</v>
      </c>
      <c r="AT386" t="s">
        <v>86</v>
      </c>
      <c r="AU386" t="s">
        <v>86</v>
      </c>
      <c r="AV386" t="s">
        <v>86</v>
      </c>
      <c r="AW386" t="s">
        <v>86</v>
      </c>
      <c r="AX386" t="s">
        <v>86</v>
      </c>
      <c r="AY386" t="s">
        <v>86</v>
      </c>
      <c r="AZ386" t="s">
        <v>86</v>
      </c>
      <c r="BA386" t="s">
        <v>86</v>
      </c>
      <c r="BB386" t="s">
        <v>86</v>
      </c>
      <c r="BC386" t="s">
        <v>86</v>
      </c>
      <c r="BD386" t="s">
        <v>86</v>
      </c>
      <c r="BE386" t="s">
        <v>86</v>
      </c>
    </row>
    <row r="387" spans="1:57" x14ac:dyDescent="0.45">
      <c r="A387" t="s">
        <v>928</v>
      </c>
      <c r="B387" t="s">
        <v>77</v>
      </c>
      <c r="C387" t="s">
        <v>926</v>
      </c>
      <c r="D387" t="s">
        <v>79</v>
      </c>
      <c r="E387" s="2" t="str">
        <f>HYPERLINK("capsilon://?command=openfolder&amp;siteaddress=FAM.docvelocity-na8.net&amp;folderid=FX18C1C02B-C183-6E63-CF12-BEA76BDC1551","FX22031267")</f>
        <v>FX22031267</v>
      </c>
      <c r="F387" t="s">
        <v>80</v>
      </c>
      <c r="G387" t="s">
        <v>80</v>
      </c>
      <c r="H387" t="s">
        <v>81</v>
      </c>
      <c r="I387" t="s">
        <v>929</v>
      </c>
      <c r="J387">
        <v>55</v>
      </c>
      <c r="K387" t="s">
        <v>83</v>
      </c>
      <c r="L387" t="s">
        <v>84</v>
      </c>
      <c r="M387" t="s">
        <v>85</v>
      </c>
      <c r="N387">
        <v>2</v>
      </c>
      <c r="O387" s="1">
        <v>44628.555219907408</v>
      </c>
      <c r="P387" s="1">
        <v>44628.578252314815</v>
      </c>
      <c r="Q387">
        <v>1319</v>
      </c>
      <c r="R387">
        <v>671</v>
      </c>
      <c r="S387" t="b">
        <v>0</v>
      </c>
      <c r="T387" t="s">
        <v>86</v>
      </c>
      <c r="U387" t="b">
        <v>0</v>
      </c>
      <c r="V387" t="s">
        <v>152</v>
      </c>
      <c r="W387" s="1">
        <v>44628.575104166666</v>
      </c>
      <c r="X387">
        <v>491</v>
      </c>
      <c r="Y387">
        <v>50</v>
      </c>
      <c r="Z387">
        <v>0</v>
      </c>
      <c r="AA387">
        <v>50</v>
      </c>
      <c r="AB387">
        <v>0</v>
      </c>
      <c r="AC387">
        <v>1</v>
      </c>
      <c r="AD387">
        <v>5</v>
      </c>
      <c r="AE387">
        <v>0</v>
      </c>
      <c r="AF387">
        <v>0</v>
      </c>
      <c r="AG387">
        <v>0</v>
      </c>
      <c r="AH387" t="s">
        <v>207</v>
      </c>
      <c r="AI387" s="1">
        <v>44628.578252314815</v>
      </c>
      <c r="AJ387">
        <v>180</v>
      </c>
      <c r="AK387">
        <v>1</v>
      </c>
      <c r="AL387">
        <v>0</v>
      </c>
      <c r="AM387">
        <v>1</v>
      </c>
      <c r="AN387">
        <v>0</v>
      </c>
      <c r="AO387">
        <v>1</v>
      </c>
      <c r="AP387">
        <v>4</v>
      </c>
      <c r="AQ387">
        <v>0</v>
      </c>
      <c r="AR387">
        <v>0</v>
      </c>
      <c r="AS387">
        <v>0</v>
      </c>
      <c r="AT387" t="s">
        <v>86</v>
      </c>
      <c r="AU387" t="s">
        <v>86</v>
      </c>
      <c r="AV387" t="s">
        <v>86</v>
      </c>
      <c r="AW387" t="s">
        <v>86</v>
      </c>
      <c r="AX387" t="s">
        <v>86</v>
      </c>
      <c r="AY387" t="s">
        <v>86</v>
      </c>
      <c r="AZ387" t="s">
        <v>86</v>
      </c>
      <c r="BA387" t="s">
        <v>86</v>
      </c>
      <c r="BB387" t="s">
        <v>86</v>
      </c>
      <c r="BC387" t="s">
        <v>86</v>
      </c>
      <c r="BD387" t="s">
        <v>86</v>
      </c>
      <c r="BE387" t="s">
        <v>86</v>
      </c>
    </row>
    <row r="388" spans="1:57" x14ac:dyDescent="0.45">
      <c r="A388" t="s">
        <v>930</v>
      </c>
      <c r="B388" t="s">
        <v>77</v>
      </c>
      <c r="C388" t="s">
        <v>926</v>
      </c>
      <c r="D388" t="s">
        <v>79</v>
      </c>
      <c r="E388" s="2" t="str">
        <f>HYPERLINK("capsilon://?command=openfolder&amp;siteaddress=FAM.docvelocity-na8.net&amp;folderid=FX18C1C02B-C183-6E63-CF12-BEA76BDC1551","FX22031267")</f>
        <v>FX22031267</v>
      </c>
      <c r="F388" t="s">
        <v>80</v>
      </c>
      <c r="G388" t="s">
        <v>80</v>
      </c>
      <c r="H388" t="s">
        <v>81</v>
      </c>
      <c r="I388" t="s">
        <v>931</v>
      </c>
      <c r="J388">
        <v>28</v>
      </c>
      <c r="K388" t="s">
        <v>83</v>
      </c>
      <c r="L388" t="s">
        <v>84</v>
      </c>
      <c r="M388" t="s">
        <v>85</v>
      </c>
      <c r="N388">
        <v>2</v>
      </c>
      <c r="O388" s="1">
        <v>44628.555474537039</v>
      </c>
      <c r="P388" s="1">
        <v>44628.583923611113</v>
      </c>
      <c r="Q388">
        <v>2115</v>
      </c>
      <c r="R388">
        <v>343</v>
      </c>
      <c r="S388" t="b">
        <v>0</v>
      </c>
      <c r="T388" t="s">
        <v>86</v>
      </c>
      <c r="U388" t="b">
        <v>0</v>
      </c>
      <c r="V388" t="s">
        <v>94</v>
      </c>
      <c r="W388" s="1">
        <v>44628.571921296294</v>
      </c>
      <c r="X388">
        <v>126</v>
      </c>
      <c r="Y388">
        <v>21</v>
      </c>
      <c r="Z388">
        <v>0</v>
      </c>
      <c r="AA388">
        <v>21</v>
      </c>
      <c r="AB388">
        <v>0</v>
      </c>
      <c r="AC388">
        <v>0</v>
      </c>
      <c r="AD388">
        <v>7</v>
      </c>
      <c r="AE388">
        <v>0</v>
      </c>
      <c r="AF388">
        <v>0</v>
      </c>
      <c r="AG388">
        <v>0</v>
      </c>
      <c r="AH388" t="s">
        <v>106</v>
      </c>
      <c r="AI388" s="1">
        <v>44628.583923611113</v>
      </c>
      <c r="AJ388">
        <v>217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7</v>
      </c>
      <c r="AQ388">
        <v>0</v>
      </c>
      <c r="AR388">
        <v>0</v>
      </c>
      <c r="AS388">
        <v>0</v>
      </c>
      <c r="AT388" t="s">
        <v>86</v>
      </c>
      <c r="AU388" t="s">
        <v>86</v>
      </c>
      <c r="AV388" t="s">
        <v>86</v>
      </c>
      <c r="AW388" t="s">
        <v>86</v>
      </c>
      <c r="AX388" t="s">
        <v>86</v>
      </c>
      <c r="AY388" t="s">
        <v>86</v>
      </c>
      <c r="AZ388" t="s">
        <v>86</v>
      </c>
      <c r="BA388" t="s">
        <v>86</v>
      </c>
      <c r="BB388" t="s">
        <v>86</v>
      </c>
      <c r="BC388" t="s">
        <v>86</v>
      </c>
      <c r="BD388" t="s">
        <v>86</v>
      </c>
      <c r="BE388" t="s">
        <v>86</v>
      </c>
    </row>
    <row r="389" spans="1:57" x14ac:dyDescent="0.45">
      <c r="A389" t="s">
        <v>932</v>
      </c>
      <c r="B389" t="s">
        <v>77</v>
      </c>
      <c r="C389" t="s">
        <v>871</v>
      </c>
      <c r="D389" t="s">
        <v>79</v>
      </c>
      <c r="E389" s="2" t="str">
        <f>HYPERLINK("capsilon://?command=openfolder&amp;siteaddress=FAM.docvelocity-na8.net&amp;folderid=FXA0C87E57-77BF-CFB8-9F96-F3E1D7D9F0F2","FX22032877")</f>
        <v>FX22032877</v>
      </c>
      <c r="F389" t="s">
        <v>80</v>
      </c>
      <c r="G389" t="s">
        <v>80</v>
      </c>
      <c r="H389" t="s">
        <v>81</v>
      </c>
      <c r="I389" t="s">
        <v>872</v>
      </c>
      <c r="J389">
        <v>535</v>
      </c>
      <c r="K389" t="s">
        <v>83</v>
      </c>
      <c r="L389" t="s">
        <v>84</v>
      </c>
      <c r="M389" t="s">
        <v>85</v>
      </c>
      <c r="N389">
        <v>2</v>
      </c>
      <c r="O389" s="1">
        <v>44628.556666666664</v>
      </c>
      <c r="P389" s="1">
        <v>44628.59306712963</v>
      </c>
      <c r="Q389">
        <v>511</v>
      </c>
      <c r="R389">
        <v>2634</v>
      </c>
      <c r="S389" t="b">
        <v>0</v>
      </c>
      <c r="T389" t="s">
        <v>86</v>
      </c>
      <c r="U389" t="b">
        <v>1</v>
      </c>
      <c r="V389" t="s">
        <v>105</v>
      </c>
      <c r="W389" s="1">
        <v>44628.577650462961</v>
      </c>
      <c r="X389">
        <v>1592</v>
      </c>
      <c r="Y389">
        <v>345</v>
      </c>
      <c r="Z389">
        <v>0</v>
      </c>
      <c r="AA389">
        <v>345</v>
      </c>
      <c r="AB389">
        <v>115</v>
      </c>
      <c r="AC389">
        <v>34</v>
      </c>
      <c r="AD389">
        <v>190</v>
      </c>
      <c r="AE389">
        <v>0</v>
      </c>
      <c r="AF389">
        <v>0</v>
      </c>
      <c r="AG389">
        <v>0</v>
      </c>
      <c r="AH389" t="s">
        <v>207</v>
      </c>
      <c r="AI389" s="1">
        <v>44628.59306712963</v>
      </c>
      <c r="AJ389">
        <v>1029</v>
      </c>
      <c r="AK389">
        <v>4</v>
      </c>
      <c r="AL389">
        <v>0</v>
      </c>
      <c r="AM389">
        <v>4</v>
      </c>
      <c r="AN389">
        <v>115</v>
      </c>
      <c r="AO389">
        <v>4</v>
      </c>
      <c r="AP389">
        <v>186</v>
      </c>
      <c r="AQ389">
        <v>0</v>
      </c>
      <c r="AR389">
        <v>0</v>
      </c>
      <c r="AS389">
        <v>0</v>
      </c>
      <c r="AT389" t="s">
        <v>86</v>
      </c>
      <c r="AU389" t="s">
        <v>86</v>
      </c>
      <c r="AV389" t="s">
        <v>86</v>
      </c>
      <c r="AW389" t="s">
        <v>86</v>
      </c>
      <c r="AX389" t="s">
        <v>86</v>
      </c>
      <c r="AY389" t="s">
        <v>86</v>
      </c>
      <c r="AZ389" t="s">
        <v>86</v>
      </c>
      <c r="BA389" t="s">
        <v>86</v>
      </c>
      <c r="BB389" t="s">
        <v>86</v>
      </c>
      <c r="BC389" t="s">
        <v>86</v>
      </c>
      <c r="BD389" t="s">
        <v>86</v>
      </c>
      <c r="BE389" t="s">
        <v>86</v>
      </c>
    </row>
    <row r="390" spans="1:57" x14ac:dyDescent="0.45">
      <c r="A390" t="s">
        <v>933</v>
      </c>
      <c r="B390" t="s">
        <v>77</v>
      </c>
      <c r="C390" t="s">
        <v>934</v>
      </c>
      <c r="D390" t="s">
        <v>79</v>
      </c>
      <c r="E390" s="2" t="str">
        <f>HYPERLINK("capsilon://?command=openfolder&amp;siteaddress=FAM.docvelocity-na8.net&amp;folderid=FX8BAB202C-16EE-ABD3-939E-BF1622223989","FX22033438")</f>
        <v>FX22033438</v>
      </c>
      <c r="F390" t="s">
        <v>80</v>
      </c>
      <c r="G390" t="s">
        <v>80</v>
      </c>
      <c r="H390" t="s">
        <v>81</v>
      </c>
      <c r="I390" t="s">
        <v>935</v>
      </c>
      <c r="J390">
        <v>453</v>
      </c>
      <c r="K390" t="s">
        <v>83</v>
      </c>
      <c r="L390" t="s">
        <v>84</v>
      </c>
      <c r="M390" t="s">
        <v>85</v>
      </c>
      <c r="N390">
        <v>1</v>
      </c>
      <c r="O390" s="1">
        <v>44628.569594907407</v>
      </c>
      <c r="P390" s="1">
        <v>44628.612361111111</v>
      </c>
      <c r="Q390">
        <v>3150</v>
      </c>
      <c r="R390">
        <v>545</v>
      </c>
      <c r="S390" t="b">
        <v>0</v>
      </c>
      <c r="T390" t="s">
        <v>86</v>
      </c>
      <c r="U390" t="b">
        <v>0</v>
      </c>
      <c r="V390" t="s">
        <v>87</v>
      </c>
      <c r="W390" s="1">
        <v>44628.612361111111</v>
      </c>
      <c r="X390">
        <v>217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453</v>
      </c>
      <c r="AE390">
        <v>422</v>
      </c>
      <c r="AF390">
        <v>0</v>
      </c>
      <c r="AG390">
        <v>10</v>
      </c>
      <c r="AH390" t="s">
        <v>86</v>
      </c>
      <c r="AI390" t="s">
        <v>86</v>
      </c>
      <c r="AJ390" t="s">
        <v>86</v>
      </c>
      <c r="AK390" t="s">
        <v>86</v>
      </c>
      <c r="AL390" t="s">
        <v>86</v>
      </c>
      <c r="AM390" t="s">
        <v>86</v>
      </c>
      <c r="AN390" t="s">
        <v>86</v>
      </c>
      <c r="AO390" t="s">
        <v>86</v>
      </c>
      <c r="AP390" t="s">
        <v>86</v>
      </c>
      <c r="AQ390" t="s">
        <v>86</v>
      </c>
      <c r="AR390" t="s">
        <v>86</v>
      </c>
      <c r="AS390" t="s">
        <v>86</v>
      </c>
      <c r="AT390" t="s">
        <v>86</v>
      </c>
      <c r="AU390" t="s">
        <v>86</v>
      </c>
      <c r="AV390" t="s">
        <v>86</v>
      </c>
      <c r="AW390" t="s">
        <v>86</v>
      </c>
      <c r="AX390" t="s">
        <v>86</v>
      </c>
      <c r="AY390" t="s">
        <v>86</v>
      </c>
      <c r="AZ390" t="s">
        <v>86</v>
      </c>
      <c r="BA390" t="s">
        <v>86</v>
      </c>
      <c r="BB390" t="s">
        <v>86</v>
      </c>
      <c r="BC390" t="s">
        <v>86</v>
      </c>
      <c r="BD390" t="s">
        <v>86</v>
      </c>
      <c r="BE390" t="s">
        <v>86</v>
      </c>
    </row>
    <row r="391" spans="1:57" x14ac:dyDescent="0.45">
      <c r="A391" t="s">
        <v>936</v>
      </c>
      <c r="B391" t="s">
        <v>77</v>
      </c>
      <c r="C391" t="s">
        <v>301</v>
      </c>
      <c r="D391" t="s">
        <v>79</v>
      </c>
      <c r="E391" s="2" t="str">
        <f>HYPERLINK("capsilon://?command=openfolder&amp;siteaddress=FAM.docvelocity-na8.net&amp;folderid=FX097ECC7E-DAA3-EFD7-F34B-4F3288AB1136","FX22029662")</f>
        <v>FX22029662</v>
      </c>
      <c r="F391" t="s">
        <v>80</v>
      </c>
      <c r="G391" t="s">
        <v>80</v>
      </c>
      <c r="H391" t="s">
        <v>81</v>
      </c>
      <c r="I391" t="s">
        <v>937</v>
      </c>
      <c r="J391">
        <v>0</v>
      </c>
      <c r="K391" t="s">
        <v>83</v>
      </c>
      <c r="L391" t="s">
        <v>84</v>
      </c>
      <c r="M391" t="s">
        <v>85</v>
      </c>
      <c r="N391">
        <v>2</v>
      </c>
      <c r="O391" s="1">
        <v>44628.570439814815</v>
      </c>
      <c r="P391" s="1">
        <v>44628.591469907406</v>
      </c>
      <c r="Q391">
        <v>1010</v>
      </c>
      <c r="R391">
        <v>807</v>
      </c>
      <c r="S391" t="b">
        <v>0</v>
      </c>
      <c r="T391" t="s">
        <v>86</v>
      </c>
      <c r="U391" t="b">
        <v>0</v>
      </c>
      <c r="V391" t="s">
        <v>139</v>
      </c>
      <c r="W391" s="1">
        <v>44628.576851851853</v>
      </c>
      <c r="X391">
        <v>480</v>
      </c>
      <c r="Y391">
        <v>52</v>
      </c>
      <c r="Z391">
        <v>0</v>
      </c>
      <c r="AA391">
        <v>52</v>
      </c>
      <c r="AB391">
        <v>0</v>
      </c>
      <c r="AC391">
        <v>32</v>
      </c>
      <c r="AD391">
        <v>-52</v>
      </c>
      <c r="AE391">
        <v>0</v>
      </c>
      <c r="AF391">
        <v>0</v>
      </c>
      <c r="AG391">
        <v>0</v>
      </c>
      <c r="AH391" t="s">
        <v>92</v>
      </c>
      <c r="AI391" s="1">
        <v>44628.591469907406</v>
      </c>
      <c r="AJ391">
        <v>327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-52</v>
      </c>
      <c r="AQ391">
        <v>0</v>
      </c>
      <c r="AR391">
        <v>0</v>
      </c>
      <c r="AS391">
        <v>0</v>
      </c>
      <c r="AT391" t="s">
        <v>86</v>
      </c>
      <c r="AU391" t="s">
        <v>86</v>
      </c>
      <c r="AV391" t="s">
        <v>86</v>
      </c>
      <c r="AW391" t="s">
        <v>86</v>
      </c>
      <c r="AX391" t="s">
        <v>86</v>
      </c>
      <c r="AY391" t="s">
        <v>86</v>
      </c>
      <c r="AZ391" t="s">
        <v>86</v>
      </c>
      <c r="BA391" t="s">
        <v>86</v>
      </c>
      <c r="BB391" t="s">
        <v>86</v>
      </c>
      <c r="BC391" t="s">
        <v>86</v>
      </c>
      <c r="BD391" t="s">
        <v>86</v>
      </c>
      <c r="BE391" t="s">
        <v>86</v>
      </c>
    </row>
    <row r="392" spans="1:57" x14ac:dyDescent="0.45">
      <c r="A392" t="s">
        <v>938</v>
      </c>
      <c r="B392" t="s">
        <v>77</v>
      </c>
      <c r="C392" t="s">
        <v>875</v>
      </c>
      <c r="D392" t="s">
        <v>79</v>
      </c>
      <c r="E392" s="2" t="str">
        <f>HYPERLINK("capsilon://?command=openfolder&amp;siteaddress=FAM.docvelocity-na8.net&amp;folderid=FXDCCF0D8F-5E33-E951-0193-22C8FDCF4313","FX220212872")</f>
        <v>FX220212872</v>
      </c>
      <c r="F392" t="s">
        <v>80</v>
      </c>
      <c r="G392" t="s">
        <v>80</v>
      </c>
      <c r="H392" t="s">
        <v>81</v>
      </c>
      <c r="I392" t="s">
        <v>889</v>
      </c>
      <c r="J392">
        <v>196</v>
      </c>
      <c r="K392" t="s">
        <v>83</v>
      </c>
      <c r="L392" t="s">
        <v>84</v>
      </c>
      <c r="M392" t="s">
        <v>85</v>
      </c>
      <c r="N392">
        <v>2</v>
      </c>
      <c r="O392" s="1">
        <v>44628.581122685187</v>
      </c>
      <c r="P392" s="1">
        <v>44628.594201388885</v>
      </c>
      <c r="Q392">
        <v>72</v>
      </c>
      <c r="R392">
        <v>1058</v>
      </c>
      <c r="S392" t="b">
        <v>0</v>
      </c>
      <c r="T392" t="s">
        <v>86</v>
      </c>
      <c r="U392" t="b">
        <v>1</v>
      </c>
      <c r="V392" t="s">
        <v>139</v>
      </c>
      <c r="W392" s="1">
        <v>44628.590833333335</v>
      </c>
      <c r="X392">
        <v>833</v>
      </c>
      <c r="Y392">
        <v>181</v>
      </c>
      <c r="Z392">
        <v>0</v>
      </c>
      <c r="AA392">
        <v>181</v>
      </c>
      <c r="AB392">
        <v>0</v>
      </c>
      <c r="AC392">
        <v>9</v>
      </c>
      <c r="AD392">
        <v>15</v>
      </c>
      <c r="AE392">
        <v>0</v>
      </c>
      <c r="AF392">
        <v>0</v>
      </c>
      <c r="AG392">
        <v>0</v>
      </c>
      <c r="AH392" t="s">
        <v>122</v>
      </c>
      <c r="AI392" s="1">
        <v>44628.594201388885</v>
      </c>
      <c r="AJ392">
        <v>225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15</v>
      </c>
      <c r="AQ392">
        <v>0</v>
      </c>
      <c r="AR392">
        <v>0</v>
      </c>
      <c r="AS392">
        <v>0</v>
      </c>
      <c r="AT392" t="s">
        <v>86</v>
      </c>
      <c r="AU392" t="s">
        <v>86</v>
      </c>
      <c r="AV392" t="s">
        <v>86</v>
      </c>
      <c r="AW392" t="s">
        <v>86</v>
      </c>
      <c r="AX392" t="s">
        <v>86</v>
      </c>
      <c r="AY392" t="s">
        <v>86</v>
      </c>
      <c r="AZ392" t="s">
        <v>86</v>
      </c>
      <c r="BA392" t="s">
        <v>86</v>
      </c>
      <c r="BB392" t="s">
        <v>86</v>
      </c>
      <c r="BC392" t="s">
        <v>86</v>
      </c>
      <c r="BD392" t="s">
        <v>86</v>
      </c>
      <c r="BE392" t="s">
        <v>86</v>
      </c>
    </row>
    <row r="393" spans="1:57" x14ac:dyDescent="0.45">
      <c r="A393" t="s">
        <v>939</v>
      </c>
      <c r="B393" t="s">
        <v>77</v>
      </c>
      <c r="C393" t="s">
        <v>940</v>
      </c>
      <c r="D393" t="s">
        <v>79</v>
      </c>
      <c r="E393" s="2" t="str">
        <f>HYPERLINK("capsilon://?command=openfolder&amp;siteaddress=FAM.docvelocity-na8.net&amp;folderid=FX2BA9A1B7-5084-CC80-E1FE-D7BAC09D8270","FX22033195")</f>
        <v>FX22033195</v>
      </c>
      <c r="F393" t="s">
        <v>80</v>
      </c>
      <c r="G393" t="s">
        <v>80</v>
      </c>
      <c r="H393" t="s">
        <v>81</v>
      </c>
      <c r="I393" t="s">
        <v>941</v>
      </c>
      <c r="J393">
        <v>268</v>
      </c>
      <c r="K393" t="s">
        <v>83</v>
      </c>
      <c r="L393" t="s">
        <v>84</v>
      </c>
      <c r="M393" t="s">
        <v>85</v>
      </c>
      <c r="N393">
        <v>1</v>
      </c>
      <c r="O393" s="1">
        <v>44628.583275462966</v>
      </c>
      <c r="P393" s="1">
        <v>44628.6171875</v>
      </c>
      <c r="Q393">
        <v>2411</v>
      </c>
      <c r="R393">
        <v>519</v>
      </c>
      <c r="S393" t="b">
        <v>0</v>
      </c>
      <c r="T393" t="s">
        <v>86</v>
      </c>
      <c r="U393" t="b">
        <v>0</v>
      </c>
      <c r="V393" t="s">
        <v>87</v>
      </c>
      <c r="W393" s="1">
        <v>44628.6171875</v>
      </c>
      <c r="X393">
        <v>411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268</v>
      </c>
      <c r="AE393">
        <v>0</v>
      </c>
      <c r="AF393">
        <v>0</v>
      </c>
      <c r="AG393">
        <v>19</v>
      </c>
      <c r="AH393" t="s">
        <v>86</v>
      </c>
      <c r="AI393" t="s">
        <v>86</v>
      </c>
      <c r="AJ393" t="s">
        <v>86</v>
      </c>
      <c r="AK393" t="s">
        <v>86</v>
      </c>
      <c r="AL393" t="s">
        <v>86</v>
      </c>
      <c r="AM393" t="s">
        <v>86</v>
      </c>
      <c r="AN393" t="s">
        <v>86</v>
      </c>
      <c r="AO393" t="s">
        <v>86</v>
      </c>
      <c r="AP393" t="s">
        <v>86</v>
      </c>
      <c r="AQ393" t="s">
        <v>86</v>
      </c>
      <c r="AR393" t="s">
        <v>86</v>
      </c>
      <c r="AS393" t="s">
        <v>86</v>
      </c>
      <c r="AT393" t="s">
        <v>86</v>
      </c>
      <c r="AU393" t="s">
        <v>86</v>
      </c>
      <c r="AV393" t="s">
        <v>86</v>
      </c>
      <c r="AW393" t="s">
        <v>86</v>
      </c>
      <c r="AX393" t="s">
        <v>86</v>
      </c>
      <c r="AY393" t="s">
        <v>86</v>
      </c>
      <c r="AZ393" t="s">
        <v>86</v>
      </c>
      <c r="BA393" t="s">
        <v>86</v>
      </c>
      <c r="BB393" t="s">
        <v>86</v>
      </c>
      <c r="BC393" t="s">
        <v>86</v>
      </c>
      <c r="BD393" t="s">
        <v>86</v>
      </c>
      <c r="BE393" t="s">
        <v>86</v>
      </c>
    </row>
    <row r="394" spans="1:57" x14ac:dyDescent="0.45">
      <c r="A394" t="s">
        <v>942</v>
      </c>
      <c r="B394" t="s">
        <v>77</v>
      </c>
      <c r="C394" t="s">
        <v>884</v>
      </c>
      <c r="D394" t="s">
        <v>79</v>
      </c>
      <c r="E394" s="2" t="str">
        <f>HYPERLINK("capsilon://?command=openfolder&amp;siteaddress=FAM.docvelocity-na8.net&amp;folderid=FX29F4CB42-6042-8A83-395C-E3167BD83F01","FX22033491")</f>
        <v>FX22033491</v>
      </c>
      <c r="F394" t="s">
        <v>80</v>
      </c>
      <c r="G394" t="s">
        <v>80</v>
      </c>
      <c r="H394" t="s">
        <v>81</v>
      </c>
      <c r="I394" t="s">
        <v>885</v>
      </c>
      <c r="J394">
        <v>292</v>
      </c>
      <c r="K394" t="s">
        <v>83</v>
      </c>
      <c r="L394" t="s">
        <v>84</v>
      </c>
      <c r="M394" t="s">
        <v>85</v>
      </c>
      <c r="N394">
        <v>2</v>
      </c>
      <c r="O394" s="1">
        <v>44628.583379629628</v>
      </c>
      <c r="P394" s="1">
        <v>44628.726458333331</v>
      </c>
      <c r="Q394">
        <v>2768</v>
      </c>
      <c r="R394">
        <v>9594</v>
      </c>
      <c r="S394" t="b">
        <v>0</v>
      </c>
      <c r="T394" t="s">
        <v>86</v>
      </c>
      <c r="U394" t="b">
        <v>1</v>
      </c>
      <c r="V394" t="s">
        <v>118</v>
      </c>
      <c r="W394" s="1">
        <v>44628.676678240743</v>
      </c>
      <c r="X394">
        <v>8045</v>
      </c>
      <c r="Y394">
        <v>258</v>
      </c>
      <c r="Z394">
        <v>0</v>
      </c>
      <c r="AA394">
        <v>258</v>
      </c>
      <c r="AB394">
        <v>0</v>
      </c>
      <c r="AC394">
        <v>109</v>
      </c>
      <c r="AD394">
        <v>34</v>
      </c>
      <c r="AE394">
        <v>0</v>
      </c>
      <c r="AF394">
        <v>0</v>
      </c>
      <c r="AG394">
        <v>0</v>
      </c>
      <c r="AH394" t="s">
        <v>92</v>
      </c>
      <c r="AI394" s="1">
        <v>44628.726458333331</v>
      </c>
      <c r="AJ394">
        <v>1549</v>
      </c>
      <c r="AK394">
        <v>28</v>
      </c>
      <c r="AL394">
        <v>0</v>
      </c>
      <c r="AM394">
        <v>28</v>
      </c>
      <c r="AN394">
        <v>0</v>
      </c>
      <c r="AO394">
        <v>28</v>
      </c>
      <c r="AP394">
        <v>6</v>
      </c>
      <c r="AQ394">
        <v>0</v>
      </c>
      <c r="AR394">
        <v>0</v>
      </c>
      <c r="AS394">
        <v>0</v>
      </c>
      <c r="AT394" t="s">
        <v>86</v>
      </c>
      <c r="AU394" t="s">
        <v>86</v>
      </c>
      <c r="AV394" t="s">
        <v>86</v>
      </c>
      <c r="AW394" t="s">
        <v>86</v>
      </c>
      <c r="AX394" t="s">
        <v>86</v>
      </c>
      <c r="AY394" t="s">
        <v>86</v>
      </c>
      <c r="AZ394" t="s">
        <v>86</v>
      </c>
      <c r="BA394" t="s">
        <v>86</v>
      </c>
      <c r="BB394" t="s">
        <v>86</v>
      </c>
      <c r="BC394" t="s">
        <v>86</v>
      </c>
      <c r="BD394" t="s">
        <v>86</v>
      </c>
      <c r="BE394" t="s">
        <v>86</v>
      </c>
    </row>
    <row r="395" spans="1:57" x14ac:dyDescent="0.45">
      <c r="A395" t="s">
        <v>943</v>
      </c>
      <c r="B395" t="s">
        <v>77</v>
      </c>
      <c r="C395" t="s">
        <v>871</v>
      </c>
      <c r="D395" t="s">
        <v>79</v>
      </c>
      <c r="E395" s="2" t="str">
        <f>HYPERLINK("capsilon://?command=openfolder&amp;siteaddress=FAM.docvelocity-na8.net&amp;folderid=FXA0C87E57-77BF-CFB8-9F96-F3E1D7D9F0F2","FX22032877")</f>
        <v>FX22032877</v>
      </c>
      <c r="F395" t="s">
        <v>80</v>
      </c>
      <c r="G395" t="s">
        <v>80</v>
      </c>
      <c r="H395" t="s">
        <v>81</v>
      </c>
      <c r="I395" t="s">
        <v>944</v>
      </c>
      <c r="J395">
        <v>0</v>
      </c>
      <c r="K395" t="s">
        <v>83</v>
      </c>
      <c r="L395" t="s">
        <v>84</v>
      </c>
      <c r="M395" t="s">
        <v>85</v>
      </c>
      <c r="N395">
        <v>2</v>
      </c>
      <c r="O395" s="1">
        <v>44628.583425925928</v>
      </c>
      <c r="P395" s="1">
        <v>44628.591585648152</v>
      </c>
      <c r="Q395">
        <v>415</v>
      </c>
      <c r="R395">
        <v>290</v>
      </c>
      <c r="S395" t="b">
        <v>0</v>
      </c>
      <c r="T395" t="s">
        <v>86</v>
      </c>
      <c r="U395" t="b">
        <v>0</v>
      </c>
      <c r="V395" t="s">
        <v>94</v>
      </c>
      <c r="W395" s="1">
        <v>44628.585416666669</v>
      </c>
      <c r="X395">
        <v>117</v>
      </c>
      <c r="Y395">
        <v>9</v>
      </c>
      <c r="Z395">
        <v>0</v>
      </c>
      <c r="AA395">
        <v>9</v>
      </c>
      <c r="AB395">
        <v>0</v>
      </c>
      <c r="AC395">
        <v>1</v>
      </c>
      <c r="AD395">
        <v>-9</v>
      </c>
      <c r="AE395">
        <v>0</v>
      </c>
      <c r="AF395">
        <v>0</v>
      </c>
      <c r="AG395">
        <v>0</v>
      </c>
      <c r="AH395" t="s">
        <v>122</v>
      </c>
      <c r="AI395" s="1">
        <v>44628.591585648152</v>
      </c>
      <c r="AJ395">
        <v>173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-9</v>
      </c>
      <c r="AQ395">
        <v>0</v>
      </c>
      <c r="AR395">
        <v>0</v>
      </c>
      <c r="AS395">
        <v>0</v>
      </c>
      <c r="AT395" t="s">
        <v>86</v>
      </c>
      <c r="AU395" t="s">
        <v>86</v>
      </c>
      <c r="AV395" t="s">
        <v>86</v>
      </c>
      <c r="AW395" t="s">
        <v>86</v>
      </c>
      <c r="AX395" t="s">
        <v>86</v>
      </c>
      <c r="AY395" t="s">
        <v>86</v>
      </c>
      <c r="AZ395" t="s">
        <v>86</v>
      </c>
      <c r="BA395" t="s">
        <v>86</v>
      </c>
      <c r="BB395" t="s">
        <v>86</v>
      </c>
      <c r="BC395" t="s">
        <v>86</v>
      </c>
      <c r="BD395" t="s">
        <v>86</v>
      </c>
      <c r="BE395" t="s">
        <v>86</v>
      </c>
    </row>
    <row r="396" spans="1:57" x14ac:dyDescent="0.45">
      <c r="A396" t="s">
        <v>945</v>
      </c>
      <c r="B396" t="s">
        <v>77</v>
      </c>
      <c r="C396" t="s">
        <v>488</v>
      </c>
      <c r="D396" t="s">
        <v>79</v>
      </c>
      <c r="E396" s="2" t="str">
        <f>HYPERLINK("capsilon://?command=openfolder&amp;siteaddress=FAM.docvelocity-na8.net&amp;folderid=FXFDC85EEB-9BA6-770A-F077-049BF971908E","FX22032380")</f>
        <v>FX22032380</v>
      </c>
      <c r="F396" t="s">
        <v>80</v>
      </c>
      <c r="G396" t="s">
        <v>80</v>
      </c>
      <c r="H396" t="s">
        <v>81</v>
      </c>
      <c r="I396" t="s">
        <v>946</v>
      </c>
      <c r="J396">
        <v>0</v>
      </c>
      <c r="K396" t="s">
        <v>83</v>
      </c>
      <c r="L396" t="s">
        <v>84</v>
      </c>
      <c r="M396" t="s">
        <v>85</v>
      </c>
      <c r="N396">
        <v>2</v>
      </c>
      <c r="O396" s="1">
        <v>44628.593194444446</v>
      </c>
      <c r="P396" s="1">
        <v>44628.598611111112</v>
      </c>
      <c r="Q396">
        <v>274</v>
      </c>
      <c r="R396">
        <v>194</v>
      </c>
      <c r="S396" t="b">
        <v>0</v>
      </c>
      <c r="T396" t="s">
        <v>86</v>
      </c>
      <c r="U396" t="b">
        <v>0</v>
      </c>
      <c r="V396" t="s">
        <v>551</v>
      </c>
      <c r="W396" s="1">
        <v>44628.595138888886</v>
      </c>
      <c r="X396">
        <v>142</v>
      </c>
      <c r="Y396">
        <v>9</v>
      </c>
      <c r="Z396">
        <v>0</v>
      </c>
      <c r="AA396">
        <v>9</v>
      </c>
      <c r="AB396">
        <v>0</v>
      </c>
      <c r="AC396">
        <v>3</v>
      </c>
      <c r="AD396">
        <v>-9</v>
      </c>
      <c r="AE396">
        <v>0</v>
      </c>
      <c r="AF396">
        <v>0</v>
      </c>
      <c r="AG396">
        <v>0</v>
      </c>
      <c r="AH396" t="s">
        <v>122</v>
      </c>
      <c r="AI396" s="1">
        <v>44628.598611111112</v>
      </c>
      <c r="AJ396">
        <v>52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-9</v>
      </c>
      <c r="AQ396">
        <v>0</v>
      </c>
      <c r="AR396">
        <v>0</v>
      </c>
      <c r="AS396">
        <v>0</v>
      </c>
      <c r="AT396" t="s">
        <v>86</v>
      </c>
      <c r="AU396" t="s">
        <v>86</v>
      </c>
      <c r="AV396" t="s">
        <v>86</v>
      </c>
      <c r="AW396" t="s">
        <v>86</v>
      </c>
      <c r="AX396" t="s">
        <v>86</v>
      </c>
      <c r="AY396" t="s">
        <v>86</v>
      </c>
      <c r="AZ396" t="s">
        <v>86</v>
      </c>
      <c r="BA396" t="s">
        <v>86</v>
      </c>
      <c r="BB396" t="s">
        <v>86</v>
      </c>
      <c r="BC396" t="s">
        <v>86</v>
      </c>
      <c r="BD396" t="s">
        <v>86</v>
      </c>
      <c r="BE396" t="s">
        <v>86</v>
      </c>
    </row>
    <row r="397" spans="1:57" x14ac:dyDescent="0.45">
      <c r="A397" t="s">
        <v>947</v>
      </c>
      <c r="B397" t="s">
        <v>77</v>
      </c>
      <c r="C397" t="s">
        <v>823</v>
      </c>
      <c r="D397" t="s">
        <v>79</v>
      </c>
      <c r="E397" s="2" t="str">
        <f>HYPERLINK("capsilon://?command=openfolder&amp;siteaddress=FAM.docvelocity-na8.net&amp;folderid=FXD44635F7-7D34-F12C-3D27-B101B9B41849","FX22026756")</f>
        <v>FX22026756</v>
      </c>
      <c r="F397" t="s">
        <v>80</v>
      </c>
      <c r="G397" t="s">
        <v>80</v>
      </c>
      <c r="H397" t="s">
        <v>81</v>
      </c>
      <c r="I397" t="s">
        <v>948</v>
      </c>
      <c r="J397">
        <v>0</v>
      </c>
      <c r="K397" t="s">
        <v>83</v>
      </c>
      <c r="L397" t="s">
        <v>84</v>
      </c>
      <c r="M397" t="s">
        <v>85</v>
      </c>
      <c r="N397">
        <v>2</v>
      </c>
      <c r="O397" s="1">
        <v>44628.598749999997</v>
      </c>
      <c r="P397" s="1">
        <v>44628.607372685183</v>
      </c>
      <c r="Q397">
        <v>603</v>
      </c>
      <c r="R397">
        <v>142</v>
      </c>
      <c r="S397" t="b">
        <v>0</v>
      </c>
      <c r="T397" t="s">
        <v>86</v>
      </c>
      <c r="U397" t="b">
        <v>0</v>
      </c>
      <c r="V397" t="s">
        <v>94</v>
      </c>
      <c r="W397" s="1">
        <v>44628.600069444445</v>
      </c>
      <c r="X397">
        <v>98</v>
      </c>
      <c r="Y397">
        <v>9</v>
      </c>
      <c r="Z397">
        <v>0</v>
      </c>
      <c r="AA397">
        <v>9</v>
      </c>
      <c r="AB397">
        <v>0</v>
      </c>
      <c r="AC397">
        <v>3</v>
      </c>
      <c r="AD397">
        <v>-9</v>
      </c>
      <c r="AE397">
        <v>0</v>
      </c>
      <c r="AF397">
        <v>0</v>
      </c>
      <c r="AG397">
        <v>0</v>
      </c>
      <c r="AH397" t="s">
        <v>122</v>
      </c>
      <c r="AI397" s="1">
        <v>44628.607372685183</v>
      </c>
      <c r="AJ397">
        <v>44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-9</v>
      </c>
      <c r="AQ397">
        <v>0</v>
      </c>
      <c r="AR397">
        <v>0</v>
      </c>
      <c r="AS397">
        <v>0</v>
      </c>
      <c r="AT397" t="s">
        <v>86</v>
      </c>
      <c r="AU397" t="s">
        <v>86</v>
      </c>
      <c r="AV397" t="s">
        <v>86</v>
      </c>
      <c r="AW397" t="s">
        <v>86</v>
      </c>
      <c r="AX397" t="s">
        <v>86</v>
      </c>
      <c r="AY397" t="s">
        <v>86</v>
      </c>
      <c r="AZ397" t="s">
        <v>86</v>
      </c>
      <c r="BA397" t="s">
        <v>86</v>
      </c>
      <c r="BB397" t="s">
        <v>86</v>
      </c>
      <c r="BC397" t="s">
        <v>86</v>
      </c>
      <c r="BD397" t="s">
        <v>86</v>
      </c>
      <c r="BE397" t="s">
        <v>86</v>
      </c>
    </row>
    <row r="398" spans="1:57" x14ac:dyDescent="0.45">
      <c r="A398" t="s">
        <v>949</v>
      </c>
      <c r="B398" t="s">
        <v>77</v>
      </c>
      <c r="C398" t="s">
        <v>692</v>
      </c>
      <c r="D398" t="s">
        <v>79</v>
      </c>
      <c r="E398" s="2" t="str">
        <f>HYPERLINK("capsilon://?command=openfolder&amp;siteaddress=FAM.docvelocity-na8.net&amp;folderid=FX5E3A0FCD-608F-4020-B79D-636996AFF138","FX22032470")</f>
        <v>FX22032470</v>
      </c>
      <c r="F398" t="s">
        <v>80</v>
      </c>
      <c r="G398" t="s">
        <v>80</v>
      </c>
      <c r="H398" t="s">
        <v>81</v>
      </c>
      <c r="I398" t="s">
        <v>950</v>
      </c>
      <c r="J398">
        <v>0</v>
      </c>
      <c r="K398" t="s">
        <v>83</v>
      </c>
      <c r="L398" t="s">
        <v>84</v>
      </c>
      <c r="M398" t="s">
        <v>85</v>
      </c>
      <c r="N398">
        <v>2</v>
      </c>
      <c r="O398" s="1">
        <v>44628.600208333337</v>
      </c>
      <c r="P398" s="1">
        <v>44628.607824074075</v>
      </c>
      <c r="Q398">
        <v>490</v>
      </c>
      <c r="R398">
        <v>168</v>
      </c>
      <c r="S398" t="b">
        <v>0</v>
      </c>
      <c r="T398" t="s">
        <v>86</v>
      </c>
      <c r="U398" t="b">
        <v>0</v>
      </c>
      <c r="V398" t="s">
        <v>105</v>
      </c>
      <c r="W398" s="1">
        <v>44628.601759259262</v>
      </c>
      <c r="X398">
        <v>130</v>
      </c>
      <c r="Y398">
        <v>9</v>
      </c>
      <c r="Z398">
        <v>0</v>
      </c>
      <c r="AA398">
        <v>9</v>
      </c>
      <c r="AB398">
        <v>0</v>
      </c>
      <c r="AC398">
        <v>2</v>
      </c>
      <c r="AD398">
        <v>-9</v>
      </c>
      <c r="AE398">
        <v>0</v>
      </c>
      <c r="AF398">
        <v>0</v>
      </c>
      <c r="AG398">
        <v>0</v>
      </c>
      <c r="AH398" t="s">
        <v>122</v>
      </c>
      <c r="AI398" s="1">
        <v>44628.607824074075</v>
      </c>
      <c r="AJ398">
        <v>38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-9</v>
      </c>
      <c r="AQ398">
        <v>0</v>
      </c>
      <c r="AR398">
        <v>0</v>
      </c>
      <c r="AS398">
        <v>0</v>
      </c>
      <c r="AT398" t="s">
        <v>86</v>
      </c>
      <c r="AU398" t="s">
        <v>86</v>
      </c>
      <c r="AV398" t="s">
        <v>86</v>
      </c>
      <c r="AW398" t="s">
        <v>86</v>
      </c>
      <c r="AX398" t="s">
        <v>86</v>
      </c>
      <c r="AY398" t="s">
        <v>86</v>
      </c>
      <c r="AZ398" t="s">
        <v>86</v>
      </c>
      <c r="BA398" t="s">
        <v>86</v>
      </c>
      <c r="BB398" t="s">
        <v>86</v>
      </c>
      <c r="BC398" t="s">
        <v>86</v>
      </c>
      <c r="BD398" t="s">
        <v>86</v>
      </c>
      <c r="BE398" t="s">
        <v>86</v>
      </c>
    </row>
    <row r="399" spans="1:57" x14ac:dyDescent="0.45">
      <c r="A399" t="s">
        <v>951</v>
      </c>
      <c r="B399" t="s">
        <v>77</v>
      </c>
      <c r="C399" t="s">
        <v>952</v>
      </c>
      <c r="D399" t="s">
        <v>79</v>
      </c>
      <c r="E399" s="2" t="str">
        <f>HYPERLINK("capsilon://?command=openfolder&amp;siteaddress=FAM.docvelocity-na8.net&amp;folderid=FX99C658DE-D6C7-29D3-4052-7590A24B39F0","FX220313")</f>
        <v>FX220313</v>
      </c>
      <c r="F399" t="s">
        <v>80</v>
      </c>
      <c r="G399" t="s">
        <v>80</v>
      </c>
      <c r="H399" t="s">
        <v>81</v>
      </c>
      <c r="I399" t="s">
        <v>953</v>
      </c>
      <c r="J399">
        <v>28</v>
      </c>
      <c r="K399" t="s">
        <v>83</v>
      </c>
      <c r="L399" t="s">
        <v>84</v>
      </c>
      <c r="M399" t="s">
        <v>85</v>
      </c>
      <c r="N399">
        <v>2</v>
      </c>
      <c r="O399" s="1">
        <v>44628.608136574076</v>
      </c>
      <c r="P399" s="1">
        <v>44628.617349537039</v>
      </c>
      <c r="Q399">
        <v>318</v>
      </c>
      <c r="R399">
        <v>478</v>
      </c>
      <c r="S399" t="b">
        <v>0</v>
      </c>
      <c r="T399" t="s">
        <v>86</v>
      </c>
      <c r="U399" t="b">
        <v>0</v>
      </c>
      <c r="V399" t="s">
        <v>105</v>
      </c>
      <c r="W399" s="1">
        <v>44628.613078703704</v>
      </c>
      <c r="X399">
        <v>419</v>
      </c>
      <c r="Y399">
        <v>21</v>
      </c>
      <c r="Z399">
        <v>0</v>
      </c>
      <c r="AA399">
        <v>21</v>
      </c>
      <c r="AB399">
        <v>0</v>
      </c>
      <c r="AC399">
        <v>18</v>
      </c>
      <c r="AD399">
        <v>7</v>
      </c>
      <c r="AE399">
        <v>0</v>
      </c>
      <c r="AF399">
        <v>0</v>
      </c>
      <c r="AG399">
        <v>0</v>
      </c>
      <c r="AH399" t="s">
        <v>122</v>
      </c>
      <c r="AI399" s="1">
        <v>44628.617349537039</v>
      </c>
      <c r="AJ399">
        <v>59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86</v>
      </c>
      <c r="AU399" t="s">
        <v>86</v>
      </c>
      <c r="AV399" t="s">
        <v>86</v>
      </c>
      <c r="AW399" t="s">
        <v>86</v>
      </c>
      <c r="AX399" t="s">
        <v>86</v>
      </c>
      <c r="AY399" t="s">
        <v>86</v>
      </c>
      <c r="AZ399" t="s">
        <v>86</v>
      </c>
      <c r="BA399" t="s">
        <v>86</v>
      </c>
      <c r="BB399" t="s">
        <v>86</v>
      </c>
      <c r="BC399" t="s">
        <v>86</v>
      </c>
      <c r="BD399" t="s">
        <v>86</v>
      </c>
      <c r="BE399" t="s">
        <v>86</v>
      </c>
    </row>
    <row r="400" spans="1:57" x14ac:dyDescent="0.45">
      <c r="A400" t="s">
        <v>954</v>
      </c>
      <c r="B400" t="s">
        <v>77</v>
      </c>
      <c r="C400" t="s">
        <v>955</v>
      </c>
      <c r="D400" t="s">
        <v>79</v>
      </c>
      <c r="E400" s="2" t="str">
        <f>HYPERLINK("capsilon://?command=openfolder&amp;siteaddress=FAM.docvelocity-na8.net&amp;folderid=FXA2055033-7891-39E8-54BF-F0A5F1F9B0EF","FX22011588")</f>
        <v>FX22011588</v>
      </c>
      <c r="F400" t="s">
        <v>80</v>
      </c>
      <c r="G400" t="s">
        <v>80</v>
      </c>
      <c r="H400" t="s">
        <v>81</v>
      </c>
      <c r="I400" t="s">
        <v>956</v>
      </c>
      <c r="J400">
        <v>32</v>
      </c>
      <c r="K400" t="s">
        <v>83</v>
      </c>
      <c r="L400" t="s">
        <v>84</v>
      </c>
      <c r="M400" t="s">
        <v>85</v>
      </c>
      <c r="N400">
        <v>2</v>
      </c>
      <c r="O400" s="1">
        <v>44621.58662037037</v>
      </c>
      <c r="P400" s="1">
        <v>44621.687916666669</v>
      </c>
      <c r="Q400">
        <v>6792</v>
      </c>
      <c r="R400">
        <v>1960</v>
      </c>
      <c r="S400" t="b">
        <v>0</v>
      </c>
      <c r="T400" t="s">
        <v>86</v>
      </c>
      <c r="U400" t="b">
        <v>0</v>
      </c>
      <c r="V400" t="s">
        <v>152</v>
      </c>
      <c r="W400" s="1">
        <v>44621.603958333333</v>
      </c>
      <c r="X400">
        <v>1277</v>
      </c>
      <c r="Y400">
        <v>41</v>
      </c>
      <c r="Z400">
        <v>0</v>
      </c>
      <c r="AA400">
        <v>41</v>
      </c>
      <c r="AB400">
        <v>0</v>
      </c>
      <c r="AC400">
        <v>36</v>
      </c>
      <c r="AD400">
        <v>-9</v>
      </c>
      <c r="AE400">
        <v>0</v>
      </c>
      <c r="AF400">
        <v>0</v>
      </c>
      <c r="AG400">
        <v>0</v>
      </c>
      <c r="AH400" t="s">
        <v>207</v>
      </c>
      <c r="AI400" s="1">
        <v>44621.687916666669</v>
      </c>
      <c r="AJ400">
        <v>528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-9</v>
      </c>
      <c r="AQ400">
        <v>0</v>
      </c>
      <c r="AR400">
        <v>0</v>
      </c>
      <c r="AS400">
        <v>0</v>
      </c>
      <c r="AT400" t="s">
        <v>86</v>
      </c>
      <c r="AU400" t="s">
        <v>86</v>
      </c>
      <c r="AV400" t="s">
        <v>86</v>
      </c>
      <c r="AW400" t="s">
        <v>86</v>
      </c>
      <c r="AX400" t="s">
        <v>86</v>
      </c>
      <c r="AY400" t="s">
        <v>86</v>
      </c>
      <c r="AZ400" t="s">
        <v>86</v>
      </c>
      <c r="BA400" t="s">
        <v>86</v>
      </c>
      <c r="BB400" t="s">
        <v>86</v>
      </c>
      <c r="BC400" t="s">
        <v>86</v>
      </c>
      <c r="BD400" t="s">
        <v>86</v>
      </c>
      <c r="BE400" t="s">
        <v>86</v>
      </c>
    </row>
    <row r="401" spans="1:57" x14ac:dyDescent="0.45">
      <c r="A401" t="s">
        <v>957</v>
      </c>
      <c r="B401" t="s">
        <v>77</v>
      </c>
      <c r="C401" t="s">
        <v>952</v>
      </c>
      <c r="D401" t="s">
        <v>79</v>
      </c>
      <c r="E401" s="2" t="str">
        <f>HYPERLINK("capsilon://?command=openfolder&amp;siteaddress=FAM.docvelocity-na8.net&amp;folderid=FX99C658DE-D6C7-29D3-4052-7590A24B39F0","FX220313")</f>
        <v>FX220313</v>
      </c>
      <c r="F401" t="s">
        <v>80</v>
      </c>
      <c r="G401" t="s">
        <v>80</v>
      </c>
      <c r="H401" t="s">
        <v>81</v>
      </c>
      <c r="I401" t="s">
        <v>958</v>
      </c>
      <c r="J401">
        <v>28</v>
      </c>
      <c r="K401" t="s">
        <v>83</v>
      </c>
      <c r="L401" t="s">
        <v>84</v>
      </c>
      <c r="M401" t="s">
        <v>85</v>
      </c>
      <c r="N401">
        <v>2</v>
      </c>
      <c r="O401" s="1">
        <v>44628.609722222223</v>
      </c>
      <c r="P401" s="1">
        <v>44629.187962962962</v>
      </c>
      <c r="Q401">
        <v>48781</v>
      </c>
      <c r="R401">
        <v>1179</v>
      </c>
      <c r="S401" t="b">
        <v>0</v>
      </c>
      <c r="T401" t="s">
        <v>86</v>
      </c>
      <c r="U401" t="b">
        <v>0</v>
      </c>
      <c r="V401" t="s">
        <v>105</v>
      </c>
      <c r="W401" s="1">
        <v>44628.645601851851</v>
      </c>
      <c r="X401">
        <v>737</v>
      </c>
      <c r="Y401">
        <v>21</v>
      </c>
      <c r="Z401">
        <v>0</v>
      </c>
      <c r="AA401">
        <v>21</v>
      </c>
      <c r="AB401">
        <v>0</v>
      </c>
      <c r="AC401">
        <v>18</v>
      </c>
      <c r="AD401">
        <v>7</v>
      </c>
      <c r="AE401">
        <v>0</v>
      </c>
      <c r="AF401">
        <v>0</v>
      </c>
      <c r="AG401">
        <v>0</v>
      </c>
      <c r="AH401" t="s">
        <v>257</v>
      </c>
      <c r="AI401" s="1">
        <v>44629.187962962962</v>
      </c>
      <c r="AJ401">
        <v>74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7</v>
      </c>
      <c r="AQ401">
        <v>0</v>
      </c>
      <c r="AR401">
        <v>0</v>
      </c>
      <c r="AS401">
        <v>0</v>
      </c>
      <c r="AT401" t="s">
        <v>86</v>
      </c>
      <c r="AU401" t="s">
        <v>86</v>
      </c>
      <c r="AV401" t="s">
        <v>86</v>
      </c>
      <c r="AW401" t="s">
        <v>86</v>
      </c>
      <c r="AX401" t="s">
        <v>86</v>
      </c>
      <c r="AY401" t="s">
        <v>86</v>
      </c>
      <c r="AZ401" t="s">
        <v>86</v>
      </c>
      <c r="BA401" t="s">
        <v>86</v>
      </c>
      <c r="BB401" t="s">
        <v>86</v>
      </c>
      <c r="BC401" t="s">
        <v>86</v>
      </c>
      <c r="BD401" t="s">
        <v>86</v>
      </c>
      <c r="BE401" t="s">
        <v>86</v>
      </c>
    </row>
    <row r="402" spans="1:57" x14ac:dyDescent="0.45">
      <c r="A402" t="s">
        <v>959</v>
      </c>
      <c r="B402" t="s">
        <v>77</v>
      </c>
      <c r="C402" t="s">
        <v>952</v>
      </c>
      <c r="D402" t="s">
        <v>79</v>
      </c>
      <c r="E402" s="2" t="str">
        <f>HYPERLINK("capsilon://?command=openfolder&amp;siteaddress=FAM.docvelocity-na8.net&amp;folderid=FX99C658DE-D6C7-29D3-4052-7590A24B39F0","FX220313")</f>
        <v>FX220313</v>
      </c>
      <c r="F402" t="s">
        <v>80</v>
      </c>
      <c r="G402" t="s">
        <v>80</v>
      </c>
      <c r="H402" t="s">
        <v>81</v>
      </c>
      <c r="I402" t="s">
        <v>960</v>
      </c>
      <c r="J402">
        <v>89</v>
      </c>
      <c r="K402" t="s">
        <v>83</v>
      </c>
      <c r="L402" t="s">
        <v>84</v>
      </c>
      <c r="M402" t="s">
        <v>85</v>
      </c>
      <c r="N402">
        <v>1</v>
      </c>
      <c r="O402" s="1">
        <v>44628.609803240739</v>
      </c>
      <c r="P402" s="1">
        <v>44628.621770833335</v>
      </c>
      <c r="Q402">
        <v>854</v>
      </c>
      <c r="R402">
        <v>180</v>
      </c>
      <c r="S402" t="b">
        <v>0</v>
      </c>
      <c r="T402" t="s">
        <v>86</v>
      </c>
      <c r="U402" t="b">
        <v>0</v>
      </c>
      <c r="V402" t="s">
        <v>87</v>
      </c>
      <c r="W402" s="1">
        <v>44628.621770833335</v>
      </c>
      <c r="X402">
        <v>173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89</v>
      </c>
      <c r="AE402">
        <v>0</v>
      </c>
      <c r="AF402">
        <v>0</v>
      </c>
      <c r="AG402">
        <v>3</v>
      </c>
      <c r="AH402" t="s">
        <v>86</v>
      </c>
      <c r="AI402" t="s">
        <v>86</v>
      </c>
      <c r="AJ402" t="s">
        <v>86</v>
      </c>
      <c r="AK402" t="s">
        <v>86</v>
      </c>
      <c r="AL402" t="s">
        <v>86</v>
      </c>
      <c r="AM402" t="s">
        <v>86</v>
      </c>
      <c r="AN402" t="s">
        <v>86</v>
      </c>
      <c r="AO402" t="s">
        <v>86</v>
      </c>
      <c r="AP402" t="s">
        <v>86</v>
      </c>
      <c r="AQ402" t="s">
        <v>86</v>
      </c>
      <c r="AR402" t="s">
        <v>86</v>
      </c>
      <c r="AS402" t="s">
        <v>86</v>
      </c>
      <c r="AT402" t="s">
        <v>86</v>
      </c>
      <c r="AU402" t="s">
        <v>86</v>
      </c>
      <c r="AV402" t="s">
        <v>86</v>
      </c>
      <c r="AW402" t="s">
        <v>86</v>
      </c>
      <c r="AX402" t="s">
        <v>86</v>
      </c>
      <c r="AY402" t="s">
        <v>86</v>
      </c>
      <c r="AZ402" t="s">
        <v>86</v>
      </c>
      <c r="BA402" t="s">
        <v>86</v>
      </c>
      <c r="BB402" t="s">
        <v>86</v>
      </c>
      <c r="BC402" t="s">
        <v>86</v>
      </c>
      <c r="BD402" t="s">
        <v>86</v>
      </c>
      <c r="BE402" t="s">
        <v>86</v>
      </c>
    </row>
    <row r="403" spans="1:57" x14ac:dyDescent="0.45">
      <c r="A403" t="s">
        <v>961</v>
      </c>
      <c r="B403" t="s">
        <v>77</v>
      </c>
      <c r="C403" t="s">
        <v>962</v>
      </c>
      <c r="D403" t="s">
        <v>79</v>
      </c>
      <c r="E403" s="2" t="str">
        <f>HYPERLINK("capsilon://?command=openfolder&amp;siteaddress=FAM.docvelocity-na8.net&amp;folderid=FX7CCA494F-6522-38F5-5134-E5AD1A6BF8C4","FX22033111")</f>
        <v>FX22033111</v>
      </c>
      <c r="F403" t="s">
        <v>80</v>
      </c>
      <c r="G403" t="s">
        <v>80</v>
      </c>
      <c r="H403" t="s">
        <v>81</v>
      </c>
      <c r="I403" t="s">
        <v>963</v>
      </c>
      <c r="J403">
        <v>256</v>
      </c>
      <c r="K403" t="s">
        <v>83</v>
      </c>
      <c r="L403" t="s">
        <v>84</v>
      </c>
      <c r="M403" t="s">
        <v>85</v>
      </c>
      <c r="N403">
        <v>1</v>
      </c>
      <c r="O403" s="1">
        <v>44628.61</v>
      </c>
      <c r="P403" s="1">
        <v>44628.625636574077</v>
      </c>
      <c r="Q403">
        <v>1018</v>
      </c>
      <c r="R403">
        <v>333</v>
      </c>
      <c r="S403" t="b">
        <v>0</v>
      </c>
      <c r="T403" t="s">
        <v>86</v>
      </c>
      <c r="U403" t="b">
        <v>0</v>
      </c>
      <c r="V403" t="s">
        <v>87</v>
      </c>
      <c r="W403" s="1">
        <v>44628.625636574077</v>
      </c>
      <c r="X403">
        <v>333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256</v>
      </c>
      <c r="AE403">
        <v>232</v>
      </c>
      <c r="AF403">
        <v>0</v>
      </c>
      <c r="AG403">
        <v>20</v>
      </c>
      <c r="AH403" t="s">
        <v>86</v>
      </c>
      <c r="AI403" t="s">
        <v>86</v>
      </c>
      <c r="AJ403" t="s">
        <v>86</v>
      </c>
      <c r="AK403" t="s">
        <v>86</v>
      </c>
      <c r="AL403" t="s">
        <v>86</v>
      </c>
      <c r="AM403" t="s">
        <v>86</v>
      </c>
      <c r="AN403" t="s">
        <v>86</v>
      </c>
      <c r="AO403" t="s">
        <v>86</v>
      </c>
      <c r="AP403" t="s">
        <v>86</v>
      </c>
      <c r="AQ403" t="s">
        <v>86</v>
      </c>
      <c r="AR403" t="s">
        <v>86</v>
      </c>
      <c r="AS403" t="s">
        <v>86</v>
      </c>
      <c r="AT403" t="s">
        <v>86</v>
      </c>
      <c r="AU403" t="s">
        <v>86</v>
      </c>
      <c r="AV403" t="s">
        <v>86</v>
      </c>
      <c r="AW403" t="s">
        <v>86</v>
      </c>
      <c r="AX403" t="s">
        <v>86</v>
      </c>
      <c r="AY403" t="s">
        <v>86</v>
      </c>
      <c r="AZ403" t="s">
        <v>86</v>
      </c>
      <c r="BA403" t="s">
        <v>86</v>
      </c>
      <c r="BB403" t="s">
        <v>86</v>
      </c>
      <c r="BC403" t="s">
        <v>86</v>
      </c>
      <c r="BD403" t="s">
        <v>86</v>
      </c>
      <c r="BE403" t="s">
        <v>86</v>
      </c>
    </row>
    <row r="404" spans="1:57" x14ac:dyDescent="0.45">
      <c r="A404" t="s">
        <v>964</v>
      </c>
      <c r="B404" t="s">
        <v>77</v>
      </c>
      <c r="C404" t="s">
        <v>965</v>
      </c>
      <c r="D404" t="s">
        <v>79</v>
      </c>
      <c r="E404" s="2" t="str">
        <f>HYPERLINK("capsilon://?command=openfolder&amp;siteaddress=FAM.docvelocity-na8.net&amp;folderid=FX8419B585-FCD0-2973-FB4C-3B9815D0FCE7","FX22032968")</f>
        <v>FX22032968</v>
      </c>
      <c r="F404" t="s">
        <v>80</v>
      </c>
      <c r="G404" t="s">
        <v>80</v>
      </c>
      <c r="H404" t="s">
        <v>81</v>
      </c>
      <c r="I404" t="s">
        <v>966</v>
      </c>
      <c r="J404">
        <v>197</v>
      </c>
      <c r="K404" t="s">
        <v>83</v>
      </c>
      <c r="L404" t="s">
        <v>84</v>
      </c>
      <c r="M404" t="s">
        <v>85</v>
      </c>
      <c r="N404">
        <v>1</v>
      </c>
      <c r="O404" s="1">
        <v>44628.610081018516</v>
      </c>
      <c r="P404" s="1">
        <v>44628.627349537041</v>
      </c>
      <c r="Q404">
        <v>1364</v>
      </c>
      <c r="R404">
        <v>128</v>
      </c>
      <c r="S404" t="b">
        <v>0</v>
      </c>
      <c r="T404" t="s">
        <v>86</v>
      </c>
      <c r="U404" t="b">
        <v>0</v>
      </c>
      <c r="V404" t="s">
        <v>87</v>
      </c>
      <c r="W404" s="1">
        <v>44628.627349537041</v>
      </c>
      <c r="X404">
        <v>128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197</v>
      </c>
      <c r="AE404">
        <v>187</v>
      </c>
      <c r="AF404">
        <v>0</v>
      </c>
      <c r="AG404">
        <v>4</v>
      </c>
      <c r="AH404" t="s">
        <v>86</v>
      </c>
      <c r="AI404" t="s">
        <v>86</v>
      </c>
      <c r="AJ404" t="s">
        <v>86</v>
      </c>
      <c r="AK404" t="s">
        <v>86</v>
      </c>
      <c r="AL404" t="s">
        <v>86</v>
      </c>
      <c r="AM404" t="s">
        <v>86</v>
      </c>
      <c r="AN404" t="s">
        <v>86</v>
      </c>
      <c r="AO404" t="s">
        <v>86</v>
      </c>
      <c r="AP404" t="s">
        <v>86</v>
      </c>
      <c r="AQ404" t="s">
        <v>86</v>
      </c>
      <c r="AR404" t="s">
        <v>86</v>
      </c>
      <c r="AS404" t="s">
        <v>86</v>
      </c>
      <c r="AT404" t="s">
        <v>86</v>
      </c>
      <c r="AU404" t="s">
        <v>86</v>
      </c>
      <c r="AV404" t="s">
        <v>86</v>
      </c>
      <c r="AW404" t="s">
        <v>86</v>
      </c>
      <c r="AX404" t="s">
        <v>86</v>
      </c>
      <c r="AY404" t="s">
        <v>86</v>
      </c>
      <c r="AZ404" t="s">
        <v>86</v>
      </c>
      <c r="BA404" t="s">
        <v>86</v>
      </c>
      <c r="BB404" t="s">
        <v>86</v>
      </c>
      <c r="BC404" t="s">
        <v>86</v>
      </c>
      <c r="BD404" t="s">
        <v>86</v>
      </c>
      <c r="BE404" t="s">
        <v>86</v>
      </c>
    </row>
    <row r="405" spans="1:57" x14ac:dyDescent="0.45">
      <c r="A405" t="s">
        <v>967</v>
      </c>
      <c r="B405" t="s">
        <v>77</v>
      </c>
      <c r="C405" t="s">
        <v>904</v>
      </c>
      <c r="D405" t="s">
        <v>79</v>
      </c>
      <c r="E405" s="2" t="str">
        <f>HYPERLINK("capsilon://?command=openfolder&amp;siteaddress=FAM.docvelocity-na8.net&amp;folderid=FXBFB21DF5-4C79-AED6-0F83-B751439295CE","FX22033355")</f>
        <v>FX22033355</v>
      </c>
      <c r="F405" t="s">
        <v>80</v>
      </c>
      <c r="G405" t="s">
        <v>80</v>
      </c>
      <c r="H405" t="s">
        <v>81</v>
      </c>
      <c r="I405" t="s">
        <v>905</v>
      </c>
      <c r="J405">
        <v>451</v>
      </c>
      <c r="K405" t="s">
        <v>83</v>
      </c>
      <c r="L405" t="s">
        <v>84</v>
      </c>
      <c r="M405" t="s">
        <v>85</v>
      </c>
      <c r="N405">
        <v>2</v>
      </c>
      <c r="O405" s="1">
        <v>44628.610868055555</v>
      </c>
      <c r="P405" s="1">
        <v>44628.645046296297</v>
      </c>
      <c r="Q405">
        <v>522</v>
      </c>
      <c r="R405">
        <v>2431</v>
      </c>
      <c r="S405" t="b">
        <v>0</v>
      </c>
      <c r="T405" t="s">
        <v>86</v>
      </c>
      <c r="U405" t="b">
        <v>1</v>
      </c>
      <c r="V405" t="s">
        <v>105</v>
      </c>
      <c r="W405" s="1">
        <v>44628.628229166665</v>
      </c>
      <c r="X405">
        <v>1308</v>
      </c>
      <c r="Y405">
        <v>382</v>
      </c>
      <c r="Z405">
        <v>0</v>
      </c>
      <c r="AA405">
        <v>382</v>
      </c>
      <c r="AB405">
        <v>21</v>
      </c>
      <c r="AC405">
        <v>24</v>
      </c>
      <c r="AD405">
        <v>69</v>
      </c>
      <c r="AE405">
        <v>0</v>
      </c>
      <c r="AF405">
        <v>0</v>
      </c>
      <c r="AG405">
        <v>0</v>
      </c>
      <c r="AH405" t="s">
        <v>92</v>
      </c>
      <c r="AI405" s="1">
        <v>44628.645046296297</v>
      </c>
      <c r="AJ405">
        <v>1070</v>
      </c>
      <c r="AK405">
        <v>10</v>
      </c>
      <c r="AL405">
        <v>0</v>
      </c>
      <c r="AM405">
        <v>10</v>
      </c>
      <c r="AN405">
        <v>21</v>
      </c>
      <c r="AO405">
        <v>10</v>
      </c>
      <c r="AP405">
        <v>59</v>
      </c>
      <c r="AQ405">
        <v>0</v>
      </c>
      <c r="AR405">
        <v>0</v>
      </c>
      <c r="AS405">
        <v>0</v>
      </c>
      <c r="AT405" t="s">
        <v>86</v>
      </c>
      <c r="AU405" t="s">
        <v>86</v>
      </c>
      <c r="AV405" t="s">
        <v>86</v>
      </c>
      <c r="AW405" t="s">
        <v>86</v>
      </c>
      <c r="AX405" t="s">
        <v>86</v>
      </c>
      <c r="AY405" t="s">
        <v>86</v>
      </c>
      <c r="AZ405" t="s">
        <v>86</v>
      </c>
      <c r="BA405" t="s">
        <v>86</v>
      </c>
      <c r="BB405" t="s">
        <v>86</v>
      </c>
      <c r="BC405" t="s">
        <v>86</v>
      </c>
      <c r="BD405" t="s">
        <v>86</v>
      </c>
      <c r="BE405" t="s">
        <v>86</v>
      </c>
    </row>
    <row r="406" spans="1:57" x14ac:dyDescent="0.45">
      <c r="A406" t="s">
        <v>968</v>
      </c>
      <c r="B406" t="s">
        <v>77</v>
      </c>
      <c r="C406" t="s">
        <v>934</v>
      </c>
      <c r="D406" t="s">
        <v>79</v>
      </c>
      <c r="E406" s="2" t="str">
        <f>HYPERLINK("capsilon://?command=openfolder&amp;siteaddress=FAM.docvelocity-na8.net&amp;folderid=FX8BAB202C-16EE-ABD3-939E-BF1622223989","FX22033438")</f>
        <v>FX22033438</v>
      </c>
      <c r="F406" t="s">
        <v>80</v>
      </c>
      <c r="G406" t="s">
        <v>80</v>
      </c>
      <c r="H406" t="s">
        <v>81</v>
      </c>
      <c r="I406" t="s">
        <v>935</v>
      </c>
      <c r="J406">
        <v>577</v>
      </c>
      <c r="K406" t="s">
        <v>83</v>
      </c>
      <c r="L406" t="s">
        <v>84</v>
      </c>
      <c r="M406" t="s">
        <v>85</v>
      </c>
      <c r="N406">
        <v>2</v>
      </c>
      <c r="O406" s="1">
        <v>44628.613194444442</v>
      </c>
      <c r="P406" s="1">
        <v>44628.665949074071</v>
      </c>
      <c r="Q406">
        <v>857</v>
      </c>
      <c r="R406">
        <v>3701</v>
      </c>
      <c r="S406" t="b">
        <v>0</v>
      </c>
      <c r="T406" t="s">
        <v>86</v>
      </c>
      <c r="U406" t="b">
        <v>1</v>
      </c>
      <c r="V406" t="s">
        <v>116</v>
      </c>
      <c r="W406" s="1">
        <v>44628.639270833337</v>
      </c>
      <c r="X406">
        <v>1803</v>
      </c>
      <c r="Y406">
        <v>490</v>
      </c>
      <c r="Z406">
        <v>0</v>
      </c>
      <c r="AA406">
        <v>490</v>
      </c>
      <c r="AB406">
        <v>0</v>
      </c>
      <c r="AC406">
        <v>48</v>
      </c>
      <c r="AD406">
        <v>87</v>
      </c>
      <c r="AE406">
        <v>0</v>
      </c>
      <c r="AF406">
        <v>0</v>
      </c>
      <c r="AG406">
        <v>0</v>
      </c>
      <c r="AH406" t="s">
        <v>92</v>
      </c>
      <c r="AI406" s="1">
        <v>44628.665949074071</v>
      </c>
      <c r="AJ406">
        <v>1806</v>
      </c>
      <c r="AK406">
        <v>5</v>
      </c>
      <c r="AL406">
        <v>0</v>
      </c>
      <c r="AM406">
        <v>5</v>
      </c>
      <c r="AN406">
        <v>0</v>
      </c>
      <c r="AO406">
        <v>5</v>
      </c>
      <c r="AP406">
        <v>82</v>
      </c>
      <c r="AQ406">
        <v>0</v>
      </c>
      <c r="AR406">
        <v>0</v>
      </c>
      <c r="AS406">
        <v>0</v>
      </c>
      <c r="AT406" t="s">
        <v>86</v>
      </c>
      <c r="AU406" t="s">
        <v>86</v>
      </c>
      <c r="AV406" t="s">
        <v>86</v>
      </c>
      <c r="AW406" t="s">
        <v>86</v>
      </c>
      <c r="AX406" t="s">
        <v>86</v>
      </c>
      <c r="AY406" t="s">
        <v>86</v>
      </c>
      <c r="AZ406" t="s">
        <v>86</v>
      </c>
      <c r="BA406" t="s">
        <v>86</v>
      </c>
      <c r="BB406" t="s">
        <v>86</v>
      </c>
      <c r="BC406" t="s">
        <v>86</v>
      </c>
      <c r="BD406" t="s">
        <v>86</v>
      </c>
      <c r="BE406" t="s">
        <v>86</v>
      </c>
    </row>
    <row r="407" spans="1:57" x14ac:dyDescent="0.45">
      <c r="A407" t="s">
        <v>969</v>
      </c>
      <c r="B407" t="s">
        <v>77</v>
      </c>
      <c r="C407" t="s">
        <v>940</v>
      </c>
      <c r="D407" t="s">
        <v>79</v>
      </c>
      <c r="E407" s="2" t="str">
        <f>HYPERLINK("capsilon://?command=openfolder&amp;siteaddress=FAM.docvelocity-na8.net&amp;folderid=FX2BA9A1B7-5084-CC80-E1FE-D7BAC09D8270","FX22033195")</f>
        <v>FX22033195</v>
      </c>
      <c r="F407" t="s">
        <v>80</v>
      </c>
      <c r="G407" t="s">
        <v>80</v>
      </c>
      <c r="H407" t="s">
        <v>81</v>
      </c>
      <c r="I407" t="s">
        <v>941</v>
      </c>
      <c r="J407">
        <v>676</v>
      </c>
      <c r="K407" t="s">
        <v>83</v>
      </c>
      <c r="L407" t="s">
        <v>84</v>
      </c>
      <c r="M407" t="s">
        <v>85</v>
      </c>
      <c r="N407">
        <v>2</v>
      </c>
      <c r="O407" s="1">
        <v>44628.618460648147</v>
      </c>
      <c r="P407" s="1">
        <v>44628.762465277781</v>
      </c>
      <c r="Q407">
        <v>7397</v>
      </c>
      <c r="R407">
        <v>5045</v>
      </c>
      <c r="S407" t="b">
        <v>0</v>
      </c>
      <c r="T407" t="s">
        <v>86</v>
      </c>
      <c r="U407" t="b">
        <v>1</v>
      </c>
      <c r="V407" t="s">
        <v>200</v>
      </c>
      <c r="W407" s="1">
        <v>44628.640833333331</v>
      </c>
      <c r="X407">
        <v>1889</v>
      </c>
      <c r="Y407">
        <v>521</v>
      </c>
      <c r="Z407">
        <v>0</v>
      </c>
      <c r="AA407">
        <v>521</v>
      </c>
      <c r="AB407">
        <v>38</v>
      </c>
      <c r="AC407">
        <v>70</v>
      </c>
      <c r="AD407">
        <v>155</v>
      </c>
      <c r="AE407">
        <v>0</v>
      </c>
      <c r="AF407">
        <v>0</v>
      </c>
      <c r="AG407">
        <v>0</v>
      </c>
      <c r="AH407" t="s">
        <v>92</v>
      </c>
      <c r="AI407" s="1">
        <v>44628.762465277781</v>
      </c>
      <c r="AJ407">
        <v>3110</v>
      </c>
      <c r="AK407">
        <v>5</v>
      </c>
      <c r="AL407">
        <v>0</v>
      </c>
      <c r="AM407">
        <v>5</v>
      </c>
      <c r="AN407">
        <v>38</v>
      </c>
      <c r="AO407">
        <v>5</v>
      </c>
      <c r="AP407">
        <v>150</v>
      </c>
      <c r="AQ407">
        <v>0</v>
      </c>
      <c r="AR407">
        <v>0</v>
      </c>
      <c r="AS407">
        <v>0</v>
      </c>
      <c r="AT407" t="s">
        <v>86</v>
      </c>
      <c r="AU407" t="s">
        <v>86</v>
      </c>
      <c r="AV407" t="s">
        <v>86</v>
      </c>
      <c r="AW407" t="s">
        <v>86</v>
      </c>
      <c r="AX407" t="s">
        <v>86</v>
      </c>
      <c r="AY407" t="s">
        <v>86</v>
      </c>
      <c r="AZ407" t="s">
        <v>86</v>
      </c>
      <c r="BA407" t="s">
        <v>86</v>
      </c>
      <c r="BB407" t="s">
        <v>86</v>
      </c>
      <c r="BC407" t="s">
        <v>86</v>
      </c>
      <c r="BD407" t="s">
        <v>86</v>
      </c>
      <c r="BE407" t="s">
        <v>86</v>
      </c>
    </row>
    <row r="408" spans="1:57" x14ac:dyDescent="0.45">
      <c r="A408" t="s">
        <v>970</v>
      </c>
      <c r="B408" t="s">
        <v>77</v>
      </c>
      <c r="C408" t="s">
        <v>952</v>
      </c>
      <c r="D408" t="s">
        <v>79</v>
      </c>
      <c r="E408" s="2" t="str">
        <f>HYPERLINK("capsilon://?command=openfolder&amp;siteaddress=FAM.docvelocity-na8.net&amp;folderid=FX99C658DE-D6C7-29D3-4052-7590A24B39F0","FX220313")</f>
        <v>FX220313</v>
      </c>
      <c r="F408" t="s">
        <v>80</v>
      </c>
      <c r="G408" t="s">
        <v>80</v>
      </c>
      <c r="H408" t="s">
        <v>81</v>
      </c>
      <c r="I408" t="s">
        <v>960</v>
      </c>
      <c r="J408">
        <v>137</v>
      </c>
      <c r="K408" t="s">
        <v>83</v>
      </c>
      <c r="L408" t="s">
        <v>84</v>
      </c>
      <c r="M408" t="s">
        <v>85</v>
      </c>
      <c r="N408">
        <v>2</v>
      </c>
      <c r="O408" s="1">
        <v>44628.622395833336</v>
      </c>
      <c r="P408" s="1">
        <v>44628.645879629628</v>
      </c>
      <c r="Q408">
        <v>582</v>
      </c>
      <c r="R408">
        <v>1447</v>
      </c>
      <c r="S408" t="b">
        <v>0</v>
      </c>
      <c r="T408" t="s">
        <v>86</v>
      </c>
      <c r="U408" t="b">
        <v>1</v>
      </c>
      <c r="V408" t="s">
        <v>105</v>
      </c>
      <c r="W408" s="1">
        <v>44628.637060185189</v>
      </c>
      <c r="X408">
        <v>762</v>
      </c>
      <c r="Y408">
        <v>122</v>
      </c>
      <c r="Z408">
        <v>0</v>
      </c>
      <c r="AA408">
        <v>122</v>
      </c>
      <c r="AB408">
        <v>0</v>
      </c>
      <c r="AC408">
        <v>15</v>
      </c>
      <c r="AD408">
        <v>15</v>
      </c>
      <c r="AE408">
        <v>0</v>
      </c>
      <c r="AF408">
        <v>0</v>
      </c>
      <c r="AG408">
        <v>0</v>
      </c>
      <c r="AH408" t="s">
        <v>106</v>
      </c>
      <c r="AI408" s="1">
        <v>44628.645879629628</v>
      </c>
      <c r="AJ408">
        <v>678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15</v>
      </c>
      <c r="AQ408">
        <v>0</v>
      </c>
      <c r="AR408">
        <v>0</v>
      </c>
      <c r="AS408">
        <v>0</v>
      </c>
      <c r="AT408" t="s">
        <v>86</v>
      </c>
      <c r="AU408" t="s">
        <v>86</v>
      </c>
      <c r="AV408" t="s">
        <v>86</v>
      </c>
      <c r="AW408" t="s">
        <v>86</v>
      </c>
      <c r="AX408" t="s">
        <v>86</v>
      </c>
      <c r="AY408" t="s">
        <v>86</v>
      </c>
      <c r="AZ408" t="s">
        <v>86</v>
      </c>
      <c r="BA408" t="s">
        <v>86</v>
      </c>
      <c r="BB408" t="s">
        <v>86</v>
      </c>
      <c r="BC408" t="s">
        <v>86</v>
      </c>
      <c r="BD408" t="s">
        <v>86</v>
      </c>
      <c r="BE408" t="s">
        <v>86</v>
      </c>
    </row>
    <row r="409" spans="1:57" x14ac:dyDescent="0.45">
      <c r="A409" t="s">
        <v>971</v>
      </c>
      <c r="B409" t="s">
        <v>77</v>
      </c>
      <c r="C409" t="s">
        <v>962</v>
      </c>
      <c r="D409" t="s">
        <v>79</v>
      </c>
      <c r="E409" s="2" t="str">
        <f>HYPERLINK("capsilon://?command=openfolder&amp;siteaddress=FAM.docvelocity-na8.net&amp;folderid=FX7CCA494F-6522-38F5-5134-E5AD1A6BF8C4","FX22033111")</f>
        <v>FX22033111</v>
      </c>
      <c r="F409" t="s">
        <v>80</v>
      </c>
      <c r="G409" t="s">
        <v>80</v>
      </c>
      <c r="H409" t="s">
        <v>81</v>
      </c>
      <c r="I409" t="s">
        <v>963</v>
      </c>
      <c r="J409">
        <v>696</v>
      </c>
      <c r="K409" t="s">
        <v>83</v>
      </c>
      <c r="L409" t="s">
        <v>84</v>
      </c>
      <c r="M409" t="s">
        <v>85</v>
      </c>
      <c r="N409">
        <v>2</v>
      </c>
      <c r="O409" s="1">
        <v>44628.627789351849</v>
      </c>
      <c r="P409" s="1">
        <v>44628.785868055558</v>
      </c>
      <c r="Q409">
        <v>10021</v>
      </c>
      <c r="R409">
        <v>3637</v>
      </c>
      <c r="S409" t="b">
        <v>0</v>
      </c>
      <c r="T409" t="s">
        <v>86</v>
      </c>
      <c r="U409" t="b">
        <v>1</v>
      </c>
      <c r="V409" t="s">
        <v>202</v>
      </c>
      <c r="W409" s="1">
        <v>44628.649282407408</v>
      </c>
      <c r="X409">
        <v>1431</v>
      </c>
      <c r="Y409">
        <v>294</v>
      </c>
      <c r="Z409">
        <v>0</v>
      </c>
      <c r="AA409">
        <v>294</v>
      </c>
      <c r="AB409">
        <v>231</v>
      </c>
      <c r="AC409">
        <v>17</v>
      </c>
      <c r="AD409">
        <v>402</v>
      </c>
      <c r="AE409">
        <v>0</v>
      </c>
      <c r="AF409">
        <v>0</v>
      </c>
      <c r="AG409">
        <v>0</v>
      </c>
      <c r="AH409" t="s">
        <v>106</v>
      </c>
      <c r="AI409" s="1">
        <v>44628.785868055558</v>
      </c>
      <c r="AJ409">
        <v>1834</v>
      </c>
      <c r="AK409">
        <v>2</v>
      </c>
      <c r="AL409">
        <v>0</v>
      </c>
      <c r="AM409">
        <v>2</v>
      </c>
      <c r="AN409">
        <v>231</v>
      </c>
      <c r="AO409">
        <v>2</v>
      </c>
      <c r="AP409">
        <v>400</v>
      </c>
      <c r="AQ409">
        <v>0</v>
      </c>
      <c r="AR409">
        <v>0</v>
      </c>
      <c r="AS409">
        <v>0</v>
      </c>
      <c r="AT409" t="s">
        <v>86</v>
      </c>
      <c r="AU409" t="s">
        <v>86</v>
      </c>
      <c r="AV409" t="s">
        <v>86</v>
      </c>
      <c r="AW409" t="s">
        <v>86</v>
      </c>
      <c r="AX409" t="s">
        <v>86</v>
      </c>
      <c r="AY409" t="s">
        <v>86</v>
      </c>
      <c r="AZ409" t="s">
        <v>86</v>
      </c>
      <c r="BA409" t="s">
        <v>86</v>
      </c>
      <c r="BB409" t="s">
        <v>86</v>
      </c>
      <c r="BC409" t="s">
        <v>86</v>
      </c>
      <c r="BD409" t="s">
        <v>86</v>
      </c>
      <c r="BE409" t="s">
        <v>86</v>
      </c>
    </row>
    <row r="410" spans="1:57" x14ac:dyDescent="0.45">
      <c r="A410" t="s">
        <v>972</v>
      </c>
      <c r="B410" t="s">
        <v>77</v>
      </c>
      <c r="C410" t="s">
        <v>965</v>
      </c>
      <c r="D410" t="s">
        <v>79</v>
      </c>
      <c r="E410" s="2" t="str">
        <f>HYPERLINK("capsilon://?command=openfolder&amp;siteaddress=FAM.docvelocity-na8.net&amp;folderid=FX8419B585-FCD0-2973-FB4C-3B9815D0FCE7","FX22032968")</f>
        <v>FX22032968</v>
      </c>
      <c r="F410" t="s">
        <v>80</v>
      </c>
      <c r="G410" t="s">
        <v>80</v>
      </c>
      <c r="H410" t="s">
        <v>81</v>
      </c>
      <c r="I410" t="s">
        <v>966</v>
      </c>
      <c r="J410">
        <v>245</v>
      </c>
      <c r="K410" t="s">
        <v>83</v>
      </c>
      <c r="L410" t="s">
        <v>84</v>
      </c>
      <c r="M410" t="s">
        <v>85</v>
      </c>
      <c r="N410">
        <v>2</v>
      </c>
      <c r="O410" s="1">
        <v>44628.628159722219</v>
      </c>
      <c r="P410" s="1">
        <v>44628.786145833335</v>
      </c>
      <c r="Q410">
        <v>10369</v>
      </c>
      <c r="R410">
        <v>3281</v>
      </c>
      <c r="S410" t="b">
        <v>0</v>
      </c>
      <c r="T410" t="s">
        <v>86</v>
      </c>
      <c r="U410" t="b">
        <v>1</v>
      </c>
      <c r="V410" t="s">
        <v>94</v>
      </c>
      <c r="W410" s="1">
        <v>44628.649560185186</v>
      </c>
      <c r="X410">
        <v>1236</v>
      </c>
      <c r="Y410">
        <v>239</v>
      </c>
      <c r="Z410">
        <v>0</v>
      </c>
      <c r="AA410">
        <v>239</v>
      </c>
      <c r="AB410">
        <v>0</v>
      </c>
      <c r="AC410">
        <v>44</v>
      </c>
      <c r="AD410">
        <v>6</v>
      </c>
      <c r="AE410">
        <v>0</v>
      </c>
      <c r="AF410">
        <v>0</v>
      </c>
      <c r="AG410">
        <v>0</v>
      </c>
      <c r="AH410" t="s">
        <v>92</v>
      </c>
      <c r="AI410" s="1">
        <v>44628.786145833335</v>
      </c>
      <c r="AJ410">
        <v>2045</v>
      </c>
      <c r="AK410">
        <v>22</v>
      </c>
      <c r="AL410">
        <v>0</v>
      </c>
      <c r="AM410">
        <v>22</v>
      </c>
      <c r="AN410">
        <v>0</v>
      </c>
      <c r="AO410">
        <v>19</v>
      </c>
      <c r="AP410">
        <v>-16</v>
      </c>
      <c r="AQ410">
        <v>0</v>
      </c>
      <c r="AR410">
        <v>0</v>
      </c>
      <c r="AS410">
        <v>0</v>
      </c>
      <c r="AT410" t="s">
        <v>86</v>
      </c>
      <c r="AU410" t="s">
        <v>86</v>
      </c>
      <c r="AV410" t="s">
        <v>86</v>
      </c>
      <c r="AW410" t="s">
        <v>86</v>
      </c>
      <c r="AX410" t="s">
        <v>86</v>
      </c>
      <c r="AY410" t="s">
        <v>86</v>
      </c>
      <c r="AZ410" t="s">
        <v>86</v>
      </c>
      <c r="BA410" t="s">
        <v>86</v>
      </c>
      <c r="BB410" t="s">
        <v>86</v>
      </c>
      <c r="BC410" t="s">
        <v>86</v>
      </c>
      <c r="BD410" t="s">
        <v>86</v>
      </c>
      <c r="BE410" t="s">
        <v>86</v>
      </c>
    </row>
    <row r="411" spans="1:57" x14ac:dyDescent="0.45">
      <c r="A411" t="s">
        <v>973</v>
      </c>
      <c r="B411" t="s">
        <v>77</v>
      </c>
      <c r="C411" t="s">
        <v>974</v>
      </c>
      <c r="D411" t="s">
        <v>79</v>
      </c>
      <c r="E411" s="2" t="str">
        <f>HYPERLINK("capsilon://?command=openfolder&amp;siteaddress=FAM.docvelocity-na8.net&amp;folderid=FXC25DF98F-C3D5-2B8B-8217-00FADE599448","FX22032350")</f>
        <v>FX22032350</v>
      </c>
      <c r="F411" t="s">
        <v>80</v>
      </c>
      <c r="G411" t="s">
        <v>80</v>
      </c>
      <c r="H411" t="s">
        <v>81</v>
      </c>
      <c r="I411" t="s">
        <v>975</v>
      </c>
      <c r="J411">
        <v>79</v>
      </c>
      <c r="K411" t="s">
        <v>83</v>
      </c>
      <c r="L411" t="s">
        <v>84</v>
      </c>
      <c r="M411" t="s">
        <v>85</v>
      </c>
      <c r="N411">
        <v>1</v>
      </c>
      <c r="O411" s="1">
        <v>44628.632326388892</v>
      </c>
      <c r="P411" s="1">
        <v>44628.644305555557</v>
      </c>
      <c r="Q411">
        <v>858</v>
      </c>
      <c r="R411">
        <v>177</v>
      </c>
      <c r="S411" t="b">
        <v>0</v>
      </c>
      <c r="T411" t="s">
        <v>86</v>
      </c>
      <c r="U411" t="b">
        <v>0</v>
      </c>
      <c r="V411" t="s">
        <v>87</v>
      </c>
      <c r="W411" s="1">
        <v>44628.644305555557</v>
      </c>
      <c r="X411">
        <v>121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79</v>
      </c>
      <c r="AE411">
        <v>67</v>
      </c>
      <c r="AF411">
        <v>0</v>
      </c>
      <c r="AG411">
        <v>3</v>
      </c>
      <c r="AH411" t="s">
        <v>86</v>
      </c>
      <c r="AI411" t="s">
        <v>86</v>
      </c>
      <c r="AJ411" t="s">
        <v>86</v>
      </c>
      <c r="AK411" t="s">
        <v>86</v>
      </c>
      <c r="AL411" t="s">
        <v>86</v>
      </c>
      <c r="AM411" t="s">
        <v>86</v>
      </c>
      <c r="AN411" t="s">
        <v>86</v>
      </c>
      <c r="AO411" t="s">
        <v>86</v>
      </c>
      <c r="AP411" t="s">
        <v>86</v>
      </c>
      <c r="AQ411" t="s">
        <v>86</v>
      </c>
      <c r="AR411" t="s">
        <v>86</v>
      </c>
      <c r="AS411" t="s">
        <v>86</v>
      </c>
      <c r="AT411" t="s">
        <v>86</v>
      </c>
      <c r="AU411" t="s">
        <v>86</v>
      </c>
      <c r="AV411" t="s">
        <v>86</v>
      </c>
      <c r="AW411" t="s">
        <v>86</v>
      </c>
      <c r="AX411" t="s">
        <v>86</v>
      </c>
      <c r="AY411" t="s">
        <v>86</v>
      </c>
      <c r="AZ411" t="s">
        <v>86</v>
      </c>
      <c r="BA411" t="s">
        <v>86</v>
      </c>
      <c r="BB411" t="s">
        <v>86</v>
      </c>
      <c r="BC411" t="s">
        <v>86</v>
      </c>
      <c r="BD411" t="s">
        <v>86</v>
      </c>
      <c r="BE411" t="s">
        <v>86</v>
      </c>
    </row>
    <row r="412" spans="1:57" x14ac:dyDescent="0.45">
      <c r="A412" t="s">
        <v>976</v>
      </c>
      <c r="B412" t="s">
        <v>77</v>
      </c>
      <c r="C412" t="s">
        <v>974</v>
      </c>
      <c r="D412" t="s">
        <v>79</v>
      </c>
      <c r="E412" s="2" t="str">
        <f>HYPERLINK("capsilon://?command=openfolder&amp;siteaddress=FAM.docvelocity-na8.net&amp;folderid=FXC25DF98F-C3D5-2B8B-8217-00FADE599448","FX22032350")</f>
        <v>FX22032350</v>
      </c>
      <c r="F412" t="s">
        <v>80</v>
      </c>
      <c r="G412" t="s">
        <v>80</v>
      </c>
      <c r="H412" t="s">
        <v>81</v>
      </c>
      <c r="I412" t="s">
        <v>975</v>
      </c>
      <c r="J412">
        <v>107</v>
      </c>
      <c r="K412" t="s">
        <v>83</v>
      </c>
      <c r="L412" t="s">
        <v>84</v>
      </c>
      <c r="M412" t="s">
        <v>85</v>
      </c>
      <c r="N412">
        <v>2</v>
      </c>
      <c r="O412" s="1">
        <v>44628.645173611112</v>
      </c>
      <c r="P412" s="1">
        <v>44628.792685185188</v>
      </c>
      <c r="Q412">
        <v>11506</v>
      </c>
      <c r="R412">
        <v>1239</v>
      </c>
      <c r="S412" t="b">
        <v>0</v>
      </c>
      <c r="T412" t="s">
        <v>86</v>
      </c>
      <c r="U412" t="b">
        <v>1</v>
      </c>
      <c r="V412" t="s">
        <v>105</v>
      </c>
      <c r="W412" s="1">
        <v>44628.653217592589</v>
      </c>
      <c r="X412">
        <v>657</v>
      </c>
      <c r="Y412">
        <v>83</v>
      </c>
      <c r="Z412">
        <v>0</v>
      </c>
      <c r="AA412">
        <v>83</v>
      </c>
      <c r="AB412">
        <v>0</v>
      </c>
      <c r="AC412">
        <v>25</v>
      </c>
      <c r="AD412">
        <v>24</v>
      </c>
      <c r="AE412">
        <v>0</v>
      </c>
      <c r="AF412">
        <v>0</v>
      </c>
      <c r="AG412">
        <v>0</v>
      </c>
      <c r="AH412" t="s">
        <v>92</v>
      </c>
      <c r="AI412" s="1">
        <v>44628.792685185188</v>
      </c>
      <c r="AJ412">
        <v>564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23</v>
      </c>
      <c r="AQ412">
        <v>0</v>
      </c>
      <c r="AR412">
        <v>0</v>
      </c>
      <c r="AS412">
        <v>0</v>
      </c>
      <c r="AT412" t="s">
        <v>86</v>
      </c>
      <c r="AU412" t="s">
        <v>86</v>
      </c>
      <c r="AV412" t="s">
        <v>86</v>
      </c>
      <c r="AW412" t="s">
        <v>86</v>
      </c>
      <c r="AX412" t="s">
        <v>86</v>
      </c>
      <c r="AY412" t="s">
        <v>86</v>
      </c>
      <c r="AZ412" t="s">
        <v>86</v>
      </c>
      <c r="BA412" t="s">
        <v>86</v>
      </c>
      <c r="BB412" t="s">
        <v>86</v>
      </c>
      <c r="BC412" t="s">
        <v>86</v>
      </c>
      <c r="BD412" t="s">
        <v>86</v>
      </c>
      <c r="BE412" t="s">
        <v>86</v>
      </c>
    </row>
    <row r="413" spans="1:57" x14ac:dyDescent="0.45">
      <c r="A413" t="s">
        <v>977</v>
      </c>
      <c r="B413" t="s">
        <v>77</v>
      </c>
      <c r="C413" t="s">
        <v>384</v>
      </c>
      <c r="D413" t="s">
        <v>79</v>
      </c>
      <c r="E413" s="2" t="str">
        <f>HYPERLINK("capsilon://?command=openfolder&amp;siteaddress=FAM.docvelocity-na8.net&amp;folderid=FXAA8C022B-33B9-A40A-3656-AB0B9224423C","FX22031214")</f>
        <v>FX22031214</v>
      </c>
      <c r="F413" t="s">
        <v>80</v>
      </c>
      <c r="G413" t="s">
        <v>80</v>
      </c>
      <c r="H413" t="s">
        <v>81</v>
      </c>
      <c r="I413" t="s">
        <v>978</v>
      </c>
      <c r="J413">
        <v>80</v>
      </c>
      <c r="K413" t="s">
        <v>83</v>
      </c>
      <c r="L413" t="s">
        <v>84</v>
      </c>
      <c r="M413" t="s">
        <v>85</v>
      </c>
      <c r="N413">
        <v>1</v>
      </c>
      <c r="O413" s="1">
        <v>44628.648263888892</v>
      </c>
      <c r="P413" s="1">
        <v>44628.650578703702</v>
      </c>
      <c r="Q413">
        <v>89</v>
      </c>
      <c r="R413">
        <v>111</v>
      </c>
      <c r="S413" t="b">
        <v>0</v>
      </c>
      <c r="T413" t="s">
        <v>86</v>
      </c>
      <c r="U413" t="b">
        <v>0</v>
      </c>
      <c r="V413" t="s">
        <v>202</v>
      </c>
      <c r="W413" s="1">
        <v>44628.650578703702</v>
      </c>
      <c r="X413">
        <v>111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80</v>
      </c>
      <c r="AE413">
        <v>68</v>
      </c>
      <c r="AF413">
        <v>0</v>
      </c>
      <c r="AG413">
        <v>4</v>
      </c>
      <c r="AH413" t="s">
        <v>86</v>
      </c>
      <c r="AI413" t="s">
        <v>86</v>
      </c>
      <c r="AJ413" t="s">
        <v>86</v>
      </c>
      <c r="AK413" t="s">
        <v>86</v>
      </c>
      <c r="AL413" t="s">
        <v>86</v>
      </c>
      <c r="AM413" t="s">
        <v>86</v>
      </c>
      <c r="AN413" t="s">
        <v>86</v>
      </c>
      <c r="AO413" t="s">
        <v>86</v>
      </c>
      <c r="AP413" t="s">
        <v>86</v>
      </c>
      <c r="AQ413" t="s">
        <v>86</v>
      </c>
      <c r="AR413" t="s">
        <v>86</v>
      </c>
      <c r="AS413" t="s">
        <v>86</v>
      </c>
      <c r="AT413" t="s">
        <v>86</v>
      </c>
      <c r="AU413" t="s">
        <v>86</v>
      </c>
      <c r="AV413" t="s">
        <v>86</v>
      </c>
      <c r="AW413" t="s">
        <v>86</v>
      </c>
      <c r="AX413" t="s">
        <v>86</v>
      </c>
      <c r="AY413" t="s">
        <v>86</v>
      </c>
      <c r="AZ413" t="s">
        <v>86</v>
      </c>
      <c r="BA413" t="s">
        <v>86</v>
      </c>
      <c r="BB413" t="s">
        <v>86</v>
      </c>
      <c r="BC413" t="s">
        <v>86</v>
      </c>
      <c r="BD413" t="s">
        <v>86</v>
      </c>
      <c r="BE413" t="s">
        <v>86</v>
      </c>
    </row>
    <row r="414" spans="1:57" x14ac:dyDescent="0.45">
      <c r="A414" t="s">
        <v>979</v>
      </c>
      <c r="B414" t="s">
        <v>77</v>
      </c>
      <c r="C414" t="s">
        <v>384</v>
      </c>
      <c r="D414" t="s">
        <v>79</v>
      </c>
      <c r="E414" s="2" t="str">
        <f>HYPERLINK("capsilon://?command=openfolder&amp;siteaddress=FAM.docvelocity-na8.net&amp;folderid=FXAA8C022B-33B9-A40A-3656-AB0B9224423C","FX22031214")</f>
        <v>FX22031214</v>
      </c>
      <c r="F414" t="s">
        <v>80</v>
      </c>
      <c r="G414" t="s">
        <v>80</v>
      </c>
      <c r="H414" t="s">
        <v>81</v>
      </c>
      <c r="I414" t="s">
        <v>978</v>
      </c>
      <c r="J414">
        <v>132</v>
      </c>
      <c r="K414" t="s">
        <v>83</v>
      </c>
      <c r="L414" t="s">
        <v>84</v>
      </c>
      <c r="M414" t="s">
        <v>85</v>
      </c>
      <c r="N414">
        <v>2</v>
      </c>
      <c r="O414" s="1">
        <v>44628.651435185187</v>
      </c>
      <c r="P414" s="1">
        <v>44628.798506944448</v>
      </c>
      <c r="Q414">
        <v>11774</v>
      </c>
      <c r="R414">
        <v>933</v>
      </c>
      <c r="S414" t="b">
        <v>0</v>
      </c>
      <c r="T414" t="s">
        <v>86</v>
      </c>
      <c r="U414" t="b">
        <v>1</v>
      </c>
      <c r="V414" t="s">
        <v>105</v>
      </c>
      <c r="W414" s="1">
        <v>44628.658078703702</v>
      </c>
      <c r="X414">
        <v>419</v>
      </c>
      <c r="Y414">
        <v>108</v>
      </c>
      <c r="Z414">
        <v>0</v>
      </c>
      <c r="AA414">
        <v>108</v>
      </c>
      <c r="AB414">
        <v>0</v>
      </c>
      <c r="AC414">
        <v>2</v>
      </c>
      <c r="AD414">
        <v>24</v>
      </c>
      <c r="AE414">
        <v>0</v>
      </c>
      <c r="AF414">
        <v>0</v>
      </c>
      <c r="AG414">
        <v>0</v>
      </c>
      <c r="AH414" t="s">
        <v>92</v>
      </c>
      <c r="AI414" s="1">
        <v>44628.798506944448</v>
      </c>
      <c r="AJ414">
        <v>502</v>
      </c>
      <c r="AK414">
        <v>4</v>
      </c>
      <c r="AL414">
        <v>0</v>
      </c>
      <c r="AM414">
        <v>4</v>
      </c>
      <c r="AN414">
        <v>0</v>
      </c>
      <c r="AO414">
        <v>4</v>
      </c>
      <c r="AP414">
        <v>20</v>
      </c>
      <c r="AQ414">
        <v>0</v>
      </c>
      <c r="AR414">
        <v>0</v>
      </c>
      <c r="AS414">
        <v>0</v>
      </c>
      <c r="AT414" t="s">
        <v>86</v>
      </c>
      <c r="AU414" t="s">
        <v>86</v>
      </c>
      <c r="AV414" t="s">
        <v>86</v>
      </c>
      <c r="AW414" t="s">
        <v>86</v>
      </c>
      <c r="AX414" t="s">
        <v>86</v>
      </c>
      <c r="AY414" t="s">
        <v>86</v>
      </c>
      <c r="AZ414" t="s">
        <v>86</v>
      </c>
      <c r="BA414" t="s">
        <v>86</v>
      </c>
      <c r="BB414" t="s">
        <v>86</v>
      </c>
      <c r="BC414" t="s">
        <v>86</v>
      </c>
      <c r="BD414" t="s">
        <v>86</v>
      </c>
      <c r="BE414" t="s">
        <v>86</v>
      </c>
    </row>
    <row r="415" spans="1:57" x14ac:dyDescent="0.45">
      <c r="A415" t="s">
        <v>980</v>
      </c>
      <c r="B415" t="s">
        <v>77</v>
      </c>
      <c r="C415" t="s">
        <v>981</v>
      </c>
      <c r="D415" t="s">
        <v>79</v>
      </c>
      <c r="E415" s="2" t="str">
        <f>HYPERLINK("capsilon://?command=openfolder&amp;siteaddress=FAM.docvelocity-na8.net&amp;folderid=FX8C401173-6464-F8BE-E219-9E2BB459FD9C","FX211210231")</f>
        <v>FX211210231</v>
      </c>
      <c r="F415" t="s">
        <v>80</v>
      </c>
      <c r="G415" t="s">
        <v>80</v>
      </c>
      <c r="H415" t="s">
        <v>81</v>
      </c>
      <c r="I415" t="s">
        <v>982</v>
      </c>
      <c r="J415">
        <v>0</v>
      </c>
      <c r="K415" t="s">
        <v>83</v>
      </c>
      <c r="L415" t="s">
        <v>84</v>
      </c>
      <c r="M415" t="s">
        <v>85</v>
      </c>
      <c r="N415">
        <v>2</v>
      </c>
      <c r="O415" s="1">
        <v>44628.670891203707</v>
      </c>
      <c r="P415" s="1">
        <v>44629.19902777778</v>
      </c>
      <c r="Q415">
        <v>44766</v>
      </c>
      <c r="R415">
        <v>865</v>
      </c>
      <c r="S415" t="b">
        <v>0</v>
      </c>
      <c r="T415" t="s">
        <v>86</v>
      </c>
      <c r="U415" t="b">
        <v>0</v>
      </c>
      <c r="V415" t="s">
        <v>154</v>
      </c>
      <c r="W415" s="1">
        <v>44628.676979166667</v>
      </c>
      <c r="X415">
        <v>494</v>
      </c>
      <c r="Y415">
        <v>52</v>
      </c>
      <c r="Z415">
        <v>0</v>
      </c>
      <c r="AA415">
        <v>52</v>
      </c>
      <c r="AB415">
        <v>0</v>
      </c>
      <c r="AC415">
        <v>45</v>
      </c>
      <c r="AD415">
        <v>-52</v>
      </c>
      <c r="AE415">
        <v>0</v>
      </c>
      <c r="AF415">
        <v>0</v>
      </c>
      <c r="AG415">
        <v>0</v>
      </c>
      <c r="AH415" t="s">
        <v>746</v>
      </c>
      <c r="AI415" s="1">
        <v>44629.19902777778</v>
      </c>
      <c r="AJ415">
        <v>367</v>
      </c>
      <c r="AK415">
        <v>2</v>
      </c>
      <c r="AL415">
        <v>0</v>
      </c>
      <c r="AM415">
        <v>2</v>
      </c>
      <c r="AN415">
        <v>0</v>
      </c>
      <c r="AO415">
        <v>2</v>
      </c>
      <c r="AP415">
        <v>-54</v>
      </c>
      <c r="AQ415">
        <v>0</v>
      </c>
      <c r="AR415">
        <v>0</v>
      </c>
      <c r="AS415">
        <v>0</v>
      </c>
      <c r="AT415" t="s">
        <v>86</v>
      </c>
      <c r="AU415" t="s">
        <v>86</v>
      </c>
      <c r="AV415" t="s">
        <v>86</v>
      </c>
      <c r="AW415" t="s">
        <v>86</v>
      </c>
      <c r="AX415" t="s">
        <v>86</v>
      </c>
      <c r="AY415" t="s">
        <v>86</v>
      </c>
      <c r="AZ415" t="s">
        <v>86</v>
      </c>
      <c r="BA415" t="s">
        <v>86</v>
      </c>
      <c r="BB415" t="s">
        <v>86</v>
      </c>
      <c r="BC415" t="s">
        <v>86</v>
      </c>
      <c r="BD415" t="s">
        <v>86</v>
      </c>
      <c r="BE415" t="s">
        <v>86</v>
      </c>
    </row>
    <row r="416" spans="1:57" x14ac:dyDescent="0.45">
      <c r="A416" t="s">
        <v>983</v>
      </c>
      <c r="B416" t="s">
        <v>77</v>
      </c>
      <c r="C416" t="s">
        <v>984</v>
      </c>
      <c r="D416" t="s">
        <v>79</v>
      </c>
      <c r="E416" s="2" t="str">
        <f>HYPERLINK("capsilon://?command=openfolder&amp;siteaddress=FAM.docvelocity-na8.net&amp;folderid=FXAD405D87-864A-55E5-17DE-8F962C4808CA","FX22033561")</f>
        <v>FX22033561</v>
      </c>
      <c r="F416" t="s">
        <v>80</v>
      </c>
      <c r="G416" t="s">
        <v>80</v>
      </c>
      <c r="H416" t="s">
        <v>81</v>
      </c>
      <c r="I416" t="s">
        <v>985</v>
      </c>
      <c r="J416">
        <v>311</v>
      </c>
      <c r="K416" t="s">
        <v>83</v>
      </c>
      <c r="L416" t="s">
        <v>84</v>
      </c>
      <c r="M416" t="s">
        <v>85</v>
      </c>
      <c r="N416">
        <v>1</v>
      </c>
      <c r="O416" s="1">
        <v>44628.67763888889</v>
      </c>
      <c r="P416" s="1">
        <v>44628.77952546296</v>
      </c>
      <c r="Q416">
        <v>8093</v>
      </c>
      <c r="R416">
        <v>710</v>
      </c>
      <c r="S416" t="b">
        <v>0</v>
      </c>
      <c r="T416" t="s">
        <v>86</v>
      </c>
      <c r="U416" t="b">
        <v>0</v>
      </c>
      <c r="V416" t="s">
        <v>87</v>
      </c>
      <c r="W416" s="1">
        <v>44628.77952546296</v>
      </c>
      <c r="X416">
        <v>215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311</v>
      </c>
      <c r="AE416">
        <v>294</v>
      </c>
      <c r="AF416">
        <v>0</v>
      </c>
      <c r="AG416">
        <v>9</v>
      </c>
      <c r="AH416" t="s">
        <v>86</v>
      </c>
      <c r="AI416" t="s">
        <v>86</v>
      </c>
      <c r="AJ416" t="s">
        <v>86</v>
      </c>
      <c r="AK416" t="s">
        <v>86</v>
      </c>
      <c r="AL416" t="s">
        <v>86</v>
      </c>
      <c r="AM416" t="s">
        <v>86</v>
      </c>
      <c r="AN416" t="s">
        <v>86</v>
      </c>
      <c r="AO416" t="s">
        <v>86</v>
      </c>
      <c r="AP416" t="s">
        <v>86</v>
      </c>
      <c r="AQ416" t="s">
        <v>86</v>
      </c>
      <c r="AR416" t="s">
        <v>86</v>
      </c>
      <c r="AS416" t="s">
        <v>86</v>
      </c>
      <c r="AT416" t="s">
        <v>86</v>
      </c>
      <c r="AU416" t="s">
        <v>86</v>
      </c>
      <c r="AV416" t="s">
        <v>86</v>
      </c>
      <c r="AW416" t="s">
        <v>86</v>
      </c>
      <c r="AX416" t="s">
        <v>86</v>
      </c>
      <c r="AY416" t="s">
        <v>86</v>
      </c>
      <c r="AZ416" t="s">
        <v>86</v>
      </c>
      <c r="BA416" t="s">
        <v>86</v>
      </c>
      <c r="BB416" t="s">
        <v>86</v>
      </c>
      <c r="BC416" t="s">
        <v>86</v>
      </c>
      <c r="BD416" t="s">
        <v>86</v>
      </c>
      <c r="BE416" t="s">
        <v>86</v>
      </c>
    </row>
    <row r="417" spans="1:57" x14ac:dyDescent="0.45">
      <c r="A417" t="s">
        <v>986</v>
      </c>
      <c r="B417" t="s">
        <v>77</v>
      </c>
      <c r="C417" t="s">
        <v>987</v>
      </c>
      <c r="D417" t="s">
        <v>79</v>
      </c>
      <c r="E417" s="2" t="str">
        <f>HYPERLINK("capsilon://?command=openfolder&amp;siteaddress=FAM.docvelocity-na8.net&amp;folderid=FXD2C0426F-9CCD-6750-C53E-B42577632D9B","FX22023841")</f>
        <v>FX22023841</v>
      </c>
      <c r="F417" t="s">
        <v>80</v>
      </c>
      <c r="G417" t="s">
        <v>80</v>
      </c>
      <c r="H417" t="s">
        <v>81</v>
      </c>
      <c r="I417" t="s">
        <v>988</v>
      </c>
      <c r="J417">
        <v>0</v>
      </c>
      <c r="K417" t="s">
        <v>83</v>
      </c>
      <c r="L417" t="s">
        <v>84</v>
      </c>
      <c r="M417" t="s">
        <v>85</v>
      </c>
      <c r="N417">
        <v>2</v>
      </c>
      <c r="O417" s="1">
        <v>44628.680439814816</v>
      </c>
      <c r="P417" s="1">
        <v>44629.215092592596</v>
      </c>
      <c r="Q417">
        <v>46103</v>
      </c>
      <c r="R417">
        <v>91</v>
      </c>
      <c r="S417" t="b">
        <v>0</v>
      </c>
      <c r="T417" t="s">
        <v>86</v>
      </c>
      <c r="U417" t="b">
        <v>0</v>
      </c>
      <c r="V417" t="s">
        <v>105</v>
      </c>
      <c r="W417" s="1">
        <v>44628.715185185189</v>
      </c>
      <c r="X417">
        <v>19</v>
      </c>
      <c r="Y417">
        <v>0</v>
      </c>
      <c r="Z417">
        <v>0</v>
      </c>
      <c r="AA417">
        <v>0</v>
      </c>
      <c r="AB417">
        <v>37</v>
      </c>
      <c r="AC417">
        <v>0</v>
      </c>
      <c r="AD417">
        <v>0</v>
      </c>
      <c r="AE417">
        <v>0</v>
      </c>
      <c r="AF417">
        <v>0</v>
      </c>
      <c r="AG417">
        <v>0</v>
      </c>
      <c r="AH417" t="s">
        <v>746</v>
      </c>
      <c r="AI417" s="1">
        <v>44629.215092592596</v>
      </c>
      <c r="AJ417">
        <v>62</v>
      </c>
      <c r="AK417">
        <v>0</v>
      </c>
      <c r="AL417">
        <v>0</v>
      </c>
      <c r="AM417">
        <v>0</v>
      </c>
      <c r="AN417">
        <v>37</v>
      </c>
      <c r="AO417">
        <v>0</v>
      </c>
      <c r="AP417">
        <v>0</v>
      </c>
      <c r="AQ417">
        <v>0</v>
      </c>
      <c r="AR417">
        <v>0</v>
      </c>
      <c r="AS417">
        <v>0</v>
      </c>
      <c r="AT417" t="s">
        <v>86</v>
      </c>
      <c r="AU417" t="s">
        <v>86</v>
      </c>
      <c r="AV417" t="s">
        <v>86</v>
      </c>
      <c r="AW417" t="s">
        <v>86</v>
      </c>
      <c r="AX417" t="s">
        <v>86</v>
      </c>
      <c r="AY417" t="s">
        <v>86</v>
      </c>
      <c r="AZ417" t="s">
        <v>86</v>
      </c>
      <c r="BA417" t="s">
        <v>86</v>
      </c>
      <c r="BB417" t="s">
        <v>86</v>
      </c>
      <c r="BC417" t="s">
        <v>86</v>
      </c>
      <c r="BD417" t="s">
        <v>86</v>
      </c>
      <c r="BE417" t="s">
        <v>86</v>
      </c>
    </row>
    <row r="418" spans="1:57" x14ac:dyDescent="0.45">
      <c r="A418" t="s">
        <v>989</v>
      </c>
      <c r="B418" t="s">
        <v>77</v>
      </c>
      <c r="C418" t="s">
        <v>990</v>
      </c>
      <c r="D418" t="s">
        <v>79</v>
      </c>
      <c r="E418" s="2" t="str">
        <f>HYPERLINK("capsilon://?command=openfolder&amp;siteaddress=FAM.docvelocity-na8.net&amp;folderid=FX3A4F2513-6B34-2BA4-0977-ACF17D6A75A3","FX22032137")</f>
        <v>FX22032137</v>
      </c>
      <c r="F418" t="s">
        <v>80</v>
      </c>
      <c r="G418" t="s">
        <v>80</v>
      </c>
      <c r="H418" t="s">
        <v>81</v>
      </c>
      <c r="I418" t="s">
        <v>991</v>
      </c>
      <c r="J418">
        <v>28</v>
      </c>
      <c r="K418" t="s">
        <v>83</v>
      </c>
      <c r="L418" t="s">
        <v>84</v>
      </c>
      <c r="M418" t="s">
        <v>85</v>
      </c>
      <c r="N418">
        <v>2</v>
      </c>
      <c r="O418" s="1">
        <v>44628.686736111114</v>
      </c>
      <c r="P418" s="1">
        <v>44629.217557870368</v>
      </c>
      <c r="Q418">
        <v>45262</v>
      </c>
      <c r="R418">
        <v>601</v>
      </c>
      <c r="S418" t="b">
        <v>0</v>
      </c>
      <c r="T418" t="s">
        <v>86</v>
      </c>
      <c r="U418" t="b">
        <v>0</v>
      </c>
      <c r="V418" t="s">
        <v>551</v>
      </c>
      <c r="W418" s="1">
        <v>44628.719456018516</v>
      </c>
      <c r="X418">
        <v>389</v>
      </c>
      <c r="Y418">
        <v>21</v>
      </c>
      <c r="Z418">
        <v>0</v>
      </c>
      <c r="AA418">
        <v>21</v>
      </c>
      <c r="AB418">
        <v>0</v>
      </c>
      <c r="AC418">
        <v>4</v>
      </c>
      <c r="AD418">
        <v>7</v>
      </c>
      <c r="AE418">
        <v>0</v>
      </c>
      <c r="AF418">
        <v>0</v>
      </c>
      <c r="AG418">
        <v>0</v>
      </c>
      <c r="AH418" t="s">
        <v>746</v>
      </c>
      <c r="AI418" s="1">
        <v>44629.217557870368</v>
      </c>
      <c r="AJ418">
        <v>212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7</v>
      </c>
      <c r="AQ418">
        <v>0</v>
      </c>
      <c r="AR418">
        <v>0</v>
      </c>
      <c r="AS418">
        <v>0</v>
      </c>
      <c r="AT418" t="s">
        <v>86</v>
      </c>
      <c r="AU418" t="s">
        <v>86</v>
      </c>
      <c r="AV418" t="s">
        <v>86</v>
      </c>
      <c r="AW418" t="s">
        <v>86</v>
      </c>
      <c r="AX418" t="s">
        <v>86</v>
      </c>
      <c r="AY418" t="s">
        <v>86</v>
      </c>
      <c r="AZ418" t="s">
        <v>86</v>
      </c>
      <c r="BA418" t="s">
        <v>86</v>
      </c>
      <c r="BB418" t="s">
        <v>86</v>
      </c>
      <c r="BC418" t="s">
        <v>86</v>
      </c>
      <c r="BD418" t="s">
        <v>86</v>
      </c>
      <c r="BE418" t="s">
        <v>86</v>
      </c>
    </row>
    <row r="419" spans="1:57" x14ac:dyDescent="0.45">
      <c r="A419" t="s">
        <v>992</v>
      </c>
      <c r="B419" t="s">
        <v>77</v>
      </c>
      <c r="C419" t="s">
        <v>993</v>
      </c>
      <c r="D419" t="s">
        <v>79</v>
      </c>
      <c r="E419" s="2" t="str">
        <f>HYPERLINK("capsilon://?command=openfolder&amp;siteaddress=FAM.docvelocity-na8.net&amp;folderid=FX5BF0398C-2E91-B0E0-2738-77831E9DA7FA","FX22031320")</f>
        <v>FX22031320</v>
      </c>
      <c r="F419" t="s">
        <v>80</v>
      </c>
      <c r="G419" t="s">
        <v>80</v>
      </c>
      <c r="H419" t="s">
        <v>81</v>
      </c>
      <c r="I419" t="s">
        <v>994</v>
      </c>
      <c r="J419">
        <v>170</v>
      </c>
      <c r="K419" t="s">
        <v>83</v>
      </c>
      <c r="L419" t="s">
        <v>84</v>
      </c>
      <c r="M419" t="s">
        <v>85</v>
      </c>
      <c r="N419">
        <v>1</v>
      </c>
      <c r="O419" s="1">
        <v>44628.686990740738</v>
      </c>
      <c r="P419" s="1">
        <v>44628.784016203703</v>
      </c>
      <c r="Q419">
        <v>7325</v>
      </c>
      <c r="R419">
        <v>1058</v>
      </c>
      <c r="S419" t="b">
        <v>0</v>
      </c>
      <c r="T419" t="s">
        <v>86</v>
      </c>
      <c r="U419" t="b">
        <v>0</v>
      </c>
      <c r="V419" t="s">
        <v>87</v>
      </c>
      <c r="W419" s="1">
        <v>44628.784016203703</v>
      </c>
      <c r="X419">
        <v>387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170</v>
      </c>
      <c r="AE419">
        <v>158</v>
      </c>
      <c r="AF419">
        <v>0</v>
      </c>
      <c r="AG419">
        <v>3</v>
      </c>
      <c r="AH419" t="s">
        <v>86</v>
      </c>
      <c r="AI419" t="s">
        <v>86</v>
      </c>
      <c r="AJ419" t="s">
        <v>86</v>
      </c>
      <c r="AK419" t="s">
        <v>86</v>
      </c>
      <c r="AL419" t="s">
        <v>86</v>
      </c>
      <c r="AM419" t="s">
        <v>86</v>
      </c>
      <c r="AN419" t="s">
        <v>86</v>
      </c>
      <c r="AO419" t="s">
        <v>86</v>
      </c>
      <c r="AP419" t="s">
        <v>86</v>
      </c>
      <c r="AQ419" t="s">
        <v>86</v>
      </c>
      <c r="AR419" t="s">
        <v>86</v>
      </c>
      <c r="AS419" t="s">
        <v>86</v>
      </c>
      <c r="AT419" t="s">
        <v>86</v>
      </c>
      <c r="AU419" t="s">
        <v>86</v>
      </c>
      <c r="AV419" t="s">
        <v>86</v>
      </c>
      <c r="AW419" t="s">
        <v>86</v>
      </c>
      <c r="AX419" t="s">
        <v>86</v>
      </c>
      <c r="AY419" t="s">
        <v>86</v>
      </c>
      <c r="AZ419" t="s">
        <v>86</v>
      </c>
      <c r="BA419" t="s">
        <v>86</v>
      </c>
      <c r="BB419" t="s">
        <v>86</v>
      </c>
      <c r="BC419" t="s">
        <v>86</v>
      </c>
      <c r="BD419" t="s">
        <v>86</v>
      </c>
      <c r="BE419" t="s">
        <v>86</v>
      </c>
    </row>
    <row r="420" spans="1:57" x14ac:dyDescent="0.45">
      <c r="A420" t="s">
        <v>995</v>
      </c>
      <c r="B420" t="s">
        <v>77</v>
      </c>
      <c r="C420" t="s">
        <v>990</v>
      </c>
      <c r="D420" t="s">
        <v>79</v>
      </c>
      <c r="E420" s="2" t="str">
        <f>HYPERLINK("capsilon://?command=openfolder&amp;siteaddress=FAM.docvelocity-na8.net&amp;folderid=FX3A4F2513-6B34-2BA4-0977-ACF17D6A75A3","FX22032137")</f>
        <v>FX22032137</v>
      </c>
      <c r="F420" t="s">
        <v>80</v>
      </c>
      <c r="G420" t="s">
        <v>80</v>
      </c>
      <c r="H420" t="s">
        <v>81</v>
      </c>
      <c r="I420" t="s">
        <v>996</v>
      </c>
      <c r="J420">
        <v>28</v>
      </c>
      <c r="K420" t="s">
        <v>83</v>
      </c>
      <c r="L420" t="s">
        <v>84</v>
      </c>
      <c r="M420" t="s">
        <v>85</v>
      </c>
      <c r="N420">
        <v>2</v>
      </c>
      <c r="O420" s="1">
        <v>44628.687604166669</v>
      </c>
      <c r="P420" s="1">
        <v>44629.219317129631</v>
      </c>
      <c r="Q420">
        <v>45696</v>
      </c>
      <c r="R420">
        <v>244</v>
      </c>
      <c r="S420" t="b">
        <v>0</v>
      </c>
      <c r="T420" t="s">
        <v>86</v>
      </c>
      <c r="U420" t="b">
        <v>0</v>
      </c>
      <c r="V420" t="s">
        <v>105</v>
      </c>
      <c r="W420" s="1">
        <v>44628.71634259259</v>
      </c>
      <c r="X420">
        <v>93</v>
      </c>
      <c r="Y420">
        <v>21</v>
      </c>
      <c r="Z420">
        <v>0</v>
      </c>
      <c r="AA420">
        <v>21</v>
      </c>
      <c r="AB420">
        <v>0</v>
      </c>
      <c r="AC420">
        <v>0</v>
      </c>
      <c r="AD420">
        <v>7</v>
      </c>
      <c r="AE420">
        <v>0</v>
      </c>
      <c r="AF420">
        <v>0</v>
      </c>
      <c r="AG420">
        <v>0</v>
      </c>
      <c r="AH420" t="s">
        <v>746</v>
      </c>
      <c r="AI420" s="1">
        <v>44629.219317129631</v>
      </c>
      <c r="AJ420">
        <v>151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7</v>
      </c>
      <c r="AQ420">
        <v>0</v>
      </c>
      <c r="AR420">
        <v>0</v>
      </c>
      <c r="AS420">
        <v>0</v>
      </c>
      <c r="AT420" t="s">
        <v>86</v>
      </c>
      <c r="AU420" t="s">
        <v>86</v>
      </c>
      <c r="AV420" t="s">
        <v>86</v>
      </c>
      <c r="AW420" t="s">
        <v>86</v>
      </c>
      <c r="AX420" t="s">
        <v>86</v>
      </c>
      <c r="AY420" t="s">
        <v>86</v>
      </c>
      <c r="AZ420" t="s">
        <v>86</v>
      </c>
      <c r="BA420" t="s">
        <v>86</v>
      </c>
      <c r="BB420" t="s">
        <v>86</v>
      </c>
      <c r="BC420" t="s">
        <v>86</v>
      </c>
      <c r="BD420" t="s">
        <v>86</v>
      </c>
      <c r="BE420" t="s">
        <v>86</v>
      </c>
    </row>
    <row r="421" spans="1:57" x14ac:dyDescent="0.45">
      <c r="A421" t="s">
        <v>997</v>
      </c>
      <c r="B421" t="s">
        <v>77</v>
      </c>
      <c r="C421" t="s">
        <v>998</v>
      </c>
      <c r="D421" t="s">
        <v>79</v>
      </c>
      <c r="E421" s="2" t="str">
        <f>HYPERLINK("capsilon://?command=openfolder&amp;siteaddress=FAM.docvelocity-na8.net&amp;folderid=FX8AF5C8B7-351F-37F8-8FA4-C3A2AC615D6F","FX22032283")</f>
        <v>FX22032283</v>
      </c>
      <c r="F421" t="s">
        <v>80</v>
      </c>
      <c r="G421" t="s">
        <v>80</v>
      </c>
      <c r="H421" t="s">
        <v>81</v>
      </c>
      <c r="I421" t="s">
        <v>999</v>
      </c>
      <c r="J421">
        <v>0</v>
      </c>
      <c r="K421" t="s">
        <v>83</v>
      </c>
      <c r="L421" t="s">
        <v>84</v>
      </c>
      <c r="M421" t="s">
        <v>85</v>
      </c>
      <c r="N421">
        <v>2</v>
      </c>
      <c r="O421" s="1">
        <v>44628.688796296294</v>
      </c>
      <c r="P421" s="1">
        <v>44629.220659722225</v>
      </c>
      <c r="Q421">
        <v>45742</v>
      </c>
      <c r="R421">
        <v>211</v>
      </c>
      <c r="S421" t="b">
        <v>0</v>
      </c>
      <c r="T421" t="s">
        <v>86</v>
      </c>
      <c r="U421" t="b">
        <v>0</v>
      </c>
      <c r="V421" t="s">
        <v>202</v>
      </c>
      <c r="W421" s="1">
        <v>44628.716585648152</v>
      </c>
      <c r="X421">
        <v>96</v>
      </c>
      <c r="Y421">
        <v>9</v>
      </c>
      <c r="Z421">
        <v>0</v>
      </c>
      <c r="AA421">
        <v>9</v>
      </c>
      <c r="AB421">
        <v>0</v>
      </c>
      <c r="AC421">
        <v>1</v>
      </c>
      <c r="AD421">
        <v>-9</v>
      </c>
      <c r="AE421">
        <v>0</v>
      </c>
      <c r="AF421">
        <v>0</v>
      </c>
      <c r="AG421">
        <v>0</v>
      </c>
      <c r="AH421" t="s">
        <v>746</v>
      </c>
      <c r="AI421" s="1">
        <v>44629.220659722225</v>
      </c>
      <c r="AJ421">
        <v>115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-9</v>
      </c>
      <c r="AQ421">
        <v>0</v>
      </c>
      <c r="AR421">
        <v>0</v>
      </c>
      <c r="AS421">
        <v>0</v>
      </c>
      <c r="AT421" t="s">
        <v>86</v>
      </c>
      <c r="AU421" t="s">
        <v>86</v>
      </c>
      <c r="AV421" t="s">
        <v>86</v>
      </c>
      <c r="AW421" t="s">
        <v>86</v>
      </c>
      <c r="AX421" t="s">
        <v>86</v>
      </c>
      <c r="AY421" t="s">
        <v>86</v>
      </c>
      <c r="AZ421" t="s">
        <v>86</v>
      </c>
      <c r="BA421" t="s">
        <v>86</v>
      </c>
      <c r="BB421" t="s">
        <v>86</v>
      </c>
      <c r="BC421" t="s">
        <v>86</v>
      </c>
      <c r="BD421" t="s">
        <v>86</v>
      </c>
      <c r="BE421" t="s">
        <v>86</v>
      </c>
    </row>
    <row r="422" spans="1:57" x14ac:dyDescent="0.45">
      <c r="A422" t="s">
        <v>1000</v>
      </c>
      <c r="B422" t="s">
        <v>77</v>
      </c>
      <c r="C422" t="s">
        <v>990</v>
      </c>
      <c r="D422" t="s">
        <v>79</v>
      </c>
      <c r="E422" s="2" t="str">
        <f>HYPERLINK("capsilon://?command=openfolder&amp;siteaddress=FAM.docvelocity-na8.net&amp;folderid=FX3A4F2513-6B34-2BA4-0977-ACF17D6A75A3","FX22032137")</f>
        <v>FX22032137</v>
      </c>
      <c r="F422" t="s">
        <v>80</v>
      </c>
      <c r="G422" t="s">
        <v>80</v>
      </c>
      <c r="H422" t="s">
        <v>81</v>
      </c>
      <c r="I422" t="s">
        <v>1001</v>
      </c>
      <c r="J422">
        <v>202</v>
      </c>
      <c r="K422" t="s">
        <v>83</v>
      </c>
      <c r="L422" t="s">
        <v>84</v>
      </c>
      <c r="M422" t="s">
        <v>85</v>
      </c>
      <c r="N422">
        <v>1</v>
      </c>
      <c r="O422" s="1">
        <v>44628.689236111109</v>
      </c>
      <c r="P422" s="1">
        <v>44628.786620370367</v>
      </c>
      <c r="Q422">
        <v>7963</v>
      </c>
      <c r="R422">
        <v>451</v>
      </c>
      <c r="S422" t="b">
        <v>0</v>
      </c>
      <c r="T422" t="s">
        <v>86</v>
      </c>
      <c r="U422" t="b">
        <v>0</v>
      </c>
      <c r="V422" t="s">
        <v>87</v>
      </c>
      <c r="W422" s="1">
        <v>44628.786620370367</v>
      </c>
      <c r="X422">
        <v>224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202</v>
      </c>
      <c r="AE422">
        <v>178</v>
      </c>
      <c r="AF422">
        <v>0</v>
      </c>
      <c r="AG422">
        <v>8</v>
      </c>
      <c r="AH422" t="s">
        <v>86</v>
      </c>
      <c r="AI422" t="s">
        <v>86</v>
      </c>
      <c r="AJ422" t="s">
        <v>86</v>
      </c>
      <c r="AK422" t="s">
        <v>86</v>
      </c>
      <c r="AL422" t="s">
        <v>86</v>
      </c>
      <c r="AM422" t="s">
        <v>86</v>
      </c>
      <c r="AN422" t="s">
        <v>86</v>
      </c>
      <c r="AO422" t="s">
        <v>86</v>
      </c>
      <c r="AP422" t="s">
        <v>86</v>
      </c>
      <c r="AQ422" t="s">
        <v>86</v>
      </c>
      <c r="AR422" t="s">
        <v>86</v>
      </c>
      <c r="AS422" t="s">
        <v>86</v>
      </c>
      <c r="AT422" t="s">
        <v>86</v>
      </c>
      <c r="AU422" t="s">
        <v>86</v>
      </c>
      <c r="AV422" t="s">
        <v>86</v>
      </c>
      <c r="AW422" t="s">
        <v>86</v>
      </c>
      <c r="AX422" t="s">
        <v>86</v>
      </c>
      <c r="AY422" t="s">
        <v>86</v>
      </c>
      <c r="AZ422" t="s">
        <v>86</v>
      </c>
      <c r="BA422" t="s">
        <v>86</v>
      </c>
      <c r="BB422" t="s">
        <v>86</v>
      </c>
      <c r="BC422" t="s">
        <v>86</v>
      </c>
      <c r="BD422" t="s">
        <v>86</v>
      </c>
      <c r="BE422" t="s">
        <v>86</v>
      </c>
    </row>
    <row r="423" spans="1:57" x14ac:dyDescent="0.45">
      <c r="A423" t="s">
        <v>1002</v>
      </c>
      <c r="B423" t="s">
        <v>77</v>
      </c>
      <c r="C423" t="s">
        <v>910</v>
      </c>
      <c r="D423" t="s">
        <v>79</v>
      </c>
      <c r="E423" s="2" t="str">
        <f>HYPERLINK("capsilon://?command=openfolder&amp;siteaddress=FAM.docvelocity-na8.net&amp;folderid=FX4FCE714C-C83C-75D7-389D-EDA53C41B899","FX2203909")</f>
        <v>FX2203909</v>
      </c>
      <c r="F423" t="s">
        <v>80</v>
      </c>
      <c r="G423" t="s">
        <v>80</v>
      </c>
      <c r="H423" t="s">
        <v>81</v>
      </c>
      <c r="I423" t="s">
        <v>1003</v>
      </c>
      <c r="J423">
        <v>0</v>
      </c>
      <c r="K423" t="s">
        <v>83</v>
      </c>
      <c r="L423" t="s">
        <v>84</v>
      </c>
      <c r="M423" t="s">
        <v>85</v>
      </c>
      <c r="N423">
        <v>2</v>
      </c>
      <c r="O423" s="1">
        <v>44628.694432870368</v>
      </c>
      <c r="P423" s="1">
        <v>44629.221712962964</v>
      </c>
      <c r="Q423">
        <v>45308</v>
      </c>
      <c r="R423">
        <v>249</v>
      </c>
      <c r="S423" t="b">
        <v>0</v>
      </c>
      <c r="T423" t="s">
        <v>86</v>
      </c>
      <c r="U423" t="b">
        <v>0</v>
      </c>
      <c r="V423" t="s">
        <v>116</v>
      </c>
      <c r="W423" s="1">
        <v>44628.71738425926</v>
      </c>
      <c r="X423">
        <v>134</v>
      </c>
      <c r="Y423">
        <v>9</v>
      </c>
      <c r="Z423">
        <v>0</v>
      </c>
      <c r="AA423">
        <v>9</v>
      </c>
      <c r="AB423">
        <v>0</v>
      </c>
      <c r="AC423">
        <v>1</v>
      </c>
      <c r="AD423">
        <v>-9</v>
      </c>
      <c r="AE423">
        <v>0</v>
      </c>
      <c r="AF423">
        <v>0</v>
      </c>
      <c r="AG423">
        <v>0</v>
      </c>
      <c r="AH423" t="s">
        <v>746</v>
      </c>
      <c r="AI423" s="1">
        <v>44629.221712962964</v>
      </c>
      <c r="AJ423">
        <v>90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-9</v>
      </c>
      <c r="AQ423">
        <v>0</v>
      </c>
      <c r="AR423">
        <v>0</v>
      </c>
      <c r="AS423">
        <v>0</v>
      </c>
      <c r="AT423" t="s">
        <v>86</v>
      </c>
      <c r="AU423" t="s">
        <v>86</v>
      </c>
      <c r="AV423" t="s">
        <v>86</v>
      </c>
      <c r="AW423" t="s">
        <v>86</v>
      </c>
      <c r="AX423" t="s">
        <v>86</v>
      </c>
      <c r="AY423" t="s">
        <v>86</v>
      </c>
      <c r="AZ423" t="s">
        <v>86</v>
      </c>
      <c r="BA423" t="s">
        <v>86</v>
      </c>
      <c r="BB423" t="s">
        <v>86</v>
      </c>
      <c r="BC423" t="s">
        <v>86</v>
      </c>
      <c r="BD423" t="s">
        <v>86</v>
      </c>
      <c r="BE423" t="s">
        <v>86</v>
      </c>
    </row>
    <row r="424" spans="1:57" x14ac:dyDescent="0.45">
      <c r="A424" t="s">
        <v>1004</v>
      </c>
      <c r="B424" t="s">
        <v>77</v>
      </c>
      <c r="C424" t="s">
        <v>751</v>
      </c>
      <c r="D424" t="s">
        <v>79</v>
      </c>
      <c r="E424" s="2" t="str">
        <f>HYPERLINK("capsilon://?command=openfolder&amp;siteaddress=FAM.docvelocity-na8.net&amp;folderid=FXFE8B17E7-5ACC-22E6-D00E-ED311AEDF6C3","FX22032226")</f>
        <v>FX22032226</v>
      </c>
      <c r="F424" t="s">
        <v>80</v>
      </c>
      <c r="G424" t="s">
        <v>80</v>
      </c>
      <c r="H424" t="s">
        <v>81</v>
      </c>
      <c r="I424" t="s">
        <v>1005</v>
      </c>
      <c r="J424">
        <v>0</v>
      </c>
      <c r="K424" t="s">
        <v>83</v>
      </c>
      <c r="L424" t="s">
        <v>84</v>
      </c>
      <c r="M424" t="s">
        <v>85</v>
      </c>
      <c r="N424">
        <v>2</v>
      </c>
      <c r="O424" s="1">
        <v>44628.698831018519</v>
      </c>
      <c r="P424" s="1">
        <v>44629.222662037035</v>
      </c>
      <c r="Q424">
        <v>45098</v>
      </c>
      <c r="R424">
        <v>161</v>
      </c>
      <c r="S424" t="b">
        <v>0</v>
      </c>
      <c r="T424" t="s">
        <v>86</v>
      </c>
      <c r="U424" t="b">
        <v>0</v>
      </c>
      <c r="V424" t="s">
        <v>139</v>
      </c>
      <c r="W424" s="1">
        <v>44628.716851851852</v>
      </c>
      <c r="X424">
        <v>80</v>
      </c>
      <c r="Y424">
        <v>9</v>
      </c>
      <c r="Z424">
        <v>0</v>
      </c>
      <c r="AA424">
        <v>9</v>
      </c>
      <c r="AB424">
        <v>0</v>
      </c>
      <c r="AC424">
        <v>3</v>
      </c>
      <c r="AD424">
        <v>-9</v>
      </c>
      <c r="AE424">
        <v>0</v>
      </c>
      <c r="AF424">
        <v>0</v>
      </c>
      <c r="AG424">
        <v>0</v>
      </c>
      <c r="AH424" t="s">
        <v>746</v>
      </c>
      <c r="AI424" s="1">
        <v>44629.222662037035</v>
      </c>
      <c r="AJ424">
        <v>81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-9</v>
      </c>
      <c r="AQ424">
        <v>0</v>
      </c>
      <c r="AR424">
        <v>0</v>
      </c>
      <c r="AS424">
        <v>0</v>
      </c>
      <c r="AT424" t="s">
        <v>86</v>
      </c>
      <c r="AU424" t="s">
        <v>86</v>
      </c>
      <c r="AV424" t="s">
        <v>86</v>
      </c>
      <c r="AW424" t="s">
        <v>86</v>
      </c>
      <c r="AX424" t="s">
        <v>86</v>
      </c>
      <c r="AY424" t="s">
        <v>86</v>
      </c>
      <c r="AZ424" t="s">
        <v>86</v>
      </c>
      <c r="BA424" t="s">
        <v>86</v>
      </c>
      <c r="BB424" t="s">
        <v>86</v>
      </c>
      <c r="BC424" t="s">
        <v>86</v>
      </c>
      <c r="BD424" t="s">
        <v>86</v>
      </c>
      <c r="BE424" t="s">
        <v>86</v>
      </c>
    </row>
    <row r="425" spans="1:57" x14ac:dyDescent="0.45">
      <c r="A425" t="s">
        <v>1006</v>
      </c>
      <c r="B425" t="s">
        <v>77</v>
      </c>
      <c r="C425" t="s">
        <v>1007</v>
      </c>
      <c r="D425" t="s">
        <v>79</v>
      </c>
      <c r="E425" s="2" t="str">
        <f>HYPERLINK("capsilon://?command=openfolder&amp;siteaddress=FAM.docvelocity-na8.net&amp;folderid=FX0FE316EC-035F-77C0-0CEA-43684294B518","FX220212719")</f>
        <v>FX220212719</v>
      </c>
      <c r="F425" t="s">
        <v>80</v>
      </c>
      <c r="G425" t="s">
        <v>80</v>
      </c>
      <c r="H425" t="s">
        <v>81</v>
      </c>
      <c r="I425" t="s">
        <v>1008</v>
      </c>
      <c r="J425">
        <v>0</v>
      </c>
      <c r="K425" t="s">
        <v>83</v>
      </c>
      <c r="L425" t="s">
        <v>84</v>
      </c>
      <c r="M425" t="s">
        <v>85</v>
      </c>
      <c r="N425">
        <v>1</v>
      </c>
      <c r="O425" s="1">
        <v>44621.591365740744</v>
      </c>
      <c r="P425" s="1">
        <v>44621.741412037038</v>
      </c>
      <c r="Q425">
        <v>12374</v>
      </c>
      <c r="R425">
        <v>590</v>
      </c>
      <c r="S425" t="b">
        <v>0</v>
      </c>
      <c r="T425" t="s">
        <v>86</v>
      </c>
      <c r="U425" t="b">
        <v>0</v>
      </c>
      <c r="V425" t="s">
        <v>87</v>
      </c>
      <c r="W425" s="1">
        <v>44621.741412037038</v>
      </c>
      <c r="X425">
        <v>108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54</v>
      </c>
      <c r="AF425">
        <v>0</v>
      </c>
      <c r="AG425">
        <v>4</v>
      </c>
      <c r="AH425" t="s">
        <v>86</v>
      </c>
      <c r="AI425" t="s">
        <v>86</v>
      </c>
      <c r="AJ425" t="s">
        <v>86</v>
      </c>
      <c r="AK425" t="s">
        <v>86</v>
      </c>
      <c r="AL425" t="s">
        <v>86</v>
      </c>
      <c r="AM425" t="s">
        <v>86</v>
      </c>
      <c r="AN425" t="s">
        <v>86</v>
      </c>
      <c r="AO425" t="s">
        <v>86</v>
      </c>
      <c r="AP425" t="s">
        <v>86</v>
      </c>
      <c r="AQ425" t="s">
        <v>86</v>
      </c>
      <c r="AR425" t="s">
        <v>86</v>
      </c>
      <c r="AS425" t="s">
        <v>86</v>
      </c>
      <c r="AT425" t="s">
        <v>86</v>
      </c>
      <c r="AU425" t="s">
        <v>86</v>
      </c>
      <c r="AV425" t="s">
        <v>86</v>
      </c>
      <c r="AW425" t="s">
        <v>86</v>
      </c>
      <c r="AX425" t="s">
        <v>86</v>
      </c>
      <c r="AY425" t="s">
        <v>86</v>
      </c>
      <c r="AZ425" t="s">
        <v>86</v>
      </c>
      <c r="BA425" t="s">
        <v>86</v>
      </c>
      <c r="BB425" t="s">
        <v>86</v>
      </c>
      <c r="BC425" t="s">
        <v>86</v>
      </c>
      <c r="BD425" t="s">
        <v>86</v>
      </c>
      <c r="BE425" t="s">
        <v>86</v>
      </c>
    </row>
    <row r="426" spans="1:57" x14ac:dyDescent="0.45">
      <c r="A426" t="s">
        <v>1009</v>
      </c>
      <c r="B426" t="s">
        <v>77</v>
      </c>
      <c r="C426" t="s">
        <v>1010</v>
      </c>
      <c r="D426" t="s">
        <v>79</v>
      </c>
      <c r="E426" s="2" t="str">
        <f>HYPERLINK("capsilon://?command=openfolder&amp;siteaddress=FAM.docvelocity-na8.net&amp;folderid=FXB3F0D360-5074-1067-9291-E1F9A4512A52","FX22024554")</f>
        <v>FX22024554</v>
      </c>
      <c r="F426" t="s">
        <v>80</v>
      </c>
      <c r="G426" t="s">
        <v>80</v>
      </c>
      <c r="H426" t="s">
        <v>81</v>
      </c>
      <c r="I426" t="s">
        <v>1011</v>
      </c>
      <c r="J426">
        <v>0</v>
      </c>
      <c r="K426" t="s">
        <v>83</v>
      </c>
      <c r="L426" t="s">
        <v>84</v>
      </c>
      <c r="M426" t="s">
        <v>85</v>
      </c>
      <c r="N426">
        <v>2</v>
      </c>
      <c r="O426" s="1">
        <v>44628.708321759259</v>
      </c>
      <c r="P426" s="1">
        <v>44629.223078703704</v>
      </c>
      <c r="Q426">
        <v>44419</v>
      </c>
      <c r="R426">
        <v>56</v>
      </c>
      <c r="S426" t="b">
        <v>0</v>
      </c>
      <c r="T426" t="s">
        <v>86</v>
      </c>
      <c r="U426" t="b">
        <v>0</v>
      </c>
      <c r="V426" t="s">
        <v>105</v>
      </c>
      <c r="W426" s="1">
        <v>44628.716782407406</v>
      </c>
      <c r="X426">
        <v>21</v>
      </c>
      <c r="Y426">
        <v>0</v>
      </c>
      <c r="Z426">
        <v>0</v>
      </c>
      <c r="AA426">
        <v>0</v>
      </c>
      <c r="AB426">
        <v>37</v>
      </c>
      <c r="AC426">
        <v>0</v>
      </c>
      <c r="AD426">
        <v>0</v>
      </c>
      <c r="AE426">
        <v>0</v>
      </c>
      <c r="AF426">
        <v>0</v>
      </c>
      <c r="AG426">
        <v>0</v>
      </c>
      <c r="AH426" t="s">
        <v>746</v>
      </c>
      <c r="AI426" s="1">
        <v>44629.223078703704</v>
      </c>
      <c r="AJ426">
        <v>35</v>
      </c>
      <c r="AK426">
        <v>0</v>
      </c>
      <c r="AL426">
        <v>0</v>
      </c>
      <c r="AM426">
        <v>0</v>
      </c>
      <c r="AN426">
        <v>37</v>
      </c>
      <c r="AO426">
        <v>0</v>
      </c>
      <c r="AP426">
        <v>0</v>
      </c>
      <c r="AQ426">
        <v>0</v>
      </c>
      <c r="AR426">
        <v>0</v>
      </c>
      <c r="AS426">
        <v>0</v>
      </c>
      <c r="AT426" t="s">
        <v>86</v>
      </c>
      <c r="AU426" t="s">
        <v>86</v>
      </c>
      <c r="AV426" t="s">
        <v>86</v>
      </c>
      <c r="AW426" t="s">
        <v>86</v>
      </c>
      <c r="AX426" t="s">
        <v>86</v>
      </c>
      <c r="AY426" t="s">
        <v>86</v>
      </c>
      <c r="AZ426" t="s">
        <v>86</v>
      </c>
      <c r="BA426" t="s">
        <v>86</v>
      </c>
      <c r="BB426" t="s">
        <v>86</v>
      </c>
      <c r="BC426" t="s">
        <v>86</v>
      </c>
      <c r="BD426" t="s">
        <v>86</v>
      </c>
      <c r="BE426" t="s">
        <v>86</v>
      </c>
    </row>
    <row r="427" spans="1:57" x14ac:dyDescent="0.45">
      <c r="A427" t="s">
        <v>1012</v>
      </c>
      <c r="B427" t="s">
        <v>77</v>
      </c>
      <c r="C427" t="s">
        <v>1013</v>
      </c>
      <c r="D427" t="s">
        <v>79</v>
      </c>
      <c r="E427" s="2" t="str">
        <f>HYPERLINK("capsilon://?command=openfolder&amp;siteaddress=FAM.docvelocity-na8.net&amp;folderid=FXF732186F-AF92-6BE6-F813-08A68C5C690F","FX22033185")</f>
        <v>FX22033185</v>
      </c>
      <c r="F427" t="s">
        <v>80</v>
      </c>
      <c r="G427" t="s">
        <v>80</v>
      </c>
      <c r="H427" t="s">
        <v>81</v>
      </c>
      <c r="I427" t="s">
        <v>1014</v>
      </c>
      <c r="J427">
        <v>211</v>
      </c>
      <c r="K427" t="s">
        <v>83</v>
      </c>
      <c r="L427" t="s">
        <v>84</v>
      </c>
      <c r="M427" t="s">
        <v>85</v>
      </c>
      <c r="N427">
        <v>1</v>
      </c>
      <c r="O427" s="1">
        <v>44628.710717592592</v>
      </c>
      <c r="P427" s="1">
        <v>44628.794583333336</v>
      </c>
      <c r="Q427">
        <v>6688</v>
      </c>
      <c r="R427">
        <v>558</v>
      </c>
      <c r="S427" t="b">
        <v>0</v>
      </c>
      <c r="T427" t="s">
        <v>86</v>
      </c>
      <c r="U427" t="b">
        <v>0</v>
      </c>
      <c r="V427" t="s">
        <v>87</v>
      </c>
      <c r="W427" s="1">
        <v>44628.794583333336</v>
      </c>
      <c r="X427">
        <v>223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211</v>
      </c>
      <c r="AE427">
        <v>187</v>
      </c>
      <c r="AF427">
        <v>0</v>
      </c>
      <c r="AG427">
        <v>10</v>
      </c>
      <c r="AH427" t="s">
        <v>86</v>
      </c>
      <c r="AI427" t="s">
        <v>86</v>
      </c>
      <c r="AJ427" t="s">
        <v>86</v>
      </c>
      <c r="AK427" t="s">
        <v>86</v>
      </c>
      <c r="AL427" t="s">
        <v>86</v>
      </c>
      <c r="AM427" t="s">
        <v>86</v>
      </c>
      <c r="AN427" t="s">
        <v>86</v>
      </c>
      <c r="AO427" t="s">
        <v>86</v>
      </c>
      <c r="AP427" t="s">
        <v>86</v>
      </c>
      <c r="AQ427" t="s">
        <v>86</v>
      </c>
      <c r="AR427" t="s">
        <v>86</v>
      </c>
      <c r="AS427" t="s">
        <v>86</v>
      </c>
      <c r="AT427" t="s">
        <v>86</v>
      </c>
      <c r="AU427" t="s">
        <v>86</v>
      </c>
      <c r="AV427" t="s">
        <v>86</v>
      </c>
      <c r="AW427" t="s">
        <v>86</v>
      </c>
      <c r="AX427" t="s">
        <v>86</v>
      </c>
      <c r="AY427" t="s">
        <v>86</v>
      </c>
      <c r="AZ427" t="s">
        <v>86</v>
      </c>
      <c r="BA427" t="s">
        <v>86</v>
      </c>
      <c r="BB427" t="s">
        <v>86</v>
      </c>
      <c r="BC427" t="s">
        <v>86</v>
      </c>
      <c r="BD427" t="s">
        <v>86</v>
      </c>
      <c r="BE427" t="s">
        <v>86</v>
      </c>
    </row>
    <row r="428" spans="1:57" x14ac:dyDescent="0.45">
      <c r="A428" t="s">
        <v>1015</v>
      </c>
      <c r="B428" t="s">
        <v>77</v>
      </c>
      <c r="C428" t="s">
        <v>1016</v>
      </c>
      <c r="D428" t="s">
        <v>79</v>
      </c>
      <c r="E428" s="2" t="str">
        <f>HYPERLINK("capsilon://?command=openfolder&amp;siteaddress=FAM.docvelocity-na8.net&amp;folderid=FXE4BCC956-FA7F-CDA6-B68C-683AF60C2D99","FX22031451")</f>
        <v>FX22031451</v>
      </c>
      <c r="F428" t="s">
        <v>80</v>
      </c>
      <c r="G428" t="s">
        <v>80</v>
      </c>
      <c r="H428" t="s">
        <v>81</v>
      </c>
      <c r="I428" t="s">
        <v>1017</v>
      </c>
      <c r="J428">
        <v>312</v>
      </c>
      <c r="K428" t="s">
        <v>83</v>
      </c>
      <c r="L428" t="s">
        <v>84</v>
      </c>
      <c r="M428" t="s">
        <v>85</v>
      </c>
      <c r="N428">
        <v>1</v>
      </c>
      <c r="O428" s="1">
        <v>44628.710914351854</v>
      </c>
      <c r="P428" s="1">
        <v>44629.068136574075</v>
      </c>
      <c r="Q428">
        <v>30015</v>
      </c>
      <c r="R428">
        <v>849</v>
      </c>
      <c r="S428" t="b">
        <v>0</v>
      </c>
      <c r="T428" t="s">
        <v>86</v>
      </c>
      <c r="U428" t="b">
        <v>0</v>
      </c>
      <c r="V428" t="s">
        <v>214</v>
      </c>
      <c r="W428" s="1">
        <v>44629.068136574075</v>
      </c>
      <c r="X428">
        <v>460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312</v>
      </c>
      <c r="AE428">
        <v>274</v>
      </c>
      <c r="AF428">
        <v>0</v>
      </c>
      <c r="AG428">
        <v>10</v>
      </c>
      <c r="AH428" t="s">
        <v>86</v>
      </c>
      <c r="AI428" t="s">
        <v>86</v>
      </c>
      <c r="AJ428" t="s">
        <v>86</v>
      </c>
      <c r="AK428" t="s">
        <v>86</v>
      </c>
      <c r="AL428" t="s">
        <v>86</v>
      </c>
      <c r="AM428" t="s">
        <v>86</v>
      </c>
      <c r="AN428" t="s">
        <v>86</v>
      </c>
      <c r="AO428" t="s">
        <v>86</v>
      </c>
      <c r="AP428" t="s">
        <v>86</v>
      </c>
      <c r="AQ428" t="s">
        <v>86</v>
      </c>
      <c r="AR428" t="s">
        <v>86</v>
      </c>
      <c r="AS428" t="s">
        <v>86</v>
      </c>
      <c r="AT428" t="s">
        <v>86</v>
      </c>
      <c r="AU428" t="s">
        <v>86</v>
      </c>
      <c r="AV428" t="s">
        <v>86</v>
      </c>
      <c r="AW428" t="s">
        <v>86</v>
      </c>
      <c r="AX428" t="s">
        <v>86</v>
      </c>
      <c r="AY428" t="s">
        <v>86</v>
      </c>
      <c r="AZ428" t="s">
        <v>86</v>
      </c>
      <c r="BA428" t="s">
        <v>86</v>
      </c>
      <c r="BB428" t="s">
        <v>86</v>
      </c>
      <c r="BC428" t="s">
        <v>86</v>
      </c>
      <c r="BD428" t="s">
        <v>86</v>
      </c>
      <c r="BE428" t="s">
        <v>86</v>
      </c>
    </row>
    <row r="429" spans="1:57" x14ac:dyDescent="0.45">
      <c r="A429" t="s">
        <v>1018</v>
      </c>
      <c r="B429" t="s">
        <v>77</v>
      </c>
      <c r="C429" t="s">
        <v>1019</v>
      </c>
      <c r="D429" t="s">
        <v>79</v>
      </c>
      <c r="E429" s="2" t="str">
        <f>HYPERLINK("capsilon://?command=openfolder&amp;siteaddress=FAM.docvelocity-na8.net&amp;folderid=FX514B4125-F1AD-A44F-5610-5F18A6058788","FX220212712")</f>
        <v>FX220212712</v>
      </c>
      <c r="F429" t="s">
        <v>80</v>
      </c>
      <c r="G429" t="s">
        <v>80</v>
      </c>
      <c r="H429" t="s">
        <v>81</v>
      </c>
      <c r="I429" t="s">
        <v>1020</v>
      </c>
      <c r="J429">
        <v>0</v>
      </c>
      <c r="K429" t="s">
        <v>83</v>
      </c>
      <c r="L429" t="s">
        <v>84</v>
      </c>
      <c r="M429" t="s">
        <v>85</v>
      </c>
      <c r="N429">
        <v>2</v>
      </c>
      <c r="O429" s="1">
        <v>44621.59269675926</v>
      </c>
      <c r="P429" s="1">
        <v>44621.685729166667</v>
      </c>
      <c r="Q429">
        <v>7684</v>
      </c>
      <c r="R429">
        <v>354</v>
      </c>
      <c r="S429" t="b">
        <v>0</v>
      </c>
      <c r="T429" t="s">
        <v>86</v>
      </c>
      <c r="U429" t="b">
        <v>0</v>
      </c>
      <c r="V429" t="s">
        <v>118</v>
      </c>
      <c r="W429" s="1">
        <v>44621.596458333333</v>
      </c>
      <c r="X429">
        <v>258</v>
      </c>
      <c r="Y429">
        <v>9</v>
      </c>
      <c r="Z429">
        <v>0</v>
      </c>
      <c r="AA429">
        <v>9</v>
      </c>
      <c r="AB429">
        <v>0</v>
      </c>
      <c r="AC429">
        <v>1</v>
      </c>
      <c r="AD429">
        <v>-9</v>
      </c>
      <c r="AE429">
        <v>0</v>
      </c>
      <c r="AF429">
        <v>0</v>
      </c>
      <c r="AG429">
        <v>0</v>
      </c>
      <c r="AH429" t="s">
        <v>106</v>
      </c>
      <c r="AI429" s="1">
        <v>44621.685729166667</v>
      </c>
      <c r="AJ429">
        <v>96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-9</v>
      </c>
      <c r="AQ429">
        <v>0</v>
      </c>
      <c r="AR429">
        <v>0</v>
      </c>
      <c r="AS429">
        <v>0</v>
      </c>
      <c r="AT429" t="s">
        <v>86</v>
      </c>
      <c r="AU429" t="s">
        <v>86</v>
      </c>
      <c r="AV429" t="s">
        <v>86</v>
      </c>
      <c r="AW429" t="s">
        <v>86</v>
      </c>
      <c r="AX429" t="s">
        <v>86</v>
      </c>
      <c r="AY429" t="s">
        <v>86</v>
      </c>
      <c r="AZ429" t="s">
        <v>86</v>
      </c>
      <c r="BA429" t="s">
        <v>86</v>
      </c>
      <c r="BB429" t="s">
        <v>86</v>
      </c>
      <c r="BC429" t="s">
        <v>86</v>
      </c>
      <c r="BD429" t="s">
        <v>86</v>
      </c>
      <c r="BE429" t="s">
        <v>86</v>
      </c>
    </row>
    <row r="430" spans="1:57" x14ac:dyDescent="0.45">
      <c r="A430" t="s">
        <v>1021</v>
      </c>
      <c r="B430" t="s">
        <v>77</v>
      </c>
      <c r="C430" t="s">
        <v>934</v>
      </c>
      <c r="D430" t="s">
        <v>79</v>
      </c>
      <c r="E430" s="2" t="str">
        <f>HYPERLINK("capsilon://?command=openfolder&amp;siteaddress=FAM.docvelocity-na8.net&amp;folderid=FX8BAB202C-16EE-ABD3-939E-BF1622223989","FX22033438")</f>
        <v>FX22033438</v>
      </c>
      <c r="F430" t="s">
        <v>80</v>
      </c>
      <c r="G430" t="s">
        <v>80</v>
      </c>
      <c r="H430" t="s">
        <v>81</v>
      </c>
      <c r="I430" t="s">
        <v>1022</v>
      </c>
      <c r="J430">
        <v>28</v>
      </c>
      <c r="K430" t="s">
        <v>83</v>
      </c>
      <c r="L430" t="s">
        <v>84</v>
      </c>
      <c r="M430" t="s">
        <v>85</v>
      </c>
      <c r="N430">
        <v>2</v>
      </c>
      <c r="O430" s="1">
        <v>44628.720636574071</v>
      </c>
      <c r="P430" s="1">
        <v>44629.226747685185</v>
      </c>
      <c r="Q430">
        <v>43296</v>
      </c>
      <c r="R430">
        <v>432</v>
      </c>
      <c r="S430" t="b">
        <v>0</v>
      </c>
      <c r="T430" t="s">
        <v>86</v>
      </c>
      <c r="U430" t="b">
        <v>0</v>
      </c>
      <c r="V430" t="s">
        <v>202</v>
      </c>
      <c r="W430" s="1">
        <v>44628.72210648148</v>
      </c>
      <c r="X430">
        <v>116</v>
      </c>
      <c r="Y430">
        <v>21</v>
      </c>
      <c r="Z430">
        <v>0</v>
      </c>
      <c r="AA430">
        <v>21</v>
      </c>
      <c r="AB430">
        <v>0</v>
      </c>
      <c r="AC430">
        <v>2</v>
      </c>
      <c r="AD430">
        <v>7</v>
      </c>
      <c r="AE430">
        <v>0</v>
      </c>
      <c r="AF430">
        <v>0</v>
      </c>
      <c r="AG430">
        <v>0</v>
      </c>
      <c r="AH430" t="s">
        <v>746</v>
      </c>
      <c r="AI430" s="1">
        <v>44629.226747685185</v>
      </c>
      <c r="AJ430">
        <v>316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6</v>
      </c>
      <c r="AQ430">
        <v>0</v>
      </c>
      <c r="AR430">
        <v>0</v>
      </c>
      <c r="AS430">
        <v>0</v>
      </c>
      <c r="AT430" t="s">
        <v>86</v>
      </c>
      <c r="AU430" t="s">
        <v>86</v>
      </c>
      <c r="AV430" t="s">
        <v>86</v>
      </c>
      <c r="AW430" t="s">
        <v>86</v>
      </c>
      <c r="AX430" t="s">
        <v>86</v>
      </c>
      <c r="AY430" t="s">
        <v>86</v>
      </c>
      <c r="AZ430" t="s">
        <v>86</v>
      </c>
      <c r="BA430" t="s">
        <v>86</v>
      </c>
      <c r="BB430" t="s">
        <v>86</v>
      </c>
      <c r="BC430" t="s">
        <v>86</v>
      </c>
      <c r="BD430" t="s">
        <v>86</v>
      </c>
      <c r="BE430" t="s">
        <v>86</v>
      </c>
    </row>
    <row r="431" spans="1:57" x14ac:dyDescent="0.45">
      <c r="A431" t="s">
        <v>1023</v>
      </c>
      <c r="B431" t="s">
        <v>77</v>
      </c>
      <c r="C431" t="s">
        <v>934</v>
      </c>
      <c r="D431" t="s">
        <v>79</v>
      </c>
      <c r="E431" s="2" t="str">
        <f>HYPERLINK("capsilon://?command=openfolder&amp;siteaddress=FAM.docvelocity-na8.net&amp;folderid=FX8BAB202C-16EE-ABD3-939E-BF1622223989","FX22033438")</f>
        <v>FX22033438</v>
      </c>
      <c r="F431" t="s">
        <v>80</v>
      </c>
      <c r="G431" t="s">
        <v>80</v>
      </c>
      <c r="H431" t="s">
        <v>81</v>
      </c>
      <c r="I431" t="s">
        <v>1024</v>
      </c>
      <c r="J431">
        <v>89</v>
      </c>
      <c r="K431" t="s">
        <v>83</v>
      </c>
      <c r="L431" t="s">
        <v>84</v>
      </c>
      <c r="M431" t="s">
        <v>85</v>
      </c>
      <c r="N431">
        <v>2</v>
      </c>
      <c r="O431" s="1">
        <v>44628.72074074074</v>
      </c>
      <c r="P431" s="1">
        <v>44629.23060185185</v>
      </c>
      <c r="Q431">
        <v>43631</v>
      </c>
      <c r="R431">
        <v>421</v>
      </c>
      <c r="S431" t="b">
        <v>0</v>
      </c>
      <c r="T431" t="s">
        <v>86</v>
      </c>
      <c r="U431" t="b">
        <v>0</v>
      </c>
      <c r="V431" t="s">
        <v>200</v>
      </c>
      <c r="W431" s="1">
        <v>44628.721932870372</v>
      </c>
      <c r="X431">
        <v>89</v>
      </c>
      <c r="Y431">
        <v>84</v>
      </c>
      <c r="Z431">
        <v>0</v>
      </c>
      <c r="AA431">
        <v>84</v>
      </c>
      <c r="AB431">
        <v>0</v>
      </c>
      <c r="AC431">
        <v>0</v>
      </c>
      <c r="AD431">
        <v>5</v>
      </c>
      <c r="AE431">
        <v>0</v>
      </c>
      <c r="AF431">
        <v>0</v>
      </c>
      <c r="AG431">
        <v>0</v>
      </c>
      <c r="AH431" t="s">
        <v>746</v>
      </c>
      <c r="AI431" s="1">
        <v>44629.23060185185</v>
      </c>
      <c r="AJ431">
        <v>332</v>
      </c>
      <c r="AK431">
        <v>1</v>
      </c>
      <c r="AL431">
        <v>0</v>
      </c>
      <c r="AM431">
        <v>1</v>
      </c>
      <c r="AN431">
        <v>0</v>
      </c>
      <c r="AO431">
        <v>1</v>
      </c>
      <c r="AP431">
        <v>4</v>
      </c>
      <c r="AQ431">
        <v>0</v>
      </c>
      <c r="AR431">
        <v>0</v>
      </c>
      <c r="AS431">
        <v>0</v>
      </c>
      <c r="AT431" t="s">
        <v>86</v>
      </c>
      <c r="AU431" t="s">
        <v>86</v>
      </c>
      <c r="AV431" t="s">
        <v>86</v>
      </c>
      <c r="AW431" t="s">
        <v>86</v>
      </c>
      <c r="AX431" t="s">
        <v>86</v>
      </c>
      <c r="AY431" t="s">
        <v>86</v>
      </c>
      <c r="AZ431" t="s">
        <v>86</v>
      </c>
      <c r="BA431" t="s">
        <v>86</v>
      </c>
      <c r="BB431" t="s">
        <v>86</v>
      </c>
      <c r="BC431" t="s">
        <v>86</v>
      </c>
      <c r="BD431" t="s">
        <v>86</v>
      </c>
      <c r="BE431" t="s">
        <v>86</v>
      </c>
    </row>
    <row r="432" spans="1:57" x14ac:dyDescent="0.45">
      <c r="A432" t="s">
        <v>1025</v>
      </c>
      <c r="B432" t="s">
        <v>77</v>
      </c>
      <c r="C432" t="s">
        <v>934</v>
      </c>
      <c r="D432" t="s">
        <v>79</v>
      </c>
      <c r="E432" s="2" t="str">
        <f>HYPERLINK("capsilon://?command=openfolder&amp;siteaddress=FAM.docvelocity-na8.net&amp;folderid=FX8BAB202C-16EE-ABD3-939E-BF1622223989","FX22033438")</f>
        <v>FX22033438</v>
      </c>
      <c r="F432" t="s">
        <v>80</v>
      </c>
      <c r="G432" t="s">
        <v>80</v>
      </c>
      <c r="H432" t="s">
        <v>81</v>
      </c>
      <c r="I432" t="s">
        <v>1026</v>
      </c>
      <c r="J432">
        <v>89</v>
      </c>
      <c r="K432" t="s">
        <v>83</v>
      </c>
      <c r="L432" t="s">
        <v>84</v>
      </c>
      <c r="M432" t="s">
        <v>85</v>
      </c>
      <c r="N432">
        <v>2</v>
      </c>
      <c r="O432" s="1">
        <v>44628.720925925925</v>
      </c>
      <c r="P432" s="1">
        <v>44629.233506944445</v>
      </c>
      <c r="Q432">
        <v>43597</v>
      </c>
      <c r="R432">
        <v>690</v>
      </c>
      <c r="S432" t="b">
        <v>0</v>
      </c>
      <c r="T432" t="s">
        <v>86</v>
      </c>
      <c r="U432" t="b">
        <v>0</v>
      </c>
      <c r="V432" t="s">
        <v>116</v>
      </c>
      <c r="W432" s="1">
        <v>44628.724062499998</v>
      </c>
      <c r="X432">
        <v>256</v>
      </c>
      <c r="Y432">
        <v>84</v>
      </c>
      <c r="Z432">
        <v>0</v>
      </c>
      <c r="AA432">
        <v>84</v>
      </c>
      <c r="AB432">
        <v>0</v>
      </c>
      <c r="AC432">
        <v>1</v>
      </c>
      <c r="AD432">
        <v>5</v>
      </c>
      <c r="AE432">
        <v>0</v>
      </c>
      <c r="AF432">
        <v>0</v>
      </c>
      <c r="AG432">
        <v>0</v>
      </c>
      <c r="AH432" t="s">
        <v>284</v>
      </c>
      <c r="AI432" s="1">
        <v>44629.233506944445</v>
      </c>
      <c r="AJ432">
        <v>434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5</v>
      </c>
      <c r="AQ432">
        <v>0</v>
      </c>
      <c r="AR432">
        <v>0</v>
      </c>
      <c r="AS432">
        <v>0</v>
      </c>
      <c r="AT432" t="s">
        <v>86</v>
      </c>
      <c r="AU432" t="s">
        <v>86</v>
      </c>
      <c r="AV432" t="s">
        <v>86</v>
      </c>
      <c r="AW432" t="s">
        <v>86</v>
      </c>
      <c r="AX432" t="s">
        <v>86</v>
      </c>
      <c r="AY432" t="s">
        <v>86</v>
      </c>
      <c r="AZ432" t="s">
        <v>86</v>
      </c>
      <c r="BA432" t="s">
        <v>86</v>
      </c>
      <c r="BB432" t="s">
        <v>86</v>
      </c>
      <c r="BC432" t="s">
        <v>86</v>
      </c>
      <c r="BD432" t="s">
        <v>86</v>
      </c>
      <c r="BE432" t="s">
        <v>86</v>
      </c>
    </row>
    <row r="433" spans="1:57" x14ac:dyDescent="0.45">
      <c r="A433" t="s">
        <v>1027</v>
      </c>
      <c r="B433" t="s">
        <v>77</v>
      </c>
      <c r="C433" t="s">
        <v>934</v>
      </c>
      <c r="D433" t="s">
        <v>79</v>
      </c>
      <c r="E433" s="2" t="str">
        <f>HYPERLINK("capsilon://?command=openfolder&amp;siteaddress=FAM.docvelocity-na8.net&amp;folderid=FX8BAB202C-16EE-ABD3-939E-BF1622223989","FX22033438")</f>
        <v>FX22033438</v>
      </c>
      <c r="F433" t="s">
        <v>80</v>
      </c>
      <c r="G433" t="s">
        <v>80</v>
      </c>
      <c r="H433" t="s">
        <v>81</v>
      </c>
      <c r="I433" t="s">
        <v>1028</v>
      </c>
      <c r="J433">
        <v>28</v>
      </c>
      <c r="K433" t="s">
        <v>83</v>
      </c>
      <c r="L433" t="s">
        <v>84</v>
      </c>
      <c r="M433" t="s">
        <v>85</v>
      </c>
      <c r="N433">
        <v>2</v>
      </c>
      <c r="O433" s="1">
        <v>44628.721180555556</v>
      </c>
      <c r="P433" s="1">
        <v>44629.238449074073</v>
      </c>
      <c r="Q433">
        <v>44383</v>
      </c>
      <c r="R433">
        <v>309</v>
      </c>
      <c r="S433" t="b">
        <v>0</v>
      </c>
      <c r="T433" t="s">
        <v>86</v>
      </c>
      <c r="U433" t="b">
        <v>0</v>
      </c>
      <c r="V433" t="s">
        <v>200</v>
      </c>
      <c r="W433" s="1">
        <v>44628.722974537035</v>
      </c>
      <c r="X433">
        <v>89</v>
      </c>
      <c r="Y433">
        <v>21</v>
      </c>
      <c r="Z433">
        <v>0</v>
      </c>
      <c r="AA433">
        <v>21</v>
      </c>
      <c r="AB433">
        <v>0</v>
      </c>
      <c r="AC433">
        <v>0</v>
      </c>
      <c r="AD433">
        <v>7</v>
      </c>
      <c r="AE433">
        <v>0</v>
      </c>
      <c r="AF433">
        <v>0</v>
      </c>
      <c r="AG433">
        <v>0</v>
      </c>
      <c r="AH433" t="s">
        <v>746</v>
      </c>
      <c r="AI433" s="1">
        <v>44629.238449074073</v>
      </c>
      <c r="AJ433">
        <v>161</v>
      </c>
      <c r="AK433">
        <v>1</v>
      </c>
      <c r="AL433">
        <v>0</v>
      </c>
      <c r="AM433">
        <v>1</v>
      </c>
      <c r="AN433">
        <v>0</v>
      </c>
      <c r="AO433">
        <v>1</v>
      </c>
      <c r="AP433">
        <v>6</v>
      </c>
      <c r="AQ433">
        <v>0</v>
      </c>
      <c r="AR433">
        <v>0</v>
      </c>
      <c r="AS433">
        <v>0</v>
      </c>
      <c r="AT433" t="s">
        <v>86</v>
      </c>
      <c r="AU433" t="s">
        <v>86</v>
      </c>
      <c r="AV433" t="s">
        <v>86</v>
      </c>
      <c r="AW433" t="s">
        <v>86</v>
      </c>
      <c r="AX433" t="s">
        <v>86</v>
      </c>
      <c r="AY433" t="s">
        <v>86</v>
      </c>
      <c r="AZ433" t="s">
        <v>86</v>
      </c>
      <c r="BA433" t="s">
        <v>86</v>
      </c>
      <c r="BB433" t="s">
        <v>86</v>
      </c>
      <c r="BC433" t="s">
        <v>86</v>
      </c>
      <c r="BD433" t="s">
        <v>86</v>
      </c>
      <c r="BE433" t="s">
        <v>86</v>
      </c>
    </row>
    <row r="434" spans="1:57" x14ac:dyDescent="0.45">
      <c r="A434" t="s">
        <v>1029</v>
      </c>
      <c r="B434" t="s">
        <v>77</v>
      </c>
      <c r="C434" t="s">
        <v>1030</v>
      </c>
      <c r="D434" t="s">
        <v>79</v>
      </c>
      <c r="E434" s="2" t="str">
        <f>HYPERLINK("capsilon://?command=openfolder&amp;siteaddress=FAM.docvelocity-na8.net&amp;folderid=FX2CD9B7E7-7C53-FDF4-27C4-A263106F723E","FX22031804")</f>
        <v>FX22031804</v>
      </c>
      <c r="F434" t="s">
        <v>80</v>
      </c>
      <c r="G434" t="s">
        <v>80</v>
      </c>
      <c r="H434" t="s">
        <v>81</v>
      </c>
      <c r="I434" t="s">
        <v>1031</v>
      </c>
      <c r="J434">
        <v>0</v>
      </c>
      <c r="K434" t="s">
        <v>83</v>
      </c>
      <c r="L434" t="s">
        <v>84</v>
      </c>
      <c r="M434" t="s">
        <v>85</v>
      </c>
      <c r="N434">
        <v>2</v>
      </c>
      <c r="O434" s="1">
        <v>44628.722615740742</v>
      </c>
      <c r="P434" s="1">
        <v>44629.234791666669</v>
      </c>
      <c r="Q434">
        <v>44032</v>
      </c>
      <c r="R434">
        <v>220</v>
      </c>
      <c r="S434" t="b">
        <v>0</v>
      </c>
      <c r="T434" t="s">
        <v>86</v>
      </c>
      <c r="U434" t="b">
        <v>0</v>
      </c>
      <c r="V434" t="s">
        <v>139</v>
      </c>
      <c r="W434" s="1">
        <v>44628.724004629628</v>
      </c>
      <c r="X434">
        <v>109</v>
      </c>
      <c r="Y434">
        <v>9</v>
      </c>
      <c r="Z434">
        <v>0</v>
      </c>
      <c r="AA434">
        <v>9</v>
      </c>
      <c r="AB434">
        <v>0</v>
      </c>
      <c r="AC434">
        <v>3</v>
      </c>
      <c r="AD434">
        <v>-9</v>
      </c>
      <c r="AE434">
        <v>0</v>
      </c>
      <c r="AF434">
        <v>0</v>
      </c>
      <c r="AG434">
        <v>0</v>
      </c>
      <c r="AH434" t="s">
        <v>284</v>
      </c>
      <c r="AI434" s="1">
        <v>44629.234791666669</v>
      </c>
      <c r="AJ434">
        <v>111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-9</v>
      </c>
      <c r="AQ434">
        <v>0</v>
      </c>
      <c r="AR434">
        <v>0</v>
      </c>
      <c r="AS434">
        <v>0</v>
      </c>
      <c r="AT434" t="s">
        <v>86</v>
      </c>
      <c r="AU434" t="s">
        <v>86</v>
      </c>
      <c r="AV434" t="s">
        <v>86</v>
      </c>
      <c r="AW434" t="s">
        <v>86</v>
      </c>
      <c r="AX434" t="s">
        <v>86</v>
      </c>
      <c r="AY434" t="s">
        <v>86</v>
      </c>
      <c r="AZ434" t="s">
        <v>86</v>
      </c>
      <c r="BA434" t="s">
        <v>86</v>
      </c>
      <c r="BB434" t="s">
        <v>86</v>
      </c>
      <c r="BC434" t="s">
        <v>86</v>
      </c>
      <c r="BD434" t="s">
        <v>86</v>
      </c>
      <c r="BE434" t="s">
        <v>86</v>
      </c>
    </row>
    <row r="435" spans="1:57" x14ac:dyDescent="0.45">
      <c r="A435" t="s">
        <v>1032</v>
      </c>
      <c r="B435" t="s">
        <v>77</v>
      </c>
      <c r="C435" t="s">
        <v>1033</v>
      </c>
      <c r="D435" t="s">
        <v>79</v>
      </c>
      <c r="E435" s="2" t="str">
        <f>HYPERLINK("capsilon://?command=openfolder&amp;siteaddress=FAM.docvelocity-na8.net&amp;folderid=FXE77C1929-9CAB-145A-7F0F-DE3F9DC1AC91","FX22032978")</f>
        <v>FX22032978</v>
      </c>
      <c r="F435" t="s">
        <v>80</v>
      </c>
      <c r="G435" t="s">
        <v>80</v>
      </c>
      <c r="H435" t="s">
        <v>81</v>
      </c>
      <c r="I435" t="s">
        <v>1034</v>
      </c>
      <c r="J435">
        <v>186</v>
      </c>
      <c r="K435" t="s">
        <v>83</v>
      </c>
      <c r="L435" t="s">
        <v>84</v>
      </c>
      <c r="M435" t="s">
        <v>85</v>
      </c>
      <c r="N435">
        <v>1</v>
      </c>
      <c r="O435" s="1">
        <v>44628.742094907408</v>
      </c>
      <c r="P435" s="1">
        <v>44628.772847222222</v>
      </c>
      <c r="Q435">
        <v>2078</v>
      </c>
      <c r="R435">
        <v>579</v>
      </c>
      <c r="S435" t="b">
        <v>0</v>
      </c>
      <c r="T435" t="s">
        <v>86</v>
      </c>
      <c r="U435" t="b">
        <v>0</v>
      </c>
      <c r="V435" t="s">
        <v>200</v>
      </c>
      <c r="W435" s="1">
        <v>44628.772847222222</v>
      </c>
      <c r="X435">
        <v>435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186</v>
      </c>
      <c r="AE435">
        <v>174</v>
      </c>
      <c r="AF435">
        <v>0</v>
      </c>
      <c r="AG435">
        <v>6</v>
      </c>
      <c r="AH435" t="s">
        <v>86</v>
      </c>
      <c r="AI435" t="s">
        <v>86</v>
      </c>
      <c r="AJ435" t="s">
        <v>86</v>
      </c>
      <c r="AK435" t="s">
        <v>86</v>
      </c>
      <c r="AL435" t="s">
        <v>86</v>
      </c>
      <c r="AM435" t="s">
        <v>86</v>
      </c>
      <c r="AN435" t="s">
        <v>86</v>
      </c>
      <c r="AO435" t="s">
        <v>86</v>
      </c>
      <c r="AP435" t="s">
        <v>86</v>
      </c>
      <c r="AQ435" t="s">
        <v>86</v>
      </c>
      <c r="AR435" t="s">
        <v>86</v>
      </c>
      <c r="AS435" t="s">
        <v>86</v>
      </c>
      <c r="AT435" t="s">
        <v>86</v>
      </c>
      <c r="AU435" t="s">
        <v>86</v>
      </c>
      <c r="AV435" t="s">
        <v>86</v>
      </c>
      <c r="AW435" t="s">
        <v>86</v>
      </c>
      <c r="AX435" t="s">
        <v>86</v>
      </c>
      <c r="AY435" t="s">
        <v>86</v>
      </c>
      <c r="AZ435" t="s">
        <v>86</v>
      </c>
      <c r="BA435" t="s">
        <v>86</v>
      </c>
      <c r="BB435" t="s">
        <v>86</v>
      </c>
      <c r="BC435" t="s">
        <v>86</v>
      </c>
      <c r="BD435" t="s">
        <v>86</v>
      </c>
      <c r="BE435" t="s">
        <v>86</v>
      </c>
    </row>
    <row r="436" spans="1:57" x14ac:dyDescent="0.45">
      <c r="A436" t="s">
        <v>1035</v>
      </c>
      <c r="B436" t="s">
        <v>77</v>
      </c>
      <c r="C436" t="s">
        <v>1036</v>
      </c>
      <c r="D436" t="s">
        <v>79</v>
      </c>
      <c r="E436" s="2" t="str">
        <f>HYPERLINK("capsilon://?command=openfolder&amp;siteaddress=FAM.docvelocity-na8.net&amp;folderid=FXB9820388-92FC-7763-8F7B-E014F21F2B42","FX220211363")</f>
        <v>FX220211363</v>
      </c>
      <c r="F436" t="s">
        <v>80</v>
      </c>
      <c r="G436" t="s">
        <v>80</v>
      </c>
      <c r="H436" t="s">
        <v>81</v>
      </c>
      <c r="I436" t="s">
        <v>1037</v>
      </c>
      <c r="J436">
        <v>0</v>
      </c>
      <c r="K436" t="s">
        <v>83</v>
      </c>
      <c r="L436" t="s">
        <v>84</v>
      </c>
      <c r="M436" t="s">
        <v>85</v>
      </c>
      <c r="N436">
        <v>2</v>
      </c>
      <c r="O436" s="1">
        <v>44621.595879629633</v>
      </c>
      <c r="P436" s="1">
        <v>44621.687685185185</v>
      </c>
      <c r="Q436">
        <v>7443</v>
      </c>
      <c r="R436">
        <v>489</v>
      </c>
      <c r="S436" t="b">
        <v>0</v>
      </c>
      <c r="T436" t="s">
        <v>86</v>
      </c>
      <c r="U436" t="b">
        <v>0</v>
      </c>
      <c r="V436" t="s">
        <v>116</v>
      </c>
      <c r="W436" s="1">
        <v>44621.599930555552</v>
      </c>
      <c r="X436">
        <v>321</v>
      </c>
      <c r="Y436">
        <v>21</v>
      </c>
      <c r="Z436">
        <v>0</v>
      </c>
      <c r="AA436">
        <v>21</v>
      </c>
      <c r="AB436">
        <v>0</v>
      </c>
      <c r="AC436">
        <v>3</v>
      </c>
      <c r="AD436">
        <v>-21</v>
      </c>
      <c r="AE436">
        <v>0</v>
      </c>
      <c r="AF436">
        <v>0</v>
      </c>
      <c r="AG436">
        <v>0</v>
      </c>
      <c r="AH436" t="s">
        <v>106</v>
      </c>
      <c r="AI436" s="1">
        <v>44621.687685185185</v>
      </c>
      <c r="AJ436">
        <v>168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-21</v>
      </c>
      <c r="AQ436">
        <v>0</v>
      </c>
      <c r="AR436">
        <v>0</v>
      </c>
      <c r="AS436">
        <v>0</v>
      </c>
      <c r="AT436" t="s">
        <v>86</v>
      </c>
      <c r="AU436" t="s">
        <v>86</v>
      </c>
      <c r="AV436" t="s">
        <v>86</v>
      </c>
      <c r="AW436" t="s">
        <v>86</v>
      </c>
      <c r="AX436" t="s">
        <v>86</v>
      </c>
      <c r="AY436" t="s">
        <v>86</v>
      </c>
      <c r="AZ436" t="s">
        <v>86</v>
      </c>
      <c r="BA436" t="s">
        <v>86</v>
      </c>
      <c r="BB436" t="s">
        <v>86</v>
      </c>
      <c r="BC436" t="s">
        <v>86</v>
      </c>
      <c r="BD436" t="s">
        <v>86</v>
      </c>
      <c r="BE436" t="s">
        <v>86</v>
      </c>
    </row>
    <row r="437" spans="1:57" x14ac:dyDescent="0.45">
      <c r="A437" t="s">
        <v>1038</v>
      </c>
      <c r="B437" t="s">
        <v>77</v>
      </c>
      <c r="C437" t="s">
        <v>1036</v>
      </c>
      <c r="D437" t="s">
        <v>79</v>
      </c>
      <c r="E437" s="2" t="str">
        <f>HYPERLINK("capsilon://?command=openfolder&amp;siteaddress=FAM.docvelocity-na8.net&amp;folderid=FXB9820388-92FC-7763-8F7B-E014F21F2B42","FX220211363")</f>
        <v>FX220211363</v>
      </c>
      <c r="F437" t="s">
        <v>80</v>
      </c>
      <c r="G437" t="s">
        <v>80</v>
      </c>
      <c r="H437" t="s">
        <v>81</v>
      </c>
      <c r="I437" t="s">
        <v>1039</v>
      </c>
      <c r="J437">
        <v>0</v>
      </c>
      <c r="K437" t="s">
        <v>83</v>
      </c>
      <c r="L437" t="s">
        <v>84</v>
      </c>
      <c r="M437" t="s">
        <v>85</v>
      </c>
      <c r="N437">
        <v>2</v>
      </c>
      <c r="O437" s="1">
        <v>44621.595960648148</v>
      </c>
      <c r="P437" s="1">
        <v>44621.687685185185</v>
      </c>
      <c r="Q437">
        <v>6402</v>
      </c>
      <c r="R437">
        <v>1523</v>
      </c>
      <c r="S437" t="b">
        <v>0</v>
      </c>
      <c r="T437" t="s">
        <v>86</v>
      </c>
      <c r="U437" t="b">
        <v>0</v>
      </c>
      <c r="V437" t="s">
        <v>200</v>
      </c>
      <c r="W437" s="1">
        <v>44621.614664351851</v>
      </c>
      <c r="X437">
        <v>1228</v>
      </c>
      <c r="Y437">
        <v>57</v>
      </c>
      <c r="Z437">
        <v>0</v>
      </c>
      <c r="AA437">
        <v>57</v>
      </c>
      <c r="AB437">
        <v>0</v>
      </c>
      <c r="AC437">
        <v>45</v>
      </c>
      <c r="AD437">
        <v>-57</v>
      </c>
      <c r="AE437">
        <v>0</v>
      </c>
      <c r="AF437">
        <v>0</v>
      </c>
      <c r="AG437">
        <v>0</v>
      </c>
      <c r="AH437" t="s">
        <v>122</v>
      </c>
      <c r="AI437" s="1">
        <v>44621.687685185185</v>
      </c>
      <c r="AJ437">
        <v>105</v>
      </c>
      <c r="AK437">
        <v>2</v>
      </c>
      <c r="AL437">
        <v>0</v>
      </c>
      <c r="AM437">
        <v>2</v>
      </c>
      <c r="AN437">
        <v>0</v>
      </c>
      <c r="AO437">
        <v>1</v>
      </c>
      <c r="AP437">
        <v>-59</v>
      </c>
      <c r="AQ437">
        <v>0</v>
      </c>
      <c r="AR437">
        <v>0</v>
      </c>
      <c r="AS437">
        <v>0</v>
      </c>
      <c r="AT437" t="s">
        <v>86</v>
      </c>
      <c r="AU437" t="s">
        <v>86</v>
      </c>
      <c r="AV437" t="s">
        <v>86</v>
      </c>
      <c r="AW437" t="s">
        <v>86</v>
      </c>
      <c r="AX437" t="s">
        <v>86</v>
      </c>
      <c r="AY437" t="s">
        <v>86</v>
      </c>
      <c r="AZ437" t="s">
        <v>86</v>
      </c>
      <c r="BA437" t="s">
        <v>86</v>
      </c>
      <c r="BB437" t="s">
        <v>86</v>
      </c>
      <c r="BC437" t="s">
        <v>86</v>
      </c>
      <c r="BD437" t="s">
        <v>86</v>
      </c>
      <c r="BE437" t="s">
        <v>86</v>
      </c>
    </row>
    <row r="438" spans="1:57" x14ac:dyDescent="0.45">
      <c r="A438" t="s">
        <v>1040</v>
      </c>
      <c r="B438" t="s">
        <v>77</v>
      </c>
      <c r="C438" t="s">
        <v>1041</v>
      </c>
      <c r="D438" t="s">
        <v>79</v>
      </c>
      <c r="E438" s="2" t="str">
        <f>HYPERLINK("capsilon://?command=openfolder&amp;siteaddress=FAM.docvelocity-na8.net&amp;folderid=FXC3F1A3C8-D7DE-6C0F-2C9D-4E654326E2CE","FX22033461")</f>
        <v>FX22033461</v>
      </c>
      <c r="F438" t="s">
        <v>80</v>
      </c>
      <c r="G438" t="s">
        <v>80</v>
      </c>
      <c r="H438" t="s">
        <v>81</v>
      </c>
      <c r="I438" t="s">
        <v>1042</v>
      </c>
      <c r="J438">
        <v>92</v>
      </c>
      <c r="K438" t="s">
        <v>83</v>
      </c>
      <c r="L438" t="s">
        <v>84</v>
      </c>
      <c r="M438" t="s">
        <v>85</v>
      </c>
      <c r="N438">
        <v>1</v>
      </c>
      <c r="O438" s="1">
        <v>44628.761111111111</v>
      </c>
      <c r="P438" s="1">
        <v>44629.356840277775</v>
      </c>
      <c r="Q438">
        <v>49615</v>
      </c>
      <c r="R438">
        <v>1856</v>
      </c>
      <c r="S438" t="b">
        <v>0</v>
      </c>
      <c r="T438" t="s">
        <v>86</v>
      </c>
      <c r="U438" t="b">
        <v>0</v>
      </c>
      <c r="V438" t="s">
        <v>284</v>
      </c>
      <c r="W438" s="1">
        <v>44629.356840277775</v>
      </c>
      <c r="X438">
        <v>486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92</v>
      </c>
      <c r="AE438">
        <v>80</v>
      </c>
      <c r="AF438">
        <v>0</v>
      </c>
      <c r="AG438">
        <v>4</v>
      </c>
      <c r="AH438" t="s">
        <v>86</v>
      </c>
      <c r="AI438" t="s">
        <v>86</v>
      </c>
      <c r="AJ438" t="s">
        <v>86</v>
      </c>
      <c r="AK438" t="s">
        <v>86</v>
      </c>
      <c r="AL438" t="s">
        <v>86</v>
      </c>
      <c r="AM438" t="s">
        <v>86</v>
      </c>
      <c r="AN438" t="s">
        <v>86</v>
      </c>
      <c r="AO438" t="s">
        <v>86</v>
      </c>
      <c r="AP438" t="s">
        <v>86</v>
      </c>
      <c r="AQ438" t="s">
        <v>86</v>
      </c>
      <c r="AR438" t="s">
        <v>86</v>
      </c>
      <c r="AS438" t="s">
        <v>86</v>
      </c>
      <c r="AT438" t="s">
        <v>86</v>
      </c>
      <c r="AU438" t="s">
        <v>86</v>
      </c>
      <c r="AV438" t="s">
        <v>86</v>
      </c>
      <c r="AW438" t="s">
        <v>86</v>
      </c>
      <c r="AX438" t="s">
        <v>86</v>
      </c>
      <c r="AY438" t="s">
        <v>86</v>
      </c>
      <c r="AZ438" t="s">
        <v>86</v>
      </c>
      <c r="BA438" t="s">
        <v>86</v>
      </c>
      <c r="BB438" t="s">
        <v>86</v>
      </c>
      <c r="BC438" t="s">
        <v>86</v>
      </c>
      <c r="BD438" t="s">
        <v>86</v>
      </c>
      <c r="BE438" t="s">
        <v>86</v>
      </c>
    </row>
    <row r="439" spans="1:57" x14ac:dyDescent="0.45">
      <c r="A439" t="s">
        <v>1043</v>
      </c>
      <c r="B439" t="s">
        <v>77</v>
      </c>
      <c r="C439" t="s">
        <v>462</v>
      </c>
      <c r="D439" t="s">
        <v>79</v>
      </c>
      <c r="E439" s="2" t="str">
        <f>HYPERLINK("capsilon://?command=openfolder&amp;siteaddress=FAM.docvelocity-na8.net&amp;folderid=FX2575F81E-AC3D-A66F-2147-BAB7E6952D99","FX22031390")</f>
        <v>FX22031390</v>
      </c>
      <c r="F439" t="s">
        <v>80</v>
      </c>
      <c r="G439" t="s">
        <v>80</v>
      </c>
      <c r="H439" t="s">
        <v>81</v>
      </c>
      <c r="I439" t="s">
        <v>1044</v>
      </c>
      <c r="J439">
        <v>108</v>
      </c>
      <c r="K439" t="s">
        <v>83</v>
      </c>
      <c r="L439" t="s">
        <v>84</v>
      </c>
      <c r="M439" t="s">
        <v>85</v>
      </c>
      <c r="N439">
        <v>1</v>
      </c>
      <c r="O439" s="1">
        <v>44628.761307870373</v>
      </c>
      <c r="P439" s="1">
        <v>44629.36204861111</v>
      </c>
      <c r="Q439">
        <v>51116</v>
      </c>
      <c r="R439">
        <v>788</v>
      </c>
      <c r="S439" t="b">
        <v>0</v>
      </c>
      <c r="T439" t="s">
        <v>86</v>
      </c>
      <c r="U439" t="b">
        <v>0</v>
      </c>
      <c r="V439" t="s">
        <v>284</v>
      </c>
      <c r="W439" s="1">
        <v>44629.36204861111</v>
      </c>
      <c r="X439">
        <v>449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108</v>
      </c>
      <c r="AE439">
        <v>103</v>
      </c>
      <c r="AF439">
        <v>0</v>
      </c>
      <c r="AG439">
        <v>3</v>
      </c>
      <c r="AH439" t="s">
        <v>86</v>
      </c>
      <c r="AI439" t="s">
        <v>86</v>
      </c>
      <c r="AJ439" t="s">
        <v>86</v>
      </c>
      <c r="AK439" t="s">
        <v>86</v>
      </c>
      <c r="AL439" t="s">
        <v>86</v>
      </c>
      <c r="AM439" t="s">
        <v>86</v>
      </c>
      <c r="AN439" t="s">
        <v>86</v>
      </c>
      <c r="AO439" t="s">
        <v>86</v>
      </c>
      <c r="AP439" t="s">
        <v>86</v>
      </c>
      <c r="AQ439" t="s">
        <v>86</v>
      </c>
      <c r="AR439" t="s">
        <v>86</v>
      </c>
      <c r="AS439" t="s">
        <v>86</v>
      </c>
      <c r="AT439" t="s">
        <v>86</v>
      </c>
      <c r="AU439" t="s">
        <v>86</v>
      </c>
      <c r="AV439" t="s">
        <v>86</v>
      </c>
      <c r="AW439" t="s">
        <v>86</v>
      </c>
      <c r="AX439" t="s">
        <v>86</v>
      </c>
      <c r="AY439" t="s">
        <v>86</v>
      </c>
      <c r="AZ439" t="s">
        <v>86</v>
      </c>
      <c r="BA439" t="s">
        <v>86</v>
      </c>
      <c r="BB439" t="s">
        <v>86</v>
      </c>
      <c r="BC439" t="s">
        <v>86</v>
      </c>
      <c r="BD439" t="s">
        <v>86</v>
      </c>
      <c r="BE439" t="s">
        <v>86</v>
      </c>
    </row>
    <row r="440" spans="1:57" x14ac:dyDescent="0.45">
      <c r="A440" t="s">
        <v>1045</v>
      </c>
      <c r="B440" t="s">
        <v>77</v>
      </c>
      <c r="C440" t="s">
        <v>1036</v>
      </c>
      <c r="D440" t="s">
        <v>79</v>
      </c>
      <c r="E440" s="2" t="str">
        <f>HYPERLINK("capsilon://?command=openfolder&amp;siteaddress=FAM.docvelocity-na8.net&amp;folderid=FXB9820388-92FC-7763-8F7B-E014F21F2B42","FX220211363")</f>
        <v>FX220211363</v>
      </c>
      <c r="F440" t="s">
        <v>80</v>
      </c>
      <c r="G440" t="s">
        <v>80</v>
      </c>
      <c r="H440" t="s">
        <v>81</v>
      </c>
      <c r="I440" t="s">
        <v>1046</v>
      </c>
      <c r="J440">
        <v>0</v>
      </c>
      <c r="K440" t="s">
        <v>83</v>
      </c>
      <c r="L440" t="s">
        <v>84</v>
      </c>
      <c r="M440" t="s">
        <v>85</v>
      </c>
      <c r="N440">
        <v>2</v>
      </c>
      <c r="O440" s="1">
        <v>44621.596284722225</v>
      </c>
      <c r="P440" s="1">
        <v>44621.68822916667</v>
      </c>
      <c r="Q440">
        <v>7764</v>
      </c>
      <c r="R440">
        <v>180</v>
      </c>
      <c r="S440" t="b">
        <v>0</v>
      </c>
      <c r="T440" t="s">
        <v>86</v>
      </c>
      <c r="U440" t="b">
        <v>0</v>
      </c>
      <c r="V440" t="s">
        <v>116</v>
      </c>
      <c r="W440" s="1">
        <v>44621.601493055554</v>
      </c>
      <c r="X440">
        <v>134</v>
      </c>
      <c r="Y440">
        <v>21</v>
      </c>
      <c r="Z440">
        <v>0</v>
      </c>
      <c r="AA440">
        <v>21</v>
      </c>
      <c r="AB440">
        <v>0</v>
      </c>
      <c r="AC440">
        <v>3</v>
      </c>
      <c r="AD440">
        <v>-21</v>
      </c>
      <c r="AE440">
        <v>0</v>
      </c>
      <c r="AF440">
        <v>0</v>
      </c>
      <c r="AG440">
        <v>0</v>
      </c>
      <c r="AH440" t="s">
        <v>122</v>
      </c>
      <c r="AI440" s="1">
        <v>44621.68822916667</v>
      </c>
      <c r="AJ440">
        <v>46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-21</v>
      </c>
      <c r="AQ440">
        <v>0</v>
      </c>
      <c r="AR440">
        <v>0</v>
      </c>
      <c r="AS440">
        <v>0</v>
      </c>
      <c r="AT440" t="s">
        <v>86</v>
      </c>
      <c r="AU440" t="s">
        <v>86</v>
      </c>
      <c r="AV440" t="s">
        <v>86</v>
      </c>
      <c r="AW440" t="s">
        <v>86</v>
      </c>
      <c r="AX440" t="s">
        <v>86</v>
      </c>
      <c r="AY440" t="s">
        <v>86</v>
      </c>
      <c r="AZ440" t="s">
        <v>86</v>
      </c>
      <c r="BA440" t="s">
        <v>86</v>
      </c>
      <c r="BB440" t="s">
        <v>86</v>
      </c>
      <c r="BC440" t="s">
        <v>86</v>
      </c>
      <c r="BD440" t="s">
        <v>86</v>
      </c>
      <c r="BE440" t="s">
        <v>86</v>
      </c>
    </row>
    <row r="441" spans="1:57" x14ac:dyDescent="0.45">
      <c r="A441" t="s">
        <v>1047</v>
      </c>
      <c r="B441" t="s">
        <v>77</v>
      </c>
      <c r="C441" t="s">
        <v>1033</v>
      </c>
      <c r="D441" t="s">
        <v>79</v>
      </c>
      <c r="E441" s="2" t="str">
        <f>HYPERLINK("capsilon://?command=openfolder&amp;siteaddress=FAM.docvelocity-na8.net&amp;folderid=FXE77C1929-9CAB-145A-7F0F-DE3F9DC1AC91","FX22032978")</f>
        <v>FX22032978</v>
      </c>
      <c r="F441" t="s">
        <v>80</v>
      </c>
      <c r="G441" t="s">
        <v>80</v>
      </c>
      <c r="H441" t="s">
        <v>81</v>
      </c>
      <c r="I441" t="s">
        <v>1034</v>
      </c>
      <c r="J441">
        <v>286</v>
      </c>
      <c r="K441" t="s">
        <v>83</v>
      </c>
      <c r="L441" t="s">
        <v>84</v>
      </c>
      <c r="M441" t="s">
        <v>85</v>
      </c>
      <c r="N441">
        <v>2</v>
      </c>
      <c r="O441" s="1">
        <v>44628.774236111109</v>
      </c>
      <c r="P441" s="1">
        <v>44628.807546296295</v>
      </c>
      <c r="Q441">
        <v>871</v>
      </c>
      <c r="R441">
        <v>2007</v>
      </c>
      <c r="S441" t="b">
        <v>0</v>
      </c>
      <c r="T441" t="s">
        <v>86</v>
      </c>
      <c r="U441" t="b">
        <v>1</v>
      </c>
      <c r="V441" t="s">
        <v>551</v>
      </c>
      <c r="W441" s="1">
        <v>44628.793333333335</v>
      </c>
      <c r="X441">
        <v>1644</v>
      </c>
      <c r="Y441">
        <v>252</v>
      </c>
      <c r="Z441">
        <v>0</v>
      </c>
      <c r="AA441">
        <v>252</v>
      </c>
      <c r="AB441">
        <v>0</v>
      </c>
      <c r="AC441">
        <v>6</v>
      </c>
      <c r="AD441">
        <v>34</v>
      </c>
      <c r="AE441">
        <v>0</v>
      </c>
      <c r="AF441">
        <v>0</v>
      </c>
      <c r="AG441">
        <v>0</v>
      </c>
      <c r="AH441" t="s">
        <v>122</v>
      </c>
      <c r="AI441" s="1">
        <v>44628.807546296295</v>
      </c>
      <c r="AJ441">
        <v>291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34</v>
      </c>
      <c r="AQ441">
        <v>0</v>
      </c>
      <c r="AR441">
        <v>0</v>
      </c>
      <c r="AS441">
        <v>0</v>
      </c>
      <c r="AT441" t="s">
        <v>86</v>
      </c>
      <c r="AU441" t="s">
        <v>86</v>
      </c>
      <c r="AV441" t="s">
        <v>86</v>
      </c>
      <c r="AW441" t="s">
        <v>86</v>
      </c>
      <c r="AX441" t="s">
        <v>86</v>
      </c>
      <c r="AY441" t="s">
        <v>86</v>
      </c>
      <c r="AZ441" t="s">
        <v>86</v>
      </c>
      <c r="BA441" t="s">
        <v>86</v>
      </c>
      <c r="BB441" t="s">
        <v>86</v>
      </c>
      <c r="BC441" t="s">
        <v>86</v>
      </c>
      <c r="BD441" t="s">
        <v>86</v>
      </c>
      <c r="BE441" t="s">
        <v>86</v>
      </c>
    </row>
    <row r="442" spans="1:57" x14ac:dyDescent="0.45">
      <c r="A442" t="s">
        <v>1048</v>
      </c>
      <c r="B442" t="s">
        <v>77</v>
      </c>
      <c r="C442" t="s">
        <v>1036</v>
      </c>
      <c r="D442" t="s">
        <v>79</v>
      </c>
      <c r="E442" s="2" t="str">
        <f>HYPERLINK("capsilon://?command=openfolder&amp;siteaddress=FAM.docvelocity-na8.net&amp;folderid=FXB9820388-92FC-7763-8F7B-E014F21F2B42","FX220211363")</f>
        <v>FX220211363</v>
      </c>
      <c r="F442" t="s">
        <v>80</v>
      </c>
      <c r="G442" t="s">
        <v>80</v>
      </c>
      <c r="H442" t="s">
        <v>81</v>
      </c>
      <c r="I442" t="s">
        <v>1049</v>
      </c>
      <c r="J442">
        <v>0</v>
      </c>
      <c r="K442" t="s">
        <v>83</v>
      </c>
      <c r="L442" t="s">
        <v>84</v>
      </c>
      <c r="M442" t="s">
        <v>85</v>
      </c>
      <c r="N442">
        <v>2</v>
      </c>
      <c r="O442" s="1">
        <v>44621.597048611111</v>
      </c>
      <c r="P442" s="1">
        <v>44621.692349537036</v>
      </c>
      <c r="Q442">
        <v>7319</v>
      </c>
      <c r="R442">
        <v>915</v>
      </c>
      <c r="S442" t="b">
        <v>0</v>
      </c>
      <c r="T442" t="s">
        <v>86</v>
      </c>
      <c r="U442" t="b">
        <v>0</v>
      </c>
      <c r="V442" t="s">
        <v>139</v>
      </c>
      <c r="W442" s="1">
        <v>44621.606226851851</v>
      </c>
      <c r="X442">
        <v>513</v>
      </c>
      <c r="Y442">
        <v>52</v>
      </c>
      <c r="Z442">
        <v>0</v>
      </c>
      <c r="AA442">
        <v>52</v>
      </c>
      <c r="AB442">
        <v>0</v>
      </c>
      <c r="AC442">
        <v>21</v>
      </c>
      <c r="AD442">
        <v>-52</v>
      </c>
      <c r="AE442">
        <v>0</v>
      </c>
      <c r="AF442">
        <v>0</v>
      </c>
      <c r="AG442">
        <v>0</v>
      </c>
      <c r="AH442" t="s">
        <v>106</v>
      </c>
      <c r="AI442" s="1">
        <v>44621.692349537036</v>
      </c>
      <c r="AJ442">
        <v>402</v>
      </c>
      <c r="AK442">
        <v>1</v>
      </c>
      <c r="AL442">
        <v>0</v>
      </c>
      <c r="AM442">
        <v>1</v>
      </c>
      <c r="AN442">
        <v>0</v>
      </c>
      <c r="AO442">
        <v>1</v>
      </c>
      <c r="AP442">
        <v>-53</v>
      </c>
      <c r="AQ442">
        <v>0</v>
      </c>
      <c r="AR442">
        <v>0</v>
      </c>
      <c r="AS442">
        <v>0</v>
      </c>
      <c r="AT442" t="s">
        <v>86</v>
      </c>
      <c r="AU442" t="s">
        <v>86</v>
      </c>
      <c r="AV442" t="s">
        <v>86</v>
      </c>
      <c r="AW442" t="s">
        <v>86</v>
      </c>
      <c r="AX442" t="s">
        <v>86</v>
      </c>
      <c r="AY442" t="s">
        <v>86</v>
      </c>
      <c r="AZ442" t="s">
        <v>86</v>
      </c>
      <c r="BA442" t="s">
        <v>86</v>
      </c>
      <c r="BB442" t="s">
        <v>86</v>
      </c>
      <c r="BC442" t="s">
        <v>86</v>
      </c>
      <c r="BD442" t="s">
        <v>86</v>
      </c>
      <c r="BE442" t="s">
        <v>86</v>
      </c>
    </row>
    <row r="443" spans="1:57" x14ac:dyDescent="0.45">
      <c r="A443" t="s">
        <v>1050</v>
      </c>
      <c r="B443" t="s">
        <v>77</v>
      </c>
      <c r="C443" t="s">
        <v>984</v>
      </c>
      <c r="D443" t="s">
        <v>79</v>
      </c>
      <c r="E443" s="2" t="str">
        <f>HYPERLINK("capsilon://?command=openfolder&amp;siteaddress=FAM.docvelocity-na8.net&amp;folderid=FXAD405D87-864A-55E5-17DE-8F962C4808CA","FX22033561")</f>
        <v>FX22033561</v>
      </c>
      <c r="F443" t="s">
        <v>80</v>
      </c>
      <c r="G443" t="s">
        <v>80</v>
      </c>
      <c r="H443" t="s">
        <v>81</v>
      </c>
      <c r="I443" t="s">
        <v>985</v>
      </c>
      <c r="J443">
        <v>463</v>
      </c>
      <c r="K443" t="s">
        <v>83</v>
      </c>
      <c r="L443" t="s">
        <v>84</v>
      </c>
      <c r="M443" t="s">
        <v>85</v>
      </c>
      <c r="N443">
        <v>2</v>
      </c>
      <c r="O443" s="1">
        <v>44628.780405092592</v>
      </c>
      <c r="P443" s="1">
        <v>44628.812604166669</v>
      </c>
      <c r="Q443">
        <v>678</v>
      </c>
      <c r="R443">
        <v>2104</v>
      </c>
      <c r="S443" t="b">
        <v>0</v>
      </c>
      <c r="T443" t="s">
        <v>86</v>
      </c>
      <c r="U443" t="b">
        <v>1</v>
      </c>
      <c r="V443" t="s">
        <v>105</v>
      </c>
      <c r="W443" s="1">
        <v>44628.792094907411</v>
      </c>
      <c r="X443">
        <v>995</v>
      </c>
      <c r="Y443">
        <v>382</v>
      </c>
      <c r="Z443">
        <v>0</v>
      </c>
      <c r="AA443">
        <v>382</v>
      </c>
      <c r="AB443">
        <v>0</v>
      </c>
      <c r="AC443">
        <v>45</v>
      </c>
      <c r="AD443">
        <v>81</v>
      </c>
      <c r="AE443">
        <v>0</v>
      </c>
      <c r="AF443">
        <v>0</v>
      </c>
      <c r="AG443">
        <v>0</v>
      </c>
      <c r="AH443" t="s">
        <v>92</v>
      </c>
      <c r="AI443" s="1">
        <v>44628.812604166669</v>
      </c>
      <c r="AJ443">
        <v>1109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81</v>
      </c>
      <c r="AQ443">
        <v>0</v>
      </c>
      <c r="AR443">
        <v>0</v>
      </c>
      <c r="AS443">
        <v>0</v>
      </c>
      <c r="AT443" t="s">
        <v>86</v>
      </c>
      <c r="AU443" t="s">
        <v>86</v>
      </c>
      <c r="AV443" t="s">
        <v>86</v>
      </c>
      <c r="AW443" t="s">
        <v>86</v>
      </c>
      <c r="AX443" t="s">
        <v>86</v>
      </c>
      <c r="AY443" t="s">
        <v>86</v>
      </c>
      <c r="AZ443" t="s">
        <v>86</v>
      </c>
      <c r="BA443" t="s">
        <v>86</v>
      </c>
      <c r="BB443" t="s">
        <v>86</v>
      </c>
      <c r="BC443" t="s">
        <v>86</v>
      </c>
      <c r="BD443" t="s">
        <v>86</v>
      </c>
      <c r="BE443" t="s">
        <v>86</v>
      </c>
    </row>
    <row r="444" spans="1:57" x14ac:dyDescent="0.45">
      <c r="A444" t="s">
        <v>1051</v>
      </c>
      <c r="B444" t="s">
        <v>77</v>
      </c>
      <c r="C444" t="s">
        <v>981</v>
      </c>
      <c r="D444" t="s">
        <v>79</v>
      </c>
      <c r="E444" s="2" t="str">
        <f>HYPERLINK("capsilon://?command=openfolder&amp;siteaddress=FAM.docvelocity-na8.net&amp;folderid=FX8C401173-6464-F8BE-E219-9E2BB459FD9C","FX211210231")</f>
        <v>FX211210231</v>
      </c>
      <c r="F444" t="s">
        <v>80</v>
      </c>
      <c r="G444" t="s">
        <v>80</v>
      </c>
      <c r="H444" t="s">
        <v>81</v>
      </c>
      <c r="I444" t="s">
        <v>1052</v>
      </c>
      <c r="J444">
        <v>0</v>
      </c>
      <c r="K444" t="s">
        <v>83</v>
      </c>
      <c r="L444" t="s">
        <v>84</v>
      </c>
      <c r="M444" t="s">
        <v>85</v>
      </c>
      <c r="N444">
        <v>2</v>
      </c>
      <c r="O444" s="1">
        <v>44628.781412037039</v>
      </c>
      <c r="P444" s="1">
        <v>44629.242534722223</v>
      </c>
      <c r="Q444">
        <v>39192</v>
      </c>
      <c r="R444">
        <v>649</v>
      </c>
      <c r="S444" t="b">
        <v>0</v>
      </c>
      <c r="T444" t="s">
        <v>86</v>
      </c>
      <c r="U444" t="b">
        <v>0</v>
      </c>
      <c r="V444" t="s">
        <v>200</v>
      </c>
      <c r="W444" s="1">
        <v>44628.78398148148</v>
      </c>
      <c r="X444">
        <v>203</v>
      </c>
      <c r="Y444">
        <v>52</v>
      </c>
      <c r="Z444">
        <v>0</v>
      </c>
      <c r="AA444">
        <v>52</v>
      </c>
      <c r="AB444">
        <v>0</v>
      </c>
      <c r="AC444">
        <v>27</v>
      </c>
      <c r="AD444">
        <v>-52</v>
      </c>
      <c r="AE444">
        <v>0</v>
      </c>
      <c r="AF444">
        <v>0</v>
      </c>
      <c r="AG444">
        <v>0</v>
      </c>
      <c r="AH444" t="s">
        <v>284</v>
      </c>
      <c r="AI444" s="1">
        <v>44629.242534722223</v>
      </c>
      <c r="AJ444">
        <v>446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-52</v>
      </c>
      <c r="AQ444">
        <v>0</v>
      </c>
      <c r="AR444">
        <v>0</v>
      </c>
      <c r="AS444">
        <v>0</v>
      </c>
      <c r="AT444" t="s">
        <v>86</v>
      </c>
      <c r="AU444" t="s">
        <v>86</v>
      </c>
      <c r="AV444" t="s">
        <v>86</v>
      </c>
      <c r="AW444" t="s">
        <v>86</v>
      </c>
      <c r="AX444" t="s">
        <v>86</v>
      </c>
      <c r="AY444" t="s">
        <v>86</v>
      </c>
      <c r="AZ444" t="s">
        <v>86</v>
      </c>
      <c r="BA444" t="s">
        <v>86</v>
      </c>
      <c r="BB444" t="s">
        <v>86</v>
      </c>
      <c r="BC444" t="s">
        <v>86</v>
      </c>
      <c r="BD444" t="s">
        <v>86</v>
      </c>
      <c r="BE444" t="s">
        <v>86</v>
      </c>
    </row>
    <row r="445" spans="1:57" x14ac:dyDescent="0.45">
      <c r="A445" t="s">
        <v>1053</v>
      </c>
      <c r="B445" t="s">
        <v>77</v>
      </c>
      <c r="C445" t="s">
        <v>993</v>
      </c>
      <c r="D445" t="s">
        <v>79</v>
      </c>
      <c r="E445" s="2" t="str">
        <f>HYPERLINK("capsilon://?command=openfolder&amp;siteaddress=FAM.docvelocity-na8.net&amp;folderid=FX5BF0398C-2E91-B0E0-2738-77831E9DA7FA","FX22031320")</f>
        <v>FX22031320</v>
      </c>
      <c r="F445" t="s">
        <v>80</v>
      </c>
      <c r="G445" t="s">
        <v>80</v>
      </c>
      <c r="H445" t="s">
        <v>81</v>
      </c>
      <c r="I445" t="s">
        <v>994</v>
      </c>
      <c r="J445">
        <v>194</v>
      </c>
      <c r="K445" t="s">
        <v>83</v>
      </c>
      <c r="L445" t="s">
        <v>84</v>
      </c>
      <c r="M445" t="s">
        <v>85</v>
      </c>
      <c r="N445">
        <v>2</v>
      </c>
      <c r="O445" s="1">
        <v>44628.784733796296</v>
      </c>
      <c r="P445" s="1">
        <v>44628.809675925928</v>
      </c>
      <c r="Q445">
        <v>920</v>
      </c>
      <c r="R445">
        <v>1235</v>
      </c>
      <c r="S445" t="b">
        <v>0</v>
      </c>
      <c r="T445" t="s">
        <v>86</v>
      </c>
      <c r="U445" t="b">
        <v>1</v>
      </c>
      <c r="V445" t="s">
        <v>200</v>
      </c>
      <c r="W445" s="1">
        <v>44628.797175925924</v>
      </c>
      <c r="X445">
        <v>1051</v>
      </c>
      <c r="Y445">
        <v>103</v>
      </c>
      <c r="Z445">
        <v>0</v>
      </c>
      <c r="AA445">
        <v>103</v>
      </c>
      <c r="AB445">
        <v>0</v>
      </c>
      <c r="AC445">
        <v>27</v>
      </c>
      <c r="AD445">
        <v>91</v>
      </c>
      <c r="AE445">
        <v>0</v>
      </c>
      <c r="AF445">
        <v>0</v>
      </c>
      <c r="AG445">
        <v>0</v>
      </c>
      <c r="AH445" t="s">
        <v>122</v>
      </c>
      <c r="AI445" s="1">
        <v>44628.809675925928</v>
      </c>
      <c r="AJ445">
        <v>184</v>
      </c>
      <c r="AK445">
        <v>2</v>
      </c>
      <c r="AL445">
        <v>0</v>
      </c>
      <c r="AM445">
        <v>2</v>
      </c>
      <c r="AN445">
        <v>0</v>
      </c>
      <c r="AO445">
        <v>1</v>
      </c>
      <c r="AP445">
        <v>89</v>
      </c>
      <c r="AQ445">
        <v>0</v>
      </c>
      <c r="AR445">
        <v>0</v>
      </c>
      <c r="AS445">
        <v>0</v>
      </c>
      <c r="AT445" t="s">
        <v>86</v>
      </c>
      <c r="AU445" t="s">
        <v>86</v>
      </c>
      <c r="AV445" t="s">
        <v>86</v>
      </c>
      <c r="AW445" t="s">
        <v>86</v>
      </c>
      <c r="AX445" t="s">
        <v>86</v>
      </c>
      <c r="AY445" t="s">
        <v>86</v>
      </c>
      <c r="AZ445" t="s">
        <v>86</v>
      </c>
      <c r="BA445" t="s">
        <v>86</v>
      </c>
      <c r="BB445" t="s">
        <v>86</v>
      </c>
      <c r="BC445" t="s">
        <v>86</v>
      </c>
      <c r="BD445" t="s">
        <v>86</v>
      </c>
      <c r="BE445" t="s">
        <v>86</v>
      </c>
    </row>
    <row r="446" spans="1:57" x14ac:dyDescent="0.45">
      <c r="A446" t="s">
        <v>1054</v>
      </c>
      <c r="B446" t="s">
        <v>77</v>
      </c>
      <c r="C446" t="s">
        <v>990</v>
      </c>
      <c r="D446" t="s">
        <v>79</v>
      </c>
      <c r="E446" s="2" t="str">
        <f>HYPERLINK("capsilon://?command=openfolder&amp;siteaddress=FAM.docvelocity-na8.net&amp;folderid=FX3A4F2513-6B34-2BA4-0977-ACF17D6A75A3","FX22032137")</f>
        <v>FX22032137</v>
      </c>
      <c r="F446" t="s">
        <v>80</v>
      </c>
      <c r="G446" t="s">
        <v>80</v>
      </c>
      <c r="H446" t="s">
        <v>81</v>
      </c>
      <c r="I446" t="s">
        <v>1001</v>
      </c>
      <c r="J446">
        <v>306</v>
      </c>
      <c r="K446" t="s">
        <v>83</v>
      </c>
      <c r="L446" t="s">
        <v>84</v>
      </c>
      <c r="M446" t="s">
        <v>85</v>
      </c>
      <c r="N446">
        <v>2</v>
      </c>
      <c r="O446" s="1">
        <v>44628.787534722222</v>
      </c>
      <c r="P446" s="1">
        <v>44629.115324074075</v>
      </c>
      <c r="Q446">
        <v>23351</v>
      </c>
      <c r="R446">
        <v>4970</v>
      </c>
      <c r="S446" t="b">
        <v>0</v>
      </c>
      <c r="T446" t="s">
        <v>86</v>
      </c>
      <c r="U446" t="b">
        <v>1</v>
      </c>
      <c r="V446" t="s">
        <v>551</v>
      </c>
      <c r="W446" s="1">
        <v>44628.829826388886</v>
      </c>
      <c r="X446">
        <v>3152</v>
      </c>
      <c r="Y446">
        <v>258</v>
      </c>
      <c r="Z446">
        <v>0</v>
      </c>
      <c r="AA446">
        <v>258</v>
      </c>
      <c r="AB446">
        <v>0</v>
      </c>
      <c r="AC446">
        <v>51</v>
      </c>
      <c r="AD446">
        <v>48</v>
      </c>
      <c r="AE446">
        <v>0</v>
      </c>
      <c r="AF446">
        <v>0</v>
      </c>
      <c r="AG446">
        <v>0</v>
      </c>
      <c r="AH446" t="s">
        <v>448</v>
      </c>
      <c r="AI446" s="1">
        <v>44629.115324074075</v>
      </c>
      <c r="AJ446">
        <v>1686</v>
      </c>
      <c r="AK446">
        <v>5</v>
      </c>
      <c r="AL446">
        <v>0</v>
      </c>
      <c r="AM446">
        <v>5</v>
      </c>
      <c r="AN446">
        <v>0</v>
      </c>
      <c r="AO446">
        <v>4</v>
      </c>
      <c r="AP446">
        <v>43</v>
      </c>
      <c r="AQ446">
        <v>0</v>
      </c>
      <c r="AR446">
        <v>0</v>
      </c>
      <c r="AS446">
        <v>0</v>
      </c>
      <c r="AT446" t="s">
        <v>86</v>
      </c>
      <c r="AU446" t="s">
        <v>86</v>
      </c>
      <c r="AV446" t="s">
        <v>86</v>
      </c>
      <c r="AW446" t="s">
        <v>86</v>
      </c>
      <c r="AX446" t="s">
        <v>86</v>
      </c>
      <c r="AY446" t="s">
        <v>86</v>
      </c>
      <c r="AZ446" t="s">
        <v>86</v>
      </c>
      <c r="BA446" t="s">
        <v>86</v>
      </c>
      <c r="BB446" t="s">
        <v>86</v>
      </c>
      <c r="BC446" t="s">
        <v>86</v>
      </c>
      <c r="BD446" t="s">
        <v>86</v>
      </c>
      <c r="BE446" t="s">
        <v>86</v>
      </c>
    </row>
    <row r="447" spans="1:57" x14ac:dyDescent="0.45">
      <c r="A447" t="s">
        <v>1055</v>
      </c>
      <c r="B447" t="s">
        <v>77</v>
      </c>
      <c r="C447" t="s">
        <v>1036</v>
      </c>
      <c r="D447" t="s">
        <v>79</v>
      </c>
      <c r="E447" s="2" t="str">
        <f>HYPERLINK("capsilon://?command=openfolder&amp;siteaddress=FAM.docvelocity-na8.net&amp;folderid=FXB9820388-92FC-7763-8F7B-E014F21F2B42","FX220211363")</f>
        <v>FX220211363</v>
      </c>
      <c r="F447" t="s">
        <v>80</v>
      </c>
      <c r="G447" t="s">
        <v>80</v>
      </c>
      <c r="H447" t="s">
        <v>81</v>
      </c>
      <c r="I447" t="s">
        <v>1056</v>
      </c>
      <c r="J447">
        <v>0</v>
      </c>
      <c r="K447" t="s">
        <v>83</v>
      </c>
      <c r="L447" t="s">
        <v>84</v>
      </c>
      <c r="M447" t="s">
        <v>85</v>
      </c>
      <c r="N447">
        <v>2</v>
      </c>
      <c r="O447" s="1">
        <v>44621.597256944442</v>
      </c>
      <c r="P447" s="1">
        <v>44621.689803240741</v>
      </c>
      <c r="Q447">
        <v>7724</v>
      </c>
      <c r="R447">
        <v>272</v>
      </c>
      <c r="S447" t="b">
        <v>0</v>
      </c>
      <c r="T447" t="s">
        <v>86</v>
      </c>
      <c r="U447" t="b">
        <v>0</v>
      </c>
      <c r="V447" t="s">
        <v>154</v>
      </c>
      <c r="W447" s="1">
        <v>44621.6016087963</v>
      </c>
      <c r="X447">
        <v>110</v>
      </c>
      <c r="Y447">
        <v>21</v>
      </c>
      <c r="Z447">
        <v>0</v>
      </c>
      <c r="AA447">
        <v>21</v>
      </c>
      <c r="AB447">
        <v>0</v>
      </c>
      <c r="AC447">
        <v>10</v>
      </c>
      <c r="AD447">
        <v>-21</v>
      </c>
      <c r="AE447">
        <v>0</v>
      </c>
      <c r="AF447">
        <v>0</v>
      </c>
      <c r="AG447">
        <v>0</v>
      </c>
      <c r="AH447" t="s">
        <v>207</v>
      </c>
      <c r="AI447" s="1">
        <v>44621.689803240741</v>
      </c>
      <c r="AJ447">
        <v>162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-21</v>
      </c>
      <c r="AQ447">
        <v>0</v>
      </c>
      <c r="AR447">
        <v>0</v>
      </c>
      <c r="AS447">
        <v>0</v>
      </c>
      <c r="AT447" t="s">
        <v>86</v>
      </c>
      <c r="AU447" t="s">
        <v>86</v>
      </c>
      <c r="AV447" t="s">
        <v>86</v>
      </c>
      <c r="AW447" t="s">
        <v>86</v>
      </c>
      <c r="AX447" t="s">
        <v>86</v>
      </c>
      <c r="AY447" t="s">
        <v>86</v>
      </c>
      <c r="AZ447" t="s">
        <v>86</v>
      </c>
      <c r="BA447" t="s">
        <v>86</v>
      </c>
      <c r="BB447" t="s">
        <v>86</v>
      </c>
      <c r="BC447" t="s">
        <v>86</v>
      </c>
      <c r="BD447" t="s">
        <v>86</v>
      </c>
      <c r="BE447" t="s">
        <v>86</v>
      </c>
    </row>
    <row r="448" spans="1:57" x14ac:dyDescent="0.45">
      <c r="A448" t="s">
        <v>1057</v>
      </c>
      <c r="B448" t="s">
        <v>77</v>
      </c>
      <c r="C448" t="s">
        <v>1036</v>
      </c>
      <c r="D448" t="s">
        <v>79</v>
      </c>
      <c r="E448" s="2" t="str">
        <f>HYPERLINK("capsilon://?command=openfolder&amp;siteaddress=FAM.docvelocity-na8.net&amp;folderid=FXB9820388-92FC-7763-8F7B-E014F21F2B42","FX220211363")</f>
        <v>FX220211363</v>
      </c>
      <c r="F448" t="s">
        <v>80</v>
      </c>
      <c r="G448" t="s">
        <v>80</v>
      </c>
      <c r="H448" t="s">
        <v>81</v>
      </c>
      <c r="I448" t="s">
        <v>1058</v>
      </c>
      <c r="J448">
        <v>0</v>
      </c>
      <c r="K448" t="s">
        <v>83</v>
      </c>
      <c r="L448" t="s">
        <v>84</v>
      </c>
      <c r="M448" t="s">
        <v>85</v>
      </c>
      <c r="N448">
        <v>2</v>
      </c>
      <c r="O448" s="1">
        <v>44621.597442129627</v>
      </c>
      <c r="P448" s="1">
        <v>44621.689166666663</v>
      </c>
      <c r="Q448">
        <v>7672</v>
      </c>
      <c r="R448">
        <v>253</v>
      </c>
      <c r="S448" t="b">
        <v>0</v>
      </c>
      <c r="T448" t="s">
        <v>86</v>
      </c>
      <c r="U448" t="b">
        <v>0</v>
      </c>
      <c r="V448" t="s">
        <v>116</v>
      </c>
      <c r="W448" s="1">
        <v>44621.603506944448</v>
      </c>
      <c r="X448">
        <v>173</v>
      </c>
      <c r="Y448">
        <v>21</v>
      </c>
      <c r="Z448">
        <v>0</v>
      </c>
      <c r="AA448">
        <v>21</v>
      </c>
      <c r="AB448">
        <v>0</v>
      </c>
      <c r="AC448">
        <v>2</v>
      </c>
      <c r="AD448">
        <v>-21</v>
      </c>
      <c r="AE448">
        <v>0</v>
      </c>
      <c r="AF448">
        <v>0</v>
      </c>
      <c r="AG448">
        <v>0</v>
      </c>
      <c r="AH448" t="s">
        <v>122</v>
      </c>
      <c r="AI448" s="1">
        <v>44621.689166666663</v>
      </c>
      <c r="AJ448">
        <v>80</v>
      </c>
      <c r="AK448">
        <v>2</v>
      </c>
      <c r="AL448">
        <v>0</v>
      </c>
      <c r="AM448">
        <v>2</v>
      </c>
      <c r="AN448">
        <v>0</v>
      </c>
      <c r="AO448">
        <v>1</v>
      </c>
      <c r="AP448">
        <v>-23</v>
      </c>
      <c r="AQ448">
        <v>0</v>
      </c>
      <c r="AR448">
        <v>0</v>
      </c>
      <c r="AS448">
        <v>0</v>
      </c>
      <c r="AT448" t="s">
        <v>86</v>
      </c>
      <c r="AU448" t="s">
        <v>86</v>
      </c>
      <c r="AV448" t="s">
        <v>86</v>
      </c>
      <c r="AW448" t="s">
        <v>86</v>
      </c>
      <c r="AX448" t="s">
        <v>86</v>
      </c>
      <c r="AY448" t="s">
        <v>86</v>
      </c>
      <c r="AZ448" t="s">
        <v>86</v>
      </c>
      <c r="BA448" t="s">
        <v>86</v>
      </c>
      <c r="BB448" t="s">
        <v>86</v>
      </c>
      <c r="BC448" t="s">
        <v>86</v>
      </c>
      <c r="BD448" t="s">
        <v>86</v>
      </c>
      <c r="BE448" t="s">
        <v>86</v>
      </c>
    </row>
    <row r="449" spans="1:57" x14ac:dyDescent="0.45">
      <c r="A449" t="s">
        <v>1059</v>
      </c>
      <c r="B449" t="s">
        <v>77</v>
      </c>
      <c r="C449" t="s">
        <v>1036</v>
      </c>
      <c r="D449" t="s">
        <v>79</v>
      </c>
      <c r="E449" s="2" t="str">
        <f>HYPERLINK("capsilon://?command=openfolder&amp;siteaddress=FAM.docvelocity-na8.net&amp;folderid=FXB9820388-92FC-7763-8F7B-E014F21F2B42","FX220211363")</f>
        <v>FX220211363</v>
      </c>
      <c r="F449" t="s">
        <v>80</v>
      </c>
      <c r="G449" t="s">
        <v>80</v>
      </c>
      <c r="H449" t="s">
        <v>81</v>
      </c>
      <c r="I449" t="s">
        <v>1060</v>
      </c>
      <c r="J449">
        <v>0</v>
      </c>
      <c r="K449" t="s">
        <v>83</v>
      </c>
      <c r="L449" t="s">
        <v>84</v>
      </c>
      <c r="M449" t="s">
        <v>85</v>
      </c>
      <c r="N449">
        <v>2</v>
      </c>
      <c r="O449" s="1">
        <v>44621.59747685185</v>
      </c>
      <c r="P449" s="1">
        <v>44621.690138888887</v>
      </c>
      <c r="Q449">
        <v>7619</v>
      </c>
      <c r="R449">
        <v>387</v>
      </c>
      <c r="S449" t="b">
        <v>0</v>
      </c>
      <c r="T449" t="s">
        <v>86</v>
      </c>
      <c r="U449" t="b">
        <v>0</v>
      </c>
      <c r="V449" t="s">
        <v>154</v>
      </c>
      <c r="W449" s="1">
        <v>44621.605138888888</v>
      </c>
      <c r="X449">
        <v>304</v>
      </c>
      <c r="Y449">
        <v>39</v>
      </c>
      <c r="Z449">
        <v>0</v>
      </c>
      <c r="AA449">
        <v>39</v>
      </c>
      <c r="AB449">
        <v>0</v>
      </c>
      <c r="AC449">
        <v>33</v>
      </c>
      <c r="AD449">
        <v>-39</v>
      </c>
      <c r="AE449">
        <v>0</v>
      </c>
      <c r="AF449">
        <v>0</v>
      </c>
      <c r="AG449">
        <v>0</v>
      </c>
      <c r="AH449" t="s">
        <v>122</v>
      </c>
      <c r="AI449" s="1">
        <v>44621.690138888887</v>
      </c>
      <c r="AJ449">
        <v>83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-39</v>
      </c>
      <c r="AQ449">
        <v>0</v>
      </c>
      <c r="AR449">
        <v>0</v>
      </c>
      <c r="AS449">
        <v>0</v>
      </c>
      <c r="AT449" t="s">
        <v>86</v>
      </c>
      <c r="AU449" t="s">
        <v>86</v>
      </c>
      <c r="AV449" t="s">
        <v>86</v>
      </c>
      <c r="AW449" t="s">
        <v>86</v>
      </c>
      <c r="AX449" t="s">
        <v>86</v>
      </c>
      <c r="AY449" t="s">
        <v>86</v>
      </c>
      <c r="AZ449" t="s">
        <v>86</v>
      </c>
      <c r="BA449" t="s">
        <v>86</v>
      </c>
      <c r="BB449" t="s">
        <v>86</v>
      </c>
      <c r="BC449" t="s">
        <v>86</v>
      </c>
      <c r="BD449" t="s">
        <v>86</v>
      </c>
      <c r="BE449" t="s">
        <v>86</v>
      </c>
    </row>
    <row r="450" spans="1:57" x14ac:dyDescent="0.45">
      <c r="A450" t="s">
        <v>1061</v>
      </c>
      <c r="B450" t="s">
        <v>77</v>
      </c>
      <c r="C450" t="s">
        <v>1013</v>
      </c>
      <c r="D450" t="s">
        <v>79</v>
      </c>
      <c r="E450" s="2" t="str">
        <f>HYPERLINK("capsilon://?command=openfolder&amp;siteaddress=FAM.docvelocity-na8.net&amp;folderid=FXF732186F-AF92-6BE6-F813-08A68C5C690F","FX22033185")</f>
        <v>FX22033185</v>
      </c>
      <c r="F450" t="s">
        <v>80</v>
      </c>
      <c r="G450" t="s">
        <v>80</v>
      </c>
      <c r="H450" t="s">
        <v>81</v>
      </c>
      <c r="I450" t="s">
        <v>1014</v>
      </c>
      <c r="J450">
        <v>371</v>
      </c>
      <c r="K450" t="s">
        <v>83</v>
      </c>
      <c r="L450" t="s">
        <v>84</v>
      </c>
      <c r="M450" t="s">
        <v>85</v>
      </c>
      <c r="N450">
        <v>2</v>
      </c>
      <c r="O450" s="1">
        <v>44628.796261574076</v>
      </c>
      <c r="P450" s="1">
        <v>44629.145532407405</v>
      </c>
      <c r="Q450">
        <v>28436</v>
      </c>
      <c r="R450">
        <v>1741</v>
      </c>
      <c r="S450" t="b">
        <v>0</v>
      </c>
      <c r="T450" t="s">
        <v>86</v>
      </c>
      <c r="U450" t="b">
        <v>1</v>
      </c>
      <c r="V450" t="s">
        <v>139</v>
      </c>
      <c r="W450" s="1">
        <v>44628.802164351851</v>
      </c>
      <c r="X450">
        <v>504</v>
      </c>
      <c r="Y450">
        <v>309</v>
      </c>
      <c r="Z450">
        <v>0</v>
      </c>
      <c r="AA450">
        <v>309</v>
      </c>
      <c r="AB450">
        <v>0</v>
      </c>
      <c r="AC450">
        <v>10</v>
      </c>
      <c r="AD450">
        <v>62</v>
      </c>
      <c r="AE450">
        <v>0</v>
      </c>
      <c r="AF450">
        <v>0</v>
      </c>
      <c r="AG450">
        <v>0</v>
      </c>
      <c r="AH450" t="s">
        <v>448</v>
      </c>
      <c r="AI450" s="1">
        <v>44629.145532407405</v>
      </c>
      <c r="AJ450">
        <v>1169</v>
      </c>
      <c r="AK450">
        <v>4</v>
      </c>
      <c r="AL450">
        <v>0</v>
      </c>
      <c r="AM450">
        <v>4</v>
      </c>
      <c r="AN450">
        <v>0</v>
      </c>
      <c r="AO450">
        <v>3</v>
      </c>
      <c r="AP450">
        <v>58</v>
      </c>
      <c r="AQ450">
        <v>0</v>
      </c>
      <c r="AR450">
        <v>0</v>
      </c>
      <c r="AS450">
        <v>0</v>
      </c>
      <c r="AT450" t="s">
        <v>86</v>
      </c>
      <c r="AU450" t="s">
        <v>86</v>
      </c>
      <c r="AV450" t="s">
        <v>86</v>
      </c>
      <c r="AW450" t="s">
        <v>86</v>
      </c>
      <c r="AX450" t="s">
        <v>86</v>
      </c>
      <c r="AY450" t="s">
        <v>86</v>
      </c>
      <c r="AZ450" t="s">
        <v>86</v>
      </c>
      <c r="BA450" t="s">
        <v>86</v>
      </c>
      <c r="BB450" t="s">
        <v>86</v>
      </c>
      <c r="BC450" t="s">
        <v>86</v>
      </c>
      <c r="BD450" t="s">
        <v>86</v>
      </c>
      <c r="BE450" t="s">
        <v>86</v>
      </c>
    </row>
    <row r="451" spans="1:57" x14ac:dyDescent="0.45">
      <c r="A451" t="s">
        <v>1062</v>
      </c>
      <c r="B451" t="s">
        <v>77</v>
      </c>
      <c r="C451" t="s">
        <v>1036</v>
      </c>
      <c r="D451" t="s">
        <v>79</v>
      </c>
      <c r="E451" s="2" t="str">
        <f>HYPERLINK("capsilon://?command=openfolder&amp;siteaddress=FAM.docvelocity-na8.net&amp;folderid=FXB9820388-92FC-7763-8F7B-E014F21F2B42","FX220211363")</f>
        <v>FX220211363</v>
      </c>
      <c r="F451" t="s">
        <v>80</v>
      </c>
      <c r="G451" t="s">
        <v>80</v>
      </c>
      <c r="H451" t="s">
        <v>81</v>
      </c>
      <c r="I451" t="s">
        <v>1063</v>
      </c>
      <c r="J451">
        <v>0</v>
      </c>
      <c r="K451" t="s">
        <v>83</v>
      </c>
      <c r="L451" t="s">
        <v>84</v>
      </c>
      <c r="M451" t="s">
        <v>85</v>
      </c>
      <c r="N451">
        <v>2</v>
      </c>
      <c r="O451" s="1">
        <v>44621.597627314812</v>
      </c>
      <c r="P451" s="1">
        <v>44621.691574074073</v>
      </c>
      <c r="Q451">
        <v>7573</v>
      </c>
      <c r="R451">
        <v>544</v>
      </c>
      <c r="S451" t="b">
        <v>0</v>
      </c>
      <c r="T451" t="s">
        <v>86</v>
      </c>
      <c r="U451" t="b">
        <v>0</v>
      </c>
      <c r="V451" t="s">
        <v>116</v>
      </c>
      <c r="W451" s="1">
        <v>44621.608055555553</v>
      </c>
      <c r="X451">
        <v>392</v>
      </c>
      <c r="Y451">
        <v>21</v>
      </c>
      <c r="Z451">
        <v>0</v>
      </c>
      <c r="AA451">
        <v>21</v>
      </c>
      <c r="AB451">
        <v>0</v>
      </c>
      <c r="AC451">
        <v>1</v>
      </c>
      <c r="AD451">
        <v>-21</v>
      </c>
      <c r="AE451">
        <v>0</v>
      </c>
      <c r="AF451">
        <v>0</v>
      </c>
      <c r="AG451">
        <v>0</v>
      </c>
      <c r="AH451" t="s">
        <v>207</v>
      </c>
      <c r="AI451" s="1">
        <v>44621.691574074073</v>
      </c>
      <c r="AJ451">
        <v>152</v>
      </c>
      <c r="AK451">
        <v>1</v>
      </c>
      <c r="AL451">
        <v>0</v>
      </c>
      <c r="AM451">
        <v>1</v>
      </c>
      <c r="AN451">
        <v>0</v>
      </c>
      <c r="AO451">
        <v>1</v>
      </c>
      <c r="AP451">
        <v>-22</v>
      </c>
      <c r="AQ451">
        <v>0</v>
      </c>
      <c r="AR451">
        <v>0</v>
      </c>
      <c r="AS451">
        <v>0</v>
      </c>
      <c r="AT451" t="s">
        <v>86</v>
      </c>
      <c r="AU451" t="s">
        <v>86</v>
      </c>
      <c r="AV451" t="s">
        <v>86</v>
      </c>
      <c r="AW451" t="s">
        <v>86</v>
      </c>
      <c r="AX451" t="s">
        <v>86</v>
      </c>
      <c r="AY451" t="s">
        <v>86</v>
      </c>
      <c r="AZ451" t="s">
        <v>86</v>
      </c>
      <c r="BA451" t="s">
        <v>86</v>
      </c>
      <c r="BB451" t="s">
        <v>86</v>
      </c>
      <c r="BC451" t="s">
        <v>86</v>
      </c>
      <c r="BD451" t="s">
        <v>86</v>
      </c>
      <c r="BE451" t="s">
        <v>86</v>
      </c>
    </row>
    <row r="452" spans="1:57" x14ac:dyDescent="0.45">
      <c r="A452" t="s">
        <v>1064</v>
      </c>
      <c r="B452" t="s">
        <v>77</v>
      </c>
      <c r="C452" t="s">
        <v>1065</v>
      </c>
      <c r="D452" t="s">
        <v>79</v>
      </c>
      <c r="E452" s="2" t="str">
        <f>HYPERLINK("capsilon://?command=openfolder&amp;siteaddress=FAM.docvelocity-na8.net&amp;folderid=FX6A8D6EB3-1A97-B22E-B5F5-A2F88C0E8BD1","FX22033845")</f>
        <v>FX22033845</v>
      </c>
      <c r="F452" t="s">
        <v>80</v>
      </c>
      <c r="G452" t="s">
        <v>80</v>
      </c>
      <c r="H452" t="s">
        <v>81</v>
      </c>
      <c r="I452" t="s">
        <v>1066</v>
      </c>
      <c r="J452">
        <v>105</v>
      </c>
      <c r="K452" t="s">
        <v>83</v>
      </c>
      <c r="L452" t="s">
        <v>84</v>
      </c>
      <c r="M452" t="s">
        <v>85</v>
      </c>
      <c r="N452">
        <v>1</v>
      </c>
      <c r="O452" s="1">
        <v>44628.799745370372</v>
      </c>
      <c r="P452" s="1">
        <v>44629.179884259262</v>
      </c>
      <c r="Q452">
        <v>31963</v>
      </c>
      <c r="R452">
        <v>881</v>
      </c>
      <c r="S452" t="b">
        <v>0</v>
      </c>
      <c r="T452" t="s">
        <v>86</v>
      </c>
      <c r="U452" t="b">
        <v>0</v>
      </c>
      <c r="V452" t="s">
        <v>551</v>
      </c>
      <c r="W452" s="1">
        <v>44629.179884259262</v>
      </c>
      <c r="X452">
        <v>199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105</v>
      </c>
      <c r="AE452">
        <v>86</v>
      </c>
      <c r="AF452">
        <v>0</v>
      </c>
      <c r="AG452">
        <v>4</v>
      </c>
      <c r="AH452" t="s">
        <v>86</v>
      </c>
      <c r="AI452" t="s">
        <v>86</v>
      </c>
      <c r="AJ452" t="s">
        <v>86</v>
      </c>
      <c r="AK452" t="s">
        <v>86</v>
      </c>
      <c r="AL452" t="s">
        <v>86</v>
      </c>
      <c r="AM452" t="s">
        <v>86</v>
      </c>
      <c r="AN452" t="s">
        <v>86</v>
      </c>
      <c r="AO452" t="s">
        <v>86</v>
      </c>
      <c r="AP452" t="s">
        <v>86</v>
      </c>
      <c r="AQ452" t="s">
        <v>86</v>
      </c>
      <c r="AR452" t="s">
        <v>86</v>
      </c>
      <c r="AS452" t="s">
        <v>86</v>
      </c>
      <c r="AT452" t="s">
        <v>86</v>
      </c>
      <c r="AU452" t="s">
        <v>86</v>
      </c>
      <c r="AV452" t="s">
        <v>86</v>
      </c>
      <c r="AW452" t="s">
        <v>86</v>
      </c>
      <c r="AX452" t="s">
        <v>86</v>
      </c>
      <c r="AY452" t="s">
        <v>86</v>
      </c>
      <c r="AZ452" t="s">
        <v>86</v>
      </c>
      <c r="BA452" t="s">
        <v>86</v>
      </c>
      <c r="BB452" t="s">
        <v>86</v>
      </c>
      <c r="BC452" t="s">
        <v>86</v>
      </c>
      <c r="BD452" t="s">
        <v>86</v>
      </c>
      <c r="BE452" t="s">
        <v>86</v>
      </c>
    </row>
    <row r="453" spans="1:57" x14ac:dyDescent="0.45">
      <c r="A453" t="s">
        <v>1067</v>
      </c>
      <c r="B453" t="s">
        <v>77</v>
      </c>
      <c r="C453" t="s">
        <v>1036</v>
      </c>
      <c r="D453" t="s">
        <v>79</v>
      </c>
      <c r="E453" s="2" t="str">
        <f>HYPERLINK("capsilon://?command=openfolder&amp;siteaddress=FAM.docvelocity-na8.net&amp;folderid=FXB9820388-92FC-7763-8F7B-E014F21F2B42","FX220211363")</f>
        <v>FX220211363</v>
      </c>
      <c r="F453" t="s">
        <v>80</v>
      </c>
      <c r="G453" t="s">
        <v>80</v>
      </c>
      <c r="H453" t="s">
        <v>81</v>
      </c>
      <c r="I453" t="s">
        <v>1068</v>
      </c>
      <c r="J453">
        <v>0</v>
      </c>
      <c r="K453" t="s">
        <v>83</v>
      </c>
      <c r="L453" t="s">
        <v>84</v>
      </c>
      <c r="M453" t="s">
        <v>85</v>
      </c>
      <c r="N453">
        <v>2</v>
      </c>
      <c r="O453" s="1">
        <v>44621.597905092596</v>
      </c>
      <c r="P453" s="1">
        <v>44621.697048611109</v>
      </c>
      <c r="Q453">
        <v>7180</v>
      </c>
      <c r="R453">
        <v>1386</v>
      </c>
      <c r="S453" t="b">
        <v>0</v>
      </c>
      <c r="T453" t="s">
        <v>86</v>
      </c>
      <c r="U453" t="b">
        <v>0</v>
      </c>
      <c r="V453" t="s">
        <v>139</v>
      </c>
      <c r="W453" s="1">
        <v>44621.615312499998</v>
      </c>
      <c r="X453">
        <v>771</v>
      </c>
      <c r="Y453">
        <v>21</v>
      </c>
      <c r="Z453">
        <v>0</v>
      </c>
      <c r="AA453">
        <v>21</v>
      </c>
      <c r="AB453">
        <v>0</v>
      </c>
      <c r="AC453">
        <v>17</v>
      </c>
      <c r="AD453">
        <v>-21</v>
      </c>
      <c r="AE453">
        <v>0</v>
      </c>
      <c r="AF453">
        <v>0</v>
      </c>
      <c r="AG453">
        <v>0</v>
      </c>
      <c r="AH453" t="s">
        <v>92</v>
      </c>
      <c r="AI453" s="1">
        <v>44621.697048611109</v>
      </c>
      <c r="AJ453">
        <v>615</v>
      </c>
      <c r="AK453">
        <v>1</v>
      </c>
      <c r="AL453">
        <v>0</v>
      </c>
      <c r="AM453">
        <v>1</v>
      </c>
      <c r="AN453">
        <v>0</v>
      </c>
      <c r="AO453">
        <v>1</v>
      </c>
      <c r="AP453">
        <v>-22</v>
      </c>
      <c r="AQ453">
        <v>0</v>
      </c>
      <c r="AR453">
        <v>0</v>
      </c>
      <c r="AS453">
        <v>0</v>
      </c>
      <c r="AT453" t="s">
        <v>86</v>
      </c>
      <c r="AU453" t="s">
        <v>86</v>
      </c>
      <c r="AV453" t="s">
        <v>86</v>
      </c>
      <c r="AW453" t="s">
        <v>86</v>
      </c>
      <c r="AX453" t="s">
        <v>86</v>
      </c>
      <c r="AY453" t="s">
        <v>86</v>
      </c>
      <c r="AZ453" t="s">
        <v>86</v>
      </c>
      <c r="BA453" t="s">
        <v>86</v>
      </c>
      <c r="BB453" t="s">
        <v>86</v>
      </c>
      <c r="BC453" t="s">
        <v>86</v>
      </c>
      <c r="BD453" t="s">
        <v>86</v>
      </c>
      <c r="BE453" t="s">
        <v>86</v>
      </c>
    </row>
    <row r="454" spans="1:57" x14ac:dyDescent="0.45">
      <c r="A454" t="s">
        <v>1069</v>
      </c>
      <c r="B454" t="s">
        <v>77</v>
      </c>
      <c r="C454" t="s">
        <v>1036</v>
      </c>
      <c r="D454" t="s">
        <v>79</v>
      </c>
      <c r="E454" s="2" t="str">
        <f>HYPERLINK("capsilon://?command=openfolder&amp;siteaddress=FAM.docvelocity-na8.net&amp;folderid=FXB9820388-92FC-7763-8F7B-E014F21F2B42","FX220211363")</f>
        <v>FX220211363</v>
      </c>
      <c r="F454" t="s">
        <v>80</v>
      </c>
      <c r="G454" t="s">
        <v>80</v>
      </c>
      <c r="H454" t="s">
        <v>81</v>
      </c>
      <c r="I454" t="s">
        <v>1070</v>
      </c>
      <c r="J454">
        <v>0</v>
      </c>
      <c r="K454" t="s">
        <v>83</v>
      </c>
      <c r="L454" t="s">
        <v>84</v>
      </c>
      <c r="M454" t="s">
        <v>85</v>
      </c>
      <c r="N454">
        <v>2</v>
      </c>
      <c r="O454" s="1">
        <v>44621.598425925928</v>
      </c>
      <c r="P454" s="1">
        <v>44621.691712962966</v>
      </c>
      <c r="Q454">
        <v>6239</v>
      </c>
      <c r="R454">
        <v>1821</v>
      </c>
      <c r="S454" t="b">
        <v>0</v>
      </c>
      <c r="T454" t="s">
        <v>86</v>
      </c>
      <c r="U454" t="b">
        <v>0</v>
      </c>
      <c r="V454" t="s">
        <v>116</v>
      </c>
      <c r="W454" s="1">
        <v>44621.627476851849</v>
      </c>
      <c r="X454">
        <v>1677</v>
      </c>
      <c r="Y454">
        <v>60</v>
      </c>
      <c r="Z454">
        <v>0</v>
      </c>
      <c r="AA454">
        <v>60</v>
      </c>
      <c r="AB454">
        <v>0</v>
      </c>
      <c r="AC454">
        <v>60</v>
      </c>
      <c r="AD454">
        <v>-60</v>
      </c>
      <c r="AE454">
        <v>0</v>
      </c>
      <c r="AF454">
        <v>0</v>
      </c>
      <c r="AG454">
        <v>0</v>
      </c>
      <c r="AH454" t="s">
        <v>122</v>
      </c>
      <c r="AI454" s="1">
        <v>44621.691712962966</v>
      </c>
      <c r="AJ454">
        <v>135</v>
      </c>
      <c r="AK454">
        <v>2</v>
      </c>
      <c r="AL454">
        <v>0</v>
      </c>
      <c r="AM454">
        <v>2</v>
      </c>
      <c r="AN454">
        <v>0</v>
      </c>
      <c r="AO454">
        <v>1</v>
      </c>
      <c r="AP454">
        <v>-62</v>
      </c>
      <c r="AQ454">
        <v>0</v>
      </c>
      <c r="AR454">
        <v>0</v>
      </c>
      <c r="AS454">
        <v>0</v>
      </c>
      <c r="AT454" t="s">
        <v>86</v>
      </c>
      <c r="AU454" t="s">
        <v>86</v>
      </c>
      <c r="AV454" t="s">
        <v>86</v>
      </c>
      <c r="AW454" t="s">
        <v>86</v>
      </c>
      <c r="AX454" t="s">
        <v>86</v>
      </c>
      <c r="AY454" t="s">
        <v>86</v>
      </c>
      <c r="AZ454" t="s">
        <v>86</v>
      </c>
      <c r="BA454" t="s">
        <v>86</v>
      </c>
      <c r="BB454" t="s">
        <v>86</v>
      </c>
      <c r="BC454" t="s">
        <v>86</v>
      </c>
      <c r="BD454" t="s">
        <v>86</v>
      </c>
      <c r="BE454" t="s">
        <v>86</v>
      </c>
    </row>
    <row r="455" spans="1:57" x14ac:dyDescent="0.45">
      <c r="A455" t="s">
        <v>1071</v>
      </c>
      <c r="B455" t="s">
        <v>77</v>
      </c>
      <c r="C455" t="s">
        <v>1072</v>
      </c>
      <c r="D455" t="s">
        <v>79</v>
      </c>
      <c r="E455" s="2" t="str">
        <f>HYPERLINK("capsilon://?command=openfolder&amp;siteaddress=FAM.docvelocity-na8.net&amp;folderid=FX58980C39-FA02-20BA-5D2A-E2248DC743B8","FX22033712")</f>
        <v>FX22033712</v>
      </c>
      <c r="F455" t="s">
        <v>80</v>
      </c>
      <c r="G455" t="s">
        <v>80</v>
      </c>
      <c r="H455" t="s">
        <v>81</v>
      </c>
      <c r="I455" t="s">
        <v>1073</v>
      </c>
      <c r="J455">
        <v>192</v>
      </c>
      <c r="K455" t="s">
        <v>83</v>
      </c>
      <c r="L455" t="s">
        <v>84</v>
      </c>
      <c r="M455" t="s">
        <v>85</v>
      </c>
      <c r="N455">
        <v>1</v>
      </c>
      <c r="O455" s="1">
        <v>44628.836921296293</v>
      </c>
      <c r="P455" s="1">
        <v>44629.182060185187</v>
      </c>
      <c r="Q455">
        <v>29179</v>
      </c>
      <c r="R455">
        <v>641</v>
      </c>
      <c r="S455" t="b">
        <v>0</v>
      </c>
      <c r="T455" t="s">
        <v>86</v>
      </c>
      <c r="U455" t="b">
        <v>0</v>
      </c>
      <c r="V455" t="s">
        <v>551</v>
      </c>
      <c r="W455" s="1">
        <v>44629.182060185187</v>
      </c>
      <c r="X455">
        <v>187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192</v>
      </c>
      <c r="AE455">
        <v>0</v>
      </c>
      <c r="AF455">
        <v>0</v>
      </c>
      <c r="AG455">
        <v>8</v>
      </c>
      <c r="AH455" t="s">
        <v>86</v>
      </c>
      <c r="AI455" t="s">
        <v>86</v>
      </c>
      <c r="AJ455" t="s">
        <v>86</v>
      </c>
      <c r="AK455" t="s">
        <v>86</v>
      </c>
      <c r="AL455" t="s">
        <v>86</v>
      </c>
      <c r="AM455" t="s">
        <v>86</v>
      </c>
      <c r="AN455" t="s">
        <v>86</v>
      </c>
      <c r="AO455" t="s">
        <v>86</v>
      </c>
      <c r="AP455" t="s">
        <v>86</v>
      </c>
      <c r="AQ455" t="s">
        <v>86</v>
      </c>
      <c r="AR455" t="s">
        <v>86</v>
      </c>
      <c r="AS455" t="s">
        <v>86</v>
      </c>
      <c r="AT455" t="s">
        <v>86</v>
      </c>
      <c r="AU455" t="s">
        <v>86</v>
      </c>
      <c r="AV455" t="s">
        <v>86</v>
      </c>
      <c r="AW455" t="s">
        <v>86</v>
      </c>
      <c r="AX455" t="s">
        <v>86</v>
      </c>
      <c r="AY455" t="s">
        <v>86</v>
      </c>
      <c r="AZ455" t="s">
        <v>86</v>
      </c>
      <c r="BA455" t="s">
        <v>86</v>
      </c>
      <c r="BB455" t="s">
        <v>86</v>
      </c>
      <c r="BC455" t="s">
        <v>86</v>
      </c>
      <c r="BD455" t="s">
        <v>86</v>
      </c>
      <c r="BE455" t="s">
        <v>86</v>
      </c>
    </row>
    <row r="456" spans="1:57" x14ac:dyDescent="0.45">
      <c r="A456" t="s">
        <v>1074</v>
      </c>
      <c r="B456" t="s">
        <v>77</v>
      </c>
      <c r="C456" t="s">
        <v>1075</v>
      </c>
      <c r="D456" t="s">
        <v>79</v>
      </c>
      <c r="E456" s="2" t="str">
        <f>HYPERLINK("capsilon://?command=openfolder&amp;siteaddress=FAM.docvelocity-na8.net&amp;folderid=FX8481A52B-8764-9483-A062-40D7F8DBEBF0","FX220211008")</f>
        <v>FX220211008</v>
      </c>
      <c r="F456" t="s">
        <v>80</v>
      </c>
      <c r="G456" t="s">
        <v>80</v>
      </c>
      <c r="H456" t="s">
        <v>81</v>
      </c>
      <c r="I456" t="s">
        <v>1076</v>
      </c>
      <c r="J456">
        <v>0</v>
      </c>
      <c r="K456" t="s">
        <v>83</v>
      </c>
      <c r="L456" t="s">
        <v>84</v>
      </c>
      <c r="M456" t="s">
        <v>85</v>
      </c>
      <c r="N456">
        <v>2</v>
      </c>
      <c r="O456" s="1">
        <v>44621.59952546296</v>
      </c>
      <c r="P456" s="1">
        <v>44621.701423611114</v>
      </c>
      <c r="Q456">
        <v>6822</v>
      </c>
      <c r="R456">
        <v>1982</v>
      </c>
      <c r="S456" t="b">
        <v>0</v>
      </c>
      <c r="T456" t="s">
        <v>86</v>
      </c>
      <c r="U456" t="b">
        <v>0</v>
      </c>
      <c r="V456" t="s">
        <v>152</v>
      </c>
      <c r="W456" s="1">
        <v>44621.627129629633</v>
      </c>
      <c r="X456">
        <v>1570</v>
      </c>
      <c r="Y456">
        <v>108</v>
      </c>
      <c r="Z456">
        <v>0</v>
      </c>
      <c r="AA456">
        <v>108</v>
      </c>
      <c r="AB456">
        <v>0</v>
      </c>
      <c r="AC456">
        <v>40</v>
      </c>
      <c r="AD456">
        <v>-108</v>
      </c>
      <c r="AE456">
        <v>0</v>
      </c>
      <c r="AF456">
        <v>0</v>
      </c>
      <c r="AG456">
        <v>0</v>
      </c>
      <c r="AH456" t="s">
        <v>207</v>
      </c>
      <c r="AI456" s="1">
        <v>44621.701423611114</v>
      </c>
      <c r="AJ456">
        <v>412</v>
      </c>
      <c r="AK456">
        <v>4</v>
      </c>
      <c r="AL456">
        <v>0</v>
      </c>
      <c r="AM456">
        <v>4</v>
      </c>
      <c r="AN456">
        <v>0</v>
      </c>
      <c r="AO456">
        <v>4</v>
      </c>
      <c r="AP456">
        <v>-112</v>
      </c>
      <c r="AQ456">
        <v>0</v>
      </c>
      <c r="AR456">
        <v>0</v>
      </c>
      <c r="AS456">
        <v>0</v>
      </c>
      <c r="AT456" t="s">
        <v>86</v>
      </c>
      <c r="AU456" t="s">
        <v>86</v>
      </c>
      <c r="AV456" t="s">
        <v>86</v>
      </c>
      <c r="AW456" t="s">
        <v>86</v>
      </c>
      <c r="AX456" t="s">
        <v>86</v>
      </c>
      <c r="AY456" t="s">
        <v>86</v>
      </c>
      <c r="AZ456" t="s">
        <v>86</v>
      </c>
      <c r="BA456" t="s">
        <v>86</v>
      </c>
      <c r="BB456" t="s">
        <v>86</v>
      </c>
      <c r="BC456" t="s">
        <v>86</v>
      </c>
      <c r="BD456" t="s">
        <v>86</v>
      </c>
      <c r="BE456" t="s">
        <v>86</v>
      </c>
    </row>
    <row r="457" spans="1:57" x14ac:dyDescent="0.45">
      <c r="A457" t="s">
        <v>1077</v>
      </c>
      <c r="B457" t="s">
        <v>77</v>
      </c>
      <c r="C457" t="s">
        <v>1078</v>
      </c>
      <c r="D457" t="s">
        <v>79</v>
      </c>
      <c r="E457" s="2" t="str">
        <f>HYPERLINK("capsilon://?command=openfolder&amp;siteaddress=FAM.docvelocity-na8.net&amp;folderid=FX7EE21539-8E50-5D4B-6501-5E962C3BF67F","FX22032379")</f>
        <v>FX22032379</v>
      </c>
      <c r="F457" t="s">
        <v>80</v>
      </c>
      <c r="G457" t="s">
        <v>80</v>
      </c>
      <c r="H457" t="s">
        <v>81</v>
      </c>
      <c r="I457" t="s">
        <v>1079</v>
      </c>
      <c r="J457">
        <v>188</v>
      </c>
      <c r="K457" t="s">
        <v>83</v>
      </c>
      <c r="L457" t="s">
        <v>84</v>
      </c>
      <c r="M457" t="s">
        <v>85</v>
      </c>
      <c r="N457">
        <v>1</v>
      </c>
      <c r="O457" s="1">
        <v>44628.84784722222</v>
      </c>
      <c r="P457" s="1">
        <v>44629.184212962966</v>
      </c>
      <c r="Q457">
        <v>28335</v>
      </c>
      <c r="R457">
        <v>727</v>
      </c>
      <c r="S457" t="b">
        <v>0</v>
      </c>
      <c r="T457" t="s">
        <v>86</v>
      </c>
      <c r="U457" t="b">
        <v>0</v>
      </c>
      <c r="V457" t="s">
        <v>551</v>
      </c>
      <c r="W457" s="1">
        <v>44629.184212962966</v>
      </c>
      <c r="X457">
        <v>186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188</v>
      </c>
      <c r="AE457">
        <v>162</v>
      </c>
      <c r="AF457">
        <v>0</v>
      </c>
      <c r="AG457">
        <v>5</v>
      </c>
      <c r="AH457" t="s">
        <v>86</v>
      </c>
      <c r="AI457" t="s">
        <v>86</v>
      </c>
      <c r="AJ457" t="s">
        <v>86</v>
      </c>
      <c r="AK457" t="s">
        <v>86</v>
      </c>
      <c r="AL457" t="s">
        <v>86</v>
      </c>
      <c r="AM457" t="s">
        <v>86</v>
      </c>
      <c r="AN457" t="s">
        <v>86</v>
      </c>
      <c r="AO457" t="s">
        <v>86</v>
      </c>
      <c r="AP457" t="s">
        <v>86</v>
      </c>
      <c r="AQ457" t="s">
        <v>86</v>
      </c>
      <c r="AR457" t="s">
        <v>86</v>
      </c>
      <c r="AS457" t="s">
        <v>86</v>
      </c>
      <c r="AT457" t="s">
        <v>86</v>
      </c>
      <c r="AU457" t="s">
        <v>86</v>
      </c>
      <c r="AV457" t="s">
        <v>86</v>
      </c>
      <c r="AW457" t="s">
        <v>86</v>
      </c>
      <c r="AX457" t="s">
        <v>86</v>
      </c>
      <c r="AY457" t="s">
        <v>86</v>
      </c>
      <c r="AZ457" t="s">
        <v>86</v>
      </c>
      <c r="BA457" t="s">
        <v>86</v>
      </c>
      <c r="BB457" t="s">
        <v>86</v>
      </c>
      <c r="BC457" t="s">
        <v>86</v>
      </c>
      <c r="BD457" t="s">
        <v>86</v>
      </c>
      <c r="BE457" t="s">
        <v>86</v>
      </c>
    </row>
    <row r="458" spans="1:57" x14ac:dyDescent="0.45">
      <c r="A458" t="s">
        <v>1080</v>
      </c>
      <c r="B458" t="s">
        <v>77</v>
      </c>
      <c r="C458" t="s">
        <v>1081</v>
      </c>
      <c r="D458" t="s">
        <v>79</v>
      </c>
      <c r="E458" s="2" t="str">
        <f>HYPERLINK("capsilon://?command=openfolder&amp;siteaddress=FAM.docvelocity-na8.net&amp;folderid=FX6A50A45A-D5F5-A1B5-B536-93E16CE846BD","FX22032970")</f>
        <v>FX22032970</v>
      </c>
      <c r="F458" t="s">
        <v>80</v>
      </c>
      <c r="G458" t="s">
        <v>80</v>
      </c>
      <c r="H458" t="s">
        <v>81</v>
      </c>
      <c r="I458" t="s">
        <v>1082</v>
      </c>
      <c r="J458">
        <v>280</v>
      </c>
      <c r="K458" t="s">
        <v>83</v>
      </c>
      <c r="L458" t="s">
        <v>84</v>
      </c>
      <c r="M458" t="s">
        <v>85</v>
      </c>
      <c r="N458">
        <v>1</v>
      </c>
      <c r="O458" s="1">
        <v>44628.859710648147</v>
      </c>
      <c r="P458" s="1">
        <v>44629.210636574076</v>
      </c>
      <c r="Q458">
        <v>29099</v>
      </c>
      <c r="R458">
        <v>1221</v>
      </c>
      <c r="S458" t="b">
        <v>0</v>
      </c>
      <c r="T458" t="s">
        <v>86</v>
      </c>
      <c r="U458" t="b">
        <v>0</v>
      </c>
      <c r="V458" t="s">
        <v>551</v>
      </c>
      <c r="W458" s="1">
        <v>44629.210636574076</v>
      </c>
      <c r="X458">
        <v>668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280</v>
      </c>
      <c r="AE458">
        <v>256</v>
      </c>
      <c r="AF458">
        <v>0</v>
      </c>
      <c r="AG458">
        <v>18</v>
      </c>
      <c r="AH458" t="s">
        <v>86</v>
      </c>
      <c r="AI458" t="s">
        <v>86</v>
      </c>
      <c r="AJ458" t="s">
        <v>86</v>
      </c>
      <c r="AK458" t="s">
        <v>86</v>
      </c>
      <c r="AL458" t="s">
        <v>86</v>
      </c>
      <c r="AM458" t="s">
        <v>86</v>
      </c>
      <c r="AN458" t="s">
        <v>86</v>
      </c>
      <c r="AO458" t="s">
        <v>86</v>
      </c>
      <c r="AP458" t="s">
        <v>86</v>
      </c>
      <c r="AQ458" t="s">
        <v>86</v>
      </c>
      <c r="AR458" t="s">
        <v>86</v>
      </c>
      <c r="AS458" t="s">
        <v>86</v>
      </c>
      <c r="AT458" t="s">
        <v>86</v>
      </c>
      <c r="AU458" t="s">
        <v>86</v>
      </c>
      <c r="AV458" t="s">
        <v>86</v>
      </c>
      <c r="AW458" t="s">
        <v>86</v>
      </c>
      <c r="AX458" t="s">
        <v>86</v>
      </c>
      <c r="AY458" t="s">
        <v>86</v>
      </c>
      <c r="AZ458" t="s">
        <v>86</v>
      </c>
      <c r="BA458" t="s">
        <v>86</v>
      </c>
      <c r="BB458" t="s">
        <v>86</v>
      </c>
      <c r="BC458" t="s">
        <v>86</v>
      </c>
      <c r="BD458" t="s">
        <v>86</v>
      </c>
      <c r="BE458" t="s">
        <v>86</v>
      </c>
    </row>
    <row r="459" spans="1:57" x14ac:dyDescent="0.45">
      <c r="A459" t="s">
        <v>1083</v>
      </c>
      <c r="B459" t="s">
        <v>77</v>
      </c>
      <c r="C459" t="s">
        <v>1084</v>
      </c>
      <c r="D459" t="s">
        <v>79</v>
      </c>
      <c r="E459" s="2" t="str">
        <f>HYPERLINK("capsilon://?command=openfolder&amp;siteaddress=FAM.docvelocity-na8.net&amp;folderid=FX1A373FAD-A4A4-7445-BA2D-0F801834DAB2","FX22032908")</f>
        <v>FX22032908</v>
      </c>
      <c r="F459" t="s">
        <v>80</v>
      </c>
      <c r="G459" t="s">
        <v>80</v>
      </c>
      <c r="H459" t="s">
        <v>81</v>
      </c>
      <c r="I459" t="s">
        <v>1085</v>
      </c>
      <c r="J459">
        <v>228</v>
      </c>
      <c r="K459" t="s">
        <v>83</v>
      </c>
      <c r="L459" t="s">
        <v>84</v>
      </c>
      <c r="M459" t="s">
        <v>85</v>
      </c>
      <c r="N459">
        <v>1</v>
      </c>
      <c r="O459" s="1">
        <v>44628.896967592591</v>
      </c>
      <c r="P459" s="1">
        <v>44629.220034722224</v>
      </c>
      <c r="Q459">
        <v>26342</v>
      </c>
      <c r="R459">
        <v>1571</v>
      </c>
      <c r="S459" t="b">
        <v>0</v>
      </c>
      <c r="T459" t="s">
        <v>86</v>
      </c>
      <c r="U459" t="b">
        <v>0</v>
      </c>
      <c r="V459" t="s">
        <v>551</v>
      </c>
      <c r="W459" s="1">
        <v>44629.220034722224</v>
      </c>
      <c r="X459">
        <v>811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228</v>
      </c>
      <c r="AE459">
        <v>209</v>
      </c>
      <c r="AF459">
        <v>0</v>
      </c>
      <c r="AG459">
        <v>12</v>
      </c>
      <c r="AH459" t="s">
        <v>86</v>
      </c>
      <c r="AI459" t="s">
        <v>86</v>
      </c>
      <c r="AJ459" t="s">
        <v>86</v>
      </c>
      <c r="AK459" t="s">
        <v>86</v>
      </c>
      <c r="AL459" t="s">
        <v>86</v>
      </c>
      <c r="AM459" t="s">
        <v>86</v>
      </c>
      <c r="AN459" t="s">
        <v>86</v>
      </c>
      <c r="AO459" t="s">
        <v>86</v>
      </c>
      <c r="AP459" t="s">
        <v>86</v>
      </c>
      <c r="AQ459" t="s">
        <v>86</v>
      </c>
      <c r="AR459" t="s">
        <v>86</v>
      </c>
      <c r="AS459" t="s">
        <v>86</v>
      </c>
      <c r="AT459" t="s">
        <v>86</v>
      </c>
      <c r="AU459" t="s">
        <v>86</v>
      </c>
      <c r="AV459" t="s">
        <v>86</v>
      </c>
      <c r="AW459" t="s">
        <v>86</v>
      </c>
      <c r="AX459" t="s">
        <v>86</v>
      </c>
      <c r="AY459" t="s">
        <v>86</v>
      </c>
      <c r="AZ459" t="s">
        <v>86</v>
      </c>
      <c r="BA459" t="s">
        <v>86</v>
      </c>
      <c r="BB459" t="s">
        <v>86</v>
      </c>
      <c r="BC459" t="s">
        <v>86</v>
      </c>
      <c r="BD459" t="s">
        <v>86</v>
      </c>
      <c r="BE459" t="s">
        <v>86</v>
      </c>
    </row>
    <row r="460" spans="1:57" x14ac:dyDescent="0.45">
      <c r="A460" t="s">
        <v>1086</v>
      </c>
      <c r="B460" t="s">
        <v>77</v>
      </c>
      <c r="C460" t="s">
        <v>1087</v>
      </c>
      <c r="D460" t="s">
        <v>79</v>
      </c>
      <c r="E460" s="2" t="str">
        <f>HYPERLINK("capsilon://?command=openfolder&amp;siteaddress=FAM.docvelocity-na8.net&amp;folderid=FX80484FA2-66CF-AB59-E032-D8A70E4A0A0E","FX22032988")</f>
        <v>FX22032988</v>
      </c>
      <c r="F460" t="s">
        <v>80</v>
      </c>
      <c r="G460" t="s">
        <v>80</v>
      </c>
      <c r="H460" t="s">
        <v>81</v>
      </c>
      <c r="I460" t="s">
        <v>1088</v>
      </c>
      <c r="J460">
        <v>390</v>
      </c>
      <c r="K460" t="s">
        <v>83</v>
      </c>
      <c r="L460" t="s">
        <v>84</v>
      </c>
      <c r="M460" t="s">
        <v>85</v>
      </c>
      <c r="N460">
        <v>1</v>
      </c>
      <c r="O460" s="1">
        <v>44628.928738425922</v>
      </c>
      <c r="P460" s="1">
        <v>44629.227037037039</v>
      </c>
      <c r="Q460">
        <v>24685</v>
      </c>
      <c r="R460">
        <v>1088</v>
      </c>
      <c r="S460" t="b">
        <v>0</v>
      </c>
      <c r="T460" t="s">
        <v>86</v>
      </c>
      <c r="U460" t="b">
        <v>0</v>
      </c>
      <c r="V460" t="s">
        <v>551</v>
      </c>
      <c r="W460" s="1">
        <v>44629.227037037039</v>
      </c>
      <c r="X460">
        <v>604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390</v>
      </c>
      <c r="AE460">
        <v>378</v>
      </c>
      <c r="AF460">
        <v>0</v>
      </c>
      <c r="AG460">
        <v>6</v>
      </c>
      <c r="AH460" t="s">
        <v>86</v>
      </c>
      <c r="AI460" t="s">
        <v>86</v>
      </c>
      <c r="AJ460" t="s">
        <v>86</v>
      </c>
      <c r="AK460" t="s">
        <v>86</v>
      </c>
      <c r="AL460" t="s">
        <v>86</v>
      </c>
      <c r="AM460" t="s">
        <v>86</v>
      </c>
      <c r="AN460" t="s">
        <v>86</v>
      </c>
      <c r="AO460" t="s">
        <v>86</v>
      </c>
      <c r="AP460" t="s">
        <v>86</v>
      </c>
      <c r="AQ460" t="s">
        <v>86</v>
      </c>
      <c r="AR460" t="s">
        <v>86</v>
      </c>
      <c r="AS460" t="s">
        <v>86</v>
      </c>
      <c r="AT460" t="s">
        <v>86</v>
      </c>
      <c r="AU460" t="s">
        <v>86</v>
      </c>
      <c r="AV460" t="s">
        <v>86</v>
      </c>
      <c r="AW460" t="s">
        <v>86</v>
      </c>
      <c r="AX460" t="s">
        <v>86</v>
      </c>
      <c r="AY460" t="s">
        <v>86</v>
      </c>
      <c r="AZ460" t="s">
        <v>86</v>
      </c>
      <c r="BA460" t="s">
        <v>86</v>
      </c>
      <c r="BB460" t="s">
        <v>86</v>
      </c>
      <c r="BC460" t="s">
        <v>86</v>
      </c>
      <c r="BD460" t="s">
        <v>86</v>
      </c>
      <c r="BE460" t="s">
        <v>86</v>
      </c>
    </row>
    <row r="461" spans="1:57" x14ac:dyDescent="0.45">
      <c r="A461" t="s">
        <v>1089</v>
      </c>
      <c r="B461" t="s">
        <v>77</v>
      </c>
      <c r="C461" t="s">
        <v>1016</v>
      </c>
      <c r="D461" t="s">
        <v>79</v>
      </c>
      <c r="E461" s="2" t="str">
        <f>HYPERLINK("capsilon://?command=openfolder&amp;siteaddress=FAM.docvelocity-na8.net&amp;folderid=FXE4BCC956-FA7F-CDA6-B68C-683AF60C2D99","FX22031451")</f>
        <v>FX22031451</v>
      </c>
      <c r="F461" t="s">
        <v>80</v>
      </c>
      <c r="G461" t="s">
        <v>80</v>
      </c>
      <c r="H461" t="s">
        <v>81</v>
      </c>
      <c r="I461" t="s">
        <v>1017</v>
      </c>
      <c r="J461">
        <v>440</v>
      </c>
      <c r="K461" t="s">
        <v>83</v>
      </c>
      <c r="L461" t="s">
        <v>84</v>
      </c>
      <c r="M461" t="s">
        <v>85</v>
      </c>
      <c r="N461">
        <v>2</v>
      </c>
      <c r="O461" s="1">
        <v>44629.069363425922</v>
      </c>
      <c r="P461" s="1">
        <v>44629.194768518515</v>
      </c>
      <c r="Q461">
        <v>3525</v>
      </c>
      <c r="R461">
        <v>7310</v>
      </c>
      <c r="S461" t="b">
        <v>0</v>
      </c>
      <c r="T461" t="s">
        <v>86</v>
      </c>
      <c r="U461" t="b">
        <v>1</v>
      </c>
      <c r="V461" t="s">
        <v>214</v>
      </c>
      <c r="W461" s="1">
        <v>44629.131111111114</v>
      </c>
      <c r="X461">
        <v>5331</v>
      </c>
      <c r="Y461">
        <v>420</v>
      </c>
      <c r="Z461">
        <v>0</v>
      </c>
      <c r="AA461">
        <v>420</v>
      </c>
      <c r="AB461">
        <v>0</v>
      </c>
      <c r="AC461">
        <v>130</v>
      </c>
      <c r="AD461">
        <v>20</v>
      </c>
      <c r="AE461">
        <v>0</v>
      </c>
      <c r="AF461">
        <v>0</v>
      </c>
      <c r="AG461">
        <v>0</v>
      </c>
      <c r="AH461" t="s">
        <v>746</v>
      </c>
      <c r="AI461" s="1">
        <v>44629.194768518515</v>
      </c>
      <c r="AJ461">
        <v>1950</v>
      </c>
      <c r="AK461">
        <v>10</v>
      </c>
      <c r="AL461">
        <v>0</v>
      </c>
      <c r="AM461">
        <v>10</v>
      </c>
      <c r="AN461">
        <v>0</v>
      </c>
      <c r="AO461">
        <v>10</v>
      </c>
      <c r="AP461">
        <v>10</v>
      </c>
      <c r="AQ461">
        <v>0</v>
      </c>
      <c r="AR461">
        <v>0</v>
      </c>
      <c r="AS461">
        <v>0</v>
      </c>
      <c r="AT461" t="s">
        <v>86</v>
      </c>
      <c r="AU461" t="s">
        <v>86</v>
      </c>
      <c r="AV461" t="s">
        <v>86</v>
      </c>
      <c r="AW461" t="s">
        <v>86</v>
      </c>
      <c r="AX461" t="s">
        <v>86</v>
      </c>
      <c r="AY461" t="s">
        <v>86</v>
      </c>
      <c r="AZ461" t="s">
        <v>86</v>
      </c>
      <c r="BA461" t="s">
        <v>86</v>
      </c>
      <c r="BB461" t="s">
        <v>86</v>
      </c>
      <c r="BC461" t="s">
        <v>86</v>
      </c>
      <c r="BD461" t="s">
        <v>86</v>
      </c>
      <c r="BE461" t="s">
        <v>86</v>
      </c>
    </row>
    <row r="462" spans="1:57" x14ac:dyDescent="0.45">
      <c r="A462" t="s">
        <v>1090</v>
      </c>
      <c r="B462" t="s">
        <v>77</v>
      </c>
      <c r="C462" t="s">
        <v>1091</v>
      </c>
      <c r="D462" t="s">
        <v>79</v>
      </c>
      <c r="E462" s="2" t="str">
        <f>HYPERLINK("capsilon://?command=openfolder&amp;siteaddress=FAM.docvelocity-na8.net&amp;folderid=FXD7E9EE26-0E4A-4EC1-4E86-8125BDF86B8C","FX22027619")</f>
        <v>FX22027619</v>
      </c>
      <c r="F462" t="s">
        <v>80</v>
      </c>
      <c r="G462" t="s">
        <v>80</v>
      </c>
      <c r="H462" t="s">
        <v>81</v>
      </c>
      <c r="I462" t="s">
        <v>1092</v>
      </c>
      <c r="J462">
        <v>44</v>
      </c>
      <c r="K462" t="s">
        <v>83</v>
      </c>
      <c r="L462" t="s">
        <v>84</v>
      </c>
      <c r="M462" t="s">
        <v>85</v>
      </c>
      <c r="N462">
        <v>2</v>
      </c>
      <c r="O462" s="1">
        <v>44629.08965277778</v>
      </c>
      <c r="P462" s="1">
        <v>44629.241400462961</v>
      </c>
      <c r="Q462">
        <v>12005</v>
      </c>
      <c r="R462">
        <v>1106</v>
      </c>
      <c r="S462" t="b">
        <v>0</v>
      </c>
      <c r="T462" t="s">
        <v>86</v>
      </c>
      <c r="U462" t="b">
        <v>0</v>
      </c>
      <c r="V462" t="s">
        <v>202</v>
      </c>
      <c r="W462" s="1">
        <v>44629.108587962961</v>
      </c>
      <c r="X462">
        <v>852</v>
      </c>
      <c r="Y462">
        <v>39</v>
      </c>
      <c r="Z462">
        <v>0</v>
      </c>
      <c r="AA462">
        <v>39</v>
      </c>
      <c r="AB462">
        <v>0</v>
      </c>
      <c r="AC462">
        <v>2</v>
      </c>
      <c r="AD462">
        <v>5</v>
      </c>
      <c r="AE462">
        <v>0</v>
      </c>
      <c r="AF462">
        <v>0</v>
      </c>
      <c r="AG462">
        <v>0</v>
      </c>
      <c r="AH462" t="s">
        <v>746</v>
      </c>
      <c r="AI462" s="1">
        <v>44629.241400462961</v>
      </c>
      <c r="AJ462">
        <v>254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3</v>
      </c>
      <c r="AQ462">
        <v>0</v>
      </c>
      <c r="AR462">
        <v>0</v>
      </c>
      <c r="AS462">
        <v>0</v>
      </c>
      <c r="AT462" t="s">
        <v>86</v>
      </c>
      <c r="AU462" t="s">
        <v>86</v>
      </c>
      <c r="AV462" t="s">
        <v>86</v>
      </c>
      <c r="AW462" t="s">
        <v>86</v>
      </c>
      <c r="AX462" t="s">
        <v>86</v>
      </c>
      <c r="AY462" t="s">
        <v>86</v>
      </c>
      <c r="AZ462" t="s">
        <v>86</v>
      </c>
      <c r="BA462" t="s">
        <v>86</v>
      </c>
      <c r="BB462" t="s">
        <v>86</v>
      </c>
      <c r="BC462" t="s">
        <v>86</v>
      </c>
      <c r="BD462" t="s">
        <v>86</v>
      </c>
      <c r="BE462" t="s">
        <v>86</v>
      </c>
    </row>
    <row r="463" spans="1:57" x14ac:dyDescent="0.45">
      <c r="A463" t="s">
        <v>1093</v>
      </c>
      <c r="B463" t="s">
        <v>77</v>
      </c>
      <c r="C463" t="s">
        <v>1094</v>
      </c>
      <c r="D463" t="s">
        <v>79</v>
      </c>
      <c r="E463" s="2" t="str">
        <f>HYPERLINK("capsilon://?command=openfolder&amp;siteaddress=FAM.docvelocity-na8.net&amp;folderid=FXD3D308A8-71E9-C2D9-7390-D2652B0FA52A","FX22034077")</f>
        <v>FX22034077</v>
      </c>
      <c r="F463" t="s">
        <v>80</v>
      </c>
      <c r="G463" t="s">
        <v>80</v>
      </c>
      <c r="H463" t="s">
        <v>81</v>
      </c>
      <c r="I463" t="s">
        <v>1095</v>
      </c>
      <c r="J463">
        <v>142</v>
      </c>
      <c r="K463" t="s">
        <v>83</v>
      </c>
      <c r="L463" t="s">
        <v>84</v>
      </c>
      <c r="M463" t="s">
        <v>85</v>
      </c>
      <c r="N463">
        <v>1</v>
      </c>
      <c r="O463" s="1">
        <v>44629.09070601852</v>
      </c>
      <c r="P463" s="1">
        <v>44629.240335648145</v>
      </c>
      <c r="Q463">
        <v>11653</v>
      </c>
      <c r="R463">
        <v>1275</v>
      </c>
      <c r="S463" t="b">
        <v>0</v>
      </c>
      <c r="T463" t="s">
        <v>86</v>
      </c>
      <c r="U463" t="b">
        <v>0</v>
      </c>
      <c r="V463" t="s">
        <v>551</v>
      </c>
      <c r="W463" s="1">
        <v>44629.240335648145</v>
      </c>
      <c r="X463">
        <v>888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142</v>
      </c>
      <c r="AE463">
        <v>130</v>
      </c>
      <c r="AF463">
        <v>0</v>
      </c>
      <c r="AG463">
        <v>5</v>
      </c>
      <c r="AH463" t="s">
        <v>86</v>
      </c>
      <c r="AI463" t="s">
        <v>86</v>
      </c>
      <c r="AJ463" t="s">
        <v>86</v>
      </c>
      <c r="AK463" t="s">
        <v>86</v>
      </c>
      <c r="AL463" t="s">
        <v>86</v>
      </c>
      <c r="AM463" t="s">
        <v>86</v>
      </c>
      <c r="AN463" t="s">
        <v>86</v>
      </c>
      <c r="AO463" t="s">
        <v>86</v>
      </c>
      <c r="AP463" t="s">
        <v>86</v>
      </c>
      <c r="AQ463" t="s">
        <v>86</v>
      </c>
      <c r="AR463" t="s">
        <v>86</v>
      </c>
      <c r="AS463" t="s">
        <v>86</v>
      </c>
      <c r="AT463" t="s">
        <v>86</v>
      </c>
      <c r="AU463" t="s">
        <v>86</v>
      </c>
      <c r="AV463" t="s">
        <v>86</v>
      </c>
      <c r="AW463" t="s">
        <v>86</v>
      </c>
      <c r="AX463" t="s">
        <v>86</v>
      </c>
      <c r="AY463" t="s">
        <v>86</v>
      </c>
      <c r="AZ463" t="s">
        <v>86</v>
      </c>
      <c r="BA463" t="s">
        <v>86</v>
      </c>
      <c r="BB463" t="s">
        <v>86</v>
      </c>
      <c r="BC463" t="s">
        <v>86</v>
      </c>
      <c r="BD463" t="s">
        <v>86</v>
      </c>
      <c r="BE463" t="s">
        <v>86</v>
      </c>
    </row>
    <row r="464" spans="1:57" x14ac:dyDescent="0.45">
      <c r="A464" t="s">
        <v>1096</v>
      </c>
      <c r="B464" t="s">
        <v>77</v>
      </c>
      <c r="C464" t="s">
        <v>1097</v>
      </c>
      <c r="D464" t="s">
        <v>79</v>
      </c>
      <c r="E464" s="2" t="str">
        <f>HYPERLINK("capsilon://?command=openfolder&amp;siteaddress=FAM.docvelocity-na8.net&amp;folderid=FX808AB84F-58C2-CE93-60A2-C5A9B72E8AAD","FX220213116")</f>
        <v>FX220213116</v>
      </c>
      <c r="F464" t="s">
        <v>80</v>
      </c>
      <c r="G464" t="s">
        <v>80</v>
      </c>
      <c r="H464" t="s">
        <v>81</v>
      </c>
      <c r="I464" t="s">
        <v>1098</v>
      </c>
      <c r="J464">
        <v>0</v>
      </c>
      <c r="K464" t="s">
        <v>83</v>
      </c>
      <c r="L464" t="s">
        <v>84</v>
      </c>
      <c r="M464" t="s">
        <v>85</v>
      </c>
      <c r="N464">
        <v>1</v>
      </c>
      <c r="O464" s="1">
        <v>44621.605347222219</v>
      </c>
      <c r="P464" s="1">
        <v>44621.74324074074</v>
      </c>
      <c r="Q464">
        <v>11450</v>
      </c>
      <c r="R464">
        <v>464</v>
      </c>
      <c r="S464" t="b">
        <v>0</v>
      </c>
      <c r="T464" t="s">
        <v>86</v>
      </c>
      <c r="U464" t="b">
        <v>0</v>
      </c>
      <c r="V464" t="s">
        <v>87</v>
      </c>
      <c r="W464" s="1">
        <v>44621.74324074074</v>
      </c>
      <c r="X464">
        <v>146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106</v>
      </c>
      <c r="AF464">
        <v>0</v>
      </c>
      <c r="AG464">
        <v>4</v>
      </c>
      <c r="AH464" t="s">
        <v>86</v>
      </c>
      <c r="AI464" t="s">
        <v>86</v>
      </c>
      <c r="AJ464" t="s">
        <v>86</v>
      </c>
      <c r="AK464" t="s">
        <v>86</v>
      </c>
      <c r="AL464" t="s">
        <v>86</v>
      </c>
      <c r="AM464" t="s">
        <v>86</v>
      </c>
      <c r="AN464" t="s">
        <v>86</v>
      </c>
      <c r="AO464" t="s">
        <v>86</v>
      </c>
      <c r="AP464" t="s">
        <v>86</v>
      </c>
      <c r="AQ464" t="s">
        <v>86</v>
      </c>
      <c r="AR464" t="s">
        <v>86</v>
      </c>
      <c r="AS464" t="s">
        <v>86</v>
      </c>
      <c r="AT464" t="s">
        <v>86</v>
      </c>
      <c r="AU464" t="s">
        <v>86</v>
      </c>
      <c r="AV464" t="s">
        <v>86</v>
      </c>
      <c r="AW464" t="s">
        <v>86</v>
      </c>
      <c r="AX464" t="s">
        <v>86</v>
      </c>
      <c r="AY464" t="s">
        <v>86</v>
      </c>
      <c r="AZ464" t="s">
        <v>86</v>
      </c>
      <c r="BA464" t="s">
        <v>86</v>
      </c>
      <c r="BB464" t="s">
        <v>86</v>
      </c>
      <c r="BC464" t="s">
        <v>86</v>
      </c>
      <c r="BD464" t="s">
        <v>86</v>
      </c>
      <c r="BE464" t="s">
        <v>86</v>
      </c>
    </row>
    <row r="465" spans="1:57" x14ac:dyDescent="0.45">
      <c r="A465" t="s">
        <v>1099</v>
      </c>
      <c r="B465" t="s">
        <v>77</v>
      </c>
      <c r="C465" t="s">
        <v>1100</v>
      </c>
      <c r="D465" t="s">
        <v>79</v>
      </c>
      <c r="E465" s="2" t="str">
        <f>HYPERLINK("capsilon://?command=openfolder&amp;siteaddress=FAM.docvelocity-na8.net&amp;folderid=FX8270F7C8-2B99-92DF-F4C3-427951A7F26A","FX22012955")</f>
        <v>FX22012955</v>
      </c>
      <c r="F465" t="s">
        <v>80</v>
      </c>
      <c r="G465" t="s">
        <v>80</v>
      </c>
      <c r="H465" t="s">
        <v>81</v>
      </c>
      <c r="I465" t="s">
        <v>1101</v>
      </c>
      <c r="J465">
        <v>0</v>
      </c>
      <c r="K465" t="s">
        <v>83</v>
      </c>
      <c r="L465" t="s">
        <v>84</v>
      </c>
      <c r="M465" t="s">
        <v>85</v>
      </c>
      <c r="N465">
        <v>2</v>
      </c>
      <c r="O465" s="1">
        <v>44629.146041666667</v>
      </c>
      <c r="P465" s="1">
        <v>44629.243391203701</v>
      </c>
      <c r="Q465">
        <v>7682</v>
      </c>
      <c r="R465">
        <v>729</v>
      </c>
      <c r="S465" t="b">
        <v>0</v>
      </c>
      <c r="T465" t="s">
        <v>86</v>
      </c>
      <c r="U465" t="b">
        <v>0</v>
      </c>
      <c r="V465" t="s">
        <v>118</v>
      </c>
      <c r="W465" s="1">
        <v>44629.156458333331</v>
      </c>
      <c r="X465">
        <v>558</v>
      </c>
      <c r="Y465">
        <v>37</v>
      </c>
      <c r="Z465">
        <v>0</v>
      </c>
      <c r="AA465">
        <v>37</v>
      </c>
      <c r="AB465">
        <v>0</v>
      </c>
      <c r="AC465">
        <v>26</v>
      </c>
      <c r="AD465">
        <v>-37</v>
      </c>
      <c r="AE465">
        <v>0</v>
      </c>
      <c r="AF465">
        <v>0</v>
      </c>
      <c r="AG465">
        <v>0</v>
      </c>
      <c r="AH465" t="s">
        <v>746</v>
      </c>
      <c r="AI465" s="1">
        <v>44629.243391203701</v>
      </c>
      <c r="AJ465">
        <v>171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-37</v>
      </c>
      <c r="AQ465">
        <v>0</v>
      </c>
      <c r="AR465">
        <v>0</v>
      </c>
      <c r="AS465">
        <v>0</v>
      </c>
      <c r="AT465" t="s">
        <v>86</v>
      </c>
      <c r="AU465" t="s">
        <v>86</v>
      </c>
      <c r="AV465" t="s">
        <v>86</v>
      </c>
      <c r="AW465" t="s">
        <v>86</v>
      </c>
      <c r="AX465" t="s">
        <v>86</v>
      </c>
      <c r="AY465" t="s">
        <v>86</v>
      </c>
      <c r="AZ465" t="s">
        <v>86</v>
      </c>
      <c r="BA465" t="s">
        <v>86</v>
      </c>
      <c r="BB465" t="s">
        <v>86</v>
      </c>
      <c r="BC465" t="s">
        <v>86</v>
      </c>
      <c r="BD465" t="s">
        <v>86</v>
      </c>
      <c r="BE465" t="s">
        <v>86</v>
      </c>
    </row>
    <row r="466" spans="1:57" x14ac:dyDescent="0.45">
      <c r="A466" t="s">
        <v>1102</v>
      </c>
      <c r="B466" t="s">
        <v>77</v>
      </c>
      <c r="C466" t="s">
        <v>1065</v>
      </c>
      <c r="D466" t="s">
        <v>79</v>
      </c>
      <c r="E466" s="2" t="str">
        <f>HYPERLINK("capsilon://?command=openfolder&amp;siteaddress=FAM.docvelocity-na8.net&amp;folderid=FX6A8D6EB3-1A97-B22E-B5F5-A2F88C0E8BD1","FX22033845")</f>
        <v>FX22033845</v>
      </c>
      <c r="F466" t="s">
        <v>80</v>
      </c>
      <c r="G466" t="s">
        <v>80</v>
      </c>
      <c r="H466" t="s">
        <v>81</v>
      </c>
      <c r="I466" t="s">
        <v>1066</v>
      </c>
      <c r="J466">
        <v>129</v>
      </c>
      <c r="K466" t="s">
        <v>83</v>
      </c>
      <c r="L466" t="s">
        <v>84</v>
      </c>
      <c r="M466" t="s">
        <v>85</v>
      </c>
      <c r="N466">
        <v>2</v>
      </c>
      <c r="O466" s="1">
        <v>44629.180763888886</v>
      </c>
      <c r="P466" s="1">
        <v>44629.192395833335</v>
      </c>
      <c r="Q466">
        <v>24</v>
      </c>
      <c r="R466">
        <v>981</v>
      </c>
      <c r="S466" t="b">
        <v>0</v>
      </c>
      <c r="T466" t="s">
        <v>86</v>
      </c>
      <c r="U466" t="b">
        <v>1</v>
      </c>
      <c r="V466" t="s">
        <v>118</v>
      </c>
      <c r="W466" s="1">
        <v>44629.187743055554</v>
      </c>
      <c r="X466">
        <v>599</v>
      </c>
      <c r="Y466">
        <v>108</v>
      </c>
      <c r="Z466">
        <v>0</v>
      </c>
      <c r="AA466">
        <v>108</v>
      </c>
      <c r="AB466">
        <v>0</v>
      </c>
      <c r="AC466">
        <v>7</v>
      </c>
      <c r="AD466">
        <v>21</v>
      </c>
      <c r="AE466">
        <v>0</v>
      </c>
      <c r="AF466">
        <v>0</v>
      </c>
      <c r="AG466">
        <v>0</v>
      </c>
      <c r="AH466" t="s">
        <v>257</v>
      </c>
      <c r="AI466" s="1">
        <v>44629.192395833335</v>
      </c>
      <c r="AJ466">
        <v>382</v>
      </c>
      <c r="AK466">
        <v>1</v>
      </c>
      <c r="AL466">
        <v>0</v>
      </c>
      <c r="AM466">
        <v>1</v>
      </c>
      <c r="AN466">
        <v>0</v>
      </c>
      <c r="AO466">
        <v>0</v>
      </c>
      <c r="AP466">
        <v>20</v>
      </c>
      <c r="AQ466">
        <v>0</v>
      </c>
      <c r="AR466">
        <v>0</v>
      </c>
      <c r="AS466">
        <v>0</v>
      </c>
      <c r="AT466" t="s">
        <v>86</v>
      </c>
      <c r="AU466" t="s">
        <v>86</v>
      </c>
      <c r="AV466" t="s">
        <v>86</v>
      </c>
      <c r="AW466" t="s">
        <v>86</v>
      </c>
      <c r="AX466" t="s">
        <v>86</v>
      </c>
      <c r="AY466" t="s">
        <v>86</v>
      </c>
      <c r="AZ466" t="s">
        <v>86</v>
      </c>
      <c r="BA466" t="s">
        <v>86</v>
      </c>
      <c r="BB466" t="s">
        <v>86</v>
      </c>
      <c r="BC466" t="s">
        <v>86</v>
      </c>
      <c r="BD466" t="s">
        <v>86</v>
      </c>
      <c r="BE466" t="s">
        <v>86</v>
      </c>
    </row>
    <row r="467" spans="1:57" x14ac:dyDescent="0.45">
      <c r="A467" t="s">
        <v>1103</v>
      </c>
      <c r="B467" t="s">
        <v>77</v>
      </c>
      <c r="C467" t="s">
        <v>1072</v>
      </c>
      <c r="D467" t="s">
        <v>79</v>
      </c>
      <c r="E467" s="2" t="str">
        <f>HYPERLINK("capsilon://?command=openfolder&amp;siteaddress=FAM.docvelocity-na8.net&amp;folderid=FX58980C39-FA02-20BA-5D2A-E2248DC743B8","FX22033712")</f>
        <v>FX22033712</v>
      </c>
      <c r="F467" t="s">
        <v>80</v>
      </c>
      <c r="G467" t="s">
        <v>80</v>
      </c>
      <c r="H467" t="s">
        <v>81</v>
      </c>
      <c r="I467" t="s">
        <v>1073</v>
      </c>
      <c r="J467">
        <v>348</v>
      </c>
      <c r="K467" t="s">
        <v>83</v>
      </c>
      <c r="L467" t="s">
        <v>84</v>
      </c>
      <c r="M467" t="s">
        <v>85</v>
      </c>
      <c r="N467">
        <v>2</v>
      </c>
      <c r="O467" s="1">
        <v>44629.182939814818</v>
      </c>
      <c r="P467" s="1">
        <v>44629.201608796298</v>
      </c>
      <c r="Q467">
        <v>289</v>
      </c>
      <c r="R467">
        <v>1324</v>
      </c>
      <c r="S467" t="b">
        <v>0</v>
      </c>
      <c r="T467" t="s">
        <v>86</v>
      </c>
      <c r="U467" t="b">
        <v>1</v>
      </c>
      <c r="V467" t="s">
        <v>94</v>
      </c>
      <c r="W467" s="1">
        <v>44629.189085648148</v>
      </c>
      <c r="X467">
        <v>529</v>
      </c>
      <c r="Y467">
        <v>300</v>
      </c>
      <c r="Z467">
        <v>0</v>
      </c>
      <c r="AA467">
        <v>300</v>
      </c>
      <c r="AB467">
        <v>0</v>
      </c>
      <c r="AC467">
        <v>4</v>
      </c>
      <c r="AD467">
        <v>48</v>
      </c>
      <c r="AE467">
        <v>0</v>
      </c>
      <c r="AF467">
        <v>0</v>
      </c>
      <c r="AG467">
        <v>0</v>
      </c>
      <c r="AH467" t="s">
        <v>257</v>
      </c>
      <c r="AI467" s="1">
        <v>44629.201608796298</v>
      </c>
      <c r="AJ467">
        <v>795</v>
      </c>
      <c r="AK467">
        <v>5</v>
      </c>
      <c r="AL467">
        <v>0</v>
      </c>
      <c r="AM467">
        <v>5</v>
      </c>
      <c r="AN467">
        <v>0</v>
      </c>
      <c r="AO467">
        <v>4</v>
      </c>
      <c r="AP467">
        <v>43</v>
      </c>
      <c r="AQ467">
        <v>0</v>
      </c>
      <c r="AR467">
        <v>0</v>
      </c>
      <c r="AS467">
        <v>0</v>
      </c>
      <c r="AT467" t="s">
        <v>86</v>
      </c>
      <c r="AU467" t="s">
        <v>86</v>
      </c>
      <c r="AV467" t="s">
        <v>86</v>
      </c>
      <c r="AW467" t="s">
        <v>86</v>
      </c>
      <c r="AX467" t="s">
        <v>86</v>
      </c>
      <c r="AY467" t="s">
        <v>86</v>
      </c>
      <c r="AZ467" t="s">
        <v>86</v>
      </c>
      <c r="BA467" t="s">
        <v>86</v>
      </c>
      <c r="BB467" t="s">
        <v>86</v>
      </c>
      <c r="BC467" t="s">
        <v>86</v>
      </c>
      <c r="BD467" t="s">
        <v>86</v>
      </c>
      <c r="BE467" t="s">
        <v>86</v>
      </c>
    </row>
    <row r="468" spans="1:57" x14ac:dyDescent="0.45">
      <c r="A468" t="s">
        <v>1104</v>
      </c>
      <c r="B468" t="s">
        <v>77</v>
      </c>
      <c r="C468" t="s">
        <v>1078</v>
      </c>
      <c r="D468" t="s">
        <v>79</v>
      </c>
      <c r="E468" s="2" t="str">
        <f>HYPERLINK("capsilon://?command=openfolder&amp;siteaddress=FAM.docvelocity-na8.net&amp;folderid=FX7EE21539-8E50-5D4B-6501-5E962C3BF67F","FX22032379")</f>
        <v>FX22032379</v>
      </c>
      <c r="F468" t="s">
        <v>80</v>
      </c>
      <c r="G468" t="s">
        <v>80</v>
      </c>
      <c r="H468" t="s">
        <v>81</v>
      </c>
      <c r="I468" t="s">
        <v>1079</v>
      </c>
      <c r="J468">
        <v>240</v>
      </c>
      <c r="K468" t="s">
        <v>83</v>
      </c>
      <c r="L468" t="s">
        <v>84</v>
      </c>
      <c r="M468" t="s">
        <v>85</v>
      </c>
      <c r="N468">
        <v>2</v>
      </c>
      <c r="O468" s="1">
        <v>44629.185023148151</v>
      </c>
      <c r="P468" s="1">
        <v>44629.214363425926</v>
      </c>
      <c r="Q468">
        <v>420</v>
      </c>
      <c r="R468">
        <v>2115</v>
      </c>
      <c r="S468" t="b">
        <v>0</v>
      </c>
      <c r="T468" t="s">
        <v>86</v>
      </c>
      <c r="U468" t="b">
        <v>1</v>
      </c>
      <c r="V468" t="s">
        <v>105</v>
      </c>
      <c r="W468" s="1">
        <v>44629.198854166665</v>
      </c>
      <c r="X468">
        <v>1168</v>
      </c>
      <c r="Y468">
        <v>202</v>
      </c>
      <c r="Z468">
        <v>0</v>
      </c>
      <c r="AA468">
        <v>202</v>
      </c>
      <c r="AB468">
        <v>0</v>
      </c>
      <c r="AC468">
        <v>45</v>
      </c>
      <c r="AD468">
        <v>38</v>
      </c>
      <c r="AE468">
        <v>0</v>
      </c>
      <c r="AF468">
        <v>0</v>
      </c>
      <c r="AG468">
        <v>0</v>
      </c>
      <c r="AH468" t="s">
        <v>746</v>
      </c>
      <c r="AI468" s="1">
        <v>44629.214363425926</v>
      </c>
      <c r="AJ468">
        <v>866</v>
      </c>
      <c r="AK468">
        <v>1</v>
      </c>
      <c r="AL468">
        <v>0</v>
      </c>
      <c r="AM468">
        <v>1</v>
      </c>
      <c r="AN468">
        <v>0</v>
      </c>
      <c r="AO468">
        <v>1</v>
      </c>
      <c r="AP468">
        <v>37</v>
      </c>
      <c r="AQ468">
        <v>0</v>
      </c>
      <c r="AR468">
        <v>0</v>
      </c>
      <c r="AS468">
        <v>0</v>
      </c>
      <c r="AT468" t="s">
        <v>86</v>
      </c>
      <c r="AU468" t="s">
        <v>86</v>
      </c>
      <c r="AV468" t="s">
        <v>86</v>
      </c>
      <c r="AW468" t="s">
        <v>86</v>
      </c>
      <c r="AX468" t="s">
        <v>86</v>
      </c>
      <c r="AY468" t="s">
        <v>86</v>
      </c>
      <c r="AZ468" t="s">
        <v>86</v>
      </c>
      <c r="BA468" t="s">
        <v>86</v>
      </c>
      <c r="BB468" t="s">
        <v>86</v>
      </c>
      <c r="BC468" t="s">
        <v>86</v>
      </c>
      <c r="BD468" t="s">
        <v>86</v>
      </c>
      <c r="BE468" t="s">
        <v>86</v>
      </c>
    </row>
    <row r="469" spans="1:57" x14ac:dyDescent="0.45">
      <c r="A469" t="s">
        <v>1105</v>
      </c>
      <c r="B469" t="s">
        <v>77</v>
      </c>
      <c r="C469" t="s">
        <v>1081</v>
      </c>
      <c r="D469" t="s">
        <v>79</v>
      </c>
      <c r="E469" s="2" t="str">
        <f>HYPERLINK("capsilon://?command=openfolder&amp;siteaddress=FAM.docvelocity-na8.net&amp;folderid=FX6A50A45A-D5F5-A1B5-B536-93E16CE846BD","FX22032970")</f>
        <v>FX22032970</v>
      </c>
      <c r="F469" t="s">
        <v>80</v>
      </c>
      <c r="G469" t="s">
        <v>80</v>
      </c>
      <c r="H469" t="s">
        <v>81</v>
      </c>
      <c r="I469" t="s">
        <v>1082</v>
      </c>
      <c r="J469">
        <v>644</v>
      </c>
      <c r="K469" t="s">
        <v>83</v>
      </c>
      <c r="L469" t="s">
        <v>84</v>
      </c>
      <c r="M469" t="s">
        <v>85</v>
      </c>
      <c r="N469">
        <v>2</v>
      </c>
      <c r="O469" s="1">
        <v>44629.21199074074</v>
      </c>
      <c r="P469" s="1">
        <v>44629.318518518521</v>
      </c>
      <c r="Q469">
        <v>3147</v>
      </c>
      <c r="R469">
        <v>6057</v>
      </c>
      <c r="S469" t="b">
        <v>0</v>
      </c>
      <c r="T469" t="s">
        <v>86</v>
      </c>
      <c r="U469" t="b">
        <v>1</v>
      </c>
      <c r="V469" t="s">
        <v>105</v>
      </c>
      <c r="W469" s="1">
        <v>44629.250833333332</v>
      </c>
      <c r="X469">
        <v>2673</v>
      </c>
      <c r="Y469">
        <v>533</v>
      </c>
      <c r="Z469">
        <v>0</v>
      </c>
      <c r="AA469">
        <v>533</v>
      </c>
      <c r="AB469">
        <v>0</v>
      </c>
      <c r="AC469">
        <v>38</v>
      </c>
      <c r="AD469">
        <v>111</v>
      </c>
      <c r="AE469">
        <v>0</v>
      </c>
      <c r="AF469">
        <v>0</v>
      </c>
      <c r="AG469">
        <v>0</v>
      </c>
      <c r="AH469" t="s">
        <v>114</v>
      </c>
      <c r="AI469" s="1">
        <v>44629.318518518521</v>
      </c>
      <c r="AJ469">
        <v>1835</v>
      </c>
      <c r="AK469">
        <v>5</v>
      </c>
      <c r="AL469">
        <v>0</v>
      </c>
      <c r="AM469">
        <v>5</v>
      </c>
      <c r="AN469">
        <v>108</v>
      </c>
      <c r="AO469">
        <v>4</v>
      </c>
      <c r="AP469">
        <v>106</v>
      </c>
      <c r="AQ469">
        <v>0</v>
      </c>
      <c r="AR469">
        <v>0</v>
      </c>
      <c r="AS469">
        <v>0</v>
      </c>
      <c r="AT469" t="s">
        <v>86</v>
      </c>
      <c r="AU469" t="s">
        <v>86</v>
      </c>
      <c r="AV469" t="s">
        <v>86</v>
      </c>
      <c r="AW469" t="s">
        <v>86</v>
      </c>
      <c r="AX469" t="s">
        <v>86</v>
      </c>
      <c r="AY469" t="s">
        <v>86</v>
      </c>
      <c r="AZ469" t="s">
        <v>86</v>
      </c>
      <c r="BA469" t="s">
        <v>86</v>
      </c>
      <c r="BB469" t="s">
        <v>86</v>
      </c>
      <c r="BC469" t="s">
        <v>86</v>
      </c>
      <c r="BD469" t="s">
        <v>86</v>
      </c>
      <c r="BE469" t="s">
        <v>86</v>
      </c>
    </row>
    <row r="470" spans="1:57" x14ac:dyDescent="0.45">
      <c r="A470" t="s">
        <v>1106</v>
      </c>
      <c r="B470" t="s">
        <v>77</v>
      </c>
      <c r="C470" t="s">
        <v>1084</v>
      </c>
      <c r="D470" t="s">
        <v>79</v>
      </c>
      <c r="E470" s="2" t="str">
        <f>HYPERLINK("capsilon://?command=openfolder&amp;siteaddress=FAM.docvelocity-na8.net&amp;folderid=FX1A373FAD-A4A4-7445-BA2D-0F801834DAB2","FX22032908")</f>
        <v>FX22032908</v>
      </c>
      <c r="F470" t="s">
        <v>80</v>
      </c>
      <c r="G470" t="s">
        <v>80</v>
      </c>
      <c r="H470" t="s">
        <v>81</v>
      </c>
      <c r="I470" t="s">
        <v>1085</v>
      </c>
      <c r="J470">
        <v>468</v>
      </c>
      <c r="K470" t="s">
        <v>83</v>
      </c>
      <c r="L470" t="s">
        <v>84</v>
      </c>
      <c r="M470" t="s">
        <v>85</v>
      </c>
      <c r="N470">
        <v>2</v>
      </c>
      <c r="O470" s="1">
        <v>44629.220949074072</v>
      </c>
      <c r="P470" s="1">
        <v>44629.289641203701</v>
      </c>
      <c r="Q470">
        <v>3566</v>
      </c>
      <c r="R470">
        <v>2369</v>
      </c>
      <c r="S470" t="b">
        <v>0</v>
      </c>
      <c r="T470" t="s">
        <v>86</v>
      </c>
      <c r="U470" t="b">
        <v>1</v>
      </c>
      <c r="V470" t="s">
        <v>118</v>
      </c>
      <c r="W470" s="1">
        <v>44629.246481481481</v>
      </c>
      <c r="X470">
        <v>1984</v>
      </c>
      <c r="Y470">
        <v>164</v>
      </c>
      <c r="Z470">
        <v>0</v>
      </c>
      <c r="AA470">
        <v>164</v>
      </c>
      <c r="AB470">
        <v>196</v>
      </c>
      <c r="AC470">
        <v>32</v>
      </c>
      <c r="AD470">
        <v>304</v>
      </c>
      <c r="AE470">
        <v>0</v>
      </c>
      <c r="AF470">
        <v>0</v>
      </c>
      <c r="AG470">
        <v>0</v>
      </c>
      <c r="AH470" t="s">
        <v>746</v>
      </c>
      <c r="AI470" s="1">
        <v>44629.289641203701</v>
      </c>
      <c r="AJ470">
        <v>385</v>
      </c>
      <c r="AK470">
        <v>16</v>
      </c>
      <c r="AL470">
        <v>0</v>
      </c>
      <c r="AM470">
        <v>16</v>
      </c>
      <c r="AN470">
        <v>196</v>
      </c>
      <c r="AO470">
        <v>16</v>
      </c>
      <c r="AP470">
        <v>288</v>
      </c>
      <c r="AQ470">
        <v>0</v>
      </c>
      <c r="AR470">
        <v>0</v>
      </c>
      <c r="AS470">
        <v>0</v>
      </c>
      <c r="AT470" t="s">
        <v>86</v>
      </c>
      <c r="AU470" t="s">
        <v>86</v>
      </c>
      <c r="AV470" t="s">
        <v>86</v>
      </c>
      <c r="AW470" t="s">
        <v>86</v>
      </c>
      <c r="AX470" t="s">
        <v>86</v>
      </c>
      <c r="AY470" t="s">
        <v>86</v>
      </c>
      <c r="AZ470" t="s">
        <v>86</v>
      </c>
      <c r="BA470" t="s">
        <v>86</v>
      </c>
      <c r="BB470" t="s">
        <v>86</v>
      </c>
      <c r="BC470" t="s">
        <v>86</v>
      </c>
      <c r="BD470" t="s">
        <v>86</v>
      </c>
      <c r="BE470" t="s">
        <v>86</v>
      </c>
    </row>
    <row r="471" spans="1:57" x14ac:dyDescent="0.45">
      <c r="A471" t="s">
        <v>1107</v>
      </c>
      <c r="B471" t="s">
        <v>77</v>
      </c>
      <c r="C471" t="s">
        <v>1087</v>
      </c>
      <c r="D471" t="s">
        <v>79</v>
      </c>
      <c r="E471" s="2" t="str">
        <f>HYPERLINK("capsilon://?command=openfolder&amp;siteaddress=FAM.docvelocity-na8.net&amp;folderid=FX80484FA2-66CF-AB59-E032-D8A70E4A0A0E","FX22032988")</f>
        <v>FX22032988</v>
      </c>
      <c r="F471" t="s">
        <v>80</v>
      </c>
      <c r="G471" t="s">
        <v>80</v>
      </c>
      <c r="H471" t="s">
        <v>81</v>
      </c>
      <c r="I471" t="s">
        <v>1088</v>
      </c>
      <c r="J471">
        <v>486</v>
      </c>
      <c r="K471" t="s">
        <v>83</v>
      </c>
      <c r="L471" t="s">
        <v>84</v>
      </c>
      <c r="M471" t="s">
        <v>85</v>
      </c>
      <c r="N471">
        <v>2</v>
      </c>
      <c r="O471" s="1">
        <v>44629.228182870371</v>
      </c>
      <c r="P471" s="1">
        <v>44629.313692129632</v>
      </c>
      <c r="Q471">
        <v>4076</v>
      </c>
      <c r="R471">
        <v>3312</v>
      </c>
      <c r="S471" t="b">
        <v>0</v>
      </c>
      <c r="T471" t="s">
        <v>86</v>
      </c>
      <c r="U471" t="b">
        <v>1</v>
      </c>
      <c r="V471" t="s">
        <v>94</v>
      </c>
      <c r="W471" s="1">
        <v>44629.250011574077</v>
      </c>
      <c r="X471">
        <v>1874</v>
      </c>
      <c r="Y471">
        <v>346</v>
      </c>
      <c r="Z471">
        <v>0</v>
      </c>
      <c r="AA471">
        <v>346</v>
      </c>
      <c r="AB471">
        <v>52</v>
      </c>
      <c r="AC471">
        <v>60</v>
      </c>
      <c r="AD471">
        <v>140</v>
      </c>
      <c r="AE471">
        <v>0</v>
      </c>
      <c r="AF471">
        <v>0</v>
      </c>
      <c r="AG471">
        <v>0</v>
      </c>
      <c r="AH471" t="s">
        <v>746</v>
      </c>
      <c r="AI471" s="1">
        <v>44629.313692129632</v>
      </c>
      <c r="AJ471">
        <v>1414</v>
      </c>
      <c r="AK471">
        <v>13</v>
      </c>
      <c r="AL471">
        <v>0</v>
      </c>
      <c r="AM471">
        <v>13</v>
      </c>
      <c r="AN471">
        <v>0</v>
      </c>
      <c r="AO471">
        <v>13</v>
      </c>
      <c r="AP471">
        <v>127</v>
      </c>
      <c r="AQ471">
        <v>0</v>
      </c>
      <c r="AR471">
        <v>0</v>
      </c>
      <c r="AS471">
        <v>0</v>
      </c>
      <c r="AT471" t="s">
        <v>86</v>
      </c>
      <c r="AU471" t="s">
        <v>86</v>
      </c>
      <c r="AV471" t="s">
        <v>86</v>
      </c>
      <c r="AW471" t="s">
        <v>86</v>
      </c>
      <c r="AX471" t="s">
        <v>86</v>
      </c>
      <c r="AY471" t="s">
        <v>86</v>
      </c>
      <c r="AZ471" t="s">
        <v>86</v>
      </c>
      <c r="BA471" t="s">
        <v>86</v>
      </c>
      <c r="BB471" t="s">
        <v>86</v>
      </c>
      <c r="BC471" t="s">
        <v>86</v>
      </c>
      <c r="BD471" t="s">
        <v>86</v>
      </c>
      <c r="BE471" t="s">
        <v>86</v>
      </c>
    </row>
    <row r="472" spans="1:57" x14ac:dyDescent="0.45">
      <c r="A472" t="s">
        <v>1108</v>
      </c>
      <c r="B472" t="s">
        <v>77</v>
      </c>
      <c r="C472" t="s">
        <v>1094</v>
      </c>
      <c r="D472" t="s">
        <v>79</v>
      </c>
      <c r="E472" s="2" t="str">
        <f>HYPERLINK("capsilon://?command=openfolder&amp;siteaddress=FAM.docvelocity-na8.net&amp;folderid=FXD3D308A8-71E9-C2D9-7390-D2652B0FA52A","FX22034077")</f>
        <v>FX22034077</v>
      </c>
      <c r="F472" t="s">
        <v>80</v>
      </c>
      <c r="G472" t="s">
        <v>80</v>
      </c>
      <c r="H472" t="s">
        <v>81</v>
      </c>
      <c r="I472" t="s">
        <v>1095</v>
      </c>
      <c r="J472">
        <v>222</v>
      </c>
      <c r="K472" t="s">
        <v>83</v>
      </c>
      <c r="L472" t="s">
        <v>84</v>
      </c>
      <c r="M472" t="s">
        <v>85</v>
      </c>
      <c r="N472">
        <v>2</v>
      </c>
      <c r="O472" s="1">
        <v>44629.241539351853</v>
      </c>
      <c r="P472" s="1">
        <v>44629.319143518522</v>
      </c>
      <c r="Q472">
        <v>5413</v>
      </c>
      <c r="R472">
        <v>1292</v>
      </c>
      <c r="S472" t="b">
        <v>0</v>
      </c>
      <c r="T472" t="s">
        <v>86</v>
      </c>
      <c r="U472" t="b">
        <v>1</v>
      </c>
      <c r="V472" t="s">
        <v>200</v>
      </c>
      <c r="W472" s="1">
        <v>44629.255266203705</v>
      </c>
      <c r="X472">
        <v>700</v>
      </c>
      <c r="Y472">
        <v>191</v>
      </c>
      <c r="Z472">
        <v>0</v>
      </c>
      <c r="AA472">
        <v>191</v>
      </c>
      <c r="AB472">
        <v>0</v>
      </c>
      <c r="AC472">
        <v>10</v>
      </c>
      <c r="AD472">
        <v>31</v>
      </c>
      <c r="AE472">
        <v>0</v>
      </c>
      <c r="AF472">
        <v>0</v>
      </c>
      <c r="AG472">
        <v>0</v>
      </c>
      <c r="AH472" t="s">
        <v>746</v>
      </c>
      <c r="AI472" s="1">
        <v>44629.319143518522</v>
      </c>
      <c r="AJ472">
        <v>470</v>
      </c>
      <c r="AK472">
        <v>2</v>
      </c>
      <c r="AL472">
        <v>0</v>
      </c>
      <c r="AM472">
        <v>2</v>
      </c>
      <c r="AN472">
        <v>10</v>
      </c>
      <c r="AO472">
        <v>4</v>
      </c>
      <c r="AP472">
        <v>29</v>
      </c>
      <c r="AQ472">
        <v>0</v>
      </c>
      <c r="AR472">
        <v>0</v>
      </c>
      <c r="AS472">
        <v>0</v>
      </c>
      <c r="AT472" t="s">
        <v>86</v>
      </c>
      <c r="AU472" t="s">
        <v>86</v>
      </c>
      <c r="AV472" t="s">
        <v>86</v>
      </c>
      <c r="AW472" t="s">
        <v>86</v>
      </c>
      <c r="AX472" t="s">
        <v>86</v>
      </c>
      <c r="AY472" t="s">
        <v>86</v>
      </c>
      <c r="AZ472" t="s">
        <v>86</v>
      </c>
      <c r="BA472" t="s">
        <v>86</v>
      </c>
      <c r="BB472" t="s">
        <v>86</v>
      </c>
      <c r="BC472" t="s">
        <v>86</v>
      </c>
      <c r="BD472" t="s">
        <v>86</v>
      </c>
      <c r="BE472" t="s">
        <v>86</v>
      </c>
    </row>
    <row r="473" spans="1:57" x14ac:dyDescent="0.45">
      <c r="A473" t="s">
        <v>1109</v>
      </c>
      <c r="B473" t="s">
        <v>77</v>
      </c>
      <c r="C473" t="s">
        <v>1110</v>
      </c>
      <c r="D473" t="s">
        <v>79</v>
      </c>
      <c r="E473" s="2" t="str">
        <f>HYPERLINK("capsilon://?command=openfolder&amp;siteaddress=FAM.docvelocity-na8.net&amp;folderid=FX9A497E3B-526C-DDD4-612D-B03B75071490","FX220211618")</f>
        <v>FX220211618</v>
      </c>
      <c r="F473" t="s">
        <v>80</v>
      </c>
      <c r="G473" t="s">
        <v>80</v>
      </c>
      <c r="H473" t="s">
        <v>81</v>
      </c>
      <c r="I473" t="s">
        <v>1111</v>
      </c>
      <c r="J473">
        <v>0</v>
      </c>
      <c r="K473" t="s">
        <v>83</v>
      </c>
      <c r="L473" t="s">
        <v>84</v>
      </c>
      <c r="M473" t="s">
        <v>85</v>
      </c>
      <c r="N473">
        <v>1</v>
      </c>
      <c r="O473" s="1">
        <v>44621.607222222221</v>
      </c>
      <c r="P473" s="1">
        <v>44621.746157407404</v>
      </c>
      <c r="Q473">
        <v>11447</v>
      </c>
      <c r="R473">
        <v>557</v>
      </c>
      <c r="S473" t="b">
        <v>0</v>
      </c>
      <c r="T473" t="s">
        <v>86</v>
      </c>
      <c r="U473" t="b">
        <v>0</v>
      </c>
      <c r="V473" t="s">
        <v>87</v>
      </c>
      <c r="W473" s="1">
        <v>44621.746157407404</v>
      </c>
      <c r="X473">
        <v>239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96</v>
      </c>
      <c r="AF473">
        <v>0</v>
      </c>
      <c r="AG473">
        <v>10</v>
      </c>
      <c r="AH473" t="s">
        <v>86</v>
      </c>
      <c r="AI473" t="s">
        <v>86</v>
      </c>
      <c r="AJ473" t="s">
        <v>86</v>
      </c>
      <c r="AK473" t="s">
        <v>86</v>
      </c>
      <c r="AL473" t="s">
        <v>86</v>
      </c>
      <c r="AM473" t="s">
        <v>86</v>
      </c>
      <c r="AN473" t="s">
        <v>86</v>
      </c>
      <c r="AO473" t="s">
        <v>86</v>
      </c>
      <c r="AP473" t="s">
        <v>86</v>
      </c>
      <c r="AQ473" t="s">
        <v>86</v>
      </c>
      <c r="AR473" t="s">
        <v>86</v>
      </c>
      <c r="AS473" t="s">
        <v>86</v>
      </c>
      <c r="AT473" t="s">
        <v>86</v>
      </c>
      <c r="AU473" t="s">
        <v>86</v>
      </c>
      <c r="AV473" t="s">
        <v>86</v>
      </c>
      <c r="AW473" t="s">
        <v>86</v>
      </c>
      <c r="AX473" t="s">
        <v>86</v>
      </c>
      <c r="AY473" t="s">
        <v>86</v>
      </c>
      <c r="AZ473" t="s">
        <v>86</v>
      </c>
      <c r="BA473" t="s">
        <v>86</v>
      </c>
      <c r="BB473" t="s">
        <v>86</v>
      </c>
      <c r="BC473" t="s">
        <v>86</v>
      </c>
      <c r="BD473" t="s">
        <v>86</v>
      </c>
      <c r="BE473" t="s">
        <v>86</v>
      </c>
    </row>
    <row r="474" spans="1:57" x14ac:dyDescent="0.45">
      <c r="A474" t="s">
        <v>1112</v>
      </c>
      <c r="B474" t="s">
        <v>77</v>
      </c>
      <c r="C474" t="s">
        <v>1041</v>
      </c>
      <c r="D474" t="s">
        <v>79</v>
      </c>
      <c r="E474" s="2" t="str">
        <f>HYPERLINK("capsilon://?command=openfolder&amp;siteaddress=FAM.docvelocity-na8.net&amp;folderid=FXC3F1A3C8-D7DE-6C0F-2C9D-4E654326E2CE","FX22033461")</f>
        <v>FX22033461</v>
      </c>
      <c r="F474" t="s">
        <v>80</v>
      </c>
      <c r="G474" t="s">
        <v>80</v>
      </c>
      <c r="H474" t="s">
        <v>81</v>
      </c>
      <c r="I474" t="s">
        <v>1042</v>
      </c>
      <c r="J474">
        <v>144</v>
      </c>
      <c r="K474" t="s">
        <v>83</v>
      </c>
      <c r="L474" t="s">
        <v>84</v>
      </c>
      <c r="M474" t="s">
        <v>85</v>
      </c>
      <c r="N474">
        <v>2</v>
      </c>
      <c r="O474" s="1">
        <v>44629.357673611114</v>
      </c>
      <c r="P474" s="1">
        <v>44629.405405092592</v>
      </c>
      <c r="Q474">
        <v>2442</v>
      </c>
      <c r="R474">
        <v>1682</v>
      </c>
      <c r="S474" t="b">
        <v>0</v>
      </c>
      <c r="T474" t="s">
        <v>86</v>
      </c>
      <c r="U474" t="b">
        <v>1</v>
      </c>
      <c r="V474" t="s">
        <v>139</v>
      </c>
      <c r="W474" s="1">
        <v>44629.387928240743</v>
      </c>
      <c r="X474">
        <v>775</v>
      </c>
      <c r="Y474">
        <v>111</v>
      </c>
      <c r="Z474">
        <v>0</v>
      </c>
      <c r="AA474">
        <v>111</v>
      </c>
      <c r="AB474">
        <v>63</v>
      </c>
      <c r="AC474">
        <v>10</v>
      </c>
      <c r="AD474">
        <v>33</v>
      </c>
      <c r="AE474">
        <v>0</v>
      </c>
      <c r="AF474">
        <v>0</v>
      </c>
      <c r="AG474">
        <v>0</v>
      </c>
      <c r="AH474" t="s">
        <v>746</v>
      </c>
      <c r="AI474" s="1">
        <v>44629.405405092592</v>
      </c>
      <c r="AJ474">
        <v>480</v>
      </c>
      <c r="AK474">
        <v>0</v>
      </c>
      <c r="AL474">
        <v>0</v>
      </c>
      <c r="AM474">
        <v>0</v>
      </c>
      <c r="AN474">
        <v>21</v>
      </c>
      <c r="AO474">
        <v>0</v>
      </c>
      <c r="AP474">
        <v>33</v>
      </c>
      <c r="AQ474">
        <v>0</v>
      </c>
      <c r="AR474">
        <v>0</v>
      </c>
      <c r="AS474">
        <v>0</v>
      </c>
      <c r="AT474" t="s">
        <v>86</v>
      </c>
      <c r="AU474" t="s">
        <v>86</v>
      </c>
      <c r="AV474" t="s">
        <v>86</v>
      </c>
      <c r="AW474" t="s">
        <v>86</v>
      </c>
      <c r="AX474" t="s">
        <v>86</v>
      </c>
      <c r="AY474" t="s">
        <v>86</v>
      </c>
      <c r="AZ474" t="s">
        <v>86</v>
      </c>
      <c r="BA474" t="s">
        <v>86</v>
      </c>
      <c r="BB474" t="s">
        <v>86</v>
      </c>
      <c r="BC474" t="s">
        <v>86</v>
      </c>
      <c r="BD474" t="s">
        <v>86</v>
      </c>
      <c r="BE474" t="s">
        <v>86</v>
      </c>
    </row>
    <row r="475" spans="1:57" x14ac:dyDescent="0.45">
      <c r="A475" t="s">
        <v>1113</v>
      </c>
      <c r="B475" t="s">
        <v>77</v>
      </c>
      <c r="C475" t="s">
        <v>462</v>
      </c>
      <c r="D475" t="s">
        <v>79</v>
      </c>
      <c r="E475" s="2" t="str">
        <f>HYPERLINK("capsilon://?command=openfolder&amp;siteaddress=FAM.docvelocity-na8.net&amp;folderid=FX2575F81E-AC3D-A66F-2147-BAB7E6952D99","FX22031390")</f>
        <v>FX22031390</v>
      </c>
      <c r="F475" t="s">
        <v>80</v>
      </c>
      <c r="G475" t="s">
        <v>80</v>
      </c>
      <c r="H475" t="s">
        <v>81</v>
      </c>
      <c r="I475" t="s">
        <v>1044</v>
      </c>
      <c r="J475">
        <v>156</v>
      </c>
      <c r="K475" t="s">
        <v>83</v>
      </c>
      <c r="L475" t="s">
        <v>84</v>
      </c>
      <c r="M475" t="s">
        <v>85</v>
      </c>
      <c r="N475">
        <v>2</v>
      </c>
      <c r="O475" s="1">
        <v>44629.362743055557</v>
      </c>
      <c r="P475" s="1">
        <v>44629.430821759262</v>
      </c>
      <c r="Q475">
        <v>4743</v>
      </c>
      <c r="R475">
        <v>1139</v>
      </c>
      <c r="S475" t="b">
        <v>0</v>
      </c>
      <c r="T475" t="s">
        <v>86</v>
      </c>
      <c r="U475" t="b">
        <v>1</v>
      </c>
      <c r="V475" t="s">
        <v>105</v>
      </c>
      <c r="W475" s="1">
        <v>44629.422337962962</v>
      </c>
      <c r="X475">
        <v>691</v>
      </c>
      <c r="Y475">
        <v>114</v>
      </c>
      <c r="Z475">
        <v>0</v>
      </c>
      <c r="AA475">
        <v>114</v>
      </c>
      <c r="AB475">
        <v>0</v>
      </c>
      <c r="AC475">
        <v>13</v>
      </c>
      <c r="AD475">
        <v>42</v>
      </c>
      <c r="AE475">
        <v>0</v>
      </c>
      <c r="AF475">
        <v>0</v>
      </c>
      <c r="AG475">
        <v>0</v>
      </c>
      <c r="AH475" t="s">
        <v>746</v>
      </c>
      <c r="AI475" s="1">
        <v>44629.430821759262</v>
      </c>
      <c r="AJ475">
        <v>200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42</v>
      </c>
      <c r="AQ475">
        <v>0</v>
      </c>
      <c r="AR475">
        <v>0</v>
      </c>
      <c r="AS475">
        <v>0</v>
      </c>
      <c r="AT475" t="s">
        <v>86</v>
      </c>
      <c r="AU475" t="s">
        <v>86</v>
      </c>
      <c r="AV475" t="s">
        <v>86</v>
      </c>
      <c r="AW475" t="s">
        <v>86</v>
      </c>
      <c r="AX475" t="s">
        <v>86</v>
      </c>
      <c r="AY475" t="s">
        <v>86</v>
      </c>
      <c r="AZ475" t="s">
        <v>86</v>
      </c>
      <c r="BA475" t="s">
        <v>86</v>
      </c>
      <c r="BB475" t="s">
        <v>86</v>
      </c>
      <c r="BC475" t="s">
        <v>86</v>
      </c>
      <c r="BD475" t="s">
        <v>86</v>
      </c>
      <c r="BE475" t="s">
        <v>86</v>
      </c>
    </row>
    <row r="476" spans="1:57" x14ac:dyDescent="0.45">
      <c r="A476" t="s">
        <v>1114</v>
      </c>
      <c r="B476" t="s">
        <v>77</v>
      </c>
      <c r="C476" t="s">
        <v>962</v>
      </c>
      <c r="D476" t="s">
        <v>79</v>
      </c>
      <c r="E476" s="2" t="str">
        <f>HYPERLINK("capsilon://?command=openfolder&amp;siteaddress=FAM.docvelocity-na8.net&amp;folderid=FX7CCA494F-6522-38F5-5134-E5AD1A6BF8C4","FX22033111")</f>
        <v>FX22033111</v>
      </c>
      <c r="F476" t="s">
        <v>80</v>
      </c>
      <c r="G476" t="s">
        <v>80</v>
      </c>
      <c r="H476" t="s">
        <v>81</v>
      </c>
      <c r="I476" t="s">
        <v>1115</v>
      </c>
      <c r="J476">
        <v>41</v>
      </c>
      <c r="K476" t="s">
        <v>83</v>
      </c>
      <c r="L476" t="s">
        <v>84</v>
      </c>
      <c r="M476" t="s">
        <v>85</v>
      </c>
      <c r="N476">
        <v>2</v>
      </c>
      <c r="O476" s="1">
        <v>44629.407384259262</v>
      </c>
      <c r="P476" s="1">
        <v>44629.432476851849</v>
      </c>
      <c r="Q476">
        <v>1673</v>
      </c>
      <c r="R476">
        <v>495</v>
      </c>
      <c r="S476" t="b">
        <v>0</v>
      </c>
      <c r="T476" t="s">
        <v>86</v>
      </c>
      <c r="U476" t="b">
        <v>0</v>
      </c>
      <c r="V476" t="s">
        <v>139</v>
      </c>
      <c r="W476" s="1">
        <v>44629.429212962961</v>
      </c>
      <c r="X476">
        <v>219</v>
      </c>
      <c r="Y476">
        <v>0</v>
      </c>
      <c r="Z476">
        <v>0</v>
      </c>
      <c r="AA476">
        <v>0</v>
      </c>
      <c r="AB476">
        <v>36</v>
      </c>
      <c r="AC476">
        <v>0</v>
      </c>
      <c r="AD476">
        <v>41</v>
      </c>
      <c r="AE476">
        <v>0</v>
      </c>
      <c r="AF476">
        <v>0</v>
      </c>
      <c r="AG476">
        <v>0</v>
      </c>
      <c r="AH476" t="s">
        <v>114</v>
      </c>
      <c r="AI476" s="1">
        <v>44629.432476851849</v>
      </c>
      <c r="AJ476">
        <v>13</v>
      </c>
      <c r="AK476">
        <v>0</v>
      </c>
      <c r="AL476">
        <v>0</v>
      </c>
      <c r="AM476">
        <v>0</v>
      </c>
      <c r="AN476">
        <v>36</v>
      </c>
      <c r="AO476">
        <v>0</v>
      </c>
      <c r="AP476">
        <v>41</v>
      </c>
      <c r="AQ476">
        <v>0</v>
      </c>
      <c r="AR476">
        <v>0</v>
      </c>
      <c r="AS476">
        <v>0</v>
      </c>
      <c r="AT476" t="s">
        <v>86</v>
      </c>
      <c r="AU476" t="s">
        <v>86</v>
      </c>
      <c r="AV476" t="s">
        <v>86</v>
      </c>
      <c r="AW476" t="s">
        <v>86</v>
      </c>
      <c r="AX476" t="s">
        <v>86</v>
      </c>
      <c r="AY476" t="s">
        <v>86</v>
      </c>
      <c r="AZ476" t="s">
        <v>86</v>
      </c>
      <c r="BA476" t="s">
        <v>86</v>
      </c>
      <c r="BB476" t="s">
        <v>86</v>
      </c>
      <c r="BC476" t="s">
        <v>86</v>
      </c>
      <c r="BD476" t="s">
        <v>86</v>
      </c>
      <c r="BE476" t="s">
        <v>86</v>
      </c>
    </row>
    <row r="477" spans="1:57" x14ac:dyDescent="0.45">
      <c r="A477" t="s">
        <v>1116</v>
      </c>
      <c r="B477" t="s">
        <v>77</v>
      </c>
      <c r="C477" t="s">
        <v>1117</v>
      </c>
      <c r="D477" t="s">
        <v>79</v>
      </c>
      <c r="E477" s="2" t="str">
        <f>HYPERLINK("capsilon://?command=openfolder&amp;siteaddress=FAM.docvelocity-na8.net&amp;folderid=FX4F5DB35F-CF40-18D2-F9AD-0B189B103BDA","FX22033544")</f>
        <v>FX22033544</v>
      </c>
      <c r="F477" t="s">
        <v>80</v>
      </c>
      <c r="G477" t="s">
        <v>80</v>
      </c>
      <c r="H477" t="s">
        <v>81</v>
      </c>
      <c r="I477" t="s">
        <v>1118</v>
      </c>
      <c r="J477">
        <v>92</v>
      </c>
      <c r="K477" t="s">
        <v>83</v>
      </c>
      <c r="L477" t="s">
        <v>84</v>
      </c>
      <c r="M477" t="s">
        <v>85</v>
      </c>
      <c r="N477">
        <v>1</v>
      </c>
      <c r="O477" s="1">
        <v>44629.461840277778</v>
      </c>
      <c r="P477" s="1">
        <v>44629.487233796295</v>
      </c>
      <c r="Q477">
        <v>1760</v>
      </c>
      <c r="R477">
        <v>434</v>
      </c>
      <c r="S477" t="b">
        <v>0</v>
      </c>
      <c r="T477" t="s">
        <v>86</v>
      </c>
      <c r="U477" t="b">
        <v>0</v>
      </c>
      <c r="V477" t="s">
        <v>87</v>
      </c>
      <c r="W477" s="1">
        <v>44629.487233796295</v>
      </c>
      <c r="X477">
        <v>243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92</v>
      </c>
      <c r="AE477">
        <v>80</v>
      </c>
      <c r="AF477">
        <v>0</v>
      </c>
      <c r="AG477">
        <v>3</v>
      </c>
      <c r="AH477" t="s">
        <v>86</v>
      </c>
      <c r="AI477" t="s">
        <v>86</v>
      </c>
      <c r="AJ477" t="s">
        <v>86</v>
      </c>
      <c r="AK477" t="s">
        <v>86</v>
      </c>
      <c r="AL477" t="s">
        <v>86</v>
      </c>
      <c r="AM477" t="s">
        <v>86</v>
      </c>
      <c r="AN477" t="s">
        <v>86</v>
      </c>
      <c r="AO477" t="s">
        <v>86</v>
      </c>
      <c r="AP477" t="s">
        <v>86</v>
      </c>
      <c r="AQ477" t="s">
        <v>86</v>
      </c>
      <c r="AR477" t="s">
        <v>86</v>
      </c>
      <c r="AS477" t="s">
        <v>86</v>
      </c>
      <c r="AT477" t="s">
        <v>86</v>
      </c>
      <c r="AU477" t="s">
        <v>86</v>
      </c>
      <c r="AV477" t="s">
        <v>86</v>
      </c>
      <c r="AW477" t="s">
        <v>86</v>
      </c>
      <c r="AX477" t="s">
        <v>86</v>
      </c>
      <c r="AY477" t="s">
        <v>86</v>
      </c>
      <c r="AZ477" t="s">
        <v>86</v>
      </c>
      <c r="BA477" t="s">
        <v>86</v>
      </c>
      <c r="BB477" t="s">
        <v>86</v>
      </c>
      <c r="BC477" t="s">
        <v>86</v>
      </c>
      <c r="BD477" t="s">
        <v>86</v>
      </c>
      <c r="BE477" t="s">
        <v>86</v>
      </c>
    </row>
    <row r="478" spans="1:57" x14ac:dyDescent="0.45">
      <c r="A478" t="s">
        <v>1119</v>
      </c>
      <c r="B478" t="s">
        <v>77</v>
      </c>
      <c r="C478" t="s">
        <v>437</v>
      </c>
      <c r="D478" t="s">
        <v>79</v>
      </c>
      <c r="E478" s="2" t="str">
        <f>HYPERLINK("capsilon://?command=openfolder&amp;siteaddress=FAM.docvelocity-na8.net&amp;folderid=FX9AC76D17-12F6-3735-E70F-7313D41688BE","FX22016245")</f>
        <v>FX22016245</v>
      </c>
      <c r="F478" t="s">
        <v>80</v>
      </c>
      <c r="G478" t="s">
        <v>80</v>
      </c>
      <c r="H478" t="s">
        <v>81</v>
      </c>
      <c r="I478" t="s">
        <v>1120</v>
      </c>
      <c r="J478">
        <v>28</v>
      </c>
      <c r="K478" t="s">
        <v>83</v>
      </c>
      <c r="L478" t="s">
        <v>84</v>
      </c>
      <c r="M478" t="s">
        <v>85</v>
      </c>
      <c r="N478">
        <v>2</v>
      </c>
      <c r="O478" s="1">
        <v>44629.469351851854</v>
      </c>
      <c r="P478" s="1">
        <v>44629.501377314817</v>
      </c>
      <c r="Q478">
        <v>2080</v>
      </c>
      <c r="R478">
        <v>687</v>
      </c>
      <c r="S478" t="b">
        <v>0</v>
      </c>
      <c r="T478" t="s">
        <v>86</v>
      </c>
      <c r="U478" t="b">
        <v>0</v>
      </c>
      <c r="V478" t="s">
        <v>94</v>
      </c>
      <c r="W478" s="1">
        <v>44629.482997685183</v>
      </c>
      <c r="X478">
        <v>406</v>
      </c>
      <c r="Y478">
        <v>21</v>
      </c>
      <c r="Z478">
        <v>0</v>
      </c>
      <c r="AA478">
        <v>21</v>
      </c>
      <c r="AB478">
        <v>0</v>
      </c>
      <c r="AC478">
        <v>17</v>
      </c>
      <c r="AD478">
        <v>7</v>
      </c>
      <c r="AE478">
        <v>0</v>
      </c>
      <c r="AF478">
        <v>0</v>
      </c>
      <c r="AG478">
        <v>0</v>
      </c>
      <c r="AH478" t="s">
        <v>122</v>
      </c>
      <c r="AI478" s="1">
        <v>44629.501377314817</v>
      </c>
      <c r="AJ478">
        <v>281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7</v>
      </c>
      <c r="AQ478">
        <v>0</v>
      </c>
      <c r="AR478">
        <v>0</v>
      </c>
      <c r="AS478">
        <v>0</v>
      </c>
      <c r="AT478" t="s">
        <v>86</v>
      </c>
      <c r="AU478" t="s">
        <v>86</v>
      </c>
      <c r="AV478" t="s">
        <v>86</v>
      </c>
      <c r="AW478" t="s">
        <v>86</v>
      </c>
      <c r="AX478" t="s">
        <v>86</v>
      </c>
      <c r="AY478" t="s">
        <v>86</v>
      </c>
      <c r="AZ478" t="s">
        <v>86</v>
      </c>
      <c r="BA478" t="s">
        <v>86</v>
      </c>
      <c r="BB478" t="s">
        <v>86</v>
      </c>
      <c r="BC478" t="s">
        <v>86</v>
      </c>
      <c r="BD478" t="s">
        <v>86</v>
      </c>
      <c r="BE478" t="s">
        <v>86</v>
      </c>
    </row>
    <row r="479" spans="1:57" x14ac:dyDescent="0.45">
      <c r="A479" t="s">
        <v>1121</v>
      </c>
      <c r="B479" t="s">
        <v>77</v>
      </c>
      <c r="C479" t="s">
        <v>1122</v>
      </c>
      <c r="D479" t="s">
        <v>79</v>
      </c>
      <c r="E479" s="2" t="str">
        <f>HYPERLINK("capsilon://?command=openfolder&amp;siteaddress=FAM.docvelocity-na8.net&amp;folderid=FX085C16DD-AD48-E483-17C5-DD930B6C37C8","FX22028293")</f>
        <v>FX22028293</v>
      </c>
      <c r="F479" t="s">
        <v>80</v>
      </c>
      <c r="G479" t="s">
        <v>80</v>
      </c>
      <c r="H479" t="s">
        <v>81</v>
      </c>
      <c r="I479" t="s">
        <v>1123</v>
      </c>
      <c r="J479">
        <v>81</v>
      </c>
      <c r="K479" t="s">
        <v>83</v>
      </c>
      <c r="L479" t="s">
        <v>84</v>
      </c>
      <c r="M479" t="s">
        <v>85</v>
      </c>
      <c r="N479">
        <v>2</v>
      </c>
      <c r="O479" s="1">
        <v>44629.47078703704</v>
      </c>
      <c r="P479" s="1">
        <v>44629.505694444444</v>
      </c>
      <c r="Q479">
        <v>2220</v>
      </c>
      <c r="R479">
        <v>796</v>
      </c>
      <c r="S479" t="b">
        <v>0</v>
      </c>
      <c r="T479" t="s">
        <v>86</v>
      </c>
      <c r="U479" t="b">
        <v>0</v>
      </c>
      <c r="V479" t="s">
        <v>94</v>
      </c>
      <c r="W479" s="1">
        <v>44629.488483796296</v>
      </c>
      <c r="X479">
        <v>473</v>
      </c>
      <c r="Y479">
        <v>76</v>
      </c>
      <c r="Z479">
        <v>0</v>
      </c>
      <c r="AA479">
        <v>76</v>
      </c>
      <c r="AB479">
        <v>0</v>
      </c>
      <c r="AC479">
        <v>3</v>
      </c>
      <c r="AD479">
        <v>5</v>
      </c>
      <c r="AE479">
        <v>0</v>
      </c>
      <c r="AF479">
        <v>0</v>
      </c>
      <c r="AG479">
        <v>0</v>
      </c>
      <c r="AH479" t="s">
        <v>106</v>
      </c>
      <c r="AI479" s="1">
        <v>44629.505694444444</v>
      </c>
      <c r="AJ479">
        <v>323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5</v>
      </c>
      <c r="AQ479">
        <v>0</v>
      </c>
      <c r="AR479">
        <v>0</v>
      </c>
      <c r="AS479">
        <v>0</v>
      </c>
      <c r="AT479" t="s">
        <v>86</v>
      </c>
      <c r="AU479" t="s">
        <v>86</v>
      </c>
      <c r="AV479" t="s">
        <v>86</v>
      </c>
      <c r="AW479" t="s">
        <v>86</v>
      </c>
      <c r="AX479" t="s">
        <v>86</v>
      </c>
      <c r="AY479" t="s">
        <v>86</v>
      </c>
      <c r="AZ479" t="s">
        <v>86</v>
      </c>
      <c r="BA479" t="s">
        <v>86</v>
      </c>
      <c r="BB479" t="s">
        <v>86</v>
      </c>
      <c r="BC479" t="s">
        <v>86</v>
      </c>
      <c r="BD479" t="s">
        <v>86</v>
      </c>
      <c r="BE479" t="s">
        <v>86</v>
      </c>
    </row>
    <row r="480" spans="1:57" x14ac:dyDescent="0.45">
      <c r="A480" t="s">
        <v>1124</v>
      </c>
      <c r="B480" t="s">
        <v>77</v>
      </c>
      <c r="C480" t="s">
        <v>846</v>
      </c>
      <c r="D480" t="s">
        <v>79</v>
      </c>
      <c r="E480" s="2" t="str">
        <f>HYPERLINK("capsilon://?command=openfolder&amp;siteaddress=FAM.docvelocity-na8.net&amp;folderid=FX40ED6868-13D5-7AA1-79E9-23DD487404FA","FX22032959")</f>
        <v>FX22032959</v>
      </c>
      <c r="F480" t="s">
        <v>80</v>
      </c>
      <c r="G480" t="s">
        <v>80</v>
      </c>
      <c r="H480" t="s">
        <v>81</v>
      </c>
      <c r="I480" t="s">
        <v>1125</v>
      </c>
      <c r="J480">
        <v>32</v>
      </c>
      <c r="K480" t="s">
        <v>83</v>
      </c>
      <c r="L480" t="s">
        <v>84</v>
      </c>
      <c r="M480" t="s">
        <v>85</v>
      </c>
      <c r="N480">
        <v>1</v>
      </c>
      <c r="O480" s="1">
        <v>44629.480266203704</v>
      </c>
      <c r="P480" s="1">
        <v>44629.48909722222</v>
      </c>
      <c r="Q480">
        <v>603</v>
      </c>
      <c r="R480">
        <v>160</v>
      </c>
      <c r="S480" t="b">
        <v>0</v>
      </c>
      <c r="T480" t="s">
        <v>86</v>
      </c>
      <c r="U480" t="b">
        <v>0</v>
      </c>
      <c r="V480" t="s">
        <v>87</v>
      </c>
      <c r="W480" s="1">
        <v>44629.48909722222</v>
      </c>
      <c r="X480">
        <v>160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32</v>
      </c>
      <c r="AE480">
        <v>27</v>
      </c>
      <c r="AF480">
        <v>0</v>
      </c>
      <c r="AG480">
        <v>2</v>
      </c>
      <c r="AH480" t="s">
        <v>86</v>
      </c>
      <c r="AI480" t="s">
        <v>86</v>
      </c>
      <c r="AJ480" t="s">
        <v>86</v>
      </c>
      <c r="AK480" t="s">
        <v>86</v>
      </c>
      <c r="AL480" t="s">
        <v>86</v>
      </c>
      <c r="AM480" t="s">
        <v>86</v>
      </c>
      <c r="AN480" t="s">
        <v>86</v>
      </c>
      <c r="AO480" t="s">
        <v>86</v>
      </c>
      <c r="AP480" t="s">
        <v>86</v>
      </c>
      <c r="AQ480" t="s">
        <v>86</v>
      </c>
      <c r="AR480" t="s">
        <v>86</v>
      </c>
      <c r="AS480" t="s">
        <v>86</v>
      </c>
      <c r="AT480" t="s">
        <v>86</v>
      </c>
      <c r="AU480" t="s">
        <v>86</v>
      </c>
      <c r="AV480" t="s">
        <v>86</v>
      </c>
      <c r="AW480" t="s">
        <v>86</v>
      </c>
      <c r="AX480" t="s">
        <v>86</v>
      </c>
      <c r="AY480" t="s">
        <v>86</v>
      </c>
      <c r="AZ480" t="s">
        <v>86</v>
      </c>
      <c r="BA480" t="s">
        <v>86</v>
      </c>
      <c r="BB480" t="s">
        <v>86</v>
      </c>
      <c r="BC480" t="s">
        <v>86</v>
      </c>
      <c r="BD480" t="s">
        <v>86</v>
      </c>
      <c r="BE480" t="s">
        <v>86</v>
      </c>
    </row>
    <row r="481" spans="1:57" x14ac:dyDescent="0.45">
      <c r="A481" t="s">
        <v>1126</v>
      </c>
      <c r="B481" t="s">
        <v>77</v>
      </c>
      <c r="C481" t="s">
        <v>1117</v>
      </c>
      <c r="D481" t="s">
        <v>79</v>
      </c>
      <c r="E481" s="2" t="str">
        <f>HYPERLINK("capsilon://?command=openfolder&amp;siteaddress=FAM.docvelocity-na8.net&amp;folderid=FX4F5DB35F-CF40-18D2-F9AD-0B189B103BDA","FX22033544")</f>
        <v>FX22033544</v>
      </c>
      <c r="F481" t="s">
        <v>80</v>
      </c>
      <c r="G481" t="s">
        <v>80</v>
      </c>
      <c r="H481" t="s">
        <v>81</v>
      </c>
      <c r="I481" t="s">
        <v>1118</v>
      </c>
      <c r="J481">
        <v>116</v>
      </c>
      <c r="K481" t="s">
        <v>83</v>
      </c>
      <c r="L481" t="s">
        <v>84</v>
      </c>
      <c r="M481" t="s">
        <v>85</v>
      </c>
      <c r="N481">
        <v>2</v>
      </c>
      <c r="O481" s="1">
        <v>44629.488009259258</v>
      </c>
      <c r="P481" s="1">
        <v>44629.498124999998</v>
      </c>
      <c r="Q481">
        <v>94</v>
      </c>
      <c r="R481">
        <v>780</v>
      </c>
      <c r="S481" t="b">
        <v>0</v>
      </c>
      <c r="T481" t="s">
        <v>86</v>
      </c>
      <c r="U481" t="b">
        <v>1</v>
      </c>
      <c r="V481" t="s">
        <v>116</v>
      </c>
      <c r="W481" s="1">
        <v>44629.494618055556</v>
      </c>
      <c r="X481">
        <v>535</v>
      </c>
      <c r="Y481">
        <v>99</v>
      </c>
      <c r="Z481">
        <v>0</v>
      </c>
      <c r="AA481">
        <v>99</v>
      </c>
      <c r="AB481">
        <v>0</v>
      </c>
      <c r="AC481">
        <v>6</v>
      </c>
      <c r="AD481">
        <v>17</v>
      </c>
      <c r="AE481">
        <v>0</v>
      </c>
      <c r="AF481">
        <v>0</v>
      </c>
      <c r="AG481">
        <v>0</v>
      </c>
      <c r="AH481" t="s">
        <v>122</v>
      </c>
      <c r="AI481" s="1">
        <v>44629.498124999998</v>
      </c>
      <c r="AJ481">
        <v>245</v>
      </c>
      <c r="AK481">
        <v>2</v>
      </c>
      <c r="AL481">
        <v>0</v>
      </c>
      <c r="AM481">
        <v>2</v>
      </c>
      <c r="AN481">
        <v>0</v>
      </c>
      <c r="AO481">
        <v>1</v>
      </c>
      <c r="AP481">
        <v>15</v>
      </c>
      <c r="AQ481">
        <v>0</v>
      </c>
      <c r="AR481">
        <v>0</v>
      </c>
      <c r="AS481">
        <v>0</v>
      </c>
      <c r="AT481" t="s">
        <v>86</v>
      </c>
      <c r="AU481" t="s">
        <v>86</v>
      </c>
      <c r="AV481" t="s">
        <v>86</v>
      </c>
      <c r="AW481" t="s">
        <v>86</v>
      </c>
      <c r="AX481" t="s">
        <v>86</v>
      </c>
      <c r="AY481" t="s">
        <v>86</v>
      </c>
      <c r="AZ481" t="s">
        <v>86</v>
      </c>
      <c r="BA481" t="s">
        <v>86</v>
      </c>
      <c r="BB481" t="s">
        <v>86</v>
      </c>
      <c r="BC481" t="s">
        <v>86</v>
      </c>
      <c r="BD481" t="s">
        <v>86</v>
      </c>
      <c r="BE481" t="s">
        <v>86</v>
      </c>
    </row>
    <row r="482" spans="1:57" x14ac:dyDescent="0.45">
      <c r="A482" t="s">
        <v>1127</v>
      </c>
      <c r="B482" t="s">
        <v>77</v>
      </c>
      <c r="C482" t="s">
        <v>846</v>
      </c>
      <c r="D482" t="s">
        <v>79</v>
      </c>
      <c r="E482" s="2" t="str">
        <f>HYPERLINK("capsilon://?command=openfolder&amp;siteaddress=FAM.docvelocity-na8.net&amp;folderid=FX40ED6868-13D5-7AA1-79E9-23DD487404FA","FX22032959")</f>
        <v>FX22032959</v>
      </c>
      <c r="F482" t="s">
        <v>80</v>
      </c>
      <c r="G482" t="s">
        <v>80</v>
      </c>
      <c r="H482" t="s">
        <v>81</v>
      </c>
      <c r="I482" t="s">
        <v>1125</v>
      </c>
      <c r="J482">
        <v>64</v>
      </c>
      <c r="K482" t="s">
        <v>83</v>
      </c>
      <c r="L482" t="s">
        <v>84</v>
      </c>
      <c r="M482" t="s">
        <v>85</v>
      </c>
      <c r="N482">
        <v>2</v>
      </c>
      <c r="O482" s="1">
        <v>44629.489918981482</v>
      </c>
      <c r="P482" s="1">
        <v>44629.541990740741</v>
      </c>
      <c r="Q482">
        <v>1146</v>
      </c>
      <c r="R482">
        <v>3353</v>
      </c>
      <c r="S482" t="b">
        <v>0</v>
      </c>
      <c r="T482" t="s">
        <v>86</v>
      </c>
      <c r="U482" t="b">
        <v>1</v>
      </c>
      <c r="V482" t="s">
        <v>118</v>
      </c>
      <c r="W482" s="1">
        <v>44629.525787037041</v>
      </c>
      <c r="X482">
        <v>2765</v>
      </c>
      <c r="Y482">
        <v>82</v>
      </c>
      <c r="Z482">
        <v>0</v>
      </c>
      <c r="AA482">
        <v>82</v>
      </c>
      <c r="AB482">
        <v>0</v>
      </c>
      <c r="AC482">
        <v>71</v>
      </c>
      <c r="AD482">
        <v>-18</v>
      </c>
      <c r="AE482">
        <v>0</v>
      </c>
      <c r="AF482">
        <v>0</v>
      </c>
      <c r="AG482">
        <v>0</v>
      </c>
      <c r="AH482" t="s">
        <v>122</v>
      </c>
      <c r="AI482" s="1">
        <v>44629.541990740741</v>
      </c>
      <c r="AJ482">
        <v>579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-18</v>
      </c>
      <c r="AQ482">
        <v>0</v>
      </c>
      <c r="AR482">
        <v>0</v>
      </c>
      <c r="AS482">
        <v>0</v>
      </c>
      <c r="AT482" t="s">
        <v>86</v>
      </c>
      <c r="AU482" t="s">
        <v>86</v>
      </c>
      <c r="AV482" t="s">
        <v>86</v>
      </c>
      <c r="AW482" t="s">
        <v>86</v>
      </c>
      <c r="AX482" t="s">
        <v>86</v>
      </c>
      <c r="AY482" t="s">
        <v>86</v>
      </c>
      <c r="AZ482" t="s">
        <v>86</v>
      </c>
      <c r="BA482" t="s">
        <v>86</v>
      </c>
      <c r="BB482" t="s">
        <v>86</v>
      </c>
      <c r="BC482" t="s">
        <v>86</v>
      </c>
      <c r="BD482" t="s">
        <v>86</v>
      </c>
      <c r="BE482" t="s">
        <v>86</v>
      </c>
    </row>
    <row r="483" spans="1:57" x14ac:dyDescent="0.45">
      <c r="A483" t="s">
        <v>1128</v>
      </c>
      <c r="B483" t="s">
        <v>77</v>
      </c>
      <c r="C483" t="s">
        <v>1129</v>
      </c>
      <c r="D483" t="s">
        <v>79</v>
      </c>
      <c r="E483" s="2" t="str">
        <f>HYPERLINK("capsilon://?command=openfolder&amp;siteaddress=FAM.docvelocity-na8.net&amp;folderid=FX3EA3138A-F8ED-C48C-A960-4B899FCB3839","FX22033855")</f>
        <v>FX22033855</v>
      </c>
      <c r="F483" t="s">
        <v>80</v>
      </c>
      <c r="G483" t="s">
        <v>80</v>
      </c>
      <c r="H483" t="s">
        <v>81</v>
      </c>
      <c r="I483" t="s">
        <v>1130</v>
      </c>
      <c r="J483">
        <v>60</v>
      </c>
      <c r="K483" t="s">
        <v>83</v>
      </c>
      <c r="L483" t="s">
        <v>84</v>
      </c>
      <c r="M483" t="s">
        <v>85</v>
      </c>
      <c r="N483">
        <v>2</v>
      </c>
      <c r="O483" s="1">
        <v>44629.500057870369</v>
      </c>
      <c r="P483" s="1">
        <v>44629.543576388889</v>
      </c>
      <c r="Q483">
        <v>3226</v>
      </c>
      <c r="R483">
        <v>534</v>
      </c>
      <c r="S483" t="b">
        <v>0</v>
      </c>
      <c r="T483" t="s">
        <v>86</v>
      </c>
      <c r="U483" t="b">
        <v>0</v>
      </c>
      <c r="V483" t="s">
        <v>202</v>
      </c>
      <c r="W483" s="1">
        <v>44629.505474537036</v>
      </c>
      <c r="X483">
        <v>361</v>
      </c>
      <c r="Y483">
        <v>37</v>
      </c>
      <c r="Z483">
        <v>0</v>
      </c>
      <c r="AA483">
        <v>37</v>
      </c>
      <c r="AB483">
        <v>0</v>
      </c>
      <c r="AC483">
        <v>7</v>
      </c>
      <c r="AD483">
        <v>23</v>
      </c>
      <c r="AE483">
        <v>0</v>
      </c>
      <c r="AF483">
        <v>0</v>
      </c>
      <c r="AG483">
        <v>0</v>
      </c>
      <c r="AH483" t="s">
        <v>122</v>
      </c>
      <c r="AI483" s="1">
        <v>44629.543576388889</v>
      </c>
      <c r="AJ483">
        <v>137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23</v>
      </c>
      <c r="AQ483">
        <v>0</v>
      </c>
      <c r="AR483">
        <v>0</v>
      </c>
      <c r="AS483">
        <v>0</v>
      </c>
      <c r="AT483" t="s">
        <v>86</v>
      </c>
      <c r="AU483" t="s">
        <v>86</v>
      </c>
      <c r="AV483" t="s">
        <v>86</v>
      </c>
      <c r="AW483" t="s">
        <v>86</v>
      </c>
      <c r="AX483" t="s">
        <v>86</v>
      </c>
      <c r="AY483" t="s">
        <v>86</v>
      </c>
      <c r="AZ483" t="s">
        <v>86</v>
      </c>
      <c r="BA483" t="s">
        <v>86</v>
      </c>
      <c r="BB483" t="s">
        <v>86</v>
      </c>
      <c r="BC483" t="s">
        <v>86</v>
      </c>
      <c r="BD483" t="s">
        <v>86</v>
      </c>
      <c r="BE483" t="s">
        <v>86</v>
      </c>
    </row>
    <row r="484" spans="1:57" x14ac:dyDescent="0.45">
      <c r="A484" t="s">
        <v>1131</v>
      </c>
      <c r="B484" t="s">
        <v>77</v>
      </c>
      <c r="C484" t="s">
        <v>1129</v>
      </c>
      <c r="D484" t="s">
        <v>79</v>
      </c>
      <c r="E484" s="2" t="str">
        <f>HYPERLINK("capsilon://?command=openfolder&amp;siteaddress=FAM.docvelocity-na8.net&amp;folderid=FX3EA3138A-F8ED-C48C-A960-4B899FCB3839","FX22033855")</f>
        <v>FX22033855</v>
      </c>
      <c r="F484" t="s">
        <v>80</v>
      </c>
      <c r="G484" t="s">
        <v>80</v>
      </c>
      <c r="H484" t="s">
        <v>81</v>
      </c>
      <c r="I484" t="s">
        <v>1132</v>
      </c>
      <c r="J484">
        <v>28</v>
      </c>
      <c r="K484" t="s">
        <v>83</v>
      </c>
      <c r="L484" t="s">
        <v>84</v>
      </c>
      <c r="M484" t="s">
        <v>85</v>
      </c>
      <c r="N484">
        <v>2</v>
      </c>
      <c r="O484" s="1">
        <v>44629.500590277778</v>
      </c>
      <c r="P484" s="1">
        <v>44629.544791666667</v>
      </c>
      <c r="Q484">
        <v>3207</v>
      </c>
      <c r="R484">
        <v>612</v>
      </c>
      <c r="S484" t="b">
        <v>0</v>
      </c>
      <c r="T484" t="s">
        <v>86</v>
      </c>
      <c r="U484" t="b">
        <v>0</v>
      </c>
      <c r="V484" t="s">
        <v>154</v>
      </c>
      <c r="W484" s="1">
        <v>44629.507638888892</v>
      </c>
      <c r="X484">
        <v>411</v>
      </c>
      <c r="Y484">
        <v>21</v>
      </c>
      <c r="Z484">
        <v>0</v>
      </c>
      <c r="AA484">
        <v>21</v>
      </c>
      <c r="AB484">
        <v>0</v>
      </c>
      <c r="AC484">
        <v>5</v>
      </c>
      <c r="AD484">
        <v>7</v>
      </c>
      <c r="AE484">
        <v>0</v>
      </c>
      <c r="AF484">
        <v>0</v>
      </c>
      <c r="AG484">
        <v>0</v>
      </c>
      <c r="AH484" t="s">
        <v>122</v>
      </c>
      <c r="AI484" s="1">
        <v>44629.544791666667</v>
      </c>
      <c r="AJ484">
        <v>104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86</v>
      </c>
      <c r="AU484" t="s">
        <v>86</v>
      </c>
      <c r="AV484" t="s">
        <v>86</v>
      </c>
      <c r="AW484" t="s">
        <v>86</v>
      </c>
      <c r="AX484" t="s">
        <v>86</v>
      </c>
      <c r="AY484" t="s">
        <v>86</v>
      </c>
      <c r="AZ484" t="s">
        <v>86</v>
      </c>
      <c r="BA484" t="s">
        <v>86</v>
      </c>
      <c r="BB484" t="s">
        <v>86</v>
      </c>
      <c r="BC484" t="s">
        <v>86</v>
      </c>
      <c r="BD484" t="s">
        <v>86</v>
      </c>
      <c r="BE484" t="s">
        <v>86</v>
      </c>
    </row>
    <row r="485" spans="1:57" x14ac:dyDescent="0.45">
      <c r="A485" t="s">
        <v>1133</v>
      </c>
      <c r="B485" t="s">
        <v>77</v>
      </c>
      <c r="C485" t="s">
        <v>1129</v>
      </c>
      <c r="D485" t="s">
        <v>79</v>
      </c>
      <c r="E485" s="2" t="str">
        <f>HYPERLINK("capsilon://?command=openfolder&amp;siteaddress=FAM.docvelocity-na8.net&amp;folderid=FX3EA3138A-F8ED-C48C-A960-4B899FCB3839","FX22033855")</f>
        <v>FX22033855</v>
      </c>
      <c r="F485" t="s">
        <v>80</v>
      </c>
      <c r="G485" t="s">
        <v>80</v>
      </c>
      <c r="H485" t="s">
        <v>81</v>
      </c>
      <c r="I485" t="s">
        <v>1134</v>
      </c>
      <c r="J485">
        <v>28</v>
      </c>
      <c r="K485" t="s">
        <v>83</v>
      </c>
      <c r="L485" t="s">
        <v>84</v>
      </c>
      <c r="M485" t="s">
        <v>85</v>
      </c>
      <c r="N485">
        <v>2</v>
      </c>
      <c r="O485" s="1">
        <v>44629.500821759262</v>
      </c>
      <c r="P485" s="1">
        <v>44629.545868055553</v>
      </c>
      <c r="Q485">
        <v>3707</v>
      </c>
      <c r="R485">
        <v>185</v>
      </c>
      <c r="S485" t="b">
        <v>0</v>
      </c>
      <c r="T485" t="s">
        <v>86</v>
      </c>
      <c r="U485" t="b">
        <v>0</v>
      </c>
      <c r="V485" t="s">
        <v>202</v>
      </c>
      <c r="W485" s="1">
        <v>44629.506562499999</v>
      </c>
      <c r="X485">
        <v>93</v>
      </c>
      <c r="Y485">
        <v>21</v>
      </c>
      <c r="Z485">
        <v>0</v>
      </c>
      <c r="AA485">
        <v>21</v>
      </c>
      <c r="AB485">
        <v>0</v>
      </c>
      <c r="AC485">
        <v>0</v>
      </c>
      <c r="AD485">
        <v>7</v>
      </c>
      <c r="AE485">
        <v>0</v>
      </c>
      <c r="AF485">
        <v>0</v>
      </c>
      <c r="AG485">
        <v>0</v>
      </c>
      <c r="AH485" t="s">
        <v>122</v>
      </c>
      <c r="AI485" s="1">
        <v>44629.545868055553</v>
      </c>
      <c r="AJ485">
        <v>92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7</v>
      </c>
      <c r="AQ485">
        <v>0</v>
      </c>
      <c r="AR485">
        <v>0</v>
      </c>
      <c r="AS485">
        <v>0</v>
      </c>
      <c r="AT485" t="s">
        <v>86</v>
      </c>
      <c r="AU485" t="s">
        <v>86</v>
      </c>
      <c r="AV485" t="s">
        <v>86</v>
      </c>
      <c r="AW485" t="s">
        <v>86</v>
      </c>
      <c r="AX485" t="s">
        <v>86</v>
      </c>
      <c r="AY485" t="s">
        <v>86</v>
      </c>
      <c r="AZ485" t="s">
        <v>86</v>
      </c>
      <c r="BA485" t="s">
        <v>86</v>
      </c>
      <c r="BB485" t="s">
        <v>86</v>
      </c>
      <c r="BC485" t="s">
        <v>86</v>
      </c>
      <c r="BD485" t="s">
        <v>86</v>
      </c>
      <c r="BE485" t="s">
        <v>86</v>
      </c>
    </row>
    <row r="486" spans="1:57" x14ac:dyDescent="0.45">
      <c r="A486" t="s">
        <v>1135</v>
      </c>
      <c r="B486" t="s">
        <v>77</v>
      </c>
      <c r="C486" t="s">
        <v>1129</v>
      </c>
      <c r="D486" t="s">
        <v>79</v>
      </c>
      <c r="E486" s="2" t="str">
        <f>HYPERLINK("capsilon://?command=openfolder&amp;siteaddress=FAM.docvelocity-na8.net&amp;folderid=FX3EA3138A-F8ED-C48C-A960-4B899FCB3839","FX22033855")</f>
        <v>FX22033855</v>
      </c>
      <c r="F486" t="s">
        <v>80</v>
      </c>
      <c r="G486" t="s">
        <v>80</v>
      </c>
      <c r="H486" t="s">
        <v>81</v>
      </c>
      <c r="I486" t="s">
        <v>1136</v>
      </c>
      <c r="J486">
        <v>28</v>
      </c>
      <c r="K486" t="s">
        <v>83</v>
      </c>
      <c r="L486" t="s">
        <v>84</v>
      </c>
      <c r="M486" t="s">
        <v>85</v>
      </c>
      <c r="N486">
        <v>2</v>
      </c>
      <c r="O486" s="1">
        <v>44629.501076388886</v>
      </c>
      <c r="P486" s="1">
        <v>44629.547337962962</v>
      </c>
      <c r="Q486">
        <v>3799</v>
      </c>
      <c r="R486">
        <v>198</v>
      </c>
      <c r="S486" t="b">
        <v>0</v>
      </c>
      <c r="T486" t="s">
        <v>86</v>
      </c>
      <c r="U486" t="b">
        <v>0</v>
      </c>
      <c r="V486" t="s">
        <v>113</v>
      </c>
      <c r="W486" s="1">
        <v>44629.506550925929</v>
      </c>
      <c r="X486">
        <v>72</v>
      </c>
      <c r="Y486">
        <v>21</v>
      </c>
      <c r="Z486">
        <v>0</v>
      </c>
      <c r="AA486">
        <v>21</v>
      </c>
      <c r="AB486">
        <v>0</v>
      </c>
      <c r="AC486">
        <v>2</v>
      </c>
      <c r="AD486">
        <v>7</v>
      </c>
      <c r="AE486">
        <v>0</v>
      </c>
      <c r="AF486">
        <v>0</v>
      </c>
      <c r="AG486">
        <v>0</v>
      </c>
      <c r="AH486" t="s">
        <v>122</v>
      </c>
      <c r="AI486" s="1">
        <v>44629.547337962962</v>
      </c>
      <c r="AJ486">
        <v>126</v>
      </c>
      <c r="AK486">
        <v>3</v>
      </c>
      <c r="AL486">
        <v>0</v>
      </c>
      <c r="AM486">
        <v>3</v>
      </c>
      <c r="AN486">
        <v>0</v>
      </c>
      <c r="AO486">
        <v>2</v>
      </c>
      <c r="AP486">
        <v>4</v>
      </c>
      <c r="AQ486">
        <v>0</v>
      </c>
      <c r="AR486">
        <v>0</v>
      </c>
      <c r="AS486">
        <v>0</v>
      </c>
      <c r="AT486" t="s">
        <v>86</v>
      </c>
      <c r="AU486" t="s">
        <v>86</v>
      </c>
      <c r="AV486" t="s">
        <v>86</v>
      </c>
      <c r="AW486" t="s">
        <v>86</v>
      </c>
      <c r="AX486" t="s">
        <v>86</v>
      </c>
      <c r="AY486" t="s">
        <v>86</v>
      </c>
      <c r="AZ486" t="s">
        <v>86</v>
      </c>
      <c r="BA486" t="s">
        <v>86</v>
      </c>
      <c r="BB486" t="s">
        <v>86</v>
      </c>
      <c r="BC486" t="s">
        <v>86</v>
      </c>
      <c r="BD486" t="s">
        <v>86</v>
      </c>
      <c r="BE486" t="s">
        <v>86</v>
      </c>
    </row>
    <row r="487" spans="1:57" x14ac:dyDescent="0.45">
      <c r="A487" t="s">
        <v>1137</v>
      </c>
      <c r="B487" t="s">
        <v>77</v>
      </c>
      <c r="C487" t="s">
        <v>1129</v>
      </c>
      <c r="D487" t="s">
        <v>79</v>
      </c>
      <c r="E487" s="2" t="str">
        <f>HYPERLINK("capsilon://?command=openfolder&amp;siteaddress=FAM.docvelocity-na8.net&amp;folderid=FX3EA3138A-F8ED-C48C-A960-4B899FCB3839","FX22033855")</f>
        <v>FX22033855</v>
      </c>
      <c r="F487" t="s">
        <v>80</v>
      </c>
      <c r="G487" t="s">
        <v>80</v>
      </c>
      <c r="H487" t="s">
        <v>81</v>
      </c>
      <c r="I487" t="s">
        <v>1138</v>
      </c>
      <c r="J487">
        <v>68</v>
      </c>
      <c r="K487" t="s">
        <v>83</v>
      </c>
      <c r="L487" t="s">
        <v>84</v>
      </c>
      <c r="M487" t="s">
        <v>85</v>
      </c>
      <c r="N487">
        <v>2</v>
      </c>
      <c r="O487" s="1">
        <v>44629.50236111111</v>
      </c>
      <c r="P487" s="1">
        <v>44629.548784722225</v>
      </c>
      <c r="Q487">
        <v>3776</v>
      </c>
      <c r="R487">
        <v>235</v>
      </c>
      <c r="S487" t="b">
        <v>0</v>
      </c>
      <c r="T487" t="s">
        <v>86</v>
      </c>
      <c r="U487" t="b">
        <v>0</v>
      </c>
      <c r="V487" t="s">
        <v>113</v>
      </c>
      <c r="W487" s="1">
        <v>44629.507754629631</v>
      </c>
      <c r="X487">
        <v>103</v>
      </c>
      <c r="Y487">
        <v>63</v>
      </c>
      <c r="Z487">
        <v>0</v>
      </c>
      <c r="AA487">
        <v>63</v>
      </c>
      <c r="AB487">
        <v>0</v>
      </c>
      <c r="AC487">
        <v>2</v>
      </c>
      <c r="AD487">
        <v>5</v>
      </c>
      <c r="AE487">
        <v>0</v>
      </c>
      <c r="AF487">
        <v>0</v>
      </c>
      <c r="AG487">
        <v>0</v>
      </c>
      <c r="AH487" t="s">
        <v>122</v>
      </c>
      <c r="AI487" s="1">
        <v>44629.548784722225</v>
      </c>
      <c r="AJ487">
        <v>124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5</v>
      </c>
      <c r="AQ487">
        <v>0</v>
      </c>
      <c r="AR487">
        <v>0</v>
      </c>
      <c r="AS487">
        <v>0</v>
      </c>
      <c r="AT487" t="s">
        <v>86</v>
      </c>
      <c r="AU487" t="s">
        <v>86</v>
      </c>
      <c r="AV487" t="s">
        <v>86</v>
      </c>
      <c r="AW487" t="s">
        <v>86</v>
      </c>
      <c r="AX487" t="s">
        <v>86</v>
      </c>
      <c r="AY487" t="s">
        <v>86</v>
      </c>
      <c r="AZ487" t="s">
        <v>86</v>
      </c>
      <c r="BA487" t="s">
        <v>86</v>
      </c>
      <c r="BB487" t="s">
        <v>86</v>
      </c>
      <c r="BC487" t="s">
        <v>86</v>
      </c>
      <c r="BD487" t="s">
        <v>86</v>
      </c>
      <c r="BE487" t="s">
        <v>86</v>
      </c>
    </row>
    <row r="488" spans="1:57" x14ac:dyDescent="0.45">
      <c r="A488" t="s">
        <v>1139</v>
      </c>
      <c r="B488" t="s">
        <v>77</v>
      </c>
      <c r="C488" t="s">
        <v>1140</v>
      </c>
      <c r="D488" t="s">
        <v>79</v>
      </c>
      <c r="E488" s="2" t="str">
        <f>HYPERLINK("capsilon://?command=openfolder&amp;siteaddress=FAM.docvelocity-na8.net&amp;folderid=FX6862AF5F-2A66-5577-337C-C538E5CE3A3A","FX220210433")</f>
        <v>FX220210433</v>
      </c>
      <c r="F488" t="s">
        <v>80</v>
      </c>
      <c r="G488" t="s">
        <v>80</v>
      </c>
      <c r="H488" t="s">
        <v>81</v>
      </c>
      <c r="I488" t="s">
        <v>1141</v>
      </c>
      <c r="J488">
        <v>0</v>
      </c>
      <c r="K488" t="s">
        <v>83</v>
      </c>
      <c r="L488" t="s">
        <v>84</v>
      </c>
      <c r="M488" t="s">
        <v>85</v>
      </c>
      <c r="N488">
        <v>1</v>
      </c>
      <c r="O488" s="1">
        <v>44621.621377314812</v>
      </c>
      <c r="P488" s="1">
        <v>44621.747546296298</v>
      </c>
      <c r="Q488">
        <v>10579</v>
      </c>
      <c r="R488">
        <v>322</v>
      </c>
      <c r="S488" t="b">
        <v>0</v>
      </c>
      <c r="T488" t="s">
        <v>86</v>
      </c>
      <c r="U488" t="b">
        <v>0</v>
      </c>
      <c r="V488" t="s">
        <v>87</v>
      </c>
      <c r="W488" s="1">
        <v>44621.747546296298</v>
      </c>
      <c r="X488">
        <v>113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63</v>
      </c>
      <c r="AF488">
        <v>0</v>
      </c>
      <c r="AG488">
        <v>5</v>
      </c>
      <c r="AH488" t="s">
        <v>86</v>
      </c>
      <c r="AI488" t="s">
        <v>86</v>
      </c>
      <c r="AJ488" t="s">
        <v>86</v>
      </c>
      <c r="AK488" t="s">
        <v>86</v>
      </c>
      <c r="AL488" t="s">
        <v>86</v>
      </c>
      <c r="AM488" t="s">
        <v>86</v>
      </c>
      <c r="AN488" t="s">
        <v>86</v>
      </c>
      <c r="AO488" t="s">
        <v>86</v>
      </c>
      <c r="AP488" t="s">
        <v>86</v>
      </c>
      <c r="AQ488" t="s">
        <v>86</v>
      </c>
      <c r="AR488" t="s">
        <v>86</v>
      </c>
      <c r="AS488" t="s">
        <v>86</v>
      </c>
      <c r="AT488" t="s">
        <v>86</v>
      </c>
      <c r="AU488" t="s">
        <v>86</v>
      </c>
      <c r="AV488" t="s">
        <v>86</v>
      </c>
      <c r="AW488" t="s">
        <v>86</v>
      </c>
      <c r="AX488" t="s">
        <v>86</v>
      </c>
      <c r="AY488" t="s">
        <v>86</v>
      </c>
      <c r="AZ488" t="s">
        <v>86</v>
      </c>
      <c r="BA488" t="s">
        <v>86</v>
      </c>
      <c r="BB488" t="s">
        <v>86</v>
      </c>
      <c r="BC488" t="s">
        <v>86</v>
      </c>
      <c r="BD488" t="s">
        <v>86</v>
      </c>
      <c r="BE488" t="s">
        <v>86</v>
      </c>
    </row>
    <row r="489" spans="1:57" x14ac:dyDescent="0.45">
      <c r="A489" t="s">
        <v>1142</v>
      </c>
      <c r="B489" t="s">
        <v>77</v>
      </c>
      <c r="C489" t="s">
        <v>1143</v>
      </c>
      <c r="D489" t="s">
        <v>79</v>
      </c>
      <c r="E489" s="2" t="str">
        <f>HYPERLINK("capsilon://?command=openfolder&amp;siteaddress=FAM.docvelocity-na8.net&amp;folderid=FXA48054E8-0FE7-A5E0-1561-638A8DC3A6CC","FX2203261")</f>
        <v>FX2203261</v>
      </c>
      <c r="F489" t="s">
        <v>80</v>
      </c>
      <c r="G489" t="s">
        <v>80</v>
      </c>
      <c r="H489" t="s">
        <v>81</v>
      </c>
      <c r="I489" t="s">
        <v>1144</v>
      </c>
      <c r="J489">
        <v>0</v>
      </c>
      <c r="K489" t="s">
        <v>83</v>
      </c>
      <c r="L489" t="s">
        <v>84</v>
      </c>
      <c r="M489" t="s">
        <v>85</v>
      </c>
      <c r="N489">
        <v>1</v>
      </c>
      <c r="O489" s="1">
        <v>44621.621516203704</v>
      </c>
      <c r="P489" s="1">
        <v>44621.749571759261</v>
      </c>
      <c r="Q489">
        <v>9922</v>
      </c>
      <c r="R489">
        <v>1142</v>
      </c>
      <c r="S489" t="b">
        <v>0</v>
      </c>
      <c r="T489" t="s">
        <v>86</v>
      </c>
      <c r="U489" t="b">
        <v>0</v>
      </c>
      <c r="V489" t="s">
        <v>87</v>
      </c>
      <c r="W489" s="1">
        <v>44621.749571759261</v>
      </c>
      <c r="X489">
        <v>175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243</v>
      </c>
      <c r="AF489">
        <v>0</v>
      </c>
      <c r="AG489">
        <v>8</v>
      </c>
      <c r="AH489" t="s">
        <v>86</v>
      </c>
      <c r="AI489" t="s">
        <v>86</v>
      </c>
      <c r="AJ489" t="s">
        <v>86</v>
      </c>
      <c r="AK489" t="s">
        <v>86</v>
      </c>
      <c r="AL489" t="s">
        <v>86</v>
      </c>
      <c r="AM489" t="s">
        <v>86</v>
      </c>
      <c r="AN489" t="s">
        <v>86</v>
      </c>
      <c r="AO489" t="s">
        <v>86</v>
      </c>
      <c r="AP489" t="s">
        <v>86</v>
      </c>
      <c r="AQ489" t="s">
        <v>86</v>
      </c>
      <c r="AR489" t="s">
        <v>86</v>
      </c>
      <c r="AS489" t="s">
        <v>86</v>
      </c>
      <c r="AT489" t="s">
        <v>86</v>
      </c>
      <c r="AU489" t="s">
        <v>86</v>
      </c>
      <c r="AV489" t="s">
        <v>86</v>
      </c>
      <c r="AW489" t="s">
        <v>86</v>
      </c>
      <c r="AX489" t="s">
        <v>86</v>
      </c>
      <c r="AY489" t="s">
        <v>86</v>
      </c>
      <c r="AZ489" t="s">
        <v>86</v>
      </c>
      <c r="BA489" t="s">
        <v>86</v>
      </c>
      <c r="BB489" t="s">
        <v>86</v>
      </c>
      <c r="BC489" t="s">
        <v>86</v>
      </c>
      <c r="BD489" t="s">
        <v>86</v>
      </c>
      <c r="BE489" t="s">
        <v>86</v>
      </c>
    </row>
    <row r="490" spans="1:57" x14ac:dyDescent="0.45">
      <c r="A490" t="s">
        <v>1145</v>
      </c>
      <c r="B490" t="s">
        <v>77</v>
      </c>
      <c r="C490" t="s">
        <v>1146</v>
      </c>
      <c r="D490" t="s">
        <v>79</v>
      </c>
      <c r="E490" s="2" t="str">
        <f t="shared" ref="E490:E495" si="10">HYPERLINK("capsilon://?command=openfolder&amp;siteaddress=FAM.docvelocity-na8.net&amp;folderid=FX7669BDD4-8A0D-70FA-4254-DACF6761EF78","FX22029773")</f>
        <v>FX22029773</v>
      </c>
      <c r="F490" t="s">
        <v>80</v>
      </c>
      <c r="G490" t="s">
        <v>80</v>
      </c>
      <c r="H490" t="s">
        <v>81</v>
      </c>
      <c r="I490" t="s">
        <v>1147</v>
      </c>
      <c r="J490">
        <v>0</v>
      </c>
      <c r="K490" t="s">
        <v>83</v>
      </c>
      <c r="L490" t="s">
        <v>84</v>
      </c>
      <c r="M490" t="s">
        <v>85</v>
      </c>
      <c r="N490">
        <v>2</v>
      </c>
      <c r="O490" s="1">
        <v>44621.621863425928</v>
      </c>
      <c r="P490" s="1">
        <v>44621.693414351852</v>
      </c>
      <c r="Q490">
        <v>5712</v>
      </c>
      <c r="R490">
        <v>470</v>
      </c>
      <c r="S490" t="b">
        <v>0</v>
      </c>
      <c r="T490" t="s">
        <v>86</v>
      </c>
      <c r="U490" t="b">
        <v>0</v>
      </c>
      <c r="V490" t="s">
        <v>105</v>
      </c>
      <c r="W490" s="1">
        <v>44621.628148148149</v>
      </c>
      <c r="X490">
        <v>324</v>
      </c>
      <c r="Y490">
        <v>42</v>
      </c>
      <c r="Z490">
        <v>0</v>
      </c>
      <c r="AA490">
        <v>42</v>
      </c>
      <c r="AB490">
        <v>0</v>
      </c>
      <c r="AC490">
        <v>11</v>
      </c>
      <c r="AD490">
        <v>-42</v>
      </c>
      <c r="AE490">
        <v>0</v>
      </c>
      <c r="AF490">
        <v>0</v>
      </c>
      <c r="AG490">
        <v>0</v>
      </c>
      <c r="AH490" t="s">
        <v>122</v>
      </c>
      <c r="AI490" s="1">
        <v>44621.693414351852</v>
      </c>
      <c r="AJ490">
        <v>146</v>
      </c>
      <c r="AK490">
        <v>3</v>
      </c>
      <c r="AL490">
        <v>0</v>
      </c>
      <c r="AM490">
        <v>3</v>
      </c>
      <c r="AN490">
        <v>0</v>
      </c>
      <c r="AO490">
        <v>2</v>
      </c>
      <c r="AP490">
        <v>-45</v>
      </c>
      <c r="AQ490">
        <v>0</v>
      </c>
      <c r="AR490">
        <v>0</v>
      </c>
      <c r="AS490">
        <v>0</v>
      </c>
      <c r="AT490" t="s">
        <v>86</v>
      </c>
      <c r="AU490" t="s">
        <v>86</v>
      </c>
      <c r="AV490" t="s">
        <v>86</v>
      </c>
      <c r="AW490" t="s">
        <v>86</v>
      </c>
      <c r="AX490" t="s">
        <v>86</v>
      </c>
      <c r="AY490" t="s">
        <v>86</v>
      </c>
      <c r="AZ490" t="s">
        <v>86</v>
      </c>
      <c r="BA490" t="s">
        <v>86</v>
      </c>
      <c r="BB490" t="s">
        <v>86</v>
      </c>
      <c r="BC490" t="s">
        <v>86</v>
      </c>
      <c r="BD490" t="s">
        <v>86</v>
      </c>
      <c r="BE490" t="s">
        <v>86</v>
      </c>
    </row>
    <row r="491" spans="1:57" x14ac:dyDescent="0.45">
      <c r="A491" t="s">
        <v>1148</v>
      </c>
      <c r="B491" t="s">
        <v>77</v>
      </c>
      <c r="C491" t="s">
        <v>1146</v>
      </c>
      <c r="D491" t="s">
        <v>79</v>
      </c>
      <c r="E491" s="2" t="str">
        <f t="shared" si="10"/>
        <v>FX22029773</v>
      </c>
      <c r="F491" t="s">
        <v>80</v>
      </c>
      <c r="G491" t="s">
        <v>80</v>
      </c>
      <c r="H491" t="s">
        <v>81</v>
      </c>
      <c r="I491" t="s">
        <v>1149</v>
      </c>
      <c r="J491">
        <v>0</v>
      </c>
      <c r="K491" t="s">
        <v>83</v>
      </c>
      <c r="L491" t="s">
        <v>84</v>
      </c>
      <c r="M491" t="s">
        <v>85</v>
      </c>
      <c r="N491">
        <v>2</v>
      </c>
      <c r="O491" s="1">
        <v>44621.622210648151</v>
      </c>
      <c r="P491" s="1">
        <v>44621.695868055554</v>
      </c>
      <c r="Q491">
        <v>5936</v>
      </c>
      <c r="R491">
        <v>428</v>
      </c>
      <c r="S491" t="b">
        <v>0</v>
      </c>
      <c r="T491" t="s">
        <v>86</v>
      </c>
      <c r="U491" t="b">
        <v>0</v>
      </c>
      <c r="V491" t="s">
        <v>94</v>
      </c>
      <c r="W491" s="1">
        <v>44621.626354166663</v>
      </c>
      <c r="X491">
        <v>125</v>
      </c>
      <c r="Y491">
        <v>36</v>
      </c>
      <c r="Z491">
        <v>0</v>
      </c>
      <c r="AA491">
        <v>36</v>
      </c>
      <c r="AB491">
        <v>0</v>
      </c>
      <c r="AC491">
        <v>18</v>
      </c>
      <c r="AD491">
        <v>-36</v>
      </c>
      <c r="AE491">
        <v>0</v>
      </c>
      <c r="AF491">
        <v>0</v>
      </c>
      <c r="AG491">
        <v>0</v>
      </c>
      <c r="AH491" t="s">
        <v>106</v>
      </c>
      <c r="AI491" s="1">
        <v>44621.695868055554</v>
      </c>
      <c r="AJ491">
        <v>303</v>
      </c>
      <c r="AK491">
        <v>1</v>
      </c>
      <c r="AL491">
        <v>0</v>
      </c>
      <c r="AM491">
        <v>1</v>
      </c>
      <c r="AN491">
        <v>0</v>
      </c>
      <c r="AO491">
        <v>1</v>
      </c>
      <c r="AP491">
        <v>-37</v>
      </c>
      <c r="AQ491">
        <v>0</v>
      </c>
      <c r="AR491">
        <v>0</v>
      </c>
      <c r="AS491">
        <v>0</v>
      </c>
      <c r="AT491" t="s">
        <v>86</v>
      </c>
      <c r="AU491" t="s">
        <v>86</v>
      </c>
      <c r="AV491" t="s">
        <v>86</v>
      </c>
      <c r="AW491" t="s">
        <v>86</v>
      </c>
      <c r="AX491" t="s">
        <v>86</v>
      </c>
      <c r="AY491" t="s">
        <v>86</v>
      </c>
      <c r="AZ491" t="s">
        <v>86</v>
      </c>
      <c r="BA491" t="s">
        <v>86</v>
      </c>
      <c r="BB491" t="s">
        <v>86</v>
      </c>
      <c r="BC491" t="s">
        <v>86</v>
      </c>
      <c r="BD491" t="s">
        <v>86</v>
      </c>
      <c r="BE491" t="s">
        <v>86</v>
      </c>
    </row>
    <row r="492" spans="1:57" x14ac:dyDescent="0.45">
      <c r="A492" t="s">
        <v>1150</v>
      </c>
      <c r="B492" t="s">
        <v>77</v>
      </c>
      <c r="C492" t="s">
        <v>1146</v>
      </c>
      <c r="D492" t="s">
        <v>79</v>
      </c>
      <c r="E492" s="2" t="str">
        <f t="shared" si="10"/>
        <v>FX22029773</v>
      </c>
      <c r="F492" t="s">
        <v>80</v>
      </c>
      <c r="G492" t="s">
        <v>80</v>
      </c>
      <c r="H492" t="s">
        <v>81</v>
      </c>
      <c r="I492" t="s">
        <v>1151</v>
      </c>
      <c r="J492">
        <v>0</v>
      </c>
      <c r="K492" t="s">
        <v>83</v>
      </c>
      <c r="L492" t="s">
        <v>84</v>
      </c>
      <c r="M492" t="s">
        <v>85</v>
      </c>
      <c r="N492">
        <v>2</v>
      </c>
      <c r="O492" s="1">
        <v>44621.622488425928</v>
      </c>
      <c r="P492" s="1">
        <v>44621.694120370368</v>
      </c>
      <c r="Q492">
        <v>5325</v>
      </c>
      <c r="R492">
        <v>864</v>
      </c>
      <c r="S492" t="b">
        <v>0</v>
      </c>
      <c r="T492" t="s">
        <v>86</v>
      </c>
      <c r="U492" t="b">
        <v>0</v>
      </c>
      <c r="V492" t="s">
        <v>116</v>
      </c>
      <c r="W492" s="1">
        <v>44621.639467592591</v>
      </c>
      <c r="X492">
        <v>803</v>
      </c>
      <c r="Y492">
        <v>42</v>
      </c>
      <c r="Z492">
        <v>0</v>
      </c>
      <c r="AA492">
        <v>42</v>
      </c>
      <c r="AB492">
        <v>0</v>
      </c>
      <c r="AC492">
        <v>32</v>
      </c>
      <c r="AD492">
        <v>-42</v>
      </c>
      <c r="AE492">
        <v>0</v>
      </c>
      <c r="AF492">
        <v>0</v>
      </c>
      <c r="AG492">
        <v>0</v>
      </c>
      <c r="AH492" t="s">
        <v>122</v>
      </c>
      <c r="AI492" s="1">
        <v>44621.694120370368</v>
      </c>
      <c r="AJ492">
        <v>61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-42</v>
      </c>
      <c r="AQ492">
        <v>0</v>
      </c>
      <c r="AR492">
        <v>0</v>
      </c>
      <c r="AS492">
        <v>0</v>
      </c>
      <c r="AT492" t="s">
        <v>86</v>
      </c>
      <c r="AU492" t="s">
        <v>86</v>
      </c>
      <c r="AV492" t="s">
        <v>86</v>
      </c>
      <c r="AW492" t="s">
        <v>86</v>
      </c>
      <c r="AX492" t="s">
        <v>86</v>
      </c>
      <c r="AY492" t="s">
        <v>86</v>
      </c>
      <c r="AZ492" t="s">
        <v>86</v>
      </c>
      <c r="BA492" t="s">
        <v>86</v>
      </c>
      <c r="BB492" t="s">
        <v>86</v>
      </c>
      <c r="BC492" t="s">
        <v>86</v>
      </c>
      <c r="BD492" t="s">
        <v>86</v>
      </c>
      <c r="BE492" t="s">
        <v>86</v>
      </c>
    </row>
    <row r="493" spans="1:57" x14ac:dyDescent="0.45">
      <c r="A493" t="s">
        <v>1152</v>
      </c>
      <c r="B493" t="s">
        <v>77</v>
      </c>
      <c r="C493" t="s">
        <v>1146</v>
      </c>
      <c r="D493" t="s">
        <v>79</v>
      </c>
      <c r="E493" s="2" t="str">
        <f t="shared" si="10"/>
        <v>FX22029773</v>
      </c>
      <c r="F493" t="s">
        <v>80</v>
      </c>
      <c r="G493" t="s">
        <v>80</v>
      </c>
      <c r="H493" t="s">
        <v>81</v>
      </c>
      <c r="I493" t="s">
        <v>1153</v>
      </c>
      <c r="J493">
        <v>0</v>
      </c>
      <c r="K493" t="s">
        <v>83</v>
      </c>
      <c r="L493" t="s">
        <v>84</v>
      </c>
      <c r="M493" t="s">
        <v>85</v>
      </c>
      <c r="N493">
        <v>2</v>
      </c>
      <c r="O493" s="1">
        <v>44621.622650462959</v>
      </c>
      <c r="P493" s="1">
        <v>44621.696064814816</v>
      </c>
      <c r="Q493">
        <v>5748</v>
      </c>
      <c r="R493">
        <v>595</v>
      </c>
      <c r="S493" t="b">
        <v>0</v>
      </c>
      <c r="T493" t="s">
        <v>86</v>
      </c>
      <c r="U493" t="b">
        <v>0</v>
      </c>
      <c r="V493" t="s">
        <v>94</v>
      </c>
      <c r="W493" s="1">
        <v>44621.633287037039</v>
      </c>
      <c r="X493">
        <v>534</v>
      </c>
      <c r="Y493">
        <v>21</v>
      </c>
      <c r="Z493">
        <v>0</v>
      </c>
      <c r="AA493">
        <v>21</v>
      </c>
      <c r="AB493">
        <v>0</v>
      </c>
      <c r="AC493">
        <v>13</v>
      </c>
      <c r="AD493">
        <v>-21</v>
      </c>
      <c r="AE493">
        <v>0</v>
      </c>
      <c r="AF493">
        <v>0</v>
      </c>
      <c r="AG493">
        <v>0</v>
      </c>
      <c r="AH493" t="s">
        <v>122</v>
      </c>
      <c r="AI493" s="1">
        <v>44621.696064814816</v>
      </c>
      <c r="AJ493">
        <v>61</v>
      </c>
      <c r="AK493">
        <v>3</v>
      </c>
      <c r="AL493">
        <v>0</v>
      </c>
      <c r="AM493">
        <v>3</v>
      </c>
      <c r="AN493">
        <v>0</v>
      </c>
      <c r="AO493">
        <v>2</v>
      </c>
      <c r="AP493">
        <v>-24</v>
      </c>
      <c r="AQ493">
        <v>0</v>
      </c>
      <c r="AR493">
        <v>0</v>
      </c>
      <c r="AS493">
        <v>0</v>
      </c>
      <c r="AT493" t="s">
        <v>86</v>
      </c>
      <c r="AU493" t="s">
        <v>86</v>
      </c>
      <c r="AV493" t="s">
        <v>86</v>
      </c>
      <c r="AW493" t="s">
        <v>86</v>
      </c>
      <c r="AX493" t="s">
        <v>86</v>
      </c>
      <c r="AY493" t="s">
        <v>86</v>
      </c>
      <c r="AZ493" t="s">
        <v>86</v>
      </c>
      <c r="BA493" t="s">
        <v>86</v>
      </c>
      <c r="BB493" t="s">
        <v>86</v>
      </c>
      <c r="BC493" t="s">
        <v>86</v>
      </c>
      <c r="BD493" t="s">
        <v>86</v>
      </c>
      <c r="BE493" t="s">
        <v>86</v>
      </c>
    </row>
    <row r="494" spans="1:57" x14ac:dyDescent="0.45">
      <c r="A494" t="s">
        <v>1154</v>
      </c>
      <c r="B494" t="s">
        <v>77</v>
      </c>
      <c r="C494" t="s">
        <v>1146</v>
      </c>
      <c r="D494" t="s">
        <v>79</v>
      </c>
      <c r="E494" s="2" t="str">
        <f t="shared" si="10"/>
        <v>FX22029773</v>
      </c>
      <c r="F494" t="s">
        <v>80</v>
      </c>
      <c r="G494" t="s">
        <v>80</v>
      </c>
      <c r="H494" t="s">
        <v>81</v>
      </c>
      <c r="I494" t="s">
        <v>1155</v>
      </c>
      <c r="J494">
        <v>0</v>
      </c>
      <c r="K494" t="s">
        <v>83</v>
      </c>
      <c r="L494" t="s">
        <v>84</v>
      </c>
      <c r="M494" t="s">
        <v>85</v>
      </c>
      <c r="N494">
        <v>2</v>
      </c>
      <c r="O494" s="1">
        <v>44621.623090277775</v>
      </c>
      <c r="P494" s="1">
        <v>44621.701770833337</v>
      </c>
      <c r="Q494">
        <v>5348</v>
      </c>
      <c r="R494">
        <v>1450</v>
      </c>
      <c r="S494" t="b">
        <v>0</v>
      </c>
      <c r="T494" t="s">
        <v>86</v>
      </c>
      <c r="U494" t="b">
        <v>0</v>
      </c>
      <c r="V494" t="s">
        <v>152</v>
      </c>
      <c r="W494" s="1">
        <v>44621.638599537036</v>
      </c>
      <c r="X494">
        <v>941</v>
      </c>
      <c r="Y494">
        <v>42</v>
      </c>
      <c r="Z494">
        <v>0</v>
      </c>
      <c r="AA494">
        <v>42</v>
      </c>
      <c r="AB494">
        <v>0</v>
      </c>
      <c r="AC494">
        <v>34</v>
      </c>
      <c r="AD494">
        <v>-42</v>
      </c>
      <c r="AE494">
        <v>0</v>
      </c>
      <c r="AF494">
        <v>0</v>
      </c>
      <c r="AG494">
        <v>0</v>
      </c>
      <c r="AH494" t="s">
        <v>106</v>
      </c>
      <c r="AI494" s="1">
        <v>44621.701770833337</v>
      </c>
      <c r="AJ494">
        <v>509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-42</v>
      </c>
      <c r="AQ494">
        <v>0</v>
      </c>
      <c r="AR494">
        <v>0</v>
      </c>
      <c r="AS494">
        <v>0</v>
      </c>
      <c r="AT494" t="s">
        <v>86</v>
      </c>
      <c r="AU494" t="s">
        <v>86</v>
      </c>
      <c r="AV494" t="s">
        <v>86</v>
      </c>
      <c r="AW494" t="s">
        <v>86</v>
      </c>
      <c r="AX494" t="s">
        <v>86</v>
      </c>
      <c r="AY494" t="s">
        <v>86</v>
      </c>
      <c r="AZ494" t="s">
        <v>86</v>
      </c>
      <c r="BA494" t="s">
        <v>86</v>
      </c>
      <c r="BB494" t="s">
        <v>86</v>
      </c>
      <c r="BC494" t="s">
        <v>86</v>
      </c>
      <c r="BD494" t="s">
        <v>86</v>
      </c>
      <c r="BE494" t="s">
        <v>86</v>
      </c>
    </row>
    <row r="495" spans="1:57" x14ac:dyDescent="0.45">
      <c r="A495" t="s">
        <v>1156</v>
      </c>
      <c r="B495" t="s">
        <v>77</v>
      </c>
      <c r="C495" t="s">
        <v>1146</v>
      </c>
      <c r="D495" t="s">
        <v>79</v>
      </c>
      <c r="E495" s="2" t="str">
        <f t="shared" si="10"/>
        <v>FX22029773</v>
      </c>
      <c r="F495" t="s">
        <v>80</v>
      </c>
      <c r="G495" t="s">
        <v>80</v>
      </c>
      <c r="H495" t="s">
        <v>81</v>
      </c>
      <c r="I495" t="s">
        <v>1157</v>
      </c>
      <c r="J495">
        <v>0</v>
      </c>
      <c r="K495" t="s">
        <v>83</v>
      </c>
      <c r="L495" t="s">
        <v>84</v>
      </c>
      <c r="M495" t="s">
        <v>85</v>
      </c>
      <c r="N495">
        <v>1</v>
      </c>
      <c r="O495" s="1">
        <v>44621.623935185184</v>
      </c>
      <c r="P495" s="1">
        <v>44621.752256944441</v>
      </c>
      <c r="Q495">
        <v>10651</v>
      </c>
      <c r="R495">
        <v>436</v>
      </c>
      <c r="S495" t="b">
        <v>0</v>
      </c>
      <c r="T495" t="s">
        <v>86</v>
      </c>
      <c r="U495" t="b">
        <v>0</v>
      </c>
      <c r="V495" t="s">
        <v>87</v>
      </c>
      <c r="W495" s="1">
        <v>44621.752256944441</v>
      </c>
      <c r="X495">
        <v>217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41</v>
      </c>
      <c r="AF495">
        <v>0</v>
      </c>
      <c r="AG495">
        <v>2</v>
      </c>
      <c r="AH495" t="s">
        <v>86</v>
      </c>
      <c r="AI495" t="s">
        <v>86</v>
      </c>
      <c r="AJ495" t="s">
        <v>86</v>
      </c>
      <c r="AK495" t="s">
        <v>86</v>
      </c>
      <c r="AL495" t="s">
        <v>86</v>
      </c>
      <c r="AM495" t="s">
        <v>86</v>
      </c>
      <c r="AN495" t="s">
        <v>86</v>
      </c>
      <c r="AO495" t="s">
        <v>86</v>
      </c>
      <c r="AP495" t="s">
        <v>86</v>
      </c>
      <c r="AQ495" t="s">
        <v>86</v>
      </c>
      <c r="AR495" t="s">
        <v>86</v>
      </c>
      <c r="AS495" t="s">
        <v>86</v>
      </c>
      <c r="AT495" t="s">
        <v>86</v>
      </c>
      <c r="AU495" t="s">
        <v>86</v>
      </c>
      <c r="AV495" t="s">
        <v>86</v>
      </c>
      <c r="AW495" t="s">
        <v>86</v>
      </c>
      <c r="AX495" t="s">
        <v>86</v>
      </c>
      <c r="AY495" t="s">
        <v>86</v>
      </c>
      <c r="AZ495" t="s">
        <v>86</v>
      </c>
      <c r="BA495" t="s">
        <v>86</v>
      </c>
      <c r="BB495" t="s">
        <v>86</v>
      </c>
      <c r="BC495" t="s">
        <v>86</v>
      </c>
      <c r="BD495" t="s">
        <v>86</v>
      </c>
      <c r="BE495" t="s">
        <v>86</v>
      </c>
    </row>
    <row r="496" spans="1:57" x14ac:dyDescent="0.45">
      <c r="A496" t="s">
        <v>1158</v>
      </c>
      <c r="B496" t="s">
        <v>77</v>
      </c>
      <c r="C496" t="s">
        <v>1159</v>
      </c>
      <c r="D496" t="s">
        <v>79</v>
      </c>
      <c r="E496" s="2" t="str">
        <f>HYPERLINK("capsilon://?command=openfolder&amp;siteaddress=FAM.docvelocity-na8.net&amp;folderid=FXA6D04407-E330-5BD1-C085-11768DE9339F","FX22033228")</f>
        <v>FX22033228</v>
      </c>
      <c r="F496" t="s">
        <v>80</v>
      </c>
      <c r="G496" t="s">
        <v>80</v>
      </c>
      <c r="H496" t="s">
        <v>81</v>
      </c>
      <c r="I496" t="s">
        <v>1160</v>
      </c>
      <c r="J496">
        <v>335</v>
      </c>
      <c r="K496" t="s">
        <v>83</v>
      </c>
      <c r="L496" t="s">
        <v>84</v>
      </c>
      <c r="M496" t="s">
        <v>85</v>
      </c>
      <c r="N496">
        <v>1</v>
      </c>
      <c r="O496" s="1">
        <v>44629.563437500001</v>
      </c>
      <c r="P496" s="1">
        <v>44629.585196759261</v>
      </c>
      <c r="Q496">
        <v>1170</v>
      </c>
      <c r="R496">
        <v>710</v>
      </c>
      <c r="S496" t="b">
        <v>0</v>
      </c>
      <c r="T496" t="s">
        <v>86</v>
      </c>
      <c r="U496" t="b">
        <v>0</v>
      </c>
      <c r="V496" t="s">
        <v>94</v>
      </c>
      <c r="W496" s="1">
        <v>44629.585196759261</v>
      </c>
      <c r="X496">
        <v>375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335</v>
      </c>
      <c r="AE496">
        <v>311</v>
      </c>
      <c r="AF496">
        <v>0</v>
      </c>
      <c r="AG496">
        <v>9</v>
      </c>
      <c r="AH496" t="s">
        <v>86</v>
      </c>
      <c r="AI496" t="s">
        <v>86</v>
      </c>
      <c r="AJ496" t="s">
        <v>86</v>
      </c>
      <c r="AK496" t="s">
        <v>86</v>
      </c>
      <c r="AL496" t="s">
        <v>86</v>
      </c>
      <c r="AM496" t="s">
        <v>86</v>
      </c>
      <c r="AN496" t="s">
        <v>86</v>
      </c>
      <c r="AO496" t="s">
        <v>86</v>
      </c>
      <c r="AP496" t="s">
        <v>86</v>
      </c>
      <c r="AQ496" t="s">
        <v>86</v>
      </c>
      <c r="AR496" t="s">
        <v>86</v>
      </c>
      <c r="AS496" t="s">
        <v>86</v>
      </c>
      <c r="AT496" t="s">
        <v>86</v>
      </c>
      <c r="AU496" t="s">
        <v>86</v>
      </c>
      <c r="AV496" t="s">
        <v>86</v>
      </c>
      <c r="AW496" t="s">
        <v>86</v>
      </c>
      <c r="AX496" t="s">
        <v>86</v>
      </c>
      <c r="AY496" t="s">
        <v>86</v>
      </c>
      <c r="AZ496" t="s">
        <v>86</v>
      </c>
      <c r="BA496" t="s">
        <v>86</v>
      </c>
      <c r="BB496" t="s">
        <v>86</v>
      </c>
      <c r="BC496" t="s">
        <v>86</v>
      </c>
      <c r="BD496" t="s">
        <v>86</v>
      </c>
      <c r="BE496" t="s">
        <v>86</v>
      </c>
    </row>
    <row r="497" spans="1:57" x14ac:dyDescent="0.45">
      <c r="A497" t="s">
        <v>1161</v>
      </c>
      <c r="B497" t="s">
        <v>77</v>
      </c>
      <c r="C497" t="s">
        <v>1146</v>
      </c>
      <c r="D497" t="s">
        <v>79</v>
      </c>
      <c r="E497" s="2" t="str">
        <f>HYPERLINK("capsilon://?command=openfolder&amp;siteaddress=FAM.docvelocity-na8.net&amp;folderid=FX7669BDD4-8A0D-70FA-4254-DACF6761EF78","FX22029773")</f>
        <v>FX22029773</v>
      </c>
      <c r="F497" t="s">
        <v>80</v>
      </c>
      <c r="G497" t="s">
        <v>80</v>
      </c>
      <c r="H497" t="s">
        <v>81</v>
      </c>
      <c r="I497" t="s">
        <v>1162</v>
      </c>
      <c r="J497">
        <v>0</v>
      </c>
      <c r="K497" t="s">
        <v>83</v>
      </c>
      <c r="L497" t="s">
        <v>84</v>
      </c>
      <c r="M497" t="s">
        <v>85</v>
      </c>
      <c r="N497">
        <v>1</v>
      </c>
      <c r="O497" s="1">
        <v>44621.624189814815</v>
      </c>
      <c r="P497" s="1">
        <v>44621.754027777781</v>
      </c>
      <c r="Q497">
        <v>10970</v>
      </c>
      <c r="R497">
        <v>248</v>
      </c>
      <c r="S497" t="b">
        <v>0</v>
      </c>
      <c r="T497" t="s">
        <v>86</v>
      </c>
      <c r="U497" t="b">
        <v>0</v>
      </c>
      <c r="V497" t="s">
        <v>87</v>
      </c>
      <c r="W497" s="1">
        <v>44621.754027777781</v>
      </c>
      <c r="X497">
        <v>98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41</v>
      </c>
      <c r="AF497">
        <v>0</v>
      </c>
      <c r="AG497">
        <v>2</v>
      </c>
      <c r="AH497" t="s">
        <v>86</v>
      </c>
      <c r="AI497" t="s">
        <v>86</v>
      </c>
      <c r="AJ497" t="s">
        <v>86</v>
      </c>
      <c r="AK497" t="s">
        <v>86</v>
      </c>
      <c r="AL497" t="s">
        <v>86</v>
      </c>
      <c r="AM497" t="s">
        <v>86</v>
      </c>
      <c r="AN497" t="s">
        <v>86</v>
      </c>
      <c r="AO497" t="s">
        <v>86</v>
      </c>
      <c r="AP497" t="s">
        <v>86</v>
      </c>
      <c r="AQ497" t="s">
        <v>86</v>
      </c>
      <c r="AR497" t="s">
        <v>86</v>
      </c>
      <c r="AS497" t="s">
        <v>86</v>
      </c>
      <c r="AT497" t="s">
        <v>86</v>
      </c>
      <c r="AU497" t="s">
        <v>86</v>
      </c>
      <c r="AV497" t="s">
        <v>86</v>
      </c>
      <c r="AW497" t="s">
        <v>86</v>
      </c>
      <c r="AX497" t="s">
        <v>86</v>
      </c>
      <c r="AY497" t="s">
        <v>86</v>
      </c>
      <c r="AZ497" t="s">
        <v>86</v>
      </c>
      <c r="BA497" t="s">
        <v>86</v>
      </c>
      <c r="BB497" t="s">
        <v>86</v>
      </c>
      <c r="BC497" t="s">
        <v>86</v>
      </c>
      <c r="BD497" t="s">
        <v>86</v>
      </c>
      <c r="BE497" t="s">
        <v>86</v>
      </c>
    </row>
    <row r="498" spans="1:57" x14ac:dyDescent="0.45">
      <c r="A498" t="s">
        <v>1163</v>
      </c>
      <c r="B498" t="s">
        <v>77</v>
      </c>
      <c r="C498" t="s">
        <v>1146</v>
      </c>
      <c r="D498" t="s">
        <v>79</v>
      </c>
      <c r="E498" s="2" t="str">
        <f>HYPERLINK("capsilon://?command=openfolder&amp;siteaddress=FAM.docvelocity-na8.net&amp;folderid=FX7669BDD4-8A0D-70FA-4254-DACF6761EF78","FX22029773")</f>
        <v>FX22029773</v>
      </c>
      <c r="F498" t="s">
        <v>80</v>
      </c>
      <c r="G498" t="s">
        <v>80</v>
      </c>
      <c r="H498" t="s">
        <v>81</v>
      </c>
      <c r="I498" t="s">
        <v>1164</v>
      </c>
      <c r="J498">
        <v>0</v>
      </c>
      <c r="K498" t="s">
        <v>83</v>
      </c>
      <c r="L498" t="s">
        <v>84</v>
      </c>
      <c r="M498" t="s">
        <v>85</v>
      </c>
      <c r="N498">
        <v>2</v>
      </c>
      <c r="O498" s="1">
        <v>44621.624259259261</v>
      </c>
      <c r="P498" s="1">
        <v>44621.697013888886</v>
      </c>
      <c r="Q498">
        <v>5950</v>
      </c>
      <c r="R498">
        <v>336</v>
      </c>
      <c r="S498" t="b">
        <v>0</v>
      </c>
      <c r="T498" t="s">
        <v>86</v>
      </c>
      <c r="U498" t="b">
        <v>0</v>
      </c>
      <c r="V498" t="s">
        <v>202</v>
      </c>
      <c r="W498" s="1">
        <v>44621.631122685183</v>
      </c>
      <c r="X498">
        <v>255</v>
      </c>
      <c r="Y498">
        <v>42</v>
      </c>
      <c r="Z498">
        <v>0</v>
      </c>
      <c r="AA498">
        <v>42</v>
      </c>
      <c r="AB498">
        <v>0</v>
      </c>
      <c r="AC498">
        <v>10</v>
      </c>
      <c r="AD498">
        <v>-42</v>
      </c>
      <c r="AE498">
        <v>0</v>
      </c>
      <c r="AF498">
        <v>0</v>
      </c>
      <c r="AG498">
        <v>0</v>
      </c>
      <c r="AH498" t="s">
        <v>122</v>
      </c>
      <c r="AI498" s="1">
        <v>44621.697013888886</v>
      </c>
      <c r="AJ498">
        <v>81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-42</v>
      </c>
      <c r="AQ498">
        <v>0</v>
      </c>
      <c r="AR498">
        <v>0</v>
      </c>
      <c r="AS498">
        <v>0</v>
      </c>
      <c r="AT498" t="s">
        <v>86</v>
      </c>
      <c r="AU498" t="s">
        <v>86</v>
      </c>
      <c r="AV498" t="s">
        <v>86</v>
      </c>
      <c r="AW498" t="s">
        <v>86</v>
      </c>
      <c r="AX498" t="s">
        <v>86</v>
      </c>
      <c r="AY498" t="s">
        <v>86</v>
      </c>
      <c r="AZ498" t="s">
        <v>86</v>
      </c>
      <c r="BA498" t="s">
        <v>86</v>
      </c>
      <c r="BB498" t="s">
        <v>86</v>
      </c>
      <c r="BC498" t="s">
        <v>86</v>
      </c>
      <c r="BD498" t="s">
        <v>86</v>
      </c>
      <c r="BE498" t="s">
        <v>86</v>
      </c>
    </row>
    <row r="499" spans="1:57" x14ac:dyDescent="0.45">
      <c r="A499" t="s">
        <v>1165</v>
      </c>
      <c r="B499" t="s">
        <v>77</v>
      </c>
      <c r="C499" t="s">
        <v>1166</v>
      </c>
      <c r="D499" t="s">
        <v>79</v>
      </c>
      <c r="E499" s="2" t="str">
        <f>HYPERLINK("capsilon://?command=openfolder&amp;siteaddress=FAM.docvelocity-na8.net&amp;folderid=FX9F21EF82-4583-8D2E-108F-816BE0582FAA","FX22033112")</f>
        <v>FX22033112</v>
      </c>
      <c r="F499" t="s">
        <v>80</v>
      </c>
      <c r="G499" t="s">
        <v>80</v>
      </c>
      <c r="H499" t="s">
        <v>81</v>
      </c>
      <c r="I499" t="s">
        <v>1167</v>
      </c>
      <c r="J499">
        <v>200</v>
      </c>
      <c r="K499" t="s">
        <v>83</v>
      </c>
      <c r="L499" t="s">
        <v>84</v>
      </c>
      <c r="M499" t="s">
        <v>85</v>
      </c>
      <c r="N499">
        <v>1</v>
      </c>
      <c r="O499" s="1">
        <v>44629.581967592596</v>
      </c>
      <c r="P499" s="1">
        <v>44629.588726851849</v>
      </c>
      <c r="Q499">
        <v>27</v>
      </c>
      <c r="R499">
        <v>557</v>
      </c>
      <c r="S499" t="b">
        <v>0</v>
      </c>
      <c r="T499" t="s">
        <v>86</v>
      </c>
      <c r="U499" t="b">
        <v>0</v>
      </c>
      <c r="V499" t="s">
        <v>202</v>
      </c>
      <c r="W499" s="1">
        <v>44629.588726851849</v>
      </c>
      <c r="X499">
        <v>548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200</v>
      </c>
      <c r="AE499">
        <v>176</v>
      </c>
      <c r="AF499">
        <v>0</v>
      </c>
      <c r="AG499">
        <v>8</v>
      </c>
      <c r="AH499" t="s">
        <v>86</v>
      </c>
      <c r="AI499" t="s">
        <v>86</v>
      </c>
      <c r="AJ499" t="s">
        <v>86</v>
      </c>
      <c r="AK499" t="s">
        <v>86</v>
      </c>
      <c r="AL499" t="s">
        <v>86</v>
      </c>
      <c r="AM499" t="s">
        <v>86</v>
      </c>
      <c r="AN499" t="s">
        <v>86</v>
      </c>
      <c r="AO499" t="s">
        <v>86</v>
      </c>
      <c r="AP499" t="s">
        <v>86</v>
      </c>
      <c r="AQ499" t="s">
        <v>86</v>
      </c>
      <c r="AR499" t="s">
        <v>86</v>
      </c>
      <c r="AS499" t="s">
        <v>86</v>
      </c>
      <c r="AT499" t="s">
        <v>86</v>
      </c>
      <c r="AU499" t="s">
        <v>86</v>
      </c>
      <c r="AV499" t="s">
        <v>86</v>
      </c>
      <c r="AW499" t="s">
        <v>86</v>
      </c>
      <c r="AX499" t="s">
        <v>86</v>
      </c>
      <c r="AY499" t="s">
        <v>86</v>
      </c>
      <c r="AZ499" t="s">
        <v>86</v>
      </c>
      <c r="BA499" t="s">
        <v>86</v>
      </c>
      <c r="BB499" t="s">
        <v>86</v>
      </c>
      <c r="BC499" t="s">
        <v>86</v>
      </c>
      <c r="BD499" t="s">
        <v>86</v>
      </c>
      <c r="BE499" t="s">
        <v>86</v>
      </c>
    </row>
    <row r="500" spans="1:57" x14ac:dyDescent="0.45">
      <c r="A500" t="s">
        <v>1168</v>
      </c>
      <c r="B500" t="s">
        <v>77</v>
      </c>
      <c r="C500" t="s">
        <v>1159</v>
      </c>
      <c r="D500" t="s">
        <v>79</v>
      </c>
      <c r="E500" s="2" t="str">
        <f>HYPERLINK("capsilon://?command=openfolder&amp;siteaddress=FAM.docvelocity-na8.net&amp;folderid=FXA6D04407-E330-5BD1-C085-11768DE9339F","FX22033228")</f>
        <v>FX22033228</v>
      </c>
      <c r="F500" t="s">
        <v>80</v>
      </c>
      <c r="G500" t="s">
        <v>80</v>
      </c>
      <c r="H500" t="s">
        <v>81</v>
      </c>
      <c r="I500" t="s">
        <v>1160</v>
      </c>
      <c r="J500">
        <v>467</v>
      </c>
      <c r="K500" t="s">
        <v>83</v>
      </c>
      <c r="L500" t="s">
        <v>84</v>
      </c>
      <c r="M500" t="s">
        <v>85</v>
      </c>
      <c r="N500">
        <v>2</v>
      </c>
      <c r="O500" s="1">
        <v>44629.586064814815</v>
      </c>
      <c r="P500" s="1">
        <v>44629.696631944447</v>
      </c>
      <c r="Q500">
        <v>3914</v>
      </c>
      <c r="R500">
        <v>5639</v>
      </c>
      <c r="S500" t="b">
        <v>0</v>
      </c>
      <c r="T500" t="s">
        <v>86</v>
      </c>
      <c r="U500" t="b">
        <v>1</v>
      </c>
      <c r="V500" t="s">
        <v>116</v>
      </c>
      <c r="W500" s="1">
        <v>44629.666342592594</v>
      </c>
      <c r="X500">
        <v>2302</v>
      </c>
      <c r="Y500">
        <v>419</v>
      </c>
      <c r="Z500">
        <v>0</v>
      </c>
      <c r="AA500">
        <v>419</v>
      </c>
      <c r="AB500">
        <v>0</v>
      </c>
      <c r="AC500">
        <v>103</v>
      </c>
      <c r="AD500">
        <v>48</v>
      </c>
      <c r="AE500">
        <v>0</v>
      </c>
      <c r="AF500">
        <v>0</v>
      </c>
      <c r="AG500">
        <v>0</v>
      </c>
      <c r="AH500" t="s">
        <v>92</v>
      </c>
      <c r="AI500" s="1">
        <v>44629.696631944447</v>
      </c>
      <c r="AJ500">
        <v>2468</v>
      </c>
      <c r="AK500">
        <v>9</v>
      </c>
      <c r="AL500">
        <v>0</v>
      </c>
      <c r="AM500">
        <v>9</v>
      </c>
      <c r="AN500">
        <v>0</v>
      </c>
      <c r="AO500">
        <v>9</v>
      </c>
      <c r="AP500">
        <v>39</v>
      </c>
      <c r="AQ500">
        <v>0</v>
      </c>
      <c r="AR500">
        <v>0</v>
      </c>
      <c r="AS500">
        <v>0</v>
      </c>
      <c r="AT500" t="s">
        <v>86</v>
      </c>
      <c r="AU500" t="s">
        <v>86</v>
      </c>
      <c r="AV500" t="s">
        <v>86</v>
      </c>
      <c r="AW500" t="s">
        <v>86</v>
      </c>
      <c r="AX500" t="s">
        <v>86</v>
      </c>
      <c r="AY500" t="s">
        <v>86</v>
      </c>
      <c r="AZ500" t="s">
        <v>86</v>
      </c>
      <c r="BA500" t="s">
        <v>86</v>
      </c>
      <c r="BB500" t="s">
        <v>86</v>
      </c>
      <c r="BC500" t="s">
        <v>86</v>
      </c>
      <c r="BD500" t="s">
        <v>86</v>
      </c>
      <c r="BE500" t="s">
        <v>86</v>
      </c>
    </row>
    <row r="501" spans="1:57" x14ac:dyDescent="0.45">
      <c r="A501" t="s">
        <v>1169</v>
      </c>
      <c r="B501" t="s">
        <v>77</v>
      </c>
      <c r="C501" t="s">
        <v>1016</v>
      </c>
      <c r="D501" t="s">
        <v>79</v>
      </c>
      <c r="E501" s="2" t="str">
        <f>HYPERLINK("capsilon://?command=openfolder&amp;siteaddress=FAM.docvelocity-na8.net&amp;folderid=FXE4BCC956-FA7F-CDA6-B68C-683AF60C2D99","FX22031451")</f>
        <v>FX22031451</v>
      </c>
      <c r="F501" t="s">
        <v>80</v>
      </c>
      <c r="G501" t="s">
        <v>80</v>
      </c>
      <c r="H501" t="s">
        <v>81</v>
      </c>
      <c r="I501" t="s">
        <v>1170</v>
      </c>
      <c r="J501">
        <v>0</v>
      </c>
      <c r="K501" t="s">
        <v>83</v>
      </c>
      <c r="L501" t="s">
        <v>84</v>
      </c>
      <c r="M501" t="s">
        <v>85</v>
      </c>
      <c r="N501">
        <v>2</v>
      </c>
      <c r="O501" s="1">
        <v>44629.589074074072</v>
      </c>
      <c r="P501" s="1">
        <v>44629.668055555558</v>
      </c>
      <c r="Q501">
        <v>5853</v>
      </c>
      <c r="R501">
        <v>971</v>
      </c>
      <c r="S501" t="b">
        <v>0</v>
      </c>
      <c r="T501" t="s">
        <v>86</v>
      </c>
      <c r="U501" t="b">
        <v>0</v>
      </c>
      <c r="V501" t="s">
        <v>91</v>
      </c>
      <c r="W501" s="1">
        <v>44629.647256944445</v>
      </c>
      <c r="X501">
        <v>467</v>
      </c>
      <c r="Y501">
        <v>52</v>
      </c>
      <c r="Z501">
        <v>0</v>
      </c>
      <c r="AA501">
        <v>52</v>
      </c>
      <c r="AB501">
        <v>0</v>
      </c>
      <c r="AC501">
        <v>33</v>
      </c>
      <c r="AD501">
        <v>-52</v>
      </c>
      <c r="AE501">
        <v>0</v>
      </c>
      <c r="AF501">
        <v>0</v>
      </c>
      <c r="AG501">
        <v>0</v>
      </c>
      <c r="AH501" t="s">
        <v>92</v>
      </c>
      <c r="AI501" s="1">
        <v>44629.668055555558</v>
      </c>
      <c r="AJ501">
        <v>485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-52</v>
      </c>
      <c r="AQ501">
        <v>0</v>
      </c>
      <c r="AR501">
        <v>0</v>
      </c>
      <c r="AS501">
        <v>0</v>
      </c>
      <c r="AT501" t="s">
        <v>86</v>
      </c>
      <c r="AU501" t="s">
        <v>86</v>
      </c>
      <c r="AV501" t="s">
        <v>86</v>
      </c>
      <c r="AW501" t="s">
        <v>86</v>
      </c>
      <c r="AX501" t="s">
        <v>86</v>
      </c>
      <c r="AY501" t="s">
        <v>86</v>
      </c>
      <c r="AZ501" t="s">
        <v>86</v>
      </c>
      <c r="BA501" t="s">
        <v>86</v>
      </c>
      <c r="BB501" t="s">
        <v>86</v>
      </c>
      <c r="BC501" t="s">
        <v>86</v>
      </c>
      <c r="BD501" t="s">
        <v>86</v>
      </c>
      <c r="BE501" t="s">
        <v>86</v>
      </c>
    </row>
    <row r="502" spans="1:57" x14ac:dyDescent="0.45">
      <c r="A502" t="s">
        <v>1171</v>
      </c>
      <c r="B502" t="s">
        <v>77</v>
      </c>
      <c r="C502" t="s">
        <v>1166</v>
      </c>
      <c r="D502" t="s">
        <v>79</v>
      </c>
      <c r="E502" s="2" t="str">
        <f>HYPERLINK("capsilon://?command=openfolder&amp;siteaddress=FAM.docvelocity-na8.net&amp;folderid=FX9F21EF82-4583-8D2E-108F-816BE0582FAA","FX22033112")</f>
        <v>FX22033112</v>
      </c>
      <c r="F502" t="s">
        <v>80</v>
      </c>
      <c r="G502" t="s">
        <v>80</v>
      </c>
      <c r="H502" t="s">
        <v>81</v>
      </c>
      <c r="I502" t="s">
        <v>1167</v>
      </c>
      <c r="J502">
        <v>312</v>
      </c>
      <c r="K502" t="s">
        <v>83</v>
      </c>
      <c r="L502" t="s">
        <v>84</v>
      </c>
      <c r="M502" t="s">
        <v>85</v>
      </c>
      <c r="N502">
        <v>2</v>
      </c>
      <c r="O502" s="1">
        <v>44629.590196759258</v>
      </c>
      <c r="P502" s="1">
        <v>44629.662430555552</v>
      </c>
      <c r="Q502">
        <v>4646</v>
      </c>
      <c r="R502">
        <v>1595</v>
      </c>
      <c r="S502" t="b">
        <v>0</v>
      </c>
      <c r="T502" t="s">
        <v>86</v>
      </c>
      <c r="U502" t="b">
        <v>1</v>
      </c>
      <c r="V502" t="s">
        <v>94</v>
      </c>
      <c r="W502" s="1">
        <v>44629.649560185186</v>
      </c>
      <c r="X502">
        <v>859</v>
      </c>
      <c r="Y502">
        <v>200</v>
      </c>
      <c r="Z502">
        <v>0</v>
      </c>
      <c r="AA502">
        <v>200</v>
      </c>
      <c r="AB502">
        <v>54</v>
      </c>
      <c r="AC502">
        <v>12</v>
      </c>
      <c r="AD502">
        <v>112</v>
      </c>
      <c r="AE502">
        <v>0</v>
      </c>
      <c r="AF502">
        <v>0</v>
      </c>
      <c r="AG502">
        <v>0</v>
      </c>
      <c r="AH502" t="s">
        <v>92</v>
      </c>
      <c r="AI502" s="1">
        <v>44629.662430555552</v>
      </c>
      <c r="AJ502">
        <v>720</v>
      </c>
      <c r="AK502">
        <v>2</v>
      </c>
      <c r="AL502">
        <v>0</v>
      </c>
      <c r="AM502">
        <v>2</v>
      </c>
      <c r="AN502">
        <v>54</v>
      </c>
      <c r="AO502">
        <v>2</v>
      </c>
      <c r="AP502">
        <v>110</v>
      </c>
      <c r="AQ502">
        <v>0</v>
      </c>
      <c r="AR502">
        <v>0</v>
      </c>
      <c r="AS502">
        <v>0</v>
      </c>
      <c r="AT502" t="s">
        <v>86</v>
      </c>
      <c r="AU502" t="s">
        <v>86</v>
      </c>
      <c r="AV502" t="s">
        <v>86</v>
      </c>
      <c r="AW502" t="s">
        <v>86</v>
      </c>
      <c r="AX502" t="s">
        <v>86</v>
      </c>
      <c r="AY502" t="s">
        <v>86</v>
      </c>
      <c r="AZ502" t="s">
        <v>86</v>
      </c>
      <c r="BA502" t="s">
        <v>86</v>
      </c>
      <c r="BB502" t="s">
        <v>86</v>
      </c>
      <c r="BC502" t="s">
        <v>86</v>
      </c>
      <c r="BD502" t="s">
        <v>86</v>
      </c>
      <c r="BE502" t="s">
        <v>86</v>
      </c>
    </row>
    <row r="503" spans="1:57" x14ac:dyDescent="0.45">
      <c r="A503" t="s">
        <v>1172</v>
      </c>
      <c r="B503" t="s">
        <v>77</v>
      </c>
      <c r="C503" t="s">
        <v>602</v>
      </c>
      <c r="D503" t="s">
        <v>79</v>
      </c>
      <c r="E503" s="2" t="str">
        <f>HYPERLINK("capsilon://?command=openfolder&amp;siteaddress=FAM.docvelocity-na8.net&amp;folderid=FXBEB4DF7B-E8DB-CFCE-BC20-3AEBDFB39978","FX22017771")</f>
        <v>FX22017771</v>
      </c>
      <c r="F503" t="s">
        <v>80</v>
      </c>
      <c r="G503" t="s">
        <v>80</v>
      </c>
      <c r="H503" t="s">
        <v>81</v>
      </c>
      <c r="I503" t="s">
        <v>1173</v>
      </c>
      <c r="J503">
        <v>98</v>
      </c>
      <c r="K503" t="s">
        <v>83</v>
      </c>
      <c r="L503" t="s">
        <v>84</v>
      </c>
      <c r="M503" t="s">
        <v>85</v>
      </c>
      <c r="N503">
        <v>2</v>
      </c>
      <c r="O503" s="1">
        <v>44629.605879629627</v>
      </c>
      <c r="P503" s="1">
        <v>44629.820150462961</v>
      </c>
      <c r="Q503">
        <v>18149</v>
      </c>
      <c r="R503">
        <v>364</v>
      </c>
      <c r="S503" t="b">
        <v>0</v>
      </c>
      <c r="T503" t="s">
        <v>86</v>
      </c>
      <c r="U503" t="b">
        <v>0</v>
      </c>
      <c r="V503" t="s">
        <v>116</v>
      </c>
      <c r="W503" s="1">
        <v>44629.644756944443</v>
      </c>
      <c r="X503">
        <v>288</v>
      </c>
      <c r="Y503">
        <v>78</v>
      </c>
      <c r="Z503">
        <v>0</v>
      </c>
      <c r="AA503">
        <v>78</v>
      </c>
      <c r="AB503">
        <v>0</v>
      </c>
      <c r="AC503">
        <v>11</v>
      </c>
      <c r="AD503">
        <v>20</v>
      </c>
      <c r="AE503">
        <v>0</v>
      </c>
      <c r="AF503">
        <v>0</v>
      </c>
      <c r="AG503">
        <v>0</v>
      </c>
      <c r="AH503" t="s">
        <v>122</v>
      </c>
      <c r="AI503" s="1">
        <v>44629.820150462961</v>
      </c>
      <c r="AJ503">
        <v>76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20</v>
      </c>
      <c r="AQ503">
        <v>0</v>
      </c>
      <c r="AR503">
        <v>0</v>
      </c>
      <c r="AS503">
        <v>0</v>
      </c>
      <c r="AT503" t="s">
        <v>86</v>
      </c>
      <c r="AU503" t="s">
        <v>86</v>
      </c>
      <c r="AV503" t="s">
        <v>86</v>
      </c>
      <c r="AW503" t="s">
        <v>86</v>
      </c>
      <c r="AX503" t="s">
        <v>86</v>
      </c>
      <c r="AY503" t="s">
        <v>86</v>
      </c>
      <c r="AZ503" t="s">
        <v>86</v>
      </c>
      <c r="BA503" t="s">
        <v>86</v>
      </c>
      <c r="BB503" t="s">
        <v>86</v>
      </c>
      <c r="BC503" t="s">
        <v>86</v>
      </c>
      <c r="BD503" t="s">
        <v>86</v>
      </c>
      <c r="BE503" t="s">
        <v>86</v>
      </c>
    </row>
    <row r="504" spans="1:57" x14ac:dyDescent="0.45">
      <c r="A504" t="s">
        <v>1174</v>
      </c>
      <c r="B504" t="s">
        <v>77</v>
      </c>
      <c r="C504" t="s">
        <v>602</v>
      </c>
      <c r="D504" t="s">
        <v>79</v>
      </c>
      <c r="E504" s="2" t="str">
        <f>HYPERLINK("capsilon://?command=openfolder&amp;siteaddress=FAM.docvelocity-na8.net&amp;folderid=FXBEB4DF7B-E8DB-CFCE-BC20-3AEBDFB39978","FX22017771")</f>
        <v>FX22017771</v>
      </c>
      <c r="F504" t="s">
        <v>80</v>
      </c>
      <c r="G504" t="s">
        <v>80</v>
      </c>
      <c r="H504" t="s">
        <v>81</v>
      </c>
      <c r="I504" t="s">
        <v>1175</v>
      </c>
      <c r="J504">
        <v>32</v>
      </c>
      <c r="K504" t="s">
        <v>83</v>
      </c>
      <c r="L504" t="s">
        <v>84</v>
      </c>
      <c r="M504" t="s">
        <v>85</v>
      </c>
      <c r="N504">
        <v>2</v>
      </c>
      <c r="O504" s="1">
        <v>44629.606041666666</v>
      </c>
      <c r="P504" s="1">
        <v>44630.210011574076</v>
      </c>
      <c r="Q504">
        <v>52069</v>
      </c>
      <c r="R504">
        <v>114</v>
      </c>
      <c r="S504" t="b">
        <v>0</v>
      </c>
      <c r="T504" t="s">
        <v>86</v>
      </c>
      <c r="U504" t="b">
        <v>0</v>
      </c>
      <c r="V504" t="s">
        <v>116</v>
      </c>
      <c r="W504" s="1">
        <v>44629.645555555559</v>
      </c>
      <c r="X504">
        <v>68</v>
      </c>
      <c r="Y504">
        <v>0</v>
      </c>
      <c r="Z504">
        <v>0</v>
      </c>
      <c r="AA504">
        <v>0</v>
      </c>
      <c r="AB504">
        <v>27</v>
      </c>
      <c r="AC504">
        <v>0</v>
      </c>
      <c r="AD504">
        <v>32</v>
      </c>
      <c r="AE504">
        <v>0</v>
      </c>
      <c r="AF504">
        <v>0</v>
      </c>
      <c r="AG504">
        <v>0</v>
      </c>
      <c r="AH504" t="s">
        <v>257</v>
      </c>
      <c r="AI504" s="1">
        <v>44630.210011574076</v>
      </c>
      <c r="AJ504">
        <v>41</v>
      </c>
      <c r="AK504">
        <v>0</v>
      </c>
      <c r="AL504">
        <v>0</v>
      </c>
      <c r="AM504">
        <v>0</v>
      </c>
      <c r="AN504">
        <v>27</v>
      </c>
      <c r="AO504">
        <v>0</v>
      </c>
      <c r="AP504">
        <v>32</v>
      </c>
      <c r="AQ504">
        <v>0</v>
      </c>
      <c r="AR504">
        <v>0</v>
      </c>
      <c r="AS504">
        <v>0</v>
      </c>
      <c r="AT504" t="s">
        <v>86</v>
      </c>
      <c r="AU504" t="s">
        <v>86</v>
      </c>
      <c r="AV504" t="s">
        <v>86</v>
      </c>
      <c r="AW504" t="s">
        <v>86</v>
      </c>
      <c r="AX504" t="s">
        <v>86</v>
      </c>
      <c r="AY504" t="s">
        <v>86</v>
      </c>
      <c r="AZ504" t="s">
        <v>86</v>
      </c>
      <c r="BA504" t="s">
        <v>86</v>
      </c>
      <c r="BB504" t="s">
        <v>86</v>
      </c>
      <c r="BC504" t="s">
        <v>86</v>
      </c>
      <c r="BD504" t="s">
        <v>86</v>
      </c>
      <c r="BE504" t="s">
        <v>86</v>
      </c>
    </row>
    <row r="505" spans="1:57" x14ac:dyDescent="0.45">
      <c r="A505" t="s">
        <v>1176</v>
      </c>
      <c r="B505" t="s">
        <v>77</v>
      </c>
      <c r="C505" t="s">
        <v>1177</v>
      </c>
      <c r="D505" t="s">
        <v>79</v>
      </c>
      <c r="E505" s="2" t="str">
        <f>HYPERLINK("capsilon://?command=openfolder&amp;siteaddress=FAM.docvelocity-na8.net&amp;folderid=FX870D95C1-825C-096E-A545-F9B6CF670034","FX22033248")</f>
        <v>FX22033248</v>
      </c>
      <c r="F505" t="s">
        <v>80</v>
      </c>
      <c r="G505" t="s">
        <v>80</v>
      </c>
      <c r="H505" t="s">
        <v>81</v>
      </c>
      <c r="I505" t="s">
        <v>1178</v>
      </c>
      <c r="J505">
        <v>28</v>
      </c>
      <c r="K505" t="s">
        <v>83</v>
      </c>
      <c r="L505" t="s">
        <v>84</v>
      </c>
      <c r="M505" t="s">
        <v>85</v>
      </c>
      <c r="N505">
        <v>2</v>
      </c>
      <c r="O505" s="1">
        <v>44629.607569444444</v>
      </c>
      <c r="P505" s="1">
        <v>44630.211377314816</v>
      </c>
      <c r="Q505">
        <v>51954</v>
      </c>
      <c r="R505">
        <v>215</v>
      </c>
      <c r="S505" t="b">
        <v>0</v>
      </c>
      <c r="T505" t="s">
        <v>86</v>
      </c>
      <c r="U505" t="b">
        <v>0</v>
      </c>
      <c r="V505" t="s">
        <v>116</v>
      </c>
      <c r="W505" s="1">
        <v>44629.646701388891</v>
      </c>
      <c r="X505">
        <v>98</v>
      </c>
      <c r="Y505">
        <v>21</v>
      </c>
      <c r="Z505">
        <v>0</v>
      </c>
      <c r="AA505">
        <v>21</v>
      </c>
      <c r="AB505">
        <v>0</v>
      </c>
      <c r="AC505">
        <v>1</v>
      </c>
      <c r="AD505">
        <v>7</v>
      </c>
      <c r="AE505">
        <v>0</v>
      </c>
      <c r="AF505">
        <v>0</v>
      </c>
      <c r="AG505">
        <v>0</v>
      </c>
      <c r="AH505" t="s">
        <v>257</v>
      </c>
      <c r="AI505" s="1">
        <v>44630.211377314816</v>
      </c>
      <c r="AJ505">
        <v>117</v>
      </c>
      <c r="AK505">
        <v>1</v>
      </c>
      <c r="AL505">
        <v>0</v>
      </c>
      <c r="AM505">
        <v>1</v>
      </c>
      <c r="AN505">
        <v>0</v>
      </c>
      <c r="AO505">
        <v>0</v>
      </c>
      <c r="AP505">
        <v>6</v>
      </c>
      <c r="AQ505">
        <v>0</v>
      </c>
      <c r="AR505">
        <v>0</v>
      </c>
      <c r="AS505">
        <v>0</v>
      </c>
      <c r="AT505" t="s">
        <v>86</v>
      </c>
      <c r="AU505" t="s">
        <v>86</v>
      </c>
      <c r="AV505" t="s">
        <v>86</v>
      </c>
      <c r="AW505" t="s">
        <v>86</v>
      </c>
      <c r="AX505" t="s">
        <v>86</v>
      </c>
      <c r="AY505" t="s">
        <v>86</v>
      </c>
      <c r="AZ505" t="s">
        <v>86</v>
      </c>
      <c r="BA505" t="s">
        <v>86</v>
      </c>
      <c r="BB505" t="s">
        <v>86</v>
      </c>
      <c r="BC505" t="s">
        <v>86</v>
      </c>
      <c r="BD505" t="s">
        <v>86</v>
      </c>
      <c r="BE505" t="s">
        <v>86</v>
      </c>
    </row>
    <row r="506" spans="1:57" x14ac:dyDescent="0.45">
      <c r="A506" t="s">
        <v>1179</v>
      </c>
      <c r="B506" t="s">
        <v>77</v>
      </c>
      <c r="C506" t="s">
        <v>1180</v>
      </c>
      <c r="D506" t="s">
        <v>79</v>
      </c>
      <c r="E506" s="2" t="str">
        <f>HYPERLINK("capsilon://?command=openfolder&amp;siteaddress=FAM.docvelocity-na8.net&amp;folderid=FX0E509BE3-DE03-1076-D52D-0F562F65F500","FX22031511")</f>
        <v>FX22031511</v>
      </c>
      <c r="F506" t="s">
        <v>80</v>
      </c>
      <c r="G506" t="s">
        <v>80</v>
      </c>
      <c r="H506" t="s">
        <v>81</v>
      </c>
      <c r="I506" t="s">
        <v>1181</v>
      </c>
      <c r="J506">
        <v>429</v>
      </c>
      <c r="K506" t="s">
        <v>83</v>
      </c>
      <c r="L506" t="s">
        <v>84</v>
      </c>
      <c r="M506" t="s">
        <v>85</v>
      </c>
      <c r="N506">
        <v>1</v>
      </c>
      <c r="O506" s="1">
        <v>44629.612060185187</v>
      </c>
      <c r="P506" s="1">
        <v>44629.656898148147</v>
      </c>
      <c r="Q506">
        <v>3406</v>
      </c>
      <c r="R506">
        <v>468</v>
      </c>
      <c r="S506" t="b">
        <v>0</v>
      </c>
      <c r="T506" t="s">
        <v>86</v>
      </c>
      <c r="U506" t="b">
        <v>0</v>
      </c>
      <c r="V506" t="s">
        <v>87</v>
      </c>
      <c r="W506" s="1">
        <v>44629.656898148147</v>
      </c>
      <c r="X506">
        <v>280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429</v>
      </c>
      <c r="AE506">
        <v>391</v>
      </c>
      <c r="AF506">
        <v>0</v>
      </c>
      <c r="AG506">
        <v>13</v>
      </c>
      <c r="AH506" t="s">
        <v>86</v>
      </c>
      <c r="AI506" t="s">
        <v>86</v>
      </c>
      <c r="AJ506" t="s">
        <v>86</v>
      </c>
      <c r="AK506" t="s">
        <v>86</v>
      </c>
      <c r="AL506" t="s">
        <v>86</v>
      </c>
      <c r="AM506" t="s">
        <v>86</v>
      </c>
      <c r="AN506" t="s">
        <v>86</v>
      </c>
      <c r="AO506" t="s">
        <v>86</v>
      </c>
      <c r="AP506" t="s">
        <v>86</v>
      </c>
      <c r="AQ506" t="s">
        <v>86</v>
      </c>
      <c r="AR506" t="s">
        <v>86</v>
      </c>
      <c r="AS506" t="s">
        <v>86</v>
      </c>
      <c r="AT506" t="s">
        <v>86</v>
      </c>
      <c r="AU506" t="s">
        <v>86</v>
      </c>
      <c r="AV506" t="s">
        <v>86</v>
      </c>
      <c r="AW506" t="s">
        <v>86</v>
      </c>
      <c r="AX506" t="s">
        <v>86</v>
      </c>
      <c r="AY506" t="s">
        <v>86</v>
      </c>
      <c r="AZ506" t="s">
        <v>86</v>
      </c>
      <c r="BA506" t="s">
        <v>86</v>
      </c>
      <c r="BB506" t="s">
        <v>86</v>
      </c>
      <c r="BC506" t="s">
        <v>86</v>
      </c>
      <c r="BD506" t="s">
        <v>86</v>
      </c>
      <c r="BE506" t="s">
        <v>86</v>
      </c>
    </row>
    <row r="507" spans="1:57" x14ac:dyDescent="0.45">
      <c r="A507" t="s">
        <v>1182</v>
      </c>
      <c r="B507" t="s">
        <v>77</v>
      </c>
      <c r="C507" t="s">
        <v>1183</v>
      </c>
      <c r="D507" t="s">
        <v>79</v>
      </c>
      <c r="E507" s="2" t="str">
        <f>HYPERLINK("capsilon://?command=openfolder&amp;siteaddress=FAM.docvelocity-na8.net&amp;folderid=FXAE3F5E47-5C59-F353-BD8B-85EAB67ACF9B","FX22027728")</f>
        <v>FX22027728</v>
      </c>
      <c r="F507" t="s">
        <v>80</v>
      </c>
      <c r="G507" t="s">
        <v>80</v>
      </c>
      <c r="H507" t="s">
        <v>81</v>
      </c>
      <c r="I507" t="s">
        <v>1184</v>
      </c>
      <c r="J507">
        <v>0</v>
      </c>
      <c r="K507" t="s">
        <v>83</v>
      </c>
      <c r="L507" t="s">
        <v>84</v>
      </c>
      <c r="M507" t="s">
        <v>85</v>
      </c>
      <c r="N507">
        <v>2</v>
      </c>
      <c r="O507" s="1">
        <v>44629.613622685189</v>
      </c>
      <c r="P507" s="1">
        <v>44630.216296296298</v>
      </c>
      <c r="Q507">
        <v>50687</v>
      </c>
      <c r="R507">
        <v>1384</v>
      </c>
      <c r="S507" t="b">
        <v>0</v>
      </c>
      <c r="T507" t="s">
        <v>86</v>
      </c>
      <c r="U507" t="b">
        <v>0</v>
      </c>
      <c r="V507" t="s">
        <v>91</v>
      </c>
      <c r="W507" s="1">
        <v>44629.657812500001</v>
      </c>
      <c r="X507">
        <v>857</v>
      </c>
      <c r="Y507">
        <v>52</v>
      </c>
      <c r="Z507">
        <v>0</v>
      </c>
      <c r="AA507">
        <v>52</v>
      </c>
      <c r="AB507">
        <v>0</v>
      </c>
      <c r="AC507">
        <v>38</v>
      </c>
      <c r="AD507">
        <v>-52</v>
      </c>
      <c r="AE507">
        <v>0</v>
      </c>
      <c r="AF507">
        <v>0</v>
      </c>
      <c r="AG507">
        <v>0</v>
      </c>
      <c r="AH507" t="s">
        <v>257</v>
      </c>
      <c r="AI507" s="1">
        <v>44630.216296296298</v>
      </c>
      <c r="AJ507">
        <v>424</v>
      </c>
      <c r="AK507">
        <v>1</v>
      </c>
      <c r="AL507">
        <v>0</v>
      </c>
      <c r="AM507">
        <v>1</v>
      </c>
      <c r="AN507">
        <v>0</v>
      </c>
      <c r="AO507">
        <v>0</v>
      </c>
      <c r="AP507">
        <v>-53</v>
      </c>
      <c r="AQ507">
        <v>0</v>
      </c>
      <c r="AR507">
        <v>0</v>
      </c>
      <c r="AS507">
        <v>0</v>
      </c>
      <c r="AT507" t="s">
        <v>86</v>
      </c>
      <c r="AU507" t="s">
        <v>86</v>
      </c>
      <c r="AV507" t="s">
        <v>86</v>
      </c>
      <c r="AW507" t="s">
        <v>86</v>
      </c>
      <c r="AX507" t="s">
        <v>86</v>
      </c>
      <c r="AY507" t="s">
        <v>86</v>
      </c>
      <c r="AZ507" t="s">
        <v>86</v>
      </c>
      <c r="BA507" t="s">
        <v>86</v>
      </c>
      <c r="BB507" t="s">
        <v>86</v>
      </c>
      <c r="BC507" t="s">
        <v>86</v>
      </c>
      <c r="BD507" t="s">
        <v>86</v>
      </c>
      <c r="BE507" t="s">
        <v>86</v>
      </c>
    </row>
    <row r="508" spans="1:57" x14ac:dyDescent="0.45">
      <c r="A508" t="s">
        <v>1185</v>
      </c>
      <c r="B508" t="s">
        <v>77</v>
      </c>
      <c r="C508" t="s">
        <v>1186</v>
      </c>
      <c r="D508" t="s">
        <v>79</v>
      </c>
      <c r="E508" s="2" t="str">
        <f>HYPERLINK("capsilon://?command=openfolder&amp;siteaddress=FAM.docvelocity-na8.net&amp;folderid=FXDC5131ED-B4F8-E631-E97C-D30D446FD2CC","FX22022165")</f>
        <v>FX22022165</v>
      </c>
      <c r="F508" t="s">
        <v>80</v>
      </c>
      <c r="G508" t="s">
        <v>80</v>
      </c>
      <c r="H508" t="s">
        <v>81</v>
      </c>
      <c r="I508" t="s">
        <v>1187</v>
      </c>
      <c r="J508">
        <v>0</v>
      </c>
      <c r="K508" t="s">
        <v>83</v>
      </c>
      <c r="L508" t="s">
        <v>84</v>
      </c>
      <c r="M508" t="s">
        <v>85</v>
      </c>
      <c r="N508">
        <v>2</v>
      </c>
      <c r="O508" s="1">
        <v>44629.62394675926</v>
      </c>
      <c r="P508" s="1">
        <v>44630.217106481483</v>
      </c>
      <c r="Q508">
        <v>51154</v>
      </c>
      <c r="R508">
        <v>95</v>
      </c>
      <c r="S508" t="b">
        <v>0</v>
      </c>
      <c r="T508" t="s">
        <v>86</v>
      </c>
      <c r="U508" t="b">
        <v>0</v>
      </c>
      <c r="V508" t="s">
        <v>91</v>
      </c>
      <c r="W508" s="1">
        <v>44629.647881944446</v>
      </c>
      <c r="X508">
        <v>26</v>
      </c>
      <c r="Y508">
        <v>0</v>
      </c>
      <c r="Z508">
        <v>0</v>
      </c>
      <c r="AA508">
        <v>0</v>
      </c>
      <c r="AB508">
        <v>37</v>
      </c>
      <c r="AC508">
        <v>0</v>
      </c>
      <c r="AD508">
        <v>0</v>
      </c>
      <c r="AE508">
        <v>0</v>
      </c>
      <c r="AF508">
        <v>0</v>
      </c>
      <c r="AG508">
        <v>0</v>
      </c>
      <c r="AH508" t="s">
        <v>257</v>
      </c>
      <c r="AI508" s="1">
        <v>44630.217106481483</v>
      </c>
      <c r="AJ508">
        <v>69</v>
      </c>
      <c r="AK508">
        <v>0</v>
      </c>
      <c r="AL508">
        <v>0</v>
      </c>
      <c r="AM508">
        <v>0</v>
      </c>
      <c r="AN508">
        <v>37</v>
      </c>
      <c r="AO508">
        <v>0</v>
      </c>
      <c r="AP508">
        <v>0</v>
      </c>
      <c r="AQ508">
        <v>0</v>
      </c>
      <c r="AR508">
        <v>0</v>
      </c>
      <c r="AS508">
        <v>0</v>
      </c>
      <c r="AT508" t="s">
        <v>86</v>
      </c>
      <c r="AU508" t="s">
        <v>86</v>
      </c>
      <c r="AV508" t="s">
        <v>86</v>
      </c>
      <c r="AW508" t="s">
        <v>86</v>
      </c>
      <c r="AX508" t="s">
        <v>86</v>
      </c>
      <c r="AY508" t="s">
        <v>86</v>
      </c>
      <c r="AZ508" t="s">
        <v>86</v>
      </c>
      <c r="BA508" t="s">
        <v>86</v>
      </c>
      <c r="BB508" t="s">
        <v>86</v>
      </c>
      <c r="BC508" t="s">
        <v>86</v>
      </c>
      <c r="BD508" t="s">
        <v>86</v>
      </c>
      <c r="BE508" t="s">
        <v>86</v>
      </c>
    </row>
    <row r="509" spans="1:57" x14ac:dyDescent="0.45">
      <c r="A509" t="s">
        <v>1188</v>
      </c>
      <c r="B509" t="s">
        <v>77</v>
      </c>
      <c r="C509" t="s">
        <v>934</v>
      </c>
      <c r="D509" t="s">
        <v>79</v>
      </c>
      <c r="E509" s="2" t="str">
        <f>HYPERLINK("capsilon://?command=openfolder&amp;siteaddress=FAM.docvelocity-na8.net&amp;folderid=FX8BAB202C-16EE-ABD3-939E-BF1622223989","FX22033438")</f>
        <v>FX22033438</v>
      </c>
      <c r="F509" t="s">
        <v>80</v>
      </c>
      <c r="G509" t="s">
        <v>80</v>
      </c>
      <c r="H509" t="s">
        <v>81</v>
      </c>
      <c r="I509" t="s">
        <v>1189</v>
      </c>
      <c r="J509">
        <v>0</v>
      </c>
      <c r="K509" t="s">
        <v>83</v>
      </c>
      <c r="L509" t="s">
        <v>84</v>
      </c>
      <c r="M509" t="s">
        <v>85</v>
      </c>
      <c r="N509">
        <v>2</v>
      </c>
      <c r="O509" s="1">
        <v>44629.633159722223</v>
      </c>
      <c r="P509" s="1">
        <v>44630.217581018522</v>
      </c>
      <c r="Q509">
        <v>50195</v>
      </c>
      <c r="R509">
        <v>299</v>
      </c>
      <c r="S509" t="b">
        <v>0</v>
      </c>
      <c r="T509" t="s">
        <v>86</v>
      </c>
      <c r="U509" t="b">
        <v>0</v>
      </c>
      <c r="V509" t="s">
        <v>152</v>
      </c>
      <c r="W509" s="1">
        <v>44629.651354166665</v>
      </c>
      <c r="X509">
        <v>217</v>
      </c>
      <c r="Y509">
        <v>11</v>
      </c>
      <c r="Z509">
        <v>0</v>
      </c>
      <c r="AA509">
        <v>11</v>
      </c>
      <c r="AB509">
        <v>0</v>
      </c>
      <c r="AC509">
        <v>1</v>
      </c>
      <c r="AD509">
        <v>-11</v>
      </c>
      <c r="AE509">
        <v>0</v>
      </c>
      <c r="AF509">
        <v>0</v>
      </c>
      <c r="AG509">
        <v>0</v>
      </c>
      <c r="AH509" t="s">
        <v>114</v>
      </c>
      <c r="AI509" s="1">
        <v>44630.217581018522</v>
      </c>
      <c r="AJ509">
        <v>82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-11</v>
      </c>
      <c r="AQ509">
        <v>0</v>
      </c>
      <c r="AR509">
        <v>0</v>
      </c>
      <c r="AS509">
        <v>0</v>
      </c>
      <c r="AT509" t="s">
        <v>86</v>
      </c>
      <c r="AU509" t="s">
        <v>86</v>
      </c>
      <c r="AV509" t="s">
        <v>86</v>
      </c>
      <c r="AW509" t="s">
        <v>86</v>
      </c>
      <c r="AX509" t="s">
        <v>86</v>
      </c>
      <c r="AY509" t="s">
        <v>86</v>
      </c>
      <c r="AZ509" t="s">
        <v>86</v>
      </c>
      <c r="BA509" t="s">
        <v>86</v>
      </c>
      <c r="BB509" t="s">
        <v>86</v>
      </c>
      <c r="BC509" t="s">
        <v>86</v>
      </c>
      <c r="BD509" t="s">
        <v>86</v>
      </c>
      <c r="BE509" t="s">
        <v>86</v>
      </c>
    </row>
    <row r="510" spans="1:57" x14ac:dyDescent="0.45">
      <c r="A510" t="s">
        <v>1190</v>
      </c>
      <c r="B510" t="s">
        <v>77</v>
      </c>
      <c r="C510" t="s">
        <v>1191</v>
      </c>
      <c r="D510" t="s">
        <v>79</v>
      </c>
      <c r="E510" s="2" t="str">
        <f>HYPERLINK("capsilon://?command=openfolder&amp;siteaddress=FAM.docvelocity-na8.net&amp;folderid=FXEF927942-B128-2914-D7C3-EFD53B69E940","FX2203728")</f>
        <v>FX2203728</v>
      </c>
      <c r="F510" t="s">
        <v>80</v>
      </c>
      <c r="G510" t="s">
        <v>80</v>
      </c>
      <c r="H510" t="s">
        <v>81</v>
      </c>
      <c r="I510" t="s">
        <v>1192</v>
      </c>
      <c r="J510">
        <v>0</v>
      </c>
      <c r="K510" t="s">
        <v>83</v>
      </c>
      <c r="L510" t="s">
        <v>84</v>
      </c>
      <c r="M510" t="s">
        <v>85</v>
      </c>
      <c r="N510">
        <v>2</v>
      </c>
      <c r="O510" s="1">
        <v>44629.644907407404</v>
      </c>
      <c r="P510" s="1">
        <v>44630.21806712963</v>
      </c>
      <c r="Q510">
        <v>49342</v>
      </c>
      <c r="R510">
        <v>179</v>
      </c>
      <c r="S510" t="b">
        <v>0</v>
      </c>
      <c r="T510" t="s">
        <v>86</v>
      </c>
      <c r="U510" t="b">
        <v>0</v>
      </c>
      <c r="V510" t="s">
        <v>116</v>
      </c>
      <c r="W510" s="1">
        <v>44629.650196759256</v>
      </c>
      <c r="X510">
        <v>97</v>
      </c>
      <c r="Y510">
        <v>9</v>
      </c>
      <c r="Z510">
        <v>0</v>
      </c>
      <c r="AA510">
        <v>9</v>
      </c>
      <c r="AB510">
        <v>0</v>
      </c>
      <c r="AC510">
        <v>3</v>
      </c>
      <c r="AD510">
        <v>-9</v>
      </c>
      <c r="AE510">
        <v>0</v>
      </c>
      <c r="AF510">
        <v>0</v>
      </c>
      <c r="AG510">
        <v>0</v>
      </c>
      <c r="AH510" t="s">
        <v>257</v>
      </c>
      <c r="AI510" s="1">
        <v>44630.21806712963</v>
      </c>
      <c r="AJ510">
        <v>82</v>
      </c>
      <c r="AK510">
        <v>1</v>
      </c>
      <c r="AL510">
        <v>0</v>
      </c>
      <c r="AM510">
        <v>1</v>
      </c>
      <c r="AN510">
        <v>0</v>
      </c>
      <c r="AO510">
        <v>0</v>
      </c>
      <c r="AP510">
        <v>-10</v>
      </c>
      <c r="AQ510">
        <v>0</v>
      </c>
      <c r="AR510">
        <v>0</v>
      </c>
      <c r="AS510">
        <v>0</v>
      </c>
      <c r="AT510" t="s">
        <v>86</v>
      </c>
      <c r="AU510" t="s">
        <v>86</v>
      </c>
      <c r="AV510" t="s">
        <v>86</v>
      </c>
      <c r="AW510" t="s">
        <v>86</v>
      </c>
      <c r="AX510" t="s">
        <v>86</v>
      </c>
      <c r="AY510" t="s">
        <v>86</v>
      </c>
      <c r="AZ510" t="s">
        <v>86</v>
      </c>
      <c r="BA510" t="s">
        <v>86</v>
      </c>
      <c r="BB510" t="s">
        <v>86</v>
      </c>
      <c r="BC510" t="s">
        <v>86</v>
      </c>
      <c r="BD510" t="s">
        <v>86</v>
      </c>
      <c r="BE510" t="s">
        <v>86</v>
      </c>
    </row>
    <row r="511" spans="1:57" x14ac:dyDescent="0.45">
      <c r="A511" t="s">
        <v>1193</v>
      </c>
      <c r="B511" t="s">
        <v>77</v>
      </c>
      <c r="C511" t="s">
        <v>1194</v>
      </c>
      <c r="D511" t="s">
        <v>79</v>
      </c>
      <c r="E511" s="2" t="str">
        <f>HYPERLINK("capsilon://?command=openfolder&amp;siteaddress=FAM.docvelocity-na8.net&amp;folderid=FX3AA80C88-0468-F1E6-58A5-F6E5BA04A70B","FX220212170")</f>
        <v>FX220212170</v>
      </c>
      <c r="F511" t="s">
        <v>80</v>
      </c>
      <c r="G511" t="s">
        <v>80</v>
      </c>
      <c r="H511" t="s">
        <v>81</v>
      </c>
      <c r="I511" t="s">
        <v>1195</v>
      </c>
      <c r="J511">
        <v>0</v>
      </c>
      <c r="K511" t="s">
        <v>83</v>
      </c>
      <c r="L511" t="s">
        <v>84</v>
      </c>
      <c r="M511" t="s">
        <v>85</v>
      </c>
      <c r="N511">
        <v>1</v>
      </c>
      <c r="O511" s="1">
        <v>44621.630590277775</v>
      </c>
      <c r="P511" s="1">
        <v>44621.755937499998</v>
      </c>
      <c r="Q511">
        <v>10180</v>
      </c>
      <c r="R511">
        <v>650</v>
      </c>
      <c r="S511" t="b">
        <v>0</v>
      </c>
      <c r="T511" t="s">
        <v>86</v>
      </c>
      <c r="U511" t="b">
        <v>0</v>
      </c>
      <c r="V511" t="s">
        <v>87</v>
      </c>
      <c r="W511" s="1">
        <v>44621.755937499998</v>
      </c>
      <c r="X511">
        <v>158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128</v>
      </c>
      <c r="AF511">
        <v>0</v>
      </c>
      <c r="AG511">
        <v>5</v>
      </c>
      <c r="AH511" t="s">
        <v>86</v>
      </c>
      <c r="AI511" t="s">
        <v>86</v>
      </c>
      <c r="AJ511" t="s">
        <v>86</v>
      </c>
      <c r="AK511" t="s">
        <v>86</v>
      </c>
      <c r="AL511" t="s">
        <v>86</v>
      </c>
      <c r="AM511" t="s">
        <v>86</v>
      </c>
      <c r="AN511" t="s">
        <v>86</v>
      </c>
      <c r="AO511" t="s">
        <v>86</v>
      </c>
      <c r="AP511" t="s">
        <v>86</v>
      </c>
      <c r="AQ511" t="s">
        <v>86</v>
      </c>
      <c r="AR511" t="s">
        <v>86</v>
      </c>
      <c r="AS511" t="s">
        <v>86</v>
      </c>
      <c r="AT511" t="s">
        <v>86</v>
      </c>
      <c r="AU511" t="s">
        <v>86</v>
      </c>
      <c r="AV511" t="s">
        <v>86</v>
      </c>
      <c r="AW511" t="s">
        <v>86</v>
      </c>
      <c r="AX511" t="s">
        <v>86</v>
      </c>
      <c r="AY511" t="s">
        <v>86</v>
      </c>
      <c r="AZ511" t="s">
        <v>86</v>
      </c>
      <c r="BA511" t="s">
        <v>86</v>
      </c>
      <c r="BB511" t="s">
        <v>86</v>
      </c>
      <c r="BC511" t="s">
        <v>86</v>
      </c>
      <c r="BD511" t="s">
        <v>86</v>
      </c>
      <c r="BE511" t="s">
        <v>86</v>
      </c>
    </row>
    <row r="512" spans="1:57" x14ac:dyDescent="0.45">
      <c r="A512" t="s">
        <v>1196</v>
      </c>
      <c r="B512" t="s">
        <v>77</v>
      </c>
      <c r="C512" t="s">
        <v>721</v>
      </c>
      <c r="D512" t="s">
        <v>79</v>
      </c>
      <c r="E512" s="2" t="str">
        <f>HYPERLINK("capsilon://?command=openfolder&amp;siteaddress=FAM.docvelocity-na8.net&amp;folderid=FXB66A220F-92A6-5E3E-BEEC-C6688A5E334C","FX22032365")</f>
        <v>FX22032365</v>
      </c>
      <c r="F512" t="s">
        <v>80</v>
      </c>
      <c r="G512" t="s">
        <v>80</v>
      </c>
      <c r="H512" t="s">
        <v>81</v>
      </c>
      <c r="I512" t="s">
        <v>1197</v>
      </c>
      <c r="J512">
        <v>28</v>
      </c>
      <c r="K512" t="s">
        <v>83</v>
      </c>
      <c r="L512" t="s">
        <v>84</v>
      </c>
      <c r="M512" t="s">
        <v>85</v>
      </c>
      <c r="N512">
        <v>1</v>
      </c>
      <c r="O512" s="1">
        <v>44629.649918981479</v>
      </c>
      <c r="P512" s="1">
        <v>44629.658483796295</v>
      </c>
      <c r="Q512">
        <v>476</v>
      </c>
      <c r="R512">
        <v>264</v>
      </c>
      <c r="S512" t="b">
        <v>0</v>
      </c>
      <c r="T512" t="s">
        <v>86</v>
      </c>
      <c r="U512" t="b">
        <v>0</v>
      </c>
      <c r="V512" t="s">
        <v>87</v>
      </c>
      <c r="W512" s="1">
        <v>44629.658483796295</v>
      </c>
      <c r="X512">
        <v>136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28</v>
      </c>
      <c r="AE512">
        <v>21</v>
      </c>
      <c r="AF512">
        <v>0</v>
      </c>
      <c r="AG512">
        <v>3</v>
      </c>
      <c r="AH512" t="s">
        <v>86</v>
      </c>
      <c r="AI512" t="s">
        <v>86</v>
      </c>
      <c r="AJ512" t="s">
        <v>86</v>
      </c>
      <c r="AK512" t="s">
        <v>86</v>
      </c>
      <c r="AL512" t="s">
        <v>86</v>
      </c>
      <c r="AM512" t="s">
        <v>86</v>
      </c>
      <c r="AN512" t="s">
        <v>86</v>
      </c>
      <c r="AO512" t="s">
        <v>86</v>
      </c>
      <c r="AP512" t="s">
        <v>86</v>
      </c>
      <c r="AQ512" t="s">
        <v>86</v>
      </c>
      <c r="AR512" t="s">
        <v>86</v>
      </c>
      <c r="AS512" t="s">
        <v>86</v>
      </c>
      <c r="AT512" t="s">
        <v>86</v>
      </c>
      <c r="AU512" t="s">
        <v>86</v>
      </c>
      <c r="AV512" t="s">
        <v>86</v>
      </c>
      <c r="AW512" t="s">
        <v>86</v>
      </c>
      <c r="AX512" t="s">
        <v>86</v>
      </c>
      <c r="AY512" t="s">
        <v>86</v>
      </c>
      <c r="AZ512" t="s">
        <v>86</v>
      </c>
      <c r="BA512" t="s">
        <v>86</v>
      </c>
      <c r="BB512" t="s">
        <v>86</v>
      </c>
      <c r="BC512" t="s">
        <v>86</v>
      </c>
      <c r="BD512" t="s">
        <v>86</v>
      </c>
      <c r="BE512" t="s">
        <v>86</v>
      </c>
    </row>
    <row r="513" spans="1:57" x14ac:dyDescent="0.45">
      <c r="A513" t="s">
        <v>1198</v>
      </c>
      <c r="B513" t="s">
        <v>77</v>
      </c>
      <c r="C513" t="s">
        <v>1180</v>
      </c>
      <c r="D513" t="s">
        <v>79</v>
      </c>
      <c r="E513" s="2" t="str">
        <f>HYPERLINK("capsilon://?command=openfolder&amp;siteaddress=FAM.docvelocity-na8.net&amp;folderid=FX0E509BE3-DE03-1076-D52D-0F562F65F500","FX22031511")</f>
        <v>FX22031511</v>
      </c>
      <c r="F513" t="s">
        <v>80</v>
      </c>
      <c r="G513" t="s">
        <v>80</v>
      </c>
      <c r="H513" t="s">
        <v>81</v>
      </c>
      <c r="I513" t="s">
        <v>1181</v>
      </c>
      <c r="J513">
        <v>605</v>
      </c>
      <c r="K513" t="s">
        <v>83</v>
      </c>
      <c r="L513" t="s">
        <v>84</v>
      </c>
      <c r="M513" t="s">
        <v>85</v>
      </c>
      <c r="N513">
        <v>2</v>
      </c>
      <c r="O513" s="1">
        <v>44629.658125000002</v>
      </c>
      <c r="P513" s="1">
        <v>44630.207986111112</v>
      </c>
      <c r="Q513">
        <v>42127</v>
      </c>
      <c r="R513">
        <v>5381</v>
      </c>
      <c r="S513" t="b">
        <v>0</v>
      </c>
      <c r="T513" t="s">
        <v>86</v>
      </c>
      <c r="U513" t="b">
        <v>1</v>
      </c>
      <c r="V513" t="s">
        <v>105</v>
      </c>
      <c r="W513" s="1">
        <v>44629.678229166668</v>
      </c>
      <c r="X513">
        <v>1734</v>
      </c>
      <c r="Y513">
        <v>501</v>
      </c>
      <c r="Z513">
        <v>0</v>
      </c>
      <c r="AA513">
        <v>501</v>
      </c>
      <c r="AB513">
        <v>51</v>
      </c>
      <c r="AC513">
        <v>68</v>
      </c>
      <c r="AD513">
        <v>104</v>
      </c>
      <c r="AE513">
        <v>0</v>
      </c>
      <c r="AF513">
        <v>0</v>
      </c>
      <c r="AG513">
        <v>0</v>
      </c>
      <c r="AH513" t="s">
        <v>284</v>
      </c>
      <c r="AI513" s="1">
        <v>44630.207986111112</v>
      </c>
      <c r="AJ513">
        <v>3503</v>
      </c>
      <c r="AK513">
        <v>12</v>
      </c>
      <c r="AL513">
        <v>0</v>
      </c>
      <c r="AM513">
        <v>12</v>
      </c>
      <c r="AN513">
        <v>51</v>
      </c>
      <c r="AO513">
        <v>12</v>
      </c>
      <c r="AP513">
        <v>92</v>
      </c>
      <c r="AQ513">
        <v>0</v>
      </c>
      <c r="AR513">
        <v>0</v>
      </c>
      <c r="AS513">
        <v>0</v>
      </c>
      <c r="AT513" t="s">
        <v>86</v>
      </c>
      <c r="AU513" t="s">
        <v>86</v>
      </c>
      <c r="AV513" t="s">
        <v>86</v>
      </c>
      <c r="AW513" t="s">
        <v>86</v>
      </c>
      <c r="AX513" t="s">
        <v>86</v>
      </c>
      <c r="AY513" t="s">
        <v>86</v>
      </c>
      <c r="AZ513" t="s">
        <v>86</v>
      </c>
      <c r="BA513" t="s">
        <v>86</v>
      </c>
      <c r="BB513" t="s">
        <v>86</v>
      </c>
      <c r="BC513" t="s">
        <v>86</v>
      </c>
      <c r="BD513" t="s">
        <v>86</v>
      </c>
      <c r="BE513" t="s">
        <v>86</v>
      </c>
    </row>
    <row r="514" spans="1:57" x14ac:dyDescent="0.45">
      <c r="A514" t="s">
        <v>1199</v>
      </c>
      <c r="B514" t="s">
        <v>77</v>
      </c>
      <c r="C514" t="s">
        <v>721</v>
      </c>
      <c r="D514" t="s">
        <v>79</v>
      </c>
      <c r="E514" s="2" t="str">
        <f>HYPERLINK("capsilon://?command=openfolder&amp;siteaddress=FAM.docvelocity-na8.net&amp;folderid=FXB66A220F-92A6-5E3E-BEEC-C6688A5E334C","FX22032365")</f>
        <v>FX22032365</v>
      </c>
      <c r="F514" t="s">
        <v>80</v>
      </c>
      <c r="G514" t="s">
        <v>80</v>
      </c>
      <c r="H514" t="s">
        <v>81</v>
      </c>
      <c r="I514" t="s">
        <v>1197</v>
      </c>
      <c r="J514">
        <v>84</v>
      </c>
      <c r="K514" t="s">
        <v>83</v>
      </c>
      <c r="L514" t="s">
        <v>84</v>
      </c>
      <c r="M514" t="s">
        <v>85</v>
      </c>
      <c r="N514">
        <v>2</v>
      </c>
      <c r="O514" s="1">
        <v>44629.659270833334</v>
      </c>
      <c r="P514" s="1">
        <v>44629.816932870373</v>
      </c>
      <c r="Q514">
        <v>13168</v>
      </c>
      <c r="R514">
        <v>454</v>
      </c>
      <c r="S514" t="b">
        <v>0</v>
      </c>
      <c r="T514" t="s">
        <v>86</v>
      </c>
      <c r="U514" t="b">
        <v>1</v>
      </c>
      <c r="V514" t="s">
        <v>200</v>
      </c>
      <c r="W514" s="1">
        <v>44629.663518518515</v>
      </c>
      <c r="X514">
        <v>361</v>
      </c>
      <c r="Y514">
        <v>63</v>
      </c>
      <c r="Z514">
        <v>0</v>
      </c>
      <c r="AA514">
        <v>63</v>
      </c>
      <c r="AB514">
        <v>0</v>
      </c>
      <c r="AC514">
        <v>8</v>
      </c>
      <c r="AD514">
        <v>21</v>
      </c>
      <c r="AE514">
        <v>0</v>
      </c>
      <c r="AF514">
        <v>0</v>
      </c>
      <c r="AG514">
        <v>0</v>
      </c>
      <c r="AH514" t="s">
        <v>122</v>
      </c>
      <c r="AI514" s="1">
        <v>44629.816932870373</v>
      </c>
      <c r="AJ514">
        <v>86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21</v>
      </c>
      <c r="AQ514">
        <v>0</v>
      </c>
      <c r="AR514">
        <v>0</v>
      </c>
      <c r="AS514">
        <v>0</v>
      </c>
      <c r="AT514" t="s">
        <v>86</v>
      </c>
      <c r="AU514" t="s">
        <v>86</v>
      </c>
      <c r="AV514" t="s">
        <v>86</v>
      </c>
      <c r="AW514" t="s">
        <v>86</v>
      </c>
      <c r="AX514" t="s">
        <v>86</v>
      </c>
      <c r="AY514" t="s">
        <v>86</v>
      </c>
      <c r="AZ514" t="s">
        <v>86</v>
      </c>
      <c r="BA514" t="s">
        <v>86</v>
      </c>
      <c r="BB514" t="s">
        <v>86</v>
      </c>
      <c r="BC514" t="s">
        <v>86</v>
      </c>
      <c r="BD514" t="s">
        <v>86</v>
      </c>
      <c r="BE514" t="s">
        <v>86</v>
      </c>
    </row>
    <row r="515" spans="1:57" x14ac:dyDescent="0.45">
      <c r="A515" t="s">
        <v>1200</v>
      </c>
      <c r="B515" t="s">
        <v>77</v>
      </c>
      <c r="C515" t="s">
        <v>1183</v>
      </c>
      <c r="D515" t="s">
        <v>79</v>
      </c>
      <c r="E515" s="2" t="str">
        <f>HYPERLINK("capsilon://?command=openfolder&amp;siteaddress=FAM.docvelocity-na8.net&amp;folderid=FXAE3F5E47-5C59-F353-BD8B-85EAB67ACF9B","FX22027728")</f>
        <v>FX22027728</v>
      </c>
      <c r="F515" t="s">
        <v>80</v>
      </c>
      <c r="G515" t="s">
        <v>80</v>
      </c>
      <c r="H515" t="s">
        <v>81</v>
      </c>
      <c r="I515" t="s">
        <v>1201</v>
      </c>
      <c r="J515">
        <v>0</v>
      </c>
      <c r="K515" t="s">
        <v>83</v>
      </c>
      <c r="L515" t="s">
        <v>84</v>
      </c>
      <c r="M515" t="s">
        <v>85</v>
      </c>
      <c r="N515">
        <v>2</v>
      </c>
      <c r="O515" s="1">
        <v>44629.663506944446</v>
      </c>
      <c r="P515" s="1">
        <v>44630.222199074073</v>
      </c>
      <c r="Q515">
        <v>47166</v>
      </c>
      <c r="R515">
        <v>1105</v>
      </c>
      <c r="S515" t="b">
        <v>0</v>
      </c>
      <c r="T515" t="s">
        <v>86</v>
      </c>
      <c r="U515" t="b">
        <v>0</v>
      </c>
      <c r="V515" t="s">
        <v>154</v>
      </c>
      <c r="W515" s="1">
        <v>44629.67528935185</v>
      </c>
      <c r="X515">
        <v>679</v>
      </c>
      <c r="Y515">
        <v>52</v>
      </c>
      <c r="Z515">
        <v>0</v>
      </c>
      <c r="AA515">
        <v>52</v>
      </c>
      <c r="AB515">
        <v>0</v>
      </c>
      <c r="AC515">
        <v>37</v>
      </c>
      <c r="AD515">
        <v>-52</v>
      </c>
      <c r="AE515">
        <v>0</v>
      </c>
      <c r="AF515">
        <v>0</v>
      </c>
      <c r="AG515">
        <v>0</v>
      </c>
      <c r="AH515" t="s">
        <v>114</v>
      </c>
      <c r="AI515" s="1">
        <v>44630.222199074073</v>
      </c>
      <c r="AJ515">
        <v>399</v>
      </c>
      <c r="AK515">
        <v>2</v>
      </c>
      <c r="AL515">
        <v>0</v>
      </c>
      <c r="AM515">
        <v>2</v>
      </c>
      <c r="AN515">
        <v>0</v>
      </c>
      <c r="AO515">
        <v>2</v>
      </c>
      <c r="AP515">
        <v>-54</v>
      </c>
      <c r="AQ515">
        <v>0</v>
      </c>
      <c r="AR515">
        <v>0</v>
      </c>
      <c r="AS515">
        <v>0</v>
      </c>
      <c r="AT515" t="s">
        <v>86</v>
      </c>
      <c r="AU515" t="s">
        <v>86</v>
      </c>
      <c r="AV515" t="s">
        <v>86</v>
      </c>
      <c r="AW515" t="s">
        <v>86</v>
      </c>
      <c r="AX515" t="s">
        <v>86</v>
      </c>
      <c r="AY515" t="s">
        <v>86</v>
      </c>
      <c r="AZ515" t="s">
        <v>86</v>
      </c>
      <c r="BA515" t="s">
        <v>86</v>
      </c>
      <c r="BB515" t="s">
        <v>86</v>
      </c>
      <c r="BC515" t="s">
        <v>86</v>
      </c>
      <c r="BD515" t="s">
        <v>86</v>
      </c>
      <c r="BE515" t="s">
        <v>86</v>
      </c>
    </row>
    <row r="516" spans="1:57" x14ac:dyDescent="0.45">
      <c r="A516" t="s">
        <v>1202</v>
      </c>
      <c r="B516" t="s">
        <v>77</v>
      </c>
      <c r="C516" t="s">
        <v>1203</v>
      </c>
      <c r="D516" t="s">
        <v>79</v>
      </c>
      <c r="E516" s="2" t="str">
        <f>HYPERLINK("capsilon://?command=openfolder&amp;siteaddress=FAM.docvelocity-na8.net&amp;folderid=FX2A87A791-62F9-AD17-6423-4737191E9B85","FX22033663")</f>
        <v>FX22033663</v>
      </c>
      <c r="F516" t="s">
        <v>80</v>
      </c>
      <c r="G516" t="s">
        <v>80</v>
      </c>
      <c r="H516" t="s">
        <v>81</v>
      </c>
      <c r="I516" t="s">
        <v>1204</v>
      </c>
      <c r="J516">
        <v>0</v>
      </c>
      <c r="K516" t="s">
        <v>83</v>
      </c>
      <c r="L516" t="s">
        <v>84</v>
      </c>
      <c r="M516" t="s">
        <v>85</v>
      </c>
      <c r="N516">
        <v>2</v>
      </c>
      <c r="O516" s="1">
        <v>44629.691921296297</v>
      </c>
      <c r="P516" s="1">
        <v>44630.218946759262</v>
      </c>
      <c r="Q516">
        <v>45393</v>
      </c>
      <c r="R516">
        <v>142</v>
      </c>
      <c r="S516" t="b">
        <v>0</v>
      </c>
      <c r="T516" t="s">
        <v>86</v>
      </c>
      <c r="U516" t="b">
        <v>0</v>
      </c>
      <c r="V516" t="s">
        <v>154</v>
      </c>
      <c r="W516" s="1">
        <v>44629.692743055559</v>
      </c>
      <c r="X516">
        <v>67</v>
      </c>
      <c r="Y516">
        <v>9</v>
      </c>
      <c r="Z516">
        <v>0</v>
      </c>
      <c r="AA516">
        <v>9</v>
      </c>
      <c r="AB516">
        <v>0</v>
      </c>
      <c r="AC516">
        <v>1</v>
      </c>
      <c r="AD516">
        <v>-9</v>
      </c>
      <c r="AE516">
        <v>0</v>
      </c>
      <c r="AF516">
        <v>0</v>
      </c>
      <c r="AG516">
        <v>0</v>
      </c>
      <c r="AH516" t="s">
        <v>257</v>
      </c>
      <c r="AI516" s="1">
        <v>44630.218946759262</v>
      </c>
      <c r="AJ516">
        <v>75</v>
      </c>
      <c r="AK516">
        <v>1</v>
      </c>
      <c r="AL516">
        <v>0</v>
      </c>
      <c r="AM516">
        <v>1</v>
      </c>
      <c r="AN516">
        <v>0</v>
      </c>
      <c r="AO516">
        <v>0</v>
      </c>
      <c r="AP516">
        <v>-10</v>
      </c>
      <c r="AQ516">
        <v>0</v>
      </c>
      <c r="AR516">
        <v>0</v>
      </c>
      <c r="AS516">
        <v>0</v>
      </c>
      <c r="AT516" t="s">
        <v>86</v>
      </c>
      <c r="AU516" t="s">
        <v>86</v>
      </c>
      <c r="AV516" t="s">
        <v>86</v>
      </c>
      <c r="AW516" t="s">
        <v>86</v>
      </c>
      <c r="AX516" t="s">
        <v>86</v>
      </c>
      <c r="AY516" t="s">
        <v>86</v>
      </c>
      <c r="AZ516" t="s">
        <v>86</v>
      </c>
      <c r="BA516" t="s">
        <v>86</v>
      </c>
      <c r="BB516" t="s">
        <v>86</v>
      </c>
      <c r="BC516" t="s">
        <v>86</v>
      </c>
      <c r="BD516" t="s">
        <v>86</v>
      </c>
      <c r="BE516" t="s">
        <v>86</v>
      </c>
    </row>
    <row r="517" spans="1:57" x14ac:dyDescent="0.45">
      <c r="A517" t="s">
        <v>1205</v>
      </c>
      <c r="B517" t="s">
        <v>77</v>
      </c>
      <c r="C517" t="s">
        <v>1203</v>
      </c>
      <c r="D517" t="s">
        <v>79</v>
      </c>
      <c r="E517" s="2" t="str">
        <f>HYPERLINK("capsilon://?command=openfolder&amp;siteaddress=FAM.docvelocity-na8.net&amp;folderid=FX2A87A791-62F9-AD17-6423-4737191E9B85","FX22033663")</f>
        <v>FX22033663</v>
      </c>
      <c r="F517" t="s">
        <v>80</v>
      </c>
      <c r="G517" t="s">
        <v>80</v>
      </c>
      <c r="H517" t="s">
        <v>81</v>
      </c>
      <c r="I517" t="s">
        <v>1206</v>
      </c>
      <c r="J517">
        <v>0</v>
      </c>
      <c r="K517" t="s">
        <v>83</v>
      </c>
      <c r="L517" t="s">
        <v>84</v>
      </c>
      <c r="M517" t="s">
        <v>85</v>
      </c>
      <c r="N517">
        <v>2</v>
      </c>
      <c r="O517" s="1">
        <v>44629.693958333337</v>
      </c>
      <c r="P517" s="1">
        <v>44630.235486111109</v>
      </c>
      <c r="Q517">
        <v>46409</v>
      </c>
      <c r="R517">
        <v>379</v>
      </c>
      <c r="S517" t="b">
        <v>0</v>
      </c>
      <c r="T517" t="s">
        <v>86</v>
      </c>
      <c r="U517" t="b">
        <v>0</v>
      </c>
      <c r="V517" t="s">
        <v>118</v>
      </c>
      <c r="W517" s="1">
        <v>44629.696921296294</v>
      </c>
      <c r="X517">
        <v>252</v>
      </c>
      <c r="Y517">
        <v>15</v>
      </c>
      <c r="Z517">
        <v>0</v>
      </c>
      <c r="AA517">
        <v>15</v>
      </c>
      <c r="AB517">
        <v>0</v>
      </c>
      <c r="AC517">
        <v>7</v>
      </c>
      <c r="AD517">
        <v>-15</v>
      </c>
      <c r="AE517">
        <v>0</v>
      </c>
      <c r="AF517">
        <v>0</v>
      </c>
      <c r="AG517">
        <v>0</v>
      </c>
      <c r="AH517" t="s">
        <v>114</v>
      </c>
      <c r="AI517" s="1">
        <v>44630.235486111109</v>
      </c>
      <c r="AJ517">
        <v>127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-15</v>
      </c>
      <c r="AQ517">
        <v>0</v>
      </c>
      <c r="AR517">
        <v>0</v>
      </c>
      <c r="AS517">
        <v>0</v>
      </c>
      <c r="AT517" t="s">
        <v>86</v>
      </c>
      <c r="AU517" t="s">
        <v>86</v>
      </c>
      <c r="AV517" t="s">
        <v>86</v>
      </c>
      <c r="AW517" t="s">
        <v>86</v>
      </c>
      <c r="AX517" t="s">
        <v>86</v>
      </c>
      <c r="AY517" t="s">
        <v>86</v>
      </c>
      <c r="AZ517" t="s">
        <v>86</v>
      </c>
      <c r="BA517" t="s">
        <v>86</v>
      </c>
      <c r="BB517" t="s">
        <v>86</v>
      </c>
      <c r="BC517" t="s">
        <v>86</v>
      </c>
      <c r="BD517" t="s">
        <v>86</v>
      </c>
      <c r="BE517" t="s">
        <v>86</v>
      </c>
    </row>
    <row r="518" spans="1:57" x14ac:dyDescent="0.45">
      <c r="A518" t="s">
        <v>1207</v>
      </c>
      <c r="B518" t="s">
        <v>77</v>
      </c>
      <c r="C518" t="s">
        <v>1208</v>
      </c>
      <c r="D518" t="s">
        <v>79</v>
      </c>
      <c r="E518" s="2" t="str">
        <f>HYPERLINK("capsilon://?command=openfolder&amp;siteaddress=FAM.docvelocity-na8.net&amp;folderid=FX5A8098A4-1E8C-A360-5FFE-5ED5FE8CEEF5","FX220212686")</f>
        <v>FX220212686</v>
      </c>
      <c r="F518" t="s">
        <v>80</v>
      </c>
      <c r="G518" t="s">
        <v>80</v>
      </c>
      <c r="H518" t="s">
        <v>81</v>
      </c>
      <c r="I518" t="s">
        <v>1209</v>
      </c>
      <c r="J518">
        <v>80</v>
      </c>
      <c r="K518" t="s">
        <v>83</v>
      </c>
      <c r="L518" t="s">
        <v>84</v>
      </c>
      <c r="M518" t="s">
        <v>85</v>
      </c>
      <c r="N518">
        <v>2</v>
      </c>
      <c r="O518" s="1">
        <v>44629.709085648145</v>
      </c>
      <c r="P518" s="1">
        <v>44630.242256944446</v>
      </c>
      <c r="Q518">
        <v>45195</v>
      </c>
      <c r="R518">
        <v>871</v>
      </c>
      <c r="S518" t="b">
        <v>0</v>
      </c>
      <c r="T518" t="s">
        <v>86</v>
      </c>
      <c r="U518" t="b">
        <v>0</v>
      </c>
      <c r="V518" t="s">
        <v>91</v>
      </c>
      <c r="W518" s="1">
        <v>44629.712511574071</v>
      </c>
      <c r="X518">
        <v>287</v>
      </c>
      <c r="Y518">
        <v>38</v>
      </c>
      <c r="Z518">
        <v>0</v>
      </c>
      <c r="AA518">
        <v>38</v>
      </c>
      <c r="AB518">
        <v>21</v>
      </c>
      <c r="AC518">
        <v>14</v>
      </c>
      <c r="AD518">
        <v>42</v>
      </c>
      <c r="AE518">
        <v>0</v>
      </c>
      <c r="AF518">
        <v>0</v>
      </c>
      <c r="AG518">
        <v>0</v>
      </c>
      <c r="AH518" t="s">
        <v>114</v>
      </c>
      <c r="AI518" s="1">
        <v>44630.242256944446</v>
      </c>
      <c r="AJ518">
        <v>584</v>
      </c>
      <c r="AK518">
        <v>2</v>
      </c>
      <c r="AL518">
        <v>0</v>
      </c>
      <c r="AM518">
        <v>2</v>
      </c>
      <c r="AN518">
        <v>21</v>
      </c>
      <c r="AO518">
        <v>2</v>
      </c>
      <c r="AP518">
        <v>40</v>
      </c>
      <c r="AQ518">
        <v>0</v>
      </c>
      <c r="AR518">
        <v>0</v>
      </c>
      <c r="AS518">
        <v>0</v>
      </c>
      <c r="AT518" t="s">
        <v>86</v>
      </c>
      <c r="AU518" t="s">
        <v>86</v>
      </c>
      <c r="AV518" t="s">
        <v>86</v>
      </c>
      <c r="AW518" t="s">
        <v>86</v>
      </c>
      <c r="AX518" t="s">
        <v>86</v>
      </c>
      <c r="AY518" t="s">
        <v>86</v>
      </c>
      <c r="AZ518" t="s">
        <v>86</v>
      </c>
      <c r="BA518" t="s">
        <v>86</v>
      </c>
      <c r="BB518" t="s">
        <v>86</v>
      </c>
      <c r="BC518" t="s">
        <v>86</v>
      </c>
      <c r="BD518" t="s">
        <v>86</v>
      </c>
      <c r="BE518" t="s">
        <v>86</v>
      </c>
    </row>
    <row r="519" spans="1:57" x14ac:dyDescent="0.45">
      <c r="A519" t="s">
        <v>1210</v>
      </c>
      <c r="B519" t="s">
        <v>77</v>
      </c>
      <c r="C519" t="s">
        <v>1211</v>
      </c>
      <c r="D519" t="s">
        <v>79</v>
      </c>
      <c r="E519" s="2" t="str">
        <f>HYPERLINK("capsilon://?command=openfolder&amp;siteaddress=FAM.docvelocity-na8.net&amp;folderid=FX50BCC26E-C2E1-9A7F-6213-D9D716CD838F","FX22034202")</f>
        <v>FX22034202</v>
      </c>
      <c r="F519" t="s">
        <v>80</v>
      </c>
      <c r="G519" t="s">
        <v>80</v>
      </c>
      <c r="H519" t="s">
        <v>81</v>
      </c>
      <c r="I519" t="s">
        <v>1212</v>
      </c>
      <c r="J519">
        <v>66</v>
      </c>
      <c r="K519" t="s">
        <v>83</v>
      </c>
      <c r="L519" t="s">
        <v>84</v>
      </c>
      <c r="M519" t="s">
        <v>85</v>
      </c>
      <c r="N519">
        <v>2</v>
      </c>
      <c r="O519" s="1">
        <v>44629.720358796294</v>
      </c>
      <c r="P519" s="1">
        <v>44630.249479166669</v>
      </c>
      <c r="Q519">
        <v>45057</v>
      </c>
      <c r="R519">
        <v>659</v>
      </c>
      <c r="S519" t="b">
        <v>0</v>
      </c>
      <c r="T519" t="s">
        <v>86</v>
      </c>
      <c r="U519" t="b">
        <v>0</v>
      </c>
      <c r="V519" t="s">
        <v>116</v>
      </c>
      <c r="W519" s="1">
        <v>44629.723796296297</v>
      </c>
      <c r="X519">
        <v>170</v>
      </c>
      <c r="Y519">
        <v>54</v>
      </c>
      <c r="Z519">
        <v>0</v>
      </c>
      <c r="AA519">
        <v>54</v>
      </c>
      <c r="AB519">
        <v>0</v>
      </c>
      <c r="AC519">
        <v>2</v>
      </c>
      <c r="AD519">
        <v>12</v>
      </c>
      <c r="AE519">
        <v>0</v>
      </c>
      <c r="AF519">
        <v>0</v>
      </c>
      <c r="AG519">
        <v>0</v>
      </c>
      <c r="AH519" t="s">
        <v>114</v>
      </c>
      <c r="AI519" s="1">
        <v>44630.249479166669</v>
      </c>
      <c r="AJ519">
        <v>480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12</v>
      </c>
      <c r="AQ519">
        <v>0</v>
      </c>
      <c r="AR519">
        <v>0</v>
      </c>
      <c r="AS519">
        <v>0</v>
      </c>
      <c r="AT519" t="s">
        <v>86</v>
      </c>
      <c r="AU519" t="s">
        <v>86</v>
      </c>
      <c r="AV519" t="s">
        <v>86</v>
      </c>
      <c r="AW519" t="s">
        <v>86</v>
      </c>
      <c r="AX519" t="s">
        <v>86</v>
      </c>
      <c r="AY519" t="s">
        <v>86</v>
      </c>
      <c r="AZ519" t="s">
        <v>86</v>
      </c>
      <c r="BA519" t="s">
        <v>86</v>
      </c>
      <c r="BB519" t="s">
        <v>86</v>
      </c>
      <c r="BC519" t="s">
        <v>86</v>
      </c>
      <c r="BD519" t="s">
        <v>86</v>
      </c>
      <c r="BE519" t="s">
        <v>86</v>
      </c>
    </row>
    <row r="520" spans="1:57" x14ac:dyDescent="0.45">
      <c r="A520" t="s">
        <v>1213</v>
      </c>
      <c r="B520" t="s">
        <v>77</v>
      </c>
      <c r="C520" t="s">
        <v>842</v>
      </c>
      <c r="D520" t="s">
        <v>79</v>
      </c>
      <c r="E520" s="2" t="str">
        <f>HYPERLINK("capsilon://?command=openfolder&amp;siteaddress=FAM.docvelocity-na8.net&amp;folderid=FX87444718-45AF-1BCF-792A-2DB1027A1585","FX2203774")</f>
        <v>FX2203774</v>
      </c>
      <c r="F520" t="s">
        <v>80</v>
      </c>
      <c r="G520" t="s">
        <v>80</v>
      </c>
      <c r="H520" t="s">
        <v>81</v>
      </c>
      <c r="I520" t="s">
        <v>1214</v>
      </c>
      <c r="J520">
        <v>28</v>
      </c>
      <c r="K520" t="s">
        <v>83</v>
      </c>
      <c r="L520" t="s">
        <v>84</v>
      </c>
      <c r="M520" t="s">
        <v>85</v>
      </c>
      <c r="N520">
        <v>2</v>
      </c>
      <c r="O520" s="1">
        <v>44629.731851851851</v>
      </c>
      <c r="P520" s="1">
        <v>44630.252083333333</v>
      </c>
      <c r="Q520">
        <v>44498</v>
      </c>
      <c r="R520">
        <v>450</v>
      </c>
      <c r="S520" t="b">
        <v>0</v>
      </c>
      <c r="T520" t="s">
        <v>86</v>
      </c>
      <c r="U520" t="b">
        <v>0</v>
      </c>
      <c r="V520" t="s">
        <v>154</v>
      </c>
      <c r="W520" s="1">
        <v>44629.734571759262</v>
      </c>
      <c r="X520">
        <v>226</v>
      </c>
      <c r="Y520">
        <v>21</v>
      </c>
      <c r="Z520">
        <v>0</v>
      </c>
      <c r="AA520">
        <v>21</v>
      </c>
      <c r="AB520">
        <v>0</v>
      </c>
      <c r="AC520">
        <v>6</v>
      </c>
      <c r="AD520">
        <v>7</v>
      </c>
      <c r="AE520">
        <v>0</v>
      </c>
      <c r="AF520">
        <v>0</v>
      </c>
      <c r="AG520">
        <v>0</v>
      </c>
      <c r="AH520" t="s">
        <v>114</v>
      </c>
      <c r="AI520" s="1">
        <v>44630.252083333333</v>
      </c>
      <c r="AJ520">
        <v>224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7</v>
      </c>
      <c r="AQ520">
        <v>0</v>
      </c>
      <c r="AR520">
        <v>0</v>
      </c>
      <c r="AS520">
        <v>0</v>
      </c>
      <c r="AT520" t="s">
        <v>86</v>
      </c>
      <c r="AU520" t="s">
        <v>86</v>
      </c>
      <c r="AV520" t="s">
        <v>86</v>
      </c>
      <c r="AW520" t="s">
        <v>86</v>
      </c>
      <c r="AX520" t="s">
        <v>86</v>
      </c>
      <c r="AY520" t="s">
        <v>86</v>
      </c>
      <c r="AZ520" t="s">
        <v>86</v>
      </c>
      <c r="BA520" t="s">
        <v>86</v>
      </c>
      <c r="BB520" t="s">
        <v>86</v>
      </c>
      <c r="BC520" t="s">
        <v>86</v>
      </c>
      <c r="BD520" t="s">
        <v>86</v>
      </c>
      <c r="BE520" t="s">
        <v>86</v>
      </c>
    </row>
    <row r="521" spans="1:57" x14ac:dyDescent="0.45">
      <c r="A521" t="s">
        <v>1215</v>
      </c>
      <c r="B521" t="s">
        <v>77</v>
      </c>
      <c r="C521" t="s">
        <v>1216</v>
      </c>
      <c r="D521" t="s">
        <v>79</v>
      </c>
      <c r="E521" s="2" t="str">
        <f>HYPERLINK("capsilon://?command=openfolder&amp;siteaddress=FAM.docvelocity-na8.net&amp;folderid=FX06C3B720-A80A-BCC2-F317-79D0292191B3","FX22033274")</f>
        <v>FX22033274</v>
      </c>
      <c r="F521" t="s">
        <v>80</v>
      </c>
      <c r="G521" t="s">
        <v>80</v>
      </c>
      <c r="H521" t="s">
        <v>81</v>
      </c>
      <c r="I521" t="s">
        <v>1217</v>
      </c>
      <c r="J521">
        <v>170</v>
      </c>
      <c r="K521" t="s">
        <v>83</v>
      </c>
      <c r="L521" t="s">
        <v>84</v>
      </c>
      <c r="M521" t="s">
        <v>85</v>
      </c>
      <c r="N521">
        <v>1</v>
      </c>
      <c r="O521" s="1">
        <v>44629.736539351848</v>
      </c>
      <c r="P521" s="1">
        <v>44629.747511574074</v>
      </c>
      <c r="Q521">
        <v>302</v>
      </c>
      <c r="R521">
        <v>646</v>
      </c>
      <c r="S521" t="b">
        <v>0</v>
      </c>
      <c r="T521" t="s">
        <v>86</v>
      </c>
      <c r="U521" t="b">
        <v>0</v>
      </c>
      <c r="V521" t="s">
        <v>113</v>
      </c>
      <c r="W521" s="1">
        <v>44629.747511574074</v>
      </c>
      <c r="X521">
        <v>629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170</v>
      </c>
      <c r="AE521">
        <v>144</v>
      </c>
      <c r="AF521">
        <v>0</v>
      </c>
      <c r="AG521">
        <v>5</v>
      </c>
      <c r="AH521" t="s">
        <v>86</v>
      </c>
      <c r="AI521" t="s">
        <v>86</v>
      </c>
      <c r="AJ521" t="s">
        <v>86</v>
      </c>
      <c r="AK521" t="s">
        <v>86</v>
      </c>
      <c r="AL521" t="s">
        <v>86</v>
      </c>
      <c r="AM521" t="s">
        <v>86</v>
      </c>
      <c r="AN521" t="s">
        <v>86</v>
      </c>
      <c r="AO521" t="s">
        <v>86</v>
      </c>
      <c r="AP521" t="s">
        <v>86</v>
      </c>
      <c r="AQ521" t="s">
        <v>86</v>
      </c>
      <c r="AR521" t="s">
        <v>86</v>
      </c>
      <c r="AS521" t="s">
        <v>86</v>
      </c>
      <c r="AT521" t="s">
        <v>86</v>
      </c>
      <c r="AU521" t="s">
        <v>86</v>
      </c>
      <c r="AV521" t="s">
        <v>86</v>
      </c>
      <c r="AW521" t="s">
        <v>86</v>
      </c>
      <c r="AX521" t="s">
        <v>86</v>
      </c>
      <c r="AY521" t="s">
        <v>86</v>
      </c>
      <c r="AZ521" t="s">
        <v>86</v>
      </c>
      <c r="BA521" t="s">
        <v>86</v>
      </c>
      <c r="BB521" t="s">
        <v>86</v>
      </c>
      <c r="BC521" t="s">
        <v>86</v>
      </c>
      <c r="BD521" t="s">
        <v>86</v>
      </c>
      <c r="BE521" t="s">
        <v>86</v>
      </c>
    </row>
    <row r="522" spans="1:57" x14ac:dyDescent="0.45">
      <c r="A522" t="s">
        <v>1218</v>
      </c>
      <c r="B522" t="s">
        <v>77</v>
      </c>
      <c r="C522" t="s">
        <v>1216</v>
      </c>
      <c r="D522" t="s">
        <v>79</v>
      </c>
      <c r="E522" s="2" t="str">
        <f>HYPERLINK("capsilon://?command=openfolder&amp;siteaddress=FAM.docvelocity-na8.net&amp;folderid=FX06C3B720-A80A-BCC2-F317-79D0292191B3","FX22033274")</f>
        <v>FX22033274</v>
      </c>
      <c r="F522" t="s">
        <v>80</v>
      </c>
      <c r="G522" t="s">
        <v>80</v>
      </c>
      <c r="H522" t="s">
        <v>81</v>
      </c>
      <c r="I522" t="s">
        <v>1217</v>
      </c>
      <c r="J522">
        <v>222</v>
      </c>
      <c r="K522" t="s">
        <v>83</v>
      </c>
      <c r="L522" t="s">
        <v>84</v>
      </c>
      <c r="M522" t="s">
        <v>85</v>
      </c>
      <c r="N522">
        <v>2</v>
      </c>
      <c r="O522" s="1">
        <v>44629.749120370368</v>
      </c>
      <c r="P522" s="1">
        <v>44629.81925925926</v>
      </c>
      <c r="Q522">
        <v>4861</v>
      </c>
      <c r="R522">
        <v>1199</v>
      </c>
      <c r="S522" t="b">
        <v>0</v>
      </c>
      <c r="T522" t="s">
        <v>86</v>
      </c>
      <c r="U522" t="b">
        <v>1</v>
      </c>
      <c r="V522" t="s">
        <v>91</v>
      </c>
      <c r="W522" s="1">
        <v>44629.764999999999</v>
      </c>
      <c r="X522">
        <v>977</v>
      </c>
      <c r="Y522">
        <v>184</v>
      </c>
      <c r="Z522">
        <v>0</v>
      </c>
      <c r="AA522">
        <v>184</v>
      </c>
      <c r="AB522">
        <v>0</v>
      </c>
      <c r="AC522">
        <v>36</v>
      </c>
      <c r="AD522">
        <v>38</v>
      </c>
      <c r="AE522">
        <v>0</v>
      </c>
      <c r="AF522">
        <v>0</v>
      </c>
      <c r="AG522">
        <v>0</v>
      </c>
      <c r="AH522" t="s">
        <v>122</v>
      </c>
      <c r="AI522" s="1">
        <v>44629.81925925926</v>
      </c>
      <c r="AJ522">
        <v>200</v>
      </c>
      <c r="AK522">
        <v>3</v>
      </c>
      <c r="AL522">
        <v>0</v>
      </c>
      <c r="AM522">
        <v>3</v>
      </c>
      <c r="AN522">
        <v>0</v>
      </c>
      <c r="AO522">
        <v>2</v>
      </c>
      <c r="AP522">
        <v>35</v>
      </c>
      <c r="AQ522">
        <v>0</v>
      </c>
      <c r="AR522">
        <v>0</v>
      </c>
      <c r="AS522">
        <v>0</v>
      </c>
      <c r="AT522" t="s">
        <v>86</v>
      </c>
      <c r="AU522" t="s">
        <v>86</v>
      </c>
      <c r="AV522" t="s">
        <v>86</v>
      </c>
      <c r="AW522" t="s">
        <v>86</v>
      </c>
      <c r="AX522" t="s">
        <v>86</v>
      </c>
      <c r="AY522" t="s">
        <v>86</v>
      </c>
      <c r="AZ522" t="s">
        <v>86</v>
      </c>
      <c r="BA522" t="s">
        <v>86</v>
      </c>
      <c r="BB522" t="s">
        <v>86</v>
      </c>
      <c r="BC522" t="s">
        <v>86</v>
      </c>
      <c r="BD522" t="s">
        <v>86</v>
      </c>
      <c r="BE522" t="s">
        <v>86</v>
      </c>
    </row>
    <row r="523" spans="1:57" x14ac:dyDescent="0.45">
      <c r="A523" t="s">
        <v>1219</v>
      </c>
      <c r="B523" t="s">
        <v>77</v>
      </c>
      <c r="C523" t="s">
        <v>1220</v>
      </c>
      <c r="D523" t="s">
        <v>79</v>
      </c>
      <c r="E523" s="2" t="str">
        <f>HYPERLINK("capsilon://?command=openfolder&amp;siteaddress=FAM.docvelocity-na8.net&amp;folderid=FX9AFAB542-0405-2193-76AF-0E101452192D","FX22033594")</f>
        <v>FX22033594</v>
      </c>
      <c r="F523" t="s">
        <v>80</v>
      </c>
      <c r="G523" t="s">
        <v>80</v>
      </c>
      <c r="H523" t="s">
        <v>81</v>
      </c>
      <c r="I523" t="s">
        <v>1221</v>
      </c>
      <c r="J523">
        <v>120</v>
      </c>
      <c r="K523" t="s">
        <v>83</v>
      </c>
      <c r="L523" t="s">
        <v>84</v>
      </c>
      <c r="M523" t="s">
        <v>85</v>
      </c>
      <c r="N523">
        <v>1</v>
      </c>
      <c r="O523" s="1">
        <v>44629.761793981481</v>
      </c>
      <c r="P523" s="1">
        <v>44629.785694444443</v>
      </c>
      <c r="Q523">
        <v>988</v>
      </c>
      <c r="R523">
        <v>1077</v>
      </c>
      <c r="S523" t="b">
        <v>0</v>
      </c>
      <c r="T523" t="s">
        <v>86</v>
      </c>
      <c r="U523" t="b">
        <v>0</v>
      </c>
      <c r="V523" t="s">
        <v>113</v>
      </c>
      <c r="W523" s="1">
        <v>44629.785694444443</v>
      </c>
      <c r="X523">
        <v>744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120</v>
      </c>
      <c r="AE523">
        <v>96</v>
      </c>
      <c r="AF523">
        <v>0</v>
      </c>
      <c r="AG523">
        <v>8</v>
      </c>
      <c r="AH523" t="s">
        <v>86</v>
      </c>
      <c r="AI523" t="s">
        <v>86</v>
      </c>
      <c r="AJ523" t="s">
        <v>86</v>
      </c>
      <c r="AK523" t="s">
        <v>86</v>
      </c>
      <c r="AL523" t="s">
        <v>86</v>
      </c>
      <c r="AM523" t="s">
        <v>86</v>
      </c>
      <c r="AN523" t="s">
        <v>86</v>
      </c>
      <c r="AO523" t="s">
        <v>86</v>
      </c>
      <c r="AP523" t="s">
        <v>86</v>
      </c>
      <c r="AQ523" t="s">
        <v>86</v>
      </c>
      <c r="AR523" t="s">
        <v>86</v>
      </c>
      <c r="AS523" t="s">
        <v>86</v>
      </c>
      <c r="AT523" t="s">
        <v>86</v>
      </c>
      <c r="AU523" t="s">
        <v>86</v>
      </c>
      <c r="AV523" t="s">
        <v>86</v>
      </c>
      <c r="AW523" t="s">
        <v>86</v>
      </c>
      <c r="AX523" t="s">
        <v>86</v>
      </c>
      <c r="AY523" t="s">
        <v>86</v>
      </c>
      <c r="AZ523" t="s">
        <v>86</v>
      </c>
      <c r="BA523" t="s">
        <v>86</v>
      </c>
      <c r="BB523" t="s">
        <v>86</v>
      </c>
      <c r="BC523" t="s">
        <v>86</v>
      </c>
      <c r="BD523" t="s">
        <v>86</v>
      </c>
      <c r="BE523" t="s">
        <v>86</v>
      </c>
    </row>
    <row r="524" spans="1:57" x14ac:dyDescent="0.45">
      <c r="A524" t="s">
        <v>1222</v>
      </c>
      <c r="B524" t="s">
        <v>77</v>
      </c>
      <c r="C524" t="s">
        <v>1223</v>
      </c>
      <c r="D524" t="s">
        <v>79</v>
      </c>
      <c r="E524" s="2" t="str">
        <f t="shared" ref="E524:E531" si="11">HYPERLINK("capsilon://?command=openfolder&amp;siteaddress=FAM.docvelocity-na8.net&amp;folderid=FXCCB57E18-A42B-66B9-68DB-933D0AFCBF6F","FX22033013")</f>
        <v>FX22033013</v>
      </c>
      <c r="F524" t="s">
        <v>80</v>
      </c>
      <c r="G524" t="s">
        <v>80</v>
      </c>
      <c r="H524" t="s">
        <v>81</v>
      </c>
      <c r="I524" t="s">
        <v>1224</v>
      </c>
      <c r="J524">
        <v>28</v>
      </c>
      <c r="K524" t="s">
        <v>83</v>
      </c>
      <c r="L524" t="s">
        <v>84</v>
      </c>
      <c r="M524" t="s">
        <v>85</v>
      </c>
      <c r="N524">
        <v>2</v>
      </c>
      <c r="O524" s="1">
        <v>44629.762291666666</v>
      </c>
      <c r="P524" s="1">
        <v>44630.25472222222</v>
      </c>
      <c r="Q524">
        <v>42061</v>
      </c>
      <c r="R524">
        <v>485</v>
      </c>
      <c r="S524" t="b">
        <v>0</v>
      </c>
      <c r="T524" t="s">
        <v>86</v>
      </c>
      <c r="U524" t="b">
        <v>0</v>
      </c>
      <c r="V524" t="s">
        <v>91</v>
      </c>
      <c r="W524" s="1">
        <v>44629.768275462964</v>
      </c>
      <c r="X524">
        <v>258</v>
      </c>
      <c r="Y524">
        <v>21</v>
      </c>
      <c r="Z524">
        <v>0</v>
      </c>
      <c r="AA524">
        <v>21</v>
      </c>
      <c r="AB524">
        <v>0</v>
      </c>
      <c r="AC524">
        <v>11</v>
      </c>
      <c r="AD524">
        <v>7</v>
      </c>
      <c r="AE524">
        <v>0</v>
      </c>
      <c r="AF524">
        <v>0</v>
      </c>
      <c r="AG524">
        <v>0</v>
      </c>
      <c r="AH524" t="s">
        <v>114</v>
      </c>
      <c r="AI524" s="1">
        <v>44630.25472222222</v>
      </c>
      <c r="AJ524">
        <v>227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7</v>
      </c>
      <c r="AQ524">
        <v>0</v>
      </c>
      <c r="AR524">
        <v>0</v>
      </c>
      <c r="AS524">
        <v>0</v>
      </c>
      <c r="AT524" t="s">
        <v>86</v>
      </c>
      <c r="AU524" t="s">
        <v>86</v>
      </c>
      <c r="AV524" t="s">
        <v>86</v>
      </c>
      <c r="AW524" t="s">
        <v>86</v>
      </c>
      <c r="AX524" t="s">
        <v>86</v>
      </c>
      <c r="AY524" t="s">
        <v>86</v>
      </c>
      <c r="AZ524" t="s">
        <v>86</v>
      </c>
      <c r="BA524" t="s">
        <v>86</v>
      </c>
      <c r="BB524" t="s">
        <v>86</v>
      </c>
      <c r="BC524" t="s">
        <v>86</v>
      </c>
      <c r="BD524" t="s">
        <v>86</v>
      </c>
      <c r="BE524" t="s">
        <v>86</v>
      </c>
    </row>
    <row r="525" spans="1:57" x14ac:dyDescent="0.45">
      <c r="A525" t="s">
        <v>1225</v>
      </c>
      <c r="B525" t="s">
        <v>77</v>
      </c>
      <c r="C525" t="s">
        <v>1223</v>
      </c>
      <c r="D525" t="s">
        <v>79</v>
      </c>
      <c r="E525" s="2" t="str">
        <f t="shared" si="11"/>
        <v>FX22033013</v>
      </c>
      <c r="F525" t="s">
        <v>80</v>
      </c>
      <c r="G525" t="s">
        <v>80</v>
      </c>
      <c r="H525" t="s">
        <v>81</v>
      </c>
      <c r="I525" t="s">
        <v>1226</v>
      </c>
      <c r="J525">
        <v>28</v>
      </c>
      <c r="K525" t="s">
        <v>83</v>
      </c>
      <c r="L525" t="s">
        <v>84</v>
      </c>
      <c r="M525" t="s">
        <v>85</v>
      </c>
      <c r="N525">
        <v>2</v>
      </c>
      <c r="O525" s="1">
        <v>44629.76289351852</v>
      </c>
      <c r="P525" s="1">
        <v>44630.256145833337</v>
      </c>
      <c r="Q525">
        <v>41917</v>
      </c>
      <c r="R525">
        <v>700</v>
      </c>
      <c r="S525" t="b">
        <v>0</v>
      </c>
      <c r="T525" t="s">
        <v>86</v>
      </c>
      <c r="U525" t="b">
        <v>0</v>
      </c>
      <c r="V525" t="s">
        <v>91</v>
      </c>
      <c r="W525" s="1">
        <v>44629.773414351854</v>
      </c>
      <c r="X525">
        <v>444</v>
      </c>
      <c r="Y525">
        <v>21</v>
      </c>
      <c r="Z525">
        <v>0</v>
      </c>
      <c r="AA525">
        <v>21</v>
      </c>
      <c r="AB525">
        <v>0</v>
      </c>
      <c r="AC525">
        <v>13</v>
      </c>
      <c r="AD525">
        <v>7</v>
      </c>
      <c r="AE525">
        <v>0</v>
      </c>
      <c r="AF525">
        <v>0</v>
      </c>
      <c r="AG525">
        <v>0</v>
      </c>
      <c r="AH525" t="s">
        <v>257</v>
      </c>
      <c r="AI525" s="1">
        <v>44630.256145833337</v>
      </c>
      <c r="AJ525">
        <v>256</v>
      </c>
      <c r="AK525">
        <v>1</v>
      </c>
      <c r="AL525">
        <v>0</v>
      </c>
      <c r="AM525">
        <v>1</v>
      </c>
      <c r="AN525">
        <v>0</v>
      </c>
      <c r="AO525">
        <v>0</v>
      </c>
      <c r="AP525">
        <v>6</v>
      </c>
      <c r="AQ525">
        <v>0</v>
      </c>
      <c r="AR525">
        <v>0</v>
      </c>
      <c r="AS525">
        <v>0</v>
      </c>
      <c r="AT525" t="s">
        <v>86</v>
      </c>
      <c r="AU525" t="s">
        <v>86</v>
      </c>
      <c r="AV525" t="s">
        <v>86</v>
      </c>
      <c r="AW525" t="s">
        <v>86</v>
      </c>
      <c r="AX525" t="s">
        <v>86</v>
      </c>
      <c r="AY525" t="s">
        <v>86</v>
      </c>
      <c r="AZ525" t="s">
        <v>86</v>
      </c>
      <c r="BA525" t="s">
        <v>86</v>
      </c>
      <c r="BB525" t="s">
        <v>86</v>
      </c>
      <c r="BC525" t="s">
        <v>86</v>
      </c>
      <c r="BD525" t="s">
        <v>86</v>
      </c>
      <c r="BE525" t="s">
        <v>86</v>
      </c>
    </row>
    <row r="526" spans="1:57" x14ac:dyDescent="0.45">
      <c r="A526" t="s">
        <v>1227</v>
      </c>
      <c r="B526" t="s">
        <v>77</v>
      </c>
      <c r="C526" t="s">
        <v>1223</v>
      </c>
      <c r="D526" t="s">
        <v>79</v>
      </c>
      <c r="E526" s="2" t="str">
        <f t="shared" si="11"/>
        <v>FX22033013</v>
      </c>
      <c r="F526" t="s">
        <v>80</v>
      </c>
      <c r="G526" t="s">
        <v>80</v>
      </c>
      <c r="H526" t="s">
        <v>81</v>
      </c>
      <c r="I526" t="s">
        <v>1228</v>
      </c>
      <c r="J526">
        <v>86</v>
      </c>
      <c r="K526" t="s">
        <v>83</v>
      </c>
      <c r="L526" t="s">
        <v>84</v>
      </c>
      <c r="M526" t="s">
        <v>85</v>
      </c>
      <c r="N526">
        <v>2</v>
      </c>
      <c r="O526" s="1">
        <v>44629.763032407405</v>
      </c>
      <c r="P526" s="1">
        <v>44630.258113425924</v>
      </c>
      <c r="Q526">
        <v>42209</v>
      </c>
      <c r="R526">
        <v>566</v>
      </c>
      <c r="S526" t="b">
        <v>0</v>
      </c>
      <c r="T526" t="s">
        <v>86</v>
      </c>
      <c r="U526" t="b">
        <v>0</v>
      </c>
      <c r="V526" t="s">
        <v>154</v>
      </c>
      <c r="W526" s="1">
        <v>44629.77416666667</v>
      </c>
      <c r="X526">
        <v>273</v>
      </c>
      <c r="Y526">
        <v>81</v>
      </c>
      <c r="Z526">
        <v>0</v>
      </c>
      <c r="AA526">
        <v>81</v>
      </c>
      <c r="AB526">
        <v>0</v>
      </c>
      <c r="AC526">
        <v>2</v>
      </c>
      <c r="AD526">
        <v>5</v>
      </c>
      <c r="AE526">
        <v>0</v>
      </c>
      <c r="AF526">
        <v>0</v>
      </c>
      <c r="AG526">
        <v>0</v>
      </c>
      <c r="AH526" t="s">
        <v>114</v>
      </c>
      <c r="AI526" s="1">
        <v>44630.258113425924</v>
      </c>
      <c r="AJ526">
        <v>293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5</v>
      </c>
      <c r="AQ526">
        <v>0</v>
      </c>
      <c r="AR526">
        <v>0</v>
      </c>
      <c r="AS526">
        <v>0</v>
      </c>
      <c r="AT526" t="s">
        <v>86</v>
      </c>
      <c r="AU526" t="s">
        <v>86</v>
      </c>
      <c r="AV526" t="s">
        <v>86</v>
      </c>
      <c r="AW526" t="s">
        <v>86</v>
      </c>
      <c r="AX526" t="s">
        <v>86</v>
      </c>
      <c r="AY526" t="s">
        <v>86</v>
      </c>
      <c r="AZ526" t="s">
        <v>86</v>
      </c>
      <c r="BA526" t="s">
        <v>86</v>
      </c>
      <c r="BB526" t="s">
        <v>86</v>
      </c>
      <c r="BC526" t="s">
        <v>86</v>
      </c>
      <c r="BD526" t="s">
        <v>86</v>
      </c>
      <c r="BE526" t="s">
        <v>86</v>
      </c>
    </row>
    <row r="527" spans="1:57" x14ac:dyDescent="0.45">
      <c r="A527" t="s">
        <v>1229</v>
      </c>
      <c r="B527" t="s">
        <v>77</v>
      </c>
      <c r="C527" t="s">
        <v>1223</v>
      </c>
      <c r="D527" t="s">
        <v>79</v>
      </c>
      <c r="E527" s="2" t="str">
        <f t="shared" si="11"/>
        <v>FX22033013</v>
      </c>
      <c r="F527" t="s">
        <v>80</v>
      </c>
      <c r="G527" t="s">
        <v>80</v>
      </c>
      <c r="H527" t="s">
        <v>81</v>
      </c>
      <c r="I527" t="s">
        <v>1230</v>
      </c>
      <c r="J527">
        <v>86</v>
      </c>
      <c r="K527" t="s">
        <v>83</v>
      </c>
      <c r="L527" t="s">
        <v>84</v>
      </c>
      <c r="M527" t="s">
        <v>85</v>
      </c>
      <c r="N527">
        <v>2</v>
      </c>
      <c r="O527" s="1">
        <v>44629.763194444444</v>
      </c>
      <c r="P527" s="1">
        <v>44630.265451388892</v>
      </c>
      <c r="Q527">
        <v>42004</v>
      </c>
      <c r="R527">
        <v>1391</v>
      </c>
      <c r="S527" t="b">
        <v>0</v>
      </c>
      <c r="T527" t="s">
        <v>86</v>
      </c>
      <c r="U527" t="b">
        <v>0</v>
      </c>
      <c r="V527" t="s">
        <v>118</v>
      </c>
      <c r="W527" s="1">
        <v>44629.779178240744</v>
      </c>
      <c r="X527">
        <v>574</v>
      </c>
      <c r="Y527">
        <v>81</v>
      </c>
      <c r="Z527">
        <v>0</v>
      </c>
      <c r="AA527">
        <v>81</v>
      </c>
      <c r="AB527">
        <v>0</v>
      </c>
      <c r="AC527">
        <v>2</v>
      </c>
      <c r="AD527">
        <v>5</v>
      </c>
      <c r="AE527">
        <v>0</v>
      </c>
      <c r="AF527">
        <v>0</v>
      </c>
      <c r="AG527">
        <v>0</v>
      </c>
      <c r="AH527" t="s">
        <v>284</v>
      </c>
      <c r="AI527" s="1">
        <v>44630.265451388892</v>
      </c>
      <c r="AJ527">
        <v>817</v>
      </c>
      <c r="AK527">
        <v>1</v>
      </c>
      <c r="AL527">
        <v>0</v>
      </c>
      <c r="AM527">
        <v>1</v>
      </c>
      <c r="AN527">
        <v>0</v>
      </c>
      <c r="AO527">
        <v>1</v>
      </c>
      <c r="AP527">
        <v>4</v>
      </c>
      <c r="AQ527">
        <v>0</v>
      </c>
      <c r="AR527">
        <v>0</v>
      </c>
      <c r="AS527">
        <v>0</v>
      </c>
      <c r="AT527" t="s">
        <v>86</v>
      </c>
      <c r="AU527" t="s">
        <v>86</v>
      </c>
      <c r="AV527" t="s">
        <v>86</v>
      </c>
      <c r="AW527" t="s">
        <v>86</v>
      </c>
      <c r="AX527" t="s">
        <v>86</v>
      </c>
      <c r="AY527" t="s">
        <v>86</v>
      </c>
      <c r="AZ527" t="s">
        <v>86</v>
      </c>
      <c r="BA527" t="s">
        <v>86</v>
      </c>
      <c r="BB527" t="s">
        <v>86</v>
      </c>
      <c r="BC527" t="s">
        <v>86</v>
      </c>
      <c r="BD527" t="s">
        <v>86</v>
      </c>
      <c r="BE527" t="s">
        <v>86</v>
      </c>
    </row>
    <row r="528" spans="1:57" x14ac:dyDescent="0.45">
      <c r="A528" t="s">
        <v>1231</v>
      </c>
      <c r="B528" t="s">
        <v>77</v>
      </c>
      <c r="C528" t="s">
        <v>1223</v>
      </c>
      <c r="D528" t="s">
        <v>79</v>
      </c>
      <c r="E528" s="2" t="str">
        <f t="shared" si="11"/>
        <v>FX22033013</v>
      </c>
      <c r="F528" t="s">
        <v>80</v>
      </c>
      <c r="G528" t="s">
        <v>80</v>
      </c>
      <c r="H528" t="s">
        <v>81</v>
      </c>
      <c r="I528" t="s">
        <v>1232</v>
      </c>
      <c r="J528">
        <v>91</v>
      </c>
      <c r="K528" t="s">
        <v>83</v>
      </c>
      <c r="L528" t="s">
        <v>84</v>
      </c>
      <c r="M528" t="s">
        <v>85</v>
      </c>
      <c r="N528">
        <v>2</v>
      </c>
      <c r="O528" s="1">
        <v>44629.763391203705</v>
      </c>
      <c r="P528" s="1">
        <v>44630.259965277779</v>
      </c>
      <c r="Q528">
        <v>42199</v>
      </c>
      <c r="R528">
        <v>705</v>
      </c>
      <c r="S528" t="b">
        <v>0</v>
      </c>
      <c r="T528" t="s">
        <v>86</v>
      </c>
      <c r="U528" t="b">
        <v>0</v>
      </c>
      <c r="V528" t="s">
        <v>91</v>
      </c>
      <c r="W528" s="1">
        <v>44629.777754629627</v>
      </c>
      <c r="X528">
        <v>375</v>
      </c>
      <c r="Y528">
        <v>86</v>
      </c>
      <c r="Z528">
        <v>0</v>
      </c>
      <c r="AA528">
        <v>86</v>
      </c>
      <c r="AB528">
        <v>0</v>
      </c>
      <c r="AC528">
        <v>4</v>
      </c>
      <c r="AD528">
        <v>5</v>
      </c>
      <c r="AE528">
        <v>0</v>
      </c>
      <c r="AF528">
        <v>0</v>
      </c>
      <c r="AG528">
        <v>0</v>
      </c>
      <c r="AH528" t="s">
        <v>257</v>
      </c>
      <c r="AI528" s="1">
        <v>44630.259965277779</v>
      </c>
      <c r="AJ528">
        <v>330</v>
      </c>
      <c r="AK528">
        <v>1</v>
      </c>
      <c r="AL528">
        <v>0</v>
      </c>
      <c r="AM528">
        <v>1</v>
      </c>
      <c r="AN528">
        <v>0</v>
      </c>
      <c r="AO528">
        <v>1</v>
      </c>
      <c r="AP528">
        <v>4</v>
      </c>
      <c r="AQ528">
        <v>0</v>
      </c>
      <c r="AR528">
        <v>0</v>
      </c>
      <c r="AS528">
        <v>0</v>
      </c>
      <c r="AT528" t="s">
        <v>86</v>
      </c>
      <c r="AU528" t="s">
        <v>86</v>
      </c>
      <c r="AV528" t="s">
        <v>86</v>
      </c>
      <c r="AW528" t="s">
        <v>86</v>
      </c>
      <c r="AX528" t="s">
        <v>86</v>
      </c>
      <c r="AY528" t="s">
        <v>86</v>
      </c>
      <c r="AZ528" t="s">
        <v>86</v>
      </c>
      <c r="BA528" t="s">
        <v>86</v>
      </c>
      <c r="BB528" t="s">
        <v>86</v>
      </c>
      <c r="BC528" t="s">
        <v>86</v>
      </c>
      <c r="BD528" t="s">
        <v>86</v>
      </c>
      <c r="BE528" t="s">
        <v>86</v>
      </c>
    </row>
    <row r="529" spans="1:57" x14ac:dyDescent="0.45">
      <c r="A529" t="s">
        <v>1233</v>
      </c>
      <c r="B529" t="s">
        <v>77</v>
      </c>
      <c r="C529" t="s">
        <v>1223</v>
      </c>
      <c r="D529" t="s">
        <v>79</v>
      </c>
      <c r="E529" s="2" t="str">
        <f t="shared" si="11"/>
        <v>FX22033013</v>
      </c>
      <c r="F529" t="s">
        <v>80</v>
      </c>
      <c r="G529" t="s">
        <v>80</v>
      </c>
      <c r="H529" t="s">
        <v>81</v>
      </c>
      <c r="I529" t="s">
        <v>1234</v>
      </c>
      <c r="J529">
        <v>91</v>
      </c>
      <c r="K529" t="s">
        <v>83</v>
      </c>
      <c r="L529" t="s">
        <v>84</v>
      </c>
      <c r="M529" t="s">
        <v>85</v>
      </c>
      <c r="N529">
        <v>2</v>
      </c>
      <c r="O529" s="1">
        <v>44629.763599537036</v>
      </c>
      <c r="P529" s="1">
        <v>44630.26221064815</v>
      </c>
      <c r="Q529">
        <v>41624</v>
      </c>
      <c r="R529">
        <v>1456</v>
      </c>
      <c r="S529" t="b">
        <v>0</v>
      </c>
      <c r="T529" t="s">
        <v>86</v>
      </c>
      <c r="U529" t="b">
        <v>0</v>
      </c>
      <c r="V529" t="s">
        <v>551</v>
      </c>
      <c r="W529" s="1">
        <v>44629.786805555559</v>
      </c>
      <c r="X529">
        <v>1103</v>
      </c>
      <c r="Y529">
        <v>91</v>
      </c>
      <c r="Z529">
        <v>0</v>
      </c>
      <c r="AA529">
        <v>91</v>
      </c>
      <c r="AB529">
        <v>0</v>
      </c>
      <c r="AC529">
        <v>43</v>
      </c>
      <c r="AD529">
        <v>0</v>
      </c>
      <c r="AE529">
        <v>0</v>
      </c>
      <c r="AF529">
        <v>0</v>
      </c>
      <c r="AG529">
        <v>0</v>
      </c>
      <c r="AH529" t="s">
        <v>114</v>
      </c>
      <c r="AI529" s="1">
        <v>44630.26221064815</v>
      </c>
      <c r="AJ529">
        <v>353</v>
      </c>
      <c r="AK529">
        <v>1</v>
      </c>
      <c r="AL529">
        <v>0</v>
      </c>
      <c r="AM529">
        <v>1</v>
      </c>
      <c r="AN529">
        <v>5</v>
      </c>
      <c r="AO529">
        <v>1</v>
      </c>
      <c r="AP529">
        <v>-1</v>
      </c>
      <c r="AQ529">
        <v>0</v>
      </c>
      <c r="AR529">
        <v>0</v>
      </c>
      <c r="AS529">
        <v>0</v>
      </c>
      <c r="AT529" t="s">
        <v>86</v>
      </c>
      <c r="AU529" t="s">
        <v>86</v>
      </c>
      <c r="AV529" t="s">
        <v>86</v>
      </c>
      <c r="AW529" t="s">
        <v>86</v>
      </c>
      <c r="AX529" t="s">
        <v>86</v>
      </c>
      <c r="AY529" t="s">
        <v>86</v>
      </c>
      <c r="AZ529" t="s">
        <v>86</v>
      </c>
      <c r="BA529" t="s">
        <v>86</v>
      </c>
      <c r="BB529" t="s">
        <v>86</v>
      </c>
      <c r="BC529" t="s">
        <v>86</v>
      </c>
      <c r="BD529" t="s">
        <v>86</v>
      </c>
      <c r="BE529" t="s">
        <v>86</v>
      </c>
    </row>
    <row r="530" spans="1:57" x14ac:dyDescent="0.45">
      <c r="A530" t="s">
        <v>1235</v>
      </c>
      <c r="B530" t="s">
        <v>77</v>
      </c>
      <c r="C530" t="s">
        <v>1223</v>
      </c>
      <c r="D530" t="s">
        <v>79</v>
      </c>
      <c r="E530" s="2" t="str">
        <f t="shared" si="11"/>
        <v>FX22033013</v>
      </c>
      <c r="F530" t="s">
        <v>80</v>
      </c>
      <c r="G530" t="s">
        <v>80</v>
      </c>
      <c r="H530" t="s">
        <v>81</v>
      </c>
      <c r="I530" t="s">
        <v>1236</v>
      </c>
      <c r="J530">
        <v>44</v>
      </c>
      <c r="K530" t="s">
        <v>83</v>
      </c>
      <c r="L530" t="s">
        <v>84</v>
      </c>
      <c r="M530" t="s">
        <v>85</v>
      </c>
      <c r="N530">
        <v>2</v>
      </c>
      <c r="O530" s="1">
        <v>44629.763761574075</v>
      </c>
      <c r="P530" s="1">
        <v>44630.261423611111</v>
      </c>
      <c r="Q530">
        <v>42610</v>
      </c>
      <c r="R530">
        <v>388</v>
      </c>
      <c r="S530" t="b">
        <v>0</v>
      </c>
      <c r="T530" t="s">
        <v>86</v>
      </c>
      <c r="U530" t="b">
        <v>0</v>
      </c>
      <c r="V530" t="s">
        <v>154</v>
      </c>
      <c r="W530" s="1">
        <v>44629.777361111112</v>
      </c>
      <c r="X530">
        <v>263</v>
      </c>
      <c r="Y530">
        <v>36</v>
      </c>
      <c r="Z530">
        <v>0</v>
      </c>
      <c r="AA530">
        <v>36</v>
      </c>
      <c r="AB530">
        <v>0</v>
      </c>
      <c r="AC530">
        <v>12</v>
      </c>
      <c r="AD530">
        <v>8</v>
      </c>
      <c r="AE530">
        <v>0</v>
      </c>
      <c r="AF530">
        <v>0</v>
      </c>
      <c r="AG530">
        <v>0</v>
      </c>
      <c r="AH530" t="s">
        <v>257</v>
      </c>
      <c r="AI530" s="1">
        <v>44630.261423611111</v>
      </c>
      <c r="AJ530">
        <v>125</v>
      </c>
      <c r="AK530">
        <v>1</v>
      </c>
      <c r="AL530">
        <v>0</v>
      </c>
      <c r="AM530">
        <v>1</v>
      </c>
      <c r="AN530">
        <v>0</v>
      </c>
      <c r="AO530">
        <v>0</v>
      </c>
      <c r="AP530">
        <v>7</v>
      </c>
      <c r="AQ530">
        <v>0</v>
      </c>
      <c r="AR530">
        <v>0</v>
      </c>
      <c r="AS530">
        <v>0</v>
      </c>
      <c r="AT530" t="s">
        <v>86</v>
      </c>
      <c r="AU530" t="s">
        <v>86</v>
      </c>
      <c r="AV530" t="s">
        <v>86</v>
      </c>
      <c r="AW530" t="s">
        <v>86</v>
      </c>
      <c r="AX530" t="s">
        <v>86</v>
      </c>
      <c r="AY530" t="s">
        <v>86</v>
      </c>
      <c r="AZ530" t="s">
        <v>86</v>
      </c>
      <c r="BA530" t="s">
        <v>86</v>
      </c>
      <c r="BB530" t="s">
        <v>86</v>
      </c>
      <c r="BC530" t="s">
        <v>86</v>
      </c>
      <c r="BD530" t="s">
        <v>86</v>
      </c>
      <c r="BE530" t="s">
        <v>86</v>
      </c>
    </row>
    <row r="531" spans="1:57" x14ac:dyDescent="0.45">
      <c r="A531" t="s">
        <v>1237</v>
      </c>
      <c r="B531" t="s">
        <v>77</v>
      </c>
      <c r="C531" t="s">
        <v>1223</v>
      </c>
      <c r="D531" t="s">
        <v>79</v>
      </c>
      <c r="E531" s="2" t="str">
        <f t="shared" si="11"/>
        <v>FX22033013</v>
      </c>
      <c r="F531" t="s">
        <v>80</v>
      </c>
      <c r="G531" t="s">
        <v>80</v>
      </c>
      <c r="H531" t="s">
        <v>81</v>
      </c>
      <c r="I531" t="s">
        <v>1238</v>
      </c>
      <c r="J531">
        <v>44</v>
      </c>
      <c r="K531" t="s">
        <v>83</v>
      </c>
      <c r="L531" t="s">
        <v>84</v>
      </c>
      <c r="M531" t="s">
        <v>85</v>
      </c>
      <c r="N531">
        <v>2</v>
      </c>
      <c r="O531" s="1">
        <v>44629.76390046296</v>
      </c>
      <c r="P531" s="1">
        <v>44630.288078703707</v>
      </c>
      <c r="Q531">
        <v>44935</v>
      </c>
      <c r="R531">
        <v>354</v>
      </c>
      <c r="S531" t="b">
        <v>0</v>
      </c>
      <c r="T531" t="s">
        <v>86</v>
      </c>
      <c r="U531" t="b">
        <v>0</v>
      </c>
      <c r="V531" t="s">
        <v>113</v>
      </c>
      <c r="W531" s="1">
        <v>44629.777071759258</v>
      </c>
      <c r="X531">
        <v>182</v>
      </c>
      <c r="Y531">
        <v>39</v>
      </c>
      <c r="Z531">
        <v>0</v>
      </c>
      <c r="AA531">
        <v>39</v>
      </c>
      <c r="AB531">
        <v>0</v>
      </c>
      <c r="AC531">
        <v>3</v>
      </c>
      <c r="AD531">
        <v>5</v>
      </c>
      <c r="AE531">
        <v>0</v>
      </c>
      <c r="AF531">
        <v>0</v>
      </c>
      <c r="AG531">
        <v>0</v>
      </c>
      <c r="AH531" t="s">
        <v>114</v>
      </c>
      <c r="AI531" s="1">
        <v>44630.288078703707</v>
      </c>
      <c r="AJ531">
        <v>172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5</v>
      </c>
      <c r="AQ531">
        <v>0</v>
      </c>
      <c r="AR531">
        <v>0</v>
      </c>
      <c r="AS531">
        <v>0</v>
      </c>
      <c r="AT531" t="s">
        <v>86</v>
      </c>
      <c r="AU531" t="s">
        <v>86</v>
      </c>
      <c r="AV531" t="s">
        <v>86</v>
      </c>
      <c r="AW531" t="s">
        <v>86</v>
      </c>
      <c r="AX531" t="s">
        <v>86</v>
      </c>
      <c r="AY531" t="s">
        <v>86</v>
      </c>
      <c r="AZ531" t="s">
        <v>86</v>
      </c>
      <c r="BA531" t="s">
        <v>86</v>
      </c>
      <c r="BB531" t="s">
        <v>86</v>
      </c>
      <c r="BC531" t="s">
        <v>86</v>
      </c>
      <c r="BD531" t="s">
        <v>86</v>
      </c>
      <c r="BE531" t="s">
        <v>86</v>
      </c>
    </row>
    <row r="532" spans="1:57" x14ac:dyDescent="0.45">
      <c r="A532" t="s">
        <v>1239</v>
      </c>
      <c r="B532" t="s">
        <v>77</v>
      </c>
      <c r="C532" t="s">
        <v>1140</v>
      </c>
      <c r="D532" t="s">
        <v>79</v>
      </c>
      <c r="E532" s="2" t="str">
        <f>HYPERLINK("capsilon://?command=openfolder&amp;siteaddress=FAM.docvelocity-na8.net&amp;folderid=FX6862AF5F-2A66-5577-337C-C538E5CE3A3A","FX220210433")</f>
        <v>FX220210433</v>
      </c>
      <c r="F532" t="s">
        <v>80</v>
      </c>
      <c r="G532" t="s">
        <v>80</v>
      </c>
      <c r="H532" t="s">
        <v>81</v>
      </c>
      <c r="I532" t="s">
        <v>1240</v>
      </c>
      <c r="J532">
        <v>0</v>
      </c>
      <c r="K532" t="s">
        <v>83</v>
      </c>
      <c r="L532" t="s">
        <v>84</v>
      </c>
      <c r="M532" t="s">
        <v>85</v>
      </c>
      <c r="N532">
        <v>2</v>
      </c>
      <c r="O532" s="1">
        <v>44621.646585648145</v>
      </c>
      <c r="P532" s="1">
        <v>44621.697187500002</v>
      </c>
      <c r="Q532">
        <v>4282</v>
      </c>
      <c r="R532">
        <v>90</v>
      </c>
      <c r="S532" t="b">
        <v>0</v>
      </c>
      <c r="T532" t="s">
        <v>86</v>
      </c>
      <c r="U532" t="b">
        <v>0</v>
      </c>
      <c r="V532" t="s">
        <v>105</v>
      </c>
      <c r="W532" s="1">
        <v>44621.647499999999</v>
      </c>
      <c r="X532">
        <v>75</v>
      </c>
      <c r="Y532">
        <v>0</v>
      </c>
      <c r="Z532">
        <v>0</v>
      </c>
      <c r="AA532">
        <v>0</v>
      </c>
      <c r="AB532">
        <v>9</v>
      </c>
      <c r="AC532">
        <v>0</v>
      </c>
      <c r="AD532">
        <v>0</v>
      </c>
      <c r="AE532">
        <v>0</v>
      </c>
      <c r="AF532">
        <v>0</v>
      </c>
      <c r="AG532">
        <v>0</v>
      </c>
      <c r="AH532" t="s">
        <v>122</v>
      </c>
      <c r="AI532" s="1">
        <v>44621.697187500002</v>
      </c>
      <c r="AJ532">
        <v>15</v>
      </c>
      <c r="AK532">
        <v>0</v>
      </c>
      <c r="AL532">
        <v>0</v>
      </c>
      <c r="AM532">
        <v>0</v>
      </c>
      <c r="AN532">
        <v>9</v>
      </c>
      <c r="AO532">
        <v>0</v>
      </c>
      <c r="AP532">
        <v>0</v>
      </c>
      <c r="AQ532">
        <v>0</v>
      </c>
      <c r="AR532">
        <v>0</v>
      </c>
      <c r="AS532">
        <v>0</v>
      </c>
      <c r="AT532" t="s">
        <v>86</v>
      </c>
      <c r="AU532" t="s">
        <v>86</v>
      </c>
      <c r="AV532" t="s">
        <v>86</v>
      </c>
      <c r="AW532" t="s">
        <v>86</v>
      </c>
      <c r="AX532" t="s">
        <v>86</v>
      </c>
      <c r="AY532" t="s">
        <v>86</v>
      </c>
      <c r="AZ532" t="s">
        <v>86</v>
      </c>
      <c r="BA532" t="s">
        <v>86</v>
      </c>
      <c r="BB532" t="s">
        <v>86</v>
      </c>
      <c r="BC532" t="s">
        <v>86</v>
      </c>
      <c r="BD532" t="s">
        <v>86</v>
      </c>
      <c r="BE532" t="s">
        <v>86</v>
      </c>
    </row>
    <row r="533" spans="1:57" x14ac:dyDescent="0.45">
      <c r="A533" t="s">
        <v>1241</v>
      </c>
      <c r="B533" t="s">
        <v>77</v>
      </c>
      <c r="C533" t="s">
        <v>1242</v>
      </c>
      <c r="D533" t="s">
        <v>79</v>
      </c>
      <c r="E533" s="2" t="str">
        <f>HYPERLINK("capsilon://?command=openfolder&amp;siteaddress=FAM.docvelocity-na8.net&amp;folderid=FXE2CD6C6E-3444-1F95-DA56-EE17E310BFB5","FX22034374")</f>
        <v>FX22034374</v>
      </c>
      <c r="F533" t="s">
        <v>80</v>
      </c>
      <c r="G533" t="s">
        <v>80</v>
      </c>
      <c r="H533" t="s">
        <v>81</v>
      </c>
      <c r="I533" t="s">
        <v>1243</v>
      </c>
      <c r="J533">
        <v>293</v>
      </c>
      <c r="K533" t="s">
        <v>83</v>
      </c>
      <c r="L533" t="s">
        <v>84</v>
      </c>
      <c r="M533" t="s">
        <v>85</v>
      </c>
      <c r="N533">
        <v>1</v>
      </c>
      <c r="O533" s="1">
        <v>44629.769282407404</v>
      </c>
      <c r="P533" s="1">
        <v>44630.363564814812</v>
      </c>
      <c r="Q533">
        <v>50279</v>
      </c>
      <c r="R533">
        <v>1067</v>
      </c>
      <c r="S533" t="b">
        <v>0</v>
      </c>
      <c r="T533" t="s">
        <v>86</v>
      </c>
      <c r="U533" t="b">
        <v>0</v>
      </c>
      <c r="V533" t="s">
        <v>114</v>
      </c>
      <c r="W533" s="1">
        <v>44630.363564814812</v>
      </c>
      <c r="X533">
        <v>334</v>
      </c>
      <c r="Y533">
        <v>52</v>
      </c>
      <c r="Z533">
        <v>0</v>
      </c>
      <c r="AA533">
        <v>52</v>
      </c>
      <c r="AB533">
        <v>0</v>
      </c>
      <c r="AC533">
        <v>0</v>
      </c>
      <c r="AD533">
        <v>241</v>
      </c>
      <c r="AE533">
        <v>215</v>
      </c>
      <c r="AF533">
        <v>0</v>
      </c>
      <c r="AG533">
        <v>10</v>
      </c>
      <c r="AH533" t="s">
        <v>86</v>
      </c>
      <c r="AI533" t="s">
        <v>86</v>
      </c>
      <c r="AJ533" t="s">
        <v>86</v>
      </c>
      <c r="AK533" t="s">
        <v>86</v>
      </c>
      <c r="AL533" t="s">
        <v>86</v>
      </c>
      <c r="AM533" t="s">
        <v>86</v>
      </c>
      <c r="AN533" t="s">
        <v>86</v>
      </c>
      <c r="AO533" t="s">
        <v>86</v>
      </c>
      <c r="AP533" t="s">
        <v>86</v>
      </c>
      <c r="AQ533" t="s">
        <v>86</v>
      </c>
      <c r="AR533" t="s">
        <v>86</v>
      </c>
      <c r="AS533" t="s">
        <v>86</v>
      </c>
      <c r="AT533" t="s">
        <v>86</v>
      </c>
      <c r="AU533" t="s">
        <v>86</v>
      </c>
      <c r="AV533" t="s">
        <v>86</v>
      </c>
      <c r="AW533" t="s">
        <v>86</v>
      </c>
      <c r="AX533" t="s">
        <v>86</v>
      </c>
      <c r="AY533" t="s">
        <v>86</v>
      </c>
      <c r="AZ533" t="s">
        <v>86</v>
      </c>
      <c r="BA533" t="s">
        <v>86</v>
      </c>
      <c r="BB533" t="s">
        <v>86</v>
      </c>
      <c r="BC533" t="s">
        <v>86</v>
      </c>
      <c r="BD533" t="s">
        <v>86</v>
      </c>
      <c r="BE533" t="s">
        <v>86</v>
      </c>
    </row>
    <row r="534" spans="1:57" x14ac:dyDescent="0.45">
      <c r="A534" t="s">
        <v>1244</v>
      </c>
      <c r="B534" t="s">
        <v>77</v>
      </c>
      <c r="C534" t="s">
        <v>998</v>
      </c>
      <c r="D534" t="s">
        <v>79</v>
      </c>
      <c r="E534" s="2" t="str">
        <f t="shared" ref="E534:E542" si="12">HYPERLINK("capsilon://?command=openfolder&amp;siteaddress=FAM.docvelocity-na8.net&amp;folderid=FX8AF5C8B7-351F-37F8-8FA4-C3A2AC615D6F","FX22032283")</f>
        <v>FX22032283</v>
      </c>
      <c r="F534" t="s">
        <v>80</v>
      </c>
      <c r="G534" t="s">
        <v>80</v>
      </c>
      <c r="H534" t="s">
        <v>81</v>
      </c>
      <c r="I534" t="s">
        <v>1245</v>
      </c>
      <c r="J534">
        <v>53</v>
      </c>
      <c r="K534" t="s">
        <v>83</v>
      </c>
      <c r="L534" t="s">
        <v>84</v>
      </c>
      <c r="M534" t="s">
        <v>85</v>
      </c>
      <c r="N534">
        <v>2</v>
      </c>
      <c r="O534" s="1">
        <v>44629.782106481478</v>
      </c>
      <c r="P534" s="1">
        <v>44630.290960648148</v>
      </c>
      <c r="Q534">
        <v>43350</v>
      </c>
      <c r="R534">
        <v>615</v>
      </c>
      <c r="S534" t="b">
        <v>0</v>
      </c>
      <c r="T534" t="s">
        <v>86</v>
      </c>
      <c r="U534" t="b">
        <v>0</v>
      </c>
      <c r="V534" t="s">
        <v>118</v>
      </c>
      <c r="W534" s="1">
        <v>44629.786435185182</v>
      </c>
      <c r="X534">
        <v>367</v>
      </c>
      <c r="Y534">
        <v>43</v>
      </c>
      <c r="Z534">
        <v>0</v>
      </c>
      <c r="AA534">
        <v>43</v>
      </c>
      <c r="AB534">
        <v>0</v>
      </c>
      <c r="AC534">
        <v>5</v>
      </c>
      <c r="AD534">
        <v>10</v>
      </c>
      <c r="AE534">
        <v>0</v>
      </c>
      <c r="AF534">
        <v>0</v>
      </c>
      <c r="AG534">
        <v>0</v>
      </c>
      <c r="AH534" t="s">
        <v>114</v>
      </c>
      <c r="AI534" s="1">
        <v>44630.290960648148</v>
      </c>
      <c r="AJ534">
        <v>248</v>
      </c>
      <c r="AK534">
        <v>2</v>
      </c>
      <c r="AL534">
        <v>0</v>
      </c>
      <c r="AM534">
        <v>2</v>
      </c>
      <c r="AN534">
        <v>0</v>
      </c>
      <c r="AO534">
        <v>2</v>
      </c>
      <c r="AP534">
        <v>8</v>
      </c>
      <c r="AQ534">
        <v>0</v>
      </c>
      <c r="AR534">
        <v>0</v>
      </c>
      <c r="AS534">
        <v>0</v>
      </c>
      <c r="AT534" t="s">
        <v>86</v>
      </c>
      <c r="AU534" t="s">
        <v>86</v>
      </c>
      <c r="AV534" t="s">
        <v>86</v>
      </c>
      <c r="AW534" t="s">
        <v>86</v>
      </c>
      <c r="AX534" t="s">
        <v>86</v>
      </c>
      <c r="AY534" t="s">
        <v>86</v>
      </c>
      <c r="AZ534" t="s">
        <v>86</v>
      </c>
      <c r="BA534" t="s">
        <v>86</v>
      </c>
      <c r="BB534" t="s">
        <v>86</v>
      </c>
      <c r="BC534" t="s">
        <v>86</v>
      </c>
      <c r="BD534" t="s">
        <v>86</v>
      </c>
      <c r="BE534" t="s">
        <v>86</v>
      </c>
    </row>
    <row r="535" spans="1:57" x14ac:dyDescent="0.45">
      <c r="A535" t="s">
        <v>1246</v>
      </c>
      <c r="B535" t="s">
        <v>77</v>
      </c>
      <c r="C535" t="s">
        <v>998</v>
      </c>
      <c r="D535" t="s">
        <v>79</v>
      </c>
      <c r="E535" s="2" t="str">
        <f t="shared" si="12"/>
        <v>FX22032283</v>
      </c>
      <c r="F535" t="s">
        <v>80</v>
      </c>
      <c r="G535" t="s">
        <v>80</v>
      </c>
      <c r="H535" t="s">
        <v>81</v>
      </c>
      <c r="I535" t="s">
        <v>1247</v>
      </c>
      <c r="J535">
        <v>53</v>
      </c>
      <c r="K535" t="s">
        <v>83</v>
      </c>
      <c r="L535" t="s">
        <v>84</v>
      </c>
      <c r="M535" t="s">
        <v>85</v>
      </c>
      <c r="N535">
        <v>2</v>
      </c>
      <c r="O535" s="1">
        <v>44629.78224537037</v>
      </c>
      <c r="P535" s="1">
        <v>44630.292326388888</v>
      </c>
      <c r="Q535">
        <v>43742</v>
      </c>
      <c r="R535">
        <v>329</v>
      </c>
      <c r="S535" t="b">
        <v>0</v>
      </c>
      <c r="T535" t="s">
        <v>86</v>
      </c>
      <c r="U535" t="b">
        <v>0</v>
      </c>
      <c r="V535" t="s">
        <v>154</v>
      </c>
      <c r="W535" s="1">
        <v>44629.784803240742</v>
      </c>
      <c r="X535">
        <v>212</v>
      </c>
      <c r="Y535">
        <v>43</v>
      </c>
      <c r="Z535">
        <v>0</v>
      </c>
      <c r="AA535">
        <v>43</v>
      </c>
      <c r="AB535">
        <v>0</v>
      </c>
      <c r="AC535">
        <v>6</v>
      </c>
      <c r="AD535">
        <v>10</v>
      </c>
      <c r="AE535">
        <v>0</v>
      </c>
      <c r="AF535">
        <v>0</v>
      </c>
      <c r="AG535">
        <v>0</v>
      </c>
      <c r="AH535" t="s">
        <v>114</v>
      </c>
      <c r="AI535" s="1">
        <v>44630.292326388888</v>
      </c>
      <c r="AJ535">
        <v>117</v>
      </c>
      <c r="AK535">
        <v>1</v>
      </c>
      <c r="AL535">
        <v>0</v>
      </c>
      <c r="AM535">
        <v>1</v>
      </c>
      <c r="AN535">
        <v>0</v>
      </c>
      <c r="AO535">
        <v>1</v>
      </c>
      <c r="AP535">
        <v>9</v>
      </c>
      <c r="AQ535">
        <v>0</v>
      </c>
      <c r="AR535">
        <v>0</v>
      </c>
      <c r="AS535">
        <v>0</v>
      </c>
      <c r="AT535" t="s">
        <v>86</v>
      </c>
      <c r="AU535" t="s">
        <v>86</v>
      </c>
      <c r="AV535" t="s">
        <v>86</v>
      </c>
      <c r="AW535" t="s">
        <v>86</v>
      </c>
      <c r="AX535" t="s">
        <v>86</v>
      </c>
      <c r="AY535" t="s">
        <v>86</v>
      </c>
      <c r="AZ535" t="s">
        <v>86</v>
      </c>
      <c r="BA535" t="s">
        <v>86</v>
      </c>
      <c r="BB535" t="s">
        <v>86</v>
      </c>
      <c r="BC535" t="s">
        <v>86</v>
      </c>
      <c r="BD535" t="s">
        <v>86</v>
      </c>
      <c r="BE535" t="s">
        <v>86</v>
      </c>
    </row>
    <row r="536" spans="1:57" x14ac:dyDescent="0.45">
      <c r="A536" t="s">
        <v>1248</v>
      </c>
      <c r="B536" t="s">
        <v>77</v>
      </c>
      <c r="C536" t="s">
        <v>998</v>
      </c>
      <c r="D536" t="s">
        <v>79</v>
      </c>
      <c r="E536" s="2" t="str">
        <f t="shared" si="12"/>
        <v>FX22032283</v>
      </c>
      <c r="F536" t="s">
        <v>80</v>
      </c>
      <c r="G536" t="s">
        <v>80</v>
      </c>
      <c r="H536" t="s">
        <v>81</v>
      </c>
      <c r="I536" t="s">
        <v>1249</v>
      </c>
      <c r="J536">
        <v>73</v>
      </c>
      <c r="K536" t="s">
        <v>83</v>
      </c>
      <c r="L536" t="s">
        <v>84</v>
      </c>
      <c r="M536" t="s">
        <v>85</v>
      </c>
      <c r="N536">
        <v>2</v>
      </c>
      <c r="O536" s="1">
        <v>44629.782453703701</v>
      </c>
      <c r="P536" s="1">
        <v>44630.294131944444</v>
      </c>
      <c r="Q536">
        <v>43953</v>
      </c>
      <c r="R536">
        <v>256</v>
      </c>
      <c r="S536" t="b">
        <v>0</v>
      </c>
      <c r="T536" t="s">
        <v>86</v>
      </c>
      <c r="U536" t="b">
        <v>0</v>
      </c>
      <c r="V536" t="s">
        <v>154</v>
      </c>
      <c r="W536" s="1">
        <v>44629.785983796297</v>
      </c>
      <c r="X536">
        <v>101</v>
      </c>
      <c r="Y536">
        <v>63</v>
      </c>
      <c r="Z536">
        <v>0</v>
      </c>
      <c r="AA536">
        <v>63</v>
      </c>
      <c r="AB536">
        <v>0</v>
      </c>
      <c r="AC536">
        <v>6</v>
      </c>
      <c r="AD536">
        <v>10</v>
      </c>
      <c r="AE536">
        <v>0</v>
      </c>
      <c r="AF536">
        <v>0</v>
      </c>
      <c r="AG536">
        <v>0</v>
      </c>
      <c r="AH536" t="s">
        <v>114</v>
      </c>
      <c r="AI536" s="1">
        <v>44630.294131944444</v>
      </c>
      <c r="AJ536">
        <v>155</v>
      </c>
      <c r="AK536">
        <v>1</v>
      </c>
      <c r="AL536">
        <v>0</v>
      </c>
      <c r="AM536">
        <v>1</v>
      </c>
      <c r="AN536">
        <v>0</v>
      </c>
      <c r="AO536">
        <v>1</v>
      </c>
      <c r="AP536">
        <v>9</v>
      </c>
      <c r="AQ536">
        <v>0</v>
      </c>
      <c r="AR536">
        <v>0</v>
      </c>
      <c r="AS536">
        <v>0</v>
      </c>
      <c r="AT536" t="s">
        <v>86</v>
      </c>
      <c r="AU536" t="s">
        <v>86</v>
      </c>
      <c r="AV536" t="s">
        <v>86</v>
      </c>
      <c r="AW536" t="s">
        <v>86</v>
      </c>
      <c r="AX536" t="s">
        <v>86</v>
      </c>
      <c r="AY536" t="s">
        <v>86</v>
      </c>
      <c r="AZ536" t="s">
        <v>86</v>
      </c>
      <c r="BA536" t="s">
        <v>86</v>
      </c>
      <c r="BB536" t="s">
        <v>86</v>
      </c>
      <c r="BC536" t="s">
        <v>86</v>
      </c>
      <c r="BD536" t="s">
        <v>86</v>
      </c>
      <c r="BE536" t="s">
        <v>86</v>
      </c>
    </row>
    <row r="537" spans="1:57" x14ac:dyDescent="0.45">
      <c r="A537" t="s">
        <v>1250</v>
      </c>
      <c r="B537" t="s">
        <v>77</v>
      </c>
      <c r="C537" t="s">
        <v>998</v>
      </c>
      <c r="D537" t="s">
        <v>79</v>
      </c>
      <c r="E537" s="2" t="str">
        <f t="shared" si="12"/>
        <v>FX22032283</v>
      </c>
      <c r="F537" t="s">
        <v>80</v>
      </c>
      <c r="G537" t="s">
        <v>80</v>
      </c>
      <c r="H537" t="s">
        <v>81</v>
      </c>
      <c r="I537" t="s">
        <v>1251</v>
      </c>
      <c r="J537">
        <v>53</v>
      </c>
      <c r="K537" t="s">
        <v>83</v>
      </c>
      <c r="L537" t="s">
        <v>84</v>
      </c>
      <c r="M537" t="s">
        <v>85</v>
      </c>
      <c r="N537">
        <v>2</v>
      </c>
      <c r="O537" s="1">
        <v>44629.782592592594</v>
      </c>
      <c r="P537" s="1">
        <v>44630.300740740742</v>
      </c>
      <c r="Q537">
        <v>44491</v>
      </c>
      <c r="R537">
        <v>277</v>
      </c>
      <c r="S537" t="b">
        <v>0</v>
      </c>
      <c r="T537" t="s">
        <v>86</v>
      </c>
      <c r="U537" t="b">
        <v>0</v>
      </c>
      <c r="V537" t="s">
        <v>154</v>
      </c>
      <c r="W537" s="1">
        <v>44629.786793981482</v>
      </c>
      <c r="X537">
        <v>69</v>
      </c>
      <c r="Y537">
        <v>43</v>
      </c>
      <c r="Z537">
        <v>0</v>
      </c>
      <c r="AA537">
        <v>43</v>
      </c>
      <c r="AB537">
        <v>0</v>
      </c>
      <c r="AC537">
        <v>6</v>
      </c>
      <c r="AD537">
        <v>10</v>
      </c>
      <c r="AE537">
        <v>0</v>
      </c>
      <c r="AF537">
        <v>0</v>
      </c>
      <c r="AG537">
        <v>0</v>
      </c>
      <c r="AH537" t="s">
        <v>257</v>
      </c>
      <c r="AI537" s="1">
        <v>44630.300740740742</v>
      </c>
      <c r="AJ537">
        <v>199</v>
      </c>
      <c r="AK537">
        <v>2</v>
      </c>
      <c r="AL537">
        <v>0</v>
      </c>
      <c r="AM537">
        <v>2</v>
      </c>
      <c r="AN537">
        <v>0</v>
      </c>
      <c r="AO537">
        <v>1</v>
      </c>
      <c r="AP537">
        <v>8</v>
      </c>
      <c r="AQ537">
        <v>0</v>
      </c>
      <c r="AR537">
        <v>0</v>
      </c>
      <c r="AS537">
        <v>0</v>
      </c>
      <c r="AT537" t="s">
        <v>86</v>
      </c>
      <c r="AU537" t="s">
        <v>86</v>
      </c>
      <c r="AV537" t="s">
        <v>86</v>
      </c>
      <c r="AW537" t="s">
        <v>86</v>
      </c>
      <c r="AX537" t="s">
        <v>86</v>
      </c>
      <c r="AY537" t="s">
        <v>86</v>
      </c>
      <c r="AZ537" t="s">
        <v>86</v>
      </c>
      <c r="BA537" t="s">
        <v>86</v>
      </c>
      <c r="BB537" t="s">
        <v>86</v>
      </c>
      <c r="BC537" t="s">
        <v>86</v>
      </c>
      <c r="BD537" t="s">
        <v>86</v>
      </c>
      <c r="BE537" t="s">
        <v>86</v>
      </c>
    </row>
    <row r="538" spans="1:57" x14ac:dyDescent="0.45">
      <c r="A538" t="s">
        <v>1252</v>
      </c>
      <c r="B538" t="s">
        <v>77</v>
      </c>
      <c r="C538" t="s">
        <v>998</v>
      </c>
      <c r="D538" t="s">
        <v>79</v>
      </c>
      <c r="E538" s="2" t="str">
        <f t="shared" si="12"/>
        <v>FX22032283</v>
      </c>
      <c r="F538" t="s">
        <v>80</v>
      </c>
      <c r="G538" t="s">
        <v>80</v>
      </c>
      <c r="H538" t="s">
        <v>81</v>
      </c>
      <c r="I538" t="s">
        <v>1253</v>
      </c>
      <c r="J538">
        <v>28</v>
      </c>
      <c r="K538" t="s">
        <v>83</v>
      </c>
      <c r="L538" t="s">
        <v>84</v>
      </c>
      <c r="M538" t="s">
        <v>85</v>
      </c>
      <c r="N538">
        <v>2</v>
      </c>
      <c r="O538" s="1">
        <v>44629.782800925925</v>
      </c>
      <c r="P538" s="1">
        <v>44630.302094907405</v>
      </c>
      <c r="Q538">
        <v>44476</v>
      </c>
      <c r="R538">
        <v>391</v>
      </c>
      <c r="S538" t="b">
        <v>0</v>
      </c>
      <c r="T538" t="s">
        <v>86</v>
      </c>
      <c r="U538" t="b">
        <v>0</v>
      </c>
      <c r="V538" t="s">
        <v>118</v>
      </c>
      <c r="W538" s="1">
        <v>44629.789629629631</v>
      </c>
      <c r="X538">
        <v>275</v>
      </c>
      <c r="Y538">
        <v>21</v>
      </c>
      <c r="Z538">
        <v>0</v>
      </c>
      <c r="AA538">
        <v>21</v>
      </c>
      <c r="AB538">
        <v>0</v>
      </c>
      <c r="AC538">
        <v>0</v>
      </c>
      <c r="AD538">
        <v>7</v>
      </c>
      <c r="AE538">
        <v>0</v>
      </c>
      <c r="AF538">
        <v>0</v>
      </c>
      <c r="AG538">
        <v>0</v>
      </c>
      <c r="AH538" t="s">
        <v>257</v>
      </c>
      <c r="AI538" s="1">
        <v>44630.302094907405</v>
      </c>
      <c r="AJ538">
        <v>116</v>
      </c>
      <c r="AK538">
        <v>2</v>
      </c>
      <c r="AL538">
        <v>0</v>
      </c>
      <c r="AM538">
        <v>2</v>
      </c>
      <c r="AN538">
        <v>0</v>
      </c>
      <c r="AO538">
        <v>1</v>
      </c>
      <c r="AP538">
        <v>5</v>
      </c>
      <c r="AQ538">
        <v>0</v>
      </c>
      <c r="AR538">
        <v>0</v>
      </c>
      <c r="AS538">
        <v>0</v>
      </c>
      <c r="AT538" t="s">
        <v>86</v>
      </c>
      <c r="AU538" t="s">
        <v>86</v>
      </c>
      <c r="AV538" t="s">
        <v>86</v>
      </c>
      <c r="AW538" t="s">
        <v>86</v>
      </c>
      <c r="AX538" t="s">
        <v>86</v>
      </c>
      <c r="AY538" t="s">
        <v>86</v>
      </c>
      <c r="AZ538" t="s">
        <v>86</v>
      </c>
      <c r="BA538" t="s">
        <v>86</v>
      </c>
      <c r="BB538" t="s">
        <v>86</v>
      </c>
      <c r="BC538" t="s">
        <v>86</v>
      </c>
      <c r="BD538" t="s">
        <v>86</v>
      </c>
      <c r="BE538" t="s">
        <v>86</v>
      </c>
    </row>
    <row r="539" spans="1:57" x14ac:dyDescent="0.45">
      <c r="A539" t="s">
        <v>1254</v>
      </c>
      <c r="B539" t="s">
        <v>77</v>
      </c>
      <c r="C539" t="s">
        <v>998</v>
      </c>
      <c r="D539" t="s">
        <v>79</v>
      </c>
      <c r="E539" s="2" t="str">
        <f t="shared" si="12"/>
        <v>FX22032283</v>
      </c>
      <c r="F539" t="s">
        <v>80</v>
      </c>
      <c r="G539" t="s">
        <v>80</v>
      </c>
      <c r="H539" t="s">
        <v>81</v>
      </c>
      <c r="I539" t="s">
        <v>1255</v>
      </c>
      <c r="J539">
        <v>28</v>
      </c>
      <c r="K539" t="s">
        <v>83</v>
      </c>
      <c r="L539" t="s">
        <v>84</v>
      </c>
      <c r="M539" t="s">
        <v>85</v>
      </c>
      <c r="N539">
        <v>2</v>
      </c>
      <c r="O539" s="1">
        <v>44629.783067129632</v>
      </c>
      <c r="P539" s="1">
        <v>44630.304074074076</v>
      </c>
      <c r="Q539">
        <v>44701</v>
      </c>
      <c r="R539">
        <v>314</v>
      </c>
      <c r="S539" t="b">
        <v>0</v>
      </c>
      <c r="T539" t="s">
        <v>86</v>
      </c>
      <c r="U539" t="b">
        <v>0</v>
      </c>
      <c r="V539" t="s">
        <v>105</v>
      </c>
      <c r="W539" s="1">
        <v>44629.791041666664</v>
      </c>
      <c r="X539">
        <v>144</v>
      </c>
      <c r="Y539">
        <v>21</v>
      </c>
      <c r="Z539">
        <v>0</v>
      </c>
      <c r="AA539">
        <v>21</v>
      </c>
      <c r="AB539">
        <v>0</v>
      </c>
      <c r="AC539">
        <v>0</v>
      </c>
      <c r="AD539">
        <v>7</v>
      </c>
      <c r="AE539">
        <v>0</v>
      </c>
      <c r="AF539">
        <v>0</v>
      </c>
      <c r="AG539">
        <v>0</v>
      </c>
      <c r="AH539" t="s">
        <v>257</v>
      </c>
      <c r="AI539" s="1">
        <v>44630.304074074076</v>
      </c>
      <c r="AJ539">
        <v>170</v>
      </c>
      <c r="AK539">
        <v>2</v>
      </c>
      <c r="AL539">
        <v>0</v>
      </c>
      <c r="AM539">
        <v>2</v>
      </c>
      <c r="AN539">
        <v>0</v>
      </c>
      <c r="AO539">
        <v>1</v>
      </c>
      <c r="AP539">
        <v>5</v>
      </c>
      <c r="AQ539">
        <v>0</v>
      </c>
      <c r="AR539">
        <v>0</v>
      </c>
      <c r="AS539">
        <v>0</v>
      </c>
      <c r="AT539" t="s">
        <v>86</v>
      </c>
      <c r="AU539" t="s">
        <v>86</v>
      </c>
      <c r="AV539" t="s">
        <v>86</v>
      </c>
      <c r="AW539" t="s">
        <v>86</v>
      </c>
      <c r="AX539" t="s">
        <v>86</v>
      </c>
      <c r="AY539" t="s">
        <v>86</v>
      </c>
      <c r="AZ539" t="s">
        <v>86</v>
      </c>
      <c r="BA539" t="s">
        <v>86</v>
      </c>
      <c r="BB539" t="s">
        <v>86</v>
      </c>
      <c r="BC539" t="s">
        <v>86</v>
      </c>
      <c r="BD539" t="s">
        <v>86</v>
      </c>
      <c r="BE539" t="s">
        <v>86</v>
      </c>
    </row>
    <row r="540" spans="1:57" x14ac:dyDescent="0.45">
      <c r="A540" t="s">
        <v>1256</v>
      </c>
      <c r="B540" t="s">
        <v>77</v>
      </c>
      <c r="C540" t="s">
        <v>998</v>
      </c>
      <c r="D540" t="s">
        <v>79</v>
      </c>
      <c r="E540" s="2" t="str">
        <f t="shared" si="12"/>
        <v>FX22032283</v>
      </c>
      <c r="F540" t="s">
        <v>80</v>
      </c>
      <c r="G540" t="s">
        <v>80</v>
      </c>
      <c r="H540" t="s">
        <v>81</v>
      </c>
      <c r="I540" t="s">
        <v>1257</v>
      </c>
      <c r="J540">
        <v>28</v>
      </c>
      <c r="K540" t="s">
        <v>83</v>
      </c>
      <c r="L540" t="s">
        <v>84</v>
      </c>
      <c r="M540" t="s">
        <v>85</v>
      </c>
      <c r="N540">
        <v>2</v>
      </c>
      <c r="O540" s="1">
        <v>44629.783402777779</v>
      </c>
      <c r="P540" s="1">
        <v>44630.304930555554</v>
      </c>
      <c r="Q540">
        <v>44743</v>
      </c>
      <c r="R540">
        <v>317</v>
      </c>
      <c r="S540" t="b">
        <v>0</v>
      </c>
      <c r="T540" t="s">
        <v>86</v>
      </c>
      <c r="U540" t="b">
        <v>0</v>
      </c>
      <c r="V540" t="s">
        <v>118</v>
      </c>
      <c r="W540" s="1">
        <v>44629.79246527778</v>
      </c>
      <c r="X540">
        <v>244</v>
      </c>
      <c r="Y540">
        <v>21</v>
      </c>
      <c r="Z540">
        <v>0</v>
      </c>
      <c r="AA540">
        <v>21</v>
      </c>
      <c r="AB540">
        <v>0</v>
      </c>
      <c r="AC540">
        <v>0</v>
      </c>
      <c r="AD540">
        <v>7</v>
      </c>
      <c r="AE540">
        <v>0</v>
      </c>
      <c r="AF540">
        <v>0</v>
      </c>
      <c r="AG540">
        <v>0</v>
      </c>
      <c r="AH540" t="s">
        <v>257</v>
      </c>
      <c r="AI540" s="1">
        <v>44630.304930555554</v>
      </c>
      <c r="AJ540">
        <v>73</v>
      </c>
      <c r="AK540">
        <v>1</v>
      </c>
      <c r="AL540">
        <v>0</v>
      </c>
      <c r="AM540">
        <v>1</v>
      </c>
      <c r="AN540">
        <v>0</v>
      </c>
      <c r="AO540">
        <v>0</v>
      </c>
      <c r="AP540">
        <v>6</v>
      </c>
      <c r="AQ540">
        <v>0</v>
      </c>
      <c r="AR540">
        <v>0</v>
      </c>
      <c r="AS540">
        <v>0</v>
      </c>
      <c r="AT540" t="s">
        <v>86</v>
      </c>
      <c r="AU540" t="s">
        <v>86</v>
      </c>
      <c r="AV540" t="s">
        <v>86</v>
      </c>
      <c r="AW540" t="s">
        <v>86</v>
      </c>
      <c r="AX540" t="s">
        <v>86</v>
      </c>
      <c r="AY540" t="s">
        <v>86</v>
      </c>
      <c r="AZ540" t="s">
        <v>86</v>
      </c>
      <c r="BA540" t="s">
        <v>86</v>
      </c>
      <c r="BB540" t="s">
        <v>86</v>
      </c>
      <c r="BC540" t="s">
        <v>86</v>
      </c>
      <c r="BD540" t="s">
        <v>86</v>
      </c>
      <c r="BE540" t="s">
        <v>86</v>
      </c>
    </row>
    <row r="541" spans="1:57" x14ac:dyDescent="0.45">
      <c r="A541" t="s">
        <v>1258</v>
      </c>
      <c r="B541" t="s">
        <v>77</v>
      </c>
      <c r="C541" t="s">
        <v>998</v>
      </c>
      <c r="D541" t="s">
        <v>79</v>
      </c>
      <c r="E541" s="2" t="str">
        <f t="shared" si="12"/>
        <v>FX22032283</v>
      </c>
      <c r="F541" t="s">
        <v>80</v>
      </c>
      <c r="G541" t="s">
        <v>80</v>
      </c>
      <c r="H541" t="s">
        <v>81</v>
      </c>
      <c r="I541" t="s">
        <v>1259</v>
      </c>
      <c r="J541">
        <v>78</v>
      </c>
      <c r="K541" t="s">
        <v>83</v>
      </c>
      <c r="L541" t="s">
        <v>84</v>
      </c>
      <c r="M541" t="s">
        <v>85</v>
      </c>
      <c r="N541">
        <v>2</v>
      </c>
      <c r="O541" s="1">
        <v>44629.783518518518</v>
      </c>
      <c r="P541" s="1">
        <v>44630.306377314817</v>
      </c>
      <c r="Q541">
        <v>44708</v>
      </c>
      <c r="R541">
        <v>467</v>
      </c>
      <c r="S541" t="b">
        <v>0</v>
      </c>
      <c r="T541" t="s">
        <v>86</v>
      </c>
      <c r="U541" t="b">
        <v>0</v>
      </c>
      <c r="V541" t="s">
        <v>105</v>
      </c>
      <c r="W541" s="1">
        <v>44629.794907407406</v>
      </c>
      <c r="X541">
        <v>333</v>
      </c>
      <c r="Y541">
        <v>68</v>
      </c>
      <c r="Z541">
        <v>0</v>
      </c>
      <c r="AA541">
        <v>68</v>
      </c>
      <c r="AB541">
        <v>0</v>
      </c>
      <c r="AC541">
        <v>6</v>
      </c>
      <c r="AD541">
        <v>10</v>
      </c>
      <c r="AE541">
        <v>0</v>
      </c>
      <c r="AF541">
        <v>0</v>
      </c>
      <c r="AG541">
        <v>0</v>
      </c>
      <c r="AH541" t="s">
        <v>257</v>
      </c>
      <c r="AI541" s="1">
        <v>44630.306377314817</v>
      </c>
      <c r="AJ541">
        <v>124</v>
      </c>
      <c r="AK541">
        <v>1</v>
      </c>
      <c r="AL541">
        <v>0</v>
      </c>
      <c r="AM541">
        <v>1</v>
      </c>
      <c r="AN541">
        <v>0</v>
      </c>
      <c r="AO541">
        <v>0</v>
      </c>
      <c r="AP541">
        <v>9</v>
      </c>
      <c r="AQ541">
        <v>0</v>
      </c>
      <c r="AR541">
        <v>0</v>
      </c>
      <c r="AS541">
        <v>0</v>
      </c>
      <c r="AT541" t="s">
        <v>86</v>
      </c>
      <c r="AU541" t="s">
        <v>86</v>
      </c>
      <c r="AV541" t="s">
        <v>86</v>
      </c>
      <c r="AW541" t="s">
        <v>86</v>
      </c>
      <c r="AX541" t="s">
        <v>86</v>
      </c>
      <c r="AY541" t="s">
        <v>86</v>
      </c>
      <c r="AZ541" t="s">
        <v>86</v>
      </c>
      <c r="BA541" t="s">
        <v>86</v>
      </c>
      <c r="BB541" t="s">
        <v>86</v>
      </c>
      <c r="BC541" t="s">
        <v>86</v>
      </c>
      <c r="BD541" t="s">
        <v>86</v>
      </c>
      <c r="BE541" t="s">
        <v>86</v>
      </c>
    </row>
    <row r="542" spans="1:57" x14ac:dyDescent="0.45">
      <c r="A542" t="s">
        <v>1260</v>
      </c>
      <c r="B542" t="s">
        <v>77</v>
      </c>
      <c r="C542" t="s">
        <v>998</v>
      </c>
      <c r="D542" t="s">
        <v>79</v>
      </c>
      <c r="E542" s="2" t="str">
        <f t="shared" si="12"/>
        <v>FX22032283</v>
      </c>
      <c r="F542" t="s">
        <v>80</v>
      </c>
      <c r="G542" t="s">
        <v>80</v>
      </c>
      <c r="H542" t="s">
        <v>81</v>
      </c>
      <c r="I542" t="s">
        <v>1261</v>
      </c>
      <c r="J542">
        <v>28</v>
      </c>
      <c r="K542" t="s">
        <v>83</v>
      </c>
      <c r="L542" t="s">
        <v>84</v>
      </c>
      <c r="M542" t="s">
        <v>85</v>
      </c>
      <c r="N542">
        <v>2</v>
      </c>
      <c r="O542" s="1">
        <v>44629.783958333333</v>
      </c>
      <c r="P542" s="1">
        <v>44630.307916666665</v>
      </c>
      <c r="Q542">
        <v>44986</v>
      </c>
      <c r="R542">
        <v>284</v>
      </c>
      <c r="S542" t="b">
        <v>0</v>
      </c>
      <c r="T542" t="s">
        <v>86</v>
      </c>
      <c r="U542" t="b">
        <v>0</v>
      </c>
      <c r="V542" t="s">
        <v>154</v>
      </c>
      <c r="W542" s="1">
        <v>44629.791967592595</v>
      </c>
      <c r="X542">
        <v>151</v>
      </c>
      <c r="Y542">
        <v>21</v>
      </c>
      <c r="Z542">
        <v>0</v>
      </c>
      <c r="AA542">
        <v>21</v>
      </c>
      <c r="AB542">
        <v>0</v>
      </c>
      <c r="AC542">
        <v>6</v>
      </c>
      <c r="AD542">
        <v>7</v>
      </c>
      <c r="AE542">
        <v>0</v>
      </c>
      <c r="AF542">
        <v>0</v>
      </c>
      <c r="AG542">
        <v>0</v>
      </c>
      <c r="AH542" t="s">
        <v>257</v>
      </c>
      <c r="AI542" s="1">
        <v>44630.307916666665</v>
      </c>
      <c r="AJ542">
        <v>133</v>
      </c>
      <c r="AK542">
        <v>1</v>
      </c>
      <c r="AL542">
        <v>0</v>
      </c>
      <c r="AM542">
        <v>1</v>
      </c>
      <c r="AN542">
        <v>0</v>
      </c>
      <c r="AO542">
        <v>0</v>
      </c>
      <c r="AP542">
        <v>6</v>
      </c>
      <c r="AQ542">
        <v>0</v>
      </c>
      <c r="AR542">
        <v>0</v>
      </c>
      <c r="AS542">
        <v>0</v>
      </c>
      <c r="AT542" t="s">
        <v>86</v>
      </c>
      <c r="AU542" t="s">
        <v>86</v>
      </c>
      <c r="AV542" t="s">
        <v>86</v>
      </c>
      <c r="AW542" t="s">
        <v>86</v>
      </c>
      <c r="AX542" t="s">
        <v>86</v>
      </c>
      <c r="AY542" t="s">
        <v>86</v>
      </c>
      <c r="AZ542" t="s">
        <v>86</v>
      </c>
      <c r="BA542" t="s">
        <v>86</v>
      </c>
      <c r="BB542" t="s">
        <v>86</v>
      </c>
      <c r="BC542" t="s">
        <v>86</v>
      </c>
      <c r="BD542" t="s">
        <v>86</v>
      </c>
      <c r="BE542" t="s">
        <v>86</v>
      </c>
    </row>
    <row r="543" spans="1:57" x14ac:dyDescent="0.45">
      <c r="A543" t="s">
        <v>1262</v>
      </c>
      <c r="B543" t="s">
        <v>77</v>
      </c>
      <c r="C543" t="s">
        <v>1220</v>
      </c>
      <c r="D543" t="s">
        <v>79</v>
      </c>
      <c r="E543" s="2" t="str">
        <f>HYPERLINK("capsilon://?command=openfolder&amp;siteaddress=FAM.docvelocity-na8.net&amp;folderid=FX9AFAB542-0405-2193-76AF-0E101452192D","FX22033594")</f>
        <v>FX22033594</v>
      </c>
      <c r="F543" t="s">
        <v>80</v>
      </c>
      <c r="G543" t="s">
        <v>80</v>
      </c>
      <c r="H543" t="s">
        <v>81</v>
      </c>
      <c r="I543" t="s">
        <v>1221</v>
      </c>
      <c r="J543">
        <v>248</v>
      </c>
      <c r="K543" t="s">
        <v>83</v>
      </c>
      <c r="L543" t="s">
        <v>84</v>
      </c>
      <c r="M543" t="s">
        <v>85</v>
      </c>
      <c r="N543">
        <v>2</v>
      </c>
      <c r="O543" s="1">
        <v>44629.786550925928</v>
      </c>
      <c r="P543" s="1">
        <v>44630.255983796298</v>
      </c>
      <c r="Q543">
        <v>28289</v>
      </c>
      <c r="R543">
        <v>12270</v>
      </c>
      <c r="S543" t="b">
        <v>0</v>
      </c>
      <c r="T543" t="s">
        <v>86</v>
      </c>
      <c r="U543" t="b">
        <v>1</v>
      </c>
      <c r="V543" t="s">
        <v>91</v>
      </c>
      <c r="W543" s="1">
        <v>44630.136365740742</v>
      </c>
      <c r="X543">
        <v>8014</v>
      </c>
      <c r="Y543">
        <v>252</v>
      </c>
      <c r="Z543">
        <v>0</v>
      </c>
      <c r="AA543">
        <v>252</v>
      </c>
      <c r="AB543">
        <v>54</v>
      </c>
      <c r="AC543">
        <v>251</v>
      </c>
      <c r="AD543">
        <v>-4</v>
      </c>
      <c r="AE543">
        <v>0</v>
      </c>
      <c r="AF543">
        <v>0</v>
      </c>
      <c r="AG543">
        <v>0</v>
      </c>
      <c r="AH543" t="s">
        <v>284</v>
      </c>
      <c r="AI543" s="1">
        <v>44630.255983796298</v>
      </c>
      <c r="AJ543">
        <v>2624</v>
      </c>
      <c r="AK543">
        <v>16</v>
      </c>
      <c r="AL543">
        <v>0</v>
      </c>
      <c r="AM543">
        <v>16</v>
      </c>
      <c r="AN543">
        <v>54</v>
      </c>
      <c r="AO543">
        <v>6</v>
      </c>
      <c r="AP543">
        <v>-20</v>
      </c>
      <c r="AQ543">
        <v>0</v>
      </c>
      <c r="AR543">
        <v>0</v>
      </c>
      <c r="AS543">
        <v>0</v>
      </c>
      <c r="AT543" t="s">
        <v>86</v>
      </c>
      <c r="AU543" t="s">
        <v>86</v>
      </c>
      <c r="AV543" t="s">
        <v>86</v>
      </c>
      <c r="AW543" t="s">
        <v>86</v>
      </c>
      <c r="AX543" t="s">
        <v>86</v>
      </c>
      <c r="AY543" t="s">
        <v>86</v>
      </c>
      <c r="AZ543" t="s">
        <v>86</v>
      </c>
      <c r="BA543" t="s">
        <v>86</v>
      </c>
      <c r="BB543" t="s">
        <v>86</v>
      </c>
      <c r="BC543" t="s">
        <v>86</v>
      </c>
      <c r="BD543" t="s">
        <v>86</v>
      </c>
      <c r="BE543" t="s">
        <v>86</v>
      </c>
    </row>
    <row r="544" spans="1:57" x14ac:dyDescent="0.45">
      <c r="A544" t="s">
        <v>1263</v>
      </c>
      <c r="B544" t="s">
        <v>77</v>
      </c>
      <c r="C544" t="s">
        <v>1264</v>
      </c>
      <c r="D544" t="s">
        <v>79</v>
      </c>
      <c r="E544" s="2" t="str">
        <f>HYPERLINK("capsilon://?command=openfolder&amp;siteaddress=FAM.docvelocity-na8.net&amp;folderid=FX8E9183EE-D76A-A715-3737-14627B1B3050","FX2203452")</f>
        <v>FX2203452</v>
      </c>
      <c r="F544" t="s">
        <v>80</v>
      </c>
      <c r="G544" t="s">
        <v>80</v>
      </c>
      <c r="H544" t="s">
        <v>81</v>
      </c>
      <c r="I544" t="s">
        <v>1265</v>
      </c>
      <c r="J544">
        <v>28</v>
      </c>
      <c r="K544" t="s">
        <v>83</v>
      </c>
      <c r="L544" t="s">
        <v>84</v>
      </c>
      <c r="M544" t="s">
        <v>85</v>
      </c>
      <c r="N544">
        <v>2</v>
      </c>
      <c r="O544" s="1">
        <v>44629.799120370371</v>
      </c>
      <c r="P544" s="1">
        <v>44630.309490740743</v>
      </c>
      <c r="Q544">
        <v>43659</v>
      </c>
      <c r="R544">
        <v>437</v>
      </c>
      <c r="S544" t="b">
        <v>0</v>
      </c>
      <c r="T544" t="s">
        <v>86</v>
      </c>
      <c r="U544" t="b">
        <v>0</v>
      </c>
      <c r="V544" t="s">
        <v>118</v>
      </c>
      <c r="W544" s="1">
        <v>44629.802719907406</v>
      </c>
      <c r="X544">
        <v>301</v>
      </c>
      <c r="Y544">
        <v>21</v>
      </c>
      <c r="Z544">
        <v>0</v>
      </c>
      <c r="AA544">
        <v>21</v>
      </c>
      <c r="AB544">
        <v>0</v>
      </c>
      <c r="AC544">
        <v>0</v>
      </c>
      <c r="AD544">
        <v>7</v>
      </c>
      <c r="AE544">
        <v>0</v>
      </c>
      <c r="AF544">
        <v>0</v>
      </c>
      <c r="AG544">
        <v>0</v>
      </c>
      <c r="AH544" t="s">
        <v>257</v>
      </c>
      <c r="AI544" s="1">
        <v>44630.309490740743</v>
      </c>
      <c r="AJ544">
        <v>136</v>
      </c>
      <c r="AK544">
        <v>1</v>
      </c>
      <c r="AL544">
        <v>0</v>
      </c>
      <c r="AM544">
        <v>1</v>
      </c>
      <c r="AN544">
        <v>0</v>
      </c>
      <c r="AO544">
        <v>0</v>
      </c>
      <c r="AP544">
        <v>6</v>
      </c>
      <c r="AQ544">
        <v>0</v>
      </c>
      <c r="AR544">
        <v>0</v>
      </c>
      <c r="AS544">
        <v>0</v>
      </c>
      <c r="AT544" t="s">
        <v>86</v>
      </c>
      <c r="AU544" t="s">
        <v>86</v>
      </c>
      <c r="AV544" t="s">
        <v>86</v>
      </c>
      <c r="AW544" t="s">
        <v>86</v>
      </c>
      <c r="AX544" t="s">
        <v>86</v>
      </c>
      <c r="AY544" t="s">
        <v>86</v>
      </c>
      <c r="AZ544" t="s">
        <v>86</v>
      </c>
      <c r="BA544" t="s">
        <v>86</v>
      </c>
      <c r="BB544" t="s">
        <v>86</v>
      </c>
      <c r="BC544" t="s">
        <v>86</v>
      </c>
      <c r="BD544" t="s">
        <v>86</v>
      </c>
      <c r="BE544" t="s">
        <v>86</v>
      </c>
    </row>
    <row r="545" spans="1:57" x14ac:dyDescent="0.45">
      <c r="A545" t="s">
        <v>1266</v>
      </c>
      <c r="B545" t="s">
        <v>77</v>
      </c>
      <c r="C545" t="s">
        <v>1140</v>
      </c>
      <c r="D545" t="s">
        <v>79</v>
      </c>
      <c r="E545" s="2" t="str">
        <f>HYPERLINK("capsilon://?command=openfolder&amp;siteaddress=FAM.docvelocity-na8.net&amp;folderid=FX6862AF5F-2A66-5577-337C-C538E5CE3A3A","FX220210433")</f>
        <v>FX220210433</v>
      </c>
      <c r="F545" t="s">
        <v>80</v>
      </c>
      <c r="G545" t="s">
        <v>80</v>
      </c>
      <c r="H545" t="s">
        <v>81</v>
      </c>
      <c r="I545" t="s">
        <v>1267</v>
      </c>
      <c r="J545">
        <v>0</v>
      </c>
      <c r="K545" t="s">
        <v>83</v>
      </c>
      <c r="L545" t="s">
        <v>84</v>
      </c>
      <c r="M545" t="s">
        <v>85</v>
      </c>
      <c r="N545">
        <v>2</v>
      </c>
      <c r="O545" s="1">
        <v>44621.647997685184</v>
      </c>
      <c r="P545" s="1">
        <v>44621.697199074071</v>
      </c>
      <c r="Q545">
        <v>4178</v>
      </c>
      <c r="R545">
        <v>73</v>
      </c>
      <c r="S545" t="b">
        <v>0</v>
      </c>
      <c r="T545" t="s">
        <v>86</v>
      </c>
      <c r="U545" t="b">
        <v>0</v>
      </c>
      <c r="V545" t="s">
        <v>105</v>
      </c>
      <c r="W545" s="1">
        <v>44621.648738425924</v>
      </c>
      <c r="X545">
        <v>61</v>
      </c>
      <c r="Y545">
        <v>0</v>
      </c>
      <c r="Z545">
        <v>0</v>
      </c>
      <c r="AA545">
        <v>0</v>
      </c>
      <c r="AB545">
        <v>9</v>
      </c>
      <c r="AC545">
        <v>0</v>
      </c>
      <c r="AD545">
        <v>0</v>
      </c>
      <c r="AE545">
        <v>0</v>
      </c>
      <c r="AF545">
        <v>0</v>
      </c>
      <c r="AG545">
        <v>0</v>
      </c>
      <c r="AH545" t="s">
        <v>92</v>
      </c>
      <c r="AI545" s="1">
        <v>44621.697199074071</v>
      </c>
      <c r="AJ545">
        <v>12</v>
      </c>
      <c r="AK545">
        <v>0</v>
      </c>
      <c r="AL545">
        <v>0</v>
      </c>
      <c r="AM545">
        <v>0</v>
      </c>
      <c r="AN545">
        <v>9</v>
      </c>
      <c r="AO545">
        <v>0</v>
      </c>
      <c r="AP545">
        <v>0</v>
      </c>
      <c r="AQ545">
        <v>0</v>
      </c>
      <c r="AR545">
        <v>0</v>
      </c>
      <c r="AS545">
        <v>0</v>
      </c>
      <c r="AT545" t="s">
        <v>86</v>
      </c>
      <c r="AU545" t="s">
        <v>86</v>
      </c>
      <c r="AV545" t="s">
        <v>86</v>
      </c>
      <c r="AW545" t="s">
        <v>86</v>
      </c>
      <c r="AX545" t="s">
        <v>86</v>
      </c>
      <c r="AY545" t="s">
        <v>86</v>
      </c>
      <c r="AZ545" t="s">
        <v>86</v>
      </c>
      <c r="BA545" t="s">
        <v>86</v>
      </c>
      <c r="BB545" t="s">
        <v>86</v>
      </c>
      <c r="BC545" t="s">
        <v>86</v>
      </c>
      <c r="BD545" t="s">
        <v>86</v>
      </c>
      <c r="BE545" t="s">
        <v>86</v>
      </c>
    </row>
    <row r="546" spans="1:57" x14ac:dyDescent="0.45">
      <c r="A546" t="s">
        <v>1268</v>
      </c>
      <c r="B546" t="s">
        <v>77</v>
      </c>
      <c r="C546" t="s">
        <v>1264</v>
      </c>
      <c r="D546" t="s">
        <v>79</v>
      </c>
      <c r="E546" s="2" t="str">
        <f t="shared" ref="E546:E552" si="13">HYPERLINK("capsilon://?command=openfolder&amp;siteaddress=FAM.docvelocity-na8.net&amp;folderid=FX8E9183EE-D76A-A715-3737-14627B1B3050","FX2203452")</f>
        <v>FX2203452</v>
      </c>
      <c r="F546" t="s">
        <v>80</v>
      </c>
      <c r="G546" t="s">
        <v>80</v>
      </c>
      <c r="H546" t="s">
        <v>81</v>
      </c>
      <c r="I546" t="s">
        <v>1269</v>
      </c>
      <c r="J546">
        <v>50</v>
      </c>
      <c r="K546" t="s">
        <v>83</v>
      </c>
      <c r="L546" t="s">
        <v>84</v>
      </c>
      <c r="M546" t="s">
        <v>85</v>
      </c>
      <c r="N546">
        <v>2</v>
      </c>
      <c r="O546" s="1">
        <v>44629.799328703702</v>
      </c>
      <c r="P546" s="1">
        <v>44630.342997685184</v>
      </c>
      <c r="Q546">
        <v>46477</v>
      </c>
      <c r="R546">
        <v>496</v>
      </c>
      <c r="S546" t="b">
        <v>0</v>
      </c>
      <c r="T546" t="s">
        <v>86</v>
      </c>
      <c r="U546" t="b">
        <v>0</v>
      </c>
      <c r="V546" t="s">
        <v>154</v>
      </c>
      <c r="W546" s="1">
        <v>44629.802222222221</v>
      </c>
      <c r="X546">
        <v>116</v>
      </c>
      <c r="Y546">
        <v>42</v>
      </c>
      <c r="Z546">
        <v>0</v>
      </c>
      <c r="AA546">
        <v>42</v>
      </c>
      <c r="AB546">
        <v>0</v>
      </c>
      <c r="AC546">
        <v>2</v>
      </c>
      <c r="AD546">
        <v>8</v>
      </c>
      <c r="AE546">
        <v>0</v>
      </c>
      <c r="AF546">
        <v>0</v>
      </c>
      <c r="AG546">
        <v>0</v>
      </c>
      <c r="AH546" t="s">
        <v>114</v>
      </c>
      <c r="AI546" s="1">
        <v>44630.342997685184</v>
      </c>
      <c r="AJ546">
        <v>359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8</v>
      </c>
      <c r="AQ546">
        <v>0</v>
      </c>
      <c r="AR546">
        <v>0</v>
      </c>
      <c r="AS546">
        <v>0</v>
      </c>
      <c r="AT546" t="s">
        <v>86</v>
      </c>
      <c r="AU546" t="s">
        <v>86</v>
      </c>
      <c r="AV546" t="s">
        <v>86</v>
      </c>
      <c r="AW546" t="s">
        <v>86</v>
      </c>
      <c r="AX546" t="s">
        <v>86</v>
      </c>
      <c r="AY546" t="s">
        <v>86</v>
      </c>
      <c r="AZ546" t="s">
        <v>86</v>
      </c>
      <c r="BA546" t="s">
        <v>86</v>
      </c>
      <c r="BB546" t="s">
        <v>86</v>
      </c>
      <c r="BC546" t="s">
        <v>86</v>
      </c>
      <c r="BD546" t="s">
        <v>86</v>
      </c>
      <c r="BE546" t="s">
        <v>86</v>
      </c>
    </row>
    <row r="547" spans="1:57" x14ac:dyDescent="0.45">
      <c r="A547" t="s">
        <v>1270</v>
      </c>
      <c r="B547" t="s">
        <v>77</v>
      </c>
      <c r="C547" t="s">
        <v>1264</v>
      </c>
      <c r="D547" t="s">
        <v>79</v>
      </c>
      <c r="E547" s="2" t="str">
        <f t="shared" si="13"/>
        <v>FX2203452</v>
      </c>
      <c r="F547" t="s">
        <v>80</v>
      </c>
      <c r="G547" t="s">
        <v>80</v>
      </c>
      <c r="H547" t="s">
        <v>81</v>
      </c>
      <c r="I547" t="s">
        <v>1271</v>
      </c>
      <c r="J547">
        <v>52</v>
      </c>
      <c r="K547" t="s">
        <v>83</v>
      </c>
      <c r="L547" t="s">
        <v>84</v>
      </c>
      <c r="M547" t="s">
        <v>85</v>
      </c>
      <c r="N547">
        <v>2</v>
      </c>
      <c r="O547" s="1">
        <v>44629.799490740741</v>
      </c>
      <c r="P547" s="1">
        <v>44630.341053240743</v>
      </c>
      <c r="Q547">
        <v>46516</v>
      </c>
      <c r="R547">
        <v>275</v>
      </c>
      <c r="S547" t="b">
        <v>0</v>
      </c>
      <c r="T547" t="s">
        <v>86</v>
      </c>
      <c r="U547" t="b">
        <v>0</v>
      </c>
      <c r="V547" t="s">
        <v>154</v>
      </c>
      <c r="W547" s="1">
        <v>44629.803576388891</v>
      </c>
      <c r="X547">
        <v>116</v>
      </c>
      <c r="Y547">
        <v>47</v>
      </c>
      <c r="Z547">
        <v>0</v>
      </c>
      <c r="AA547">
        <v>47</v>
      </c>
      <c r="AB547">
        <v>0</v>
      </c>
      <c r="AC547">
        <v>4</v>
      </c>
      <c r="AD547">
        <v>5</v>
      </c>
      <c r="AE547">
        <v>0</v>
      </c>
      <c r="AF547">
        <v>0</v>
      </c>
      <c r="AG547">
        <v>0</v>
      </c>
      <c r="AH547" t="s">
        <v>746</v>
      </c>
      <c r="AI547" s="1">
        <v>44630.341053240743</v>
      </c>
      <c r="AJ547">
        <v>159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5</v>
      </c>
      <c r="AQ547">
        <v>0</v>
      </c>
      <c r="AR547">
        <v>0</v>
      </c>
      <c r="AS547">
        <v>0</v>
      </c>
      <c r="AT547" t="s">
        <v>86</v>
      </c>
      <c r="AU547" t="s">
        <v>86</v>
      </c>
      <c r="AV547" t="s">
        <v>86</v>
      </c>
      <c r="AW547" t="s">
        <v>86</v>
      </c>
      <c r="AX547" t="s">
        <v>86</v>
      </c>
      <c r="AY547" t="s">
        <v>86</v>
      </c>
      <c r="AZ547" t="s">
        <v>86</v>
      </c>
      <c r="BA547" t="s">
        <v>86</v>
      </c>
      <c r="BB547" t="s">
        <v>86</v>
      </c>
      <c r="BC547" t="s">
        <v>86</v>
      </c>
      <c r="BD547" t="s">
        <v>86</v>
      </c>
      <c r="BE547" t="s">
        <v>86</v>
      </c>
    </row>
    <row r="548" spans="1:57" x14ac:dyDescent="0.45">
      <c r="A548" t="s">
        <v>1272</v>
      </c>
      <c r="B548" t="s">
        <v>77</v>
      </c>
      <c r="C548" t="s">
        <v>1264</v>
      </c>
      <c r="D548" t="s">
        <v>79</v>
      </c>
      <c r="E548" s="2" t="str">
        <f t="shared" si="13"/>
        <v>FX2203452</v>
      </c>
      <c r="F548" t="s">
        <v>80</v>
      </c>
      <c r="G548" t="s">
        <v>80</v>
      </c>
      <c r="H548" t="s">
        <v>81</v>
      </c>
      <c r="I548" t="s">
        <v>1273</v>
      </c>
      <c r="J548">
        <v>28</v>
      </c>
      <c r="K548" t="s">
        <v>83</v>
      </c>
      <c r="L548" t="s">
        <v>84</v>
      </c>
      <c r="M548" t="s">
        <v>85</v>
      </c>
      <c r="N548">
        <v>2</v>
      </c>
      <c r="O548" s="1">
        <v>44629.800150462965</v>
      </c>
      <c r="P548" s="1">
        <v>44630.342962962961</v>
      </c>
      <c r="Q548">
        <v>46320</v>
      </c>
      <c r="R548">
        <v>579</v>
      </c>
      <c r="S548" t="b">
        <v>0</v>
      </c>
      <c r="T548" t="s">
        <v>86</v>
      </c>
      <c r="U548" t="b">
        <v>0</v>
      </c>
      <c r="V548" t="s">
        <v>118</v>
      </c>
      <c r="W548" s="1">
        <v>44629.807523148149</v>
      </c>
      <c r="X548">
        <v>414</v>
      </c>
      <c r="Y548">
        <v>21</v>
      </c>
      <c r="Z548">
        <v>0</v>
      </c>
      <c r="AA548">
        <v>21</v>
      </c>
      <c r="AB548">
        <v>0</v>
      </c>
      <c r="AC548">
        <v>2</v>
      </c>
      <c r="AD548">
        <v>7</v>
      </c>
      <c r="AE548">
        <v>0</v>
      </c>
      <c r="AF548">
        <v>0</v>
      </c>
      <c r="AG548">
        <v>0</v>
      </c>
      <c r="AH548" t="s">
        <v>746</v>
      </c>
      <c r="AI548" s="1">
        <v>44630.342962962961</v>
      </c>
      <c r="AJ548">
        <v>165</v>
      </c>
      <c r="AK548">
        <v>1</v>
      </c>
      <c r="AL548">
        <v>0</v>
      </c>
      <c r="AM548">
        <v>1</v>
      </c>
      <c r="AN548">
        <v>0</v>
      </c>
      <c r="AO548">
        <v>1</v>
      </c>
      <c r="AP548">
        <v>6</v>
      </c>
      <c r="AQ548">
        <v>0</v>
      </c>
      <c r="AR548">
        <v>0</v>
      </c>
      <c r="AS548">
        <v>0</v>
      </c>
      <c r="AT548" t="s">
        <v>86</v>
      </c>
      <c r="AU548" t="s">
        <v>86</v>
      </c>
      <c r="AV548" t="s">
        <v>86</v>
      </c>
      <c r="AW548" t="s">
        <v>86</v>
      </c>
      <c r="AX548" t="s">
        <v>86</v>
      </c>
      <c r="AY548" t="s">
        <v>86</v>
      </c>
      <c r="AZ548" t="s">
        <v>86</v>
      </c>
      <c r="BA548" t="s">
        <v>86</v>
      </c>
      <c r="BB548" t="s">
        <v>86</v>
      </c>
      <c r="BC548" t="s">
        <v>86</v>
      </c>
      <c r="BD548" t="s">
        <v>86</v>
      </c>
      <c r="BE548" t="s">
        <v>86</v>
      </c>
    </row>
    <row r="549" spans="1:57" x14ac:dyDescent="0.45">
      <c r="A549" t="s">
        <v>1274</v>
      </c>
      <c r="B549" t="s">
        <v>77</v>
      </c>
      <c r="C549" t="s">
        <v>1264</v>
      </c>
      <c r="D549" t="s">
        <v>79</v>
      </c>
      <c r="E549" s="2" t="str">
        <f t="shared" si="13"/>
        <v>FX2203452</v>
      </c>
      <c r="F549" t="s">
        <v>80</v>
      </c>
      <c r="G549" t="s">
        <v>80</v>
      </c>
      <c r="H549" t="s">
        <v>81</v>
      </c>
      <c r="I549" t="s">
        <v>1275</v>
      </c>
      <c r="J549">
        <v>28</v>
      </c>
      <c r="K549" t="s">
        <v>83</v>
      </c>
      <c r="L549" t="s">
        <v>84</v>
      </c>
      <c r="M549" t="s">
        <v>85</v>
      </c>
      <c r="N549">
        <v>2</v>
      </c>
      <c r="O549" s="1">
        <v>44629.800208333334</v>
      </c>
      <c r="P549" s="1">
        <v>44630.345300925925</v>
      </c>
      <c r="Q549">
        <v>46802</v>
      </c>
      <c r="R549">
        <v>294</v>
      </c>
      <c r="S549" t="b">
        <v>0</v>
      </c>
      <c r="T549" t="s">
        <v>86</v>
      </c>
      <c r="U549" t="b">
        <v>0</v>
      </c>
      <c r="V549" t="s">
        <v>154</v>
      </c>
      <c r="W549" s="1">
        <v>44629.804675925923</v>
      </c>
      <c r="X549">
        <v>95</v>
      </c>
      <c r="Y549">
        <v>21</v>
      </c>
      <c r="Z549">
        <v>0</v>
      </c>
      <c r="AA549">
        <v>21</v>
      </c>
      <c r="AB549">
        <v>0</v>
      </c>
      <c r="AC549">
        <v>0</v>
      </c>
      <c r="AD549">
        <v>7</v>
      </c>
      <c r="AE549">
        <v>0</v>
      </c>
      <c r="AF549">
        <v>0</v>
      </c>
      <c r="AG549">
        <v>0</v>
      </c>
      <c r="AH549" t="s">
        <v>114</v>
      </c>
      <c r="AI549" s="1">
        <v>44630.345300925925</v>
      </c>
      <c r="AJ549">
        <v>199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7</v>
      </c>
      <c r="AQ549">
        <v>0</v>
      </c>
      <c r="AR549">
        <v>0</v>
      </c>
      <c r="AS549">
        <v>0</v>
      </c>
      <c r="AT549" t="s">
        <v>86</v>
      </c>
      <c r="AU549" t="s">
        <v>86</v>
      </c>
      <c r="AV549" t="s">
        <v>86</v>
      </c>
      <c r="AW549" t="s">
        <v>86</v>
      </c>
      <c r="AX549" t="s">
        <v>86</v>
      </c>
      <c r="AY549" t="s">
        <v>86</v>
      </c>
      <c r="AZ549" t="s">
        <v>86</v>
      </c>
      <c r="BA549" t="s">
        <v>86</v>
      </c>
      <c r="BB549" t="s">
        <v>86</v>
      </c>
      <c r="BC549" t="s">
        <v>86</v>
      </c>
      <c r="BD549" t="s">
        <v>86</v>
      </c>
      <c r="BE549" t="s">
        <v>86</v>
      </c>
    </row>
    <row r="550" spans="1:57" x14ac:dyDescent="0.45">
      <c r="A550" t="s">
        <v>1276</v>
      </c>
      <c r="B550" t="s">
        <v>77</v>
      </c>
      <c r="C550" t="s">
        <v>1264</v>
      </c>
      <c r="D550" t="s">
        <v>79</v>
      </c>
      <c r="E550" s="2" t="str">
        <f t="shared" si="13"/>
        <v>FX2203452</v>
      </c>
      <c r="F550" t="s">
        <v>80</v>
      </c>
      <c r="G550" t="s">
        <v>80</v>
      </c>
      <c r="H550" t="s">
        <v>81</v>
      </c>
      <c r="I550" t="s">
        <v>1277</v>
      </c>
      <c r="J550">
        <v>50</v>
      </c>
      <c r="K550" t="s">
        <v>83</v>
      </c>
      <c r="L550" t="s">
        <v>84</v>
      </c>
      <c r="M550" t="s">
        <v>85</v>
      </c>
      <c r="N550">
        <v>2</v>
      </c>
      <c r="O550" s="1">
        <v>44629.800752314812</v>
      </c>
      <c r="P550" s="1">
        <v>44630.347615740742</v>
      </c>
      <c r="Q550">
        <v>46969</v>
      </c>
      <c r="R550">
        <v>280</v>
      </c>
      <c r="S550" t="b">
        <v>0</v>
      </c>
      <c r="T550" t="s">
        <v>86</v>
      </c>
      <c r="U550" t="b">
        <v>0</v>
      </c>
      <c r="V550" t="s">
        <v>154</v>
      </c>
      <c r="W550" s="1">
        <v>44629.805601851855</v>
      </c>
      <c r="X550">
        <v>79</v>
      </c>
      <c r="Y550">
        <v>42</v>
      </c>
      <c r="Z550">
        <v>0</v>
      </c>
      <c r="AA550">
        <v>42</v>
      </c>
      <c r="AB550">
        <v>0</v>
      </c>
      <c r="AC550">
        <v>2</v>
      </c>
      <c r="AD550">
        <v>8</v>
      </c>
      <c r="AE550">
        <v>0</v>
      </c>
      <c r="AF550">
        <v>0</v>
      </c>
      <c r="AG550">
        <v>0</v>
      </c>
      <c r="AH550" t="s">
        <v>257</v>
      </c>
      <c r="AI550" s="1">
        <v>44630.347615740742</v>
      </c>
      <c r="AJ550">
        <v>201</v>
      </c>
      <c r="AK550">
        <v>1</v>
      </c>
      <c r="AL550">
        <v>0</v>
      </c>
      <c r="AM550">
        <v>1</v>
      </c>
      <c r="AN550">
        <v>0</v>
      </c>
      <c r="AO550">
        <v>0</v>
      </c>
      <c r="AP550">
        <v>7</v>
      </c>
      <c r="AQ550">
        <v>0</v>
      </c>
      <c r="AR550">
        <v>0</v>
      </c>
      <c r="AS550">
        <v>0</v>
      </c>
      <c r="AT550" t="s">
        <v>86</v>
      </c>
      <c r="AU550" t="s">
        <v>86</v>
      </c>
      <c r="AV550" t="s">
        <v>86</v>
      </c>
      <c r="AW550" t="s">
        <v>86</v>
      </c>
      <c r="AX550" t="s">
        <v>86</v>
      </c>
      <c r="AY550" t="s">
        <v>86</v>
      </c>
      <c r="AZ550" t="s">
        <v>86</v>
      </c>
      <c r="BA550" t="s">
        <v>86</v>
      </c>
      <c r="BB550" t="s">
        <v>86</v>
      </c>
      <c r="BC550" t="s">
        <v>86</v>
      </c>
      <c r="BD550" t="s">
        <v>86</v>
      </c>
      <c r="BE550" t="s">
        <v>86</v>
      </c>
    </row>
    <row r="551" spans="1:57" x14ac:dyDescent="0.45">
      <c r="A551" t="s">
        <v>1278</v>
      </c>
      <c r="B551" t="s">
        <v>77</v>
      </c>
      <c r="C551" t="s">
        <v>1264</v>
      </c>
      <c r="D551" t="s">
        <v>79</v>
      </c>
      <c r="E551" s="2" t="str">
        <f t="shared" si="13"/>
        <v>FX2203452</v>
      </c>
      <c r="F551" t="s">
        <v>80</v>
      </c>
      <c r="G551" t="s">
        <v>80</v>
      </c>
      <c r="H551" t="s">
        <v>81</v>
      </c>
      <c r="I551" t="s">
        <v>1279</v>
      </c>
      <c r="J551">
        <v>52</v>
      </c>
      <c r="K551" t="s">
        <v>83</v>
      </c>
      <c r="L551" t="s">
        <v>84</v>
      </c>
      <c r="M551" t="s">
        <v>85</v>
      </c>
      <c r="N551">
        <v>2</v>
      </c>
      <c r="O551" s="1">
        <v>44629.800868055558</v>
      </c>
      <c r="P551" s="1">
        <v>44630.347291666665</v>
      </c>
      <c r="Q551">
        <v>46922</v>
      </c>
      <c r="R551">
        <v>289</v>
      </c>
      <c r="S551" t="b">
        <v>0</v>
      </c>
      <c r="T551" t="s">
        <v>86</v>
      </c>
      <c r="U551" t="b">
        <v>0</v>
      </c>
      <c r="V551" t="s">
        <v>154</v>
      </c>
      <c r="W551" s="1">
        <v>44629.806967592594</v>
      </c>
      <c r="X551">
        <v>117</v>
      </c>
      <c r="Y551">
        <v>52</v>
      </c>
      <c r="Z551">
        <v>0</v>
      </c>
      <c r="AA551">
        <v>52</v>
      </c>
      <c r="AB551">
        <v>0</v>
      </c>
      <c r="AC551">
        <v>13</v>
      </c>
      <c r="AD551">
        <v>0</v>
      </c>
      <c r="AE551">
        <v>0</v>
      </c>
      <c r="AF551">
        <v>0</v>
      </c>
      <c r="AG551">
        <v>0</v>
      </c>
      <c r="AH551" t="s">
        <v>114</v>
      </c>
      <c r="AI551" s="1">
        <v>44630.347291666665</v>
      </c>
      <c r="AJ551">
        <v>172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86</v>
      </c>
      <c r="AU551" t="s">
        <v>86</v>
      </c>
      <c r="AV551" t="s">
        <v>86</v>
      </c>
      <c r="AW551" t="s">
        <v>86</v>
      </c>
      <c r="AX551" t="s">
        <v>86</v>
      </c>
      <c r="AY551" t="s">
        <v>86</v>
      </c>
      <c r="AZ551" t="s">
        <v>86</v>
      </c>
      <c r="BA551" t="s">
        <v>86</v>
      </c>
      <c r="BB551" t="s">
        <v>86</v>
      </c>
      <c r="BC551" t="s">
        <v>86</v>
      </c>
      <c r="BD551" t="s">
        <v>86</v>
      </c>
      <c r="BE551" t="s">
        <v>86</v>
      </c>
    </row>
    <row r="552" spans="1:57" x14ac:dyDescent="0.45">
      <c r="A552" t="s">
        <v>1280</v>
      </c>
      <c r="B552" t="s">
        <v>77</v>
      </c>
      <c r="C552" t="s">
        <v>1264</v>
      </c>
      <c r="D552" t="s">
        <v>79</v>
      </c>
      <c r="E552" s="2" t="str">
        <f t="shared" si="13"/>
        <v>FX2203452</v>
      </c>
      <c r="F552" t="s">
        <v>80</v>
      </c>
      <c r="G552" t="s">
        <v>80</v>
      </c>
      <c r="H552" t="s">
        <v>81</v>
      </c>
      <c r="I552" t="s">
        <v>1281</v>
      </c>
      <c r="J552">
        <v>28</v>
      </c>
      <c r="K552" t="s">
        <v>83</v>
      </c>
      <c r="L552" t="s">
        <v>84</v>
      </c>
      <c r="M552" t="s">
        <v>85</v>
      </c>
      <c r="N552">
        <v>2</v>
      </c>
      <c r="O552" s="1">
        <v>44629.80133101852</v>
      </c>
      <c r="P552" s="1">
        <v>44630.350787037038</v>
      </c>
      <c r="Q552">
        <v>46897</v>
      </c>
      <c r="R552">
        <v>576</v>
      </c>
      <c r="S552" t="b">
        <v>0</v>
      </c>
      <c r="T552" t="s">
        <v>86</v>
      </c>
      <c r="U552" t="b">
        <v>0</v>
      </c>
      <c r="V552" t="s">
        <v>118</v>
      </c>
      <c r="W552" s="1">
        <v>44629.810266203705</v>
      </c>
      <c r="X552">
        <v>237</v>
      </c>
      <c r="Y552">
        <v>21</v>
      </c>
      <c r="Z552">
        <v>0</v>
      </c>
      <c r="AA552">
        <v>21</v>
      </c>
      <c r="AB552">
        <v>0</v>
      </c>
      <c r="AC552">
        <v>2</v>
      </c>
      <c r="AD552">
        <v>7</v>
      </c>
      <c r="AE552">
        <v>0</v>
      </c>
      <c r="AF552">
        <v>0</v>
      </c>
      <c r="AG552">
        <v>0</v>
      </c>
      <c r="AH552" t="s">
        <v>114</v>
      </c>
      <c r="AI552" s="1">
        <v>44630.350787037038</v>
      </c>
      <c r="AJ552">
        <v>302</v>
      </c>
      <c r="AK552">
        <v>1</v>
      </c>
      <c r="AL552">
        <v>0</v>
      </c>
      <c r="AM552">
        <v>1</v>
      </c>
      <c r="AN552">
        <v>0</v>
      </c>
      <c r="AO552">
        <v>1</v>
      </c>
      <c r="AP552">
        <v>6</v>
      </c>
      <c r="AQ552">
        <v>0</v>
      </c>
      <c r="AR552">
        <v>0</v>
      </c>
      <c r="AS552">
        <v>0</v>
      </c>
      <c r="AT552" t="s">
        <v>86</v>
      </c>
      <c r="AU552" t="s">
        <v>86</v>
      </c>
      <c r="AV552" t="s">
        <v>86</v>
      </c>
      <c r="AW552" t="s">
        <v>86</v>
      </c>
      <c r="AX552" t="s">
        <v>86</v>
      </c>
      <c r="AY552" t="s">
        <v>86</v>
      </c>
      <c r="AZ552" t="s">
        <v>86</v>
      </c>
      <c r="BA552" t="s">
        <v>86</v>
      </c>
      <c r="BB552" t="s">
        <v>86</v>
      </c>
      <c r="BC552" t="s">
        <v>86</v>
      </c>
      <c r="BD552" t="s">
        <v>86</v>
      </c>
      <c r="BE552" t="s">
        <v>86</v>
      </c>
    </row>
    <row r="553" spans="1:57" x14ac:dyDescent="0.45">
      <c r="A553" t="s">
        <v>1282</v>
      </c>
      <c r="B553" t="s">
        <v>77</v>
      </c>
      <c r="C553" t="s">
        <v>1283</v>
      </c>
      <c r="D553" t="s">
        <v>79</v>
      </c>
      <c r="E553" s="2" t="str">
        <f>HYPERLINK("capsilon://?command=openfolder&amp;siteaddress=FAM.docvelocity-na8.net&amp;folderid=FX65FD32D7-0232-2291-2102-AA00393D506B","FX2203727")</f>
        <v>FX2203727</v>
      </c>
      <c r="F553" t="s">
        <v>80</v>
      </c>
      <c r="G553" t="s">
        <v>80</v>
      </c>
      <c r="H553" t="s">
        <v>81</v>
      </c>
      <c r="I553" t="s">
        <v>1284</v>
      </c>
      <c r="J553">
        <v>510</v>
      </c>
      <c r="K553" t="s">
        <v>83</v>
      </c>
      <c r="L553" t="s">
        <v>84</v>
      </c>
      <c r="M553" t="s">
        <v>85</v>
      </c>
      <c r="N553">
        <v>1</v>
      </c>
      <c r="O553" s="1">
        <v>44629.813159722224</v>
      </c>
      <c r="P553" s="1">
        <v>44630.238958333335</v>
      </c>
      <c r="Q553">
        <v>33504</v>
      </c>
      <c r="R553">
        <v>3285</v>
      </c>
      <c r="S553" t="b">
        <v>0</v>
      </c>
      <c r="T553" t="s">
        <v>86</v>
      </c>
      <c r="U553" t="b">
        <v>0</v>
      </c>
      <c r="V553" t="s">
        <v>551</v>
      </c>
      <c r="W553" s="1">
        <v>44630.238958333335</v>
      </c>
      <c r="X553">
        <v>2603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510</v>
      </c>
      <c r="AE553">
        <v>484</v>
      </c>
      <c r="AF553">
        <v>0</v>
      </c>
      <c r="AG553">
        <v>30</v>
      </c>
      <c r="AH553" t="s">
        <v>86</v>
      </c>
      <c r="AI553" t="s">
        <v>86</v>
      </c>
      <c r="AJ553" t="s">
        <v>86</v>
      </c>
      <c r="AK553" t="s">
        <v>86</v>
      </c>
      <c r="AL553" t="s">
        <v>86</v>
      </c>
      <c r="AM553" t="s">
        <v>86</v>
      </c>
      <c r="AN553" t="s">
        <v>86</v>
      </c>
      <c r="AO553" t="s">
        <v>86</v>
      </c>
      <c r="AP553" t="s">
        <v>86</v>
      </c>
      <c r="AQ553" t="s">
        <v>86</v>
      </c>
      <c r="AR553" t="s">
        <v>86</v>
      </c>
      <c r="AS553" t="s">
        <v>86</v>
      </c>
      <c r="AT553" t="s">
        <v>86</v>
      </c>
      <c r="AU553" t="s">
        <v>86</v>
      </c>
      <c r="AV553" t="s">
        <v>86</v>
      </c>
      <c r="AW553" t="s">
        <v>86</v>
      </c>
      <c r="AX553" t="s">
        <v>86</v>
      </c>
      <c r="AY553" t="s">
        <v>86</v>
      </c>
      <c r="AZ553" t="s">
        <v>86</v>
      </c>
      <c r="BA553" t="s">
        <v>86</v>
      </c>
      <c r="BB553" t="s">
        <v>86</v>
      </c>
      <c r="BC553" t="s">
        <v>86</v>
      </c>
      <c r="BD553" t="s">
        <v>86</v>
      </c>
      <c r="BE553" t="s">
        <v>86</v>
      </c>
    </row>
    <row r="554" spans="1:57" x14ac:dyDescent="0.45">
      <c r="A554" t="s">
        <v>1285</v>
      </c>
      <c r="B554" t="s">
        <v>77</v>
      </c>
      <c r="C554" t="s">
        <v>1183</v>
      </c>
      <c r="D554" t="s">
        <v>79</v>
      </c>
      <c r="E554" s="2" t="str">
        <f>HYPERLINK("capsilon://?command=openfolder&amp;siteaddress=FAM.docvelocity-na8.net&amp;folderid=FXAE3F5E47-5C59-F353-BD8B-85EAB67ACF9B","FX22027728")</f>
        <v>FX22027728</v>
      </c>
      <c r="F554" t="s">
        <v>80</v>
      </c>
      <c r="G554" t="s">
        <v>80</v>
      </c>
      <c r="H554" t="s">
        <v>81</v>
      </c>
      <c r="I554" t="s">
        <v>1286</v>
      </c>
      <c r="J554">
        <v>0</v>
      </c>
      <c r="K554" t="s">
        <v>83</v>
      </c>
      <c r="L554" t="s">
        <v>84</v>
      </c>
      <c r="M554" t="s">
        <v>85</v>
      </c>
      <c r="N554">
        <v>2</v>
      </c>
      <c r="O554" s="1">
        <v>44629.837557870371</v>
      </c>
      <c r="P554" s="1">
        <v>44630.351446759261</v>
      </c>
      <c r="Q554">
        <v>43119</v>
      </c>
      <c r="R554">
        <v>1281</v>
      </c>
      <c r="S554" t="b">
        <v>0</v>
      </c>
      <c r="T554" t="s">
        <v>86</v>
      </c>
      <c r="U554" t="b">
        <v>0</v>
      </c>
      <c r="V554" t="s">
        <v>118</v>
      </c>
      <c r="W554" s="1">
        <v>44630.160462962966</v>
      </c>
      <c r="X554">
        <v>870</v>
      </c>
      <c r="Y554">
        <v>52</v>
      </c>
      <c r="Z554">
        <v>0</v>
      </c>
      <c r="AA554">
        <v>52</v>
      </c>
      <c r="AB554">
        <v>0</v>
      </c>
      <c r="AC554">
        <v>31</v>
      </c>
      <c r="AD554">
        <v>-52</v>
      </c>
      <c r="AE554">
        <v>0</v>
      </c>
      <c r="AF554">
        <v>0</v>
      </c>
      <c r="AG554">
        <v>0</v>
      </c>
      <c r="AH554" t="s">
        <v>257</v>
      </c>
      <c r="AI554" s="1">
        <v>44630.351446759261</v>
      </c>
      <c r="AJ554">
        <v>330</v>
      </c>
      <c r="AK554">
        <v>1</v>
      </c>
      <c r="AL554">
        <v>0</v>
      </c>
      <c r="AM554">
        <v>1</v>
      </c>
      <c r="AN554">
        <v>0</v>
      </c>
      <c r="AO554">
        <v>0</v>
      </c>
      <c r="AP554">
        <v>-53</v>
      </c>
      <c r="AQ554">
        <v>0</v>
      </c>
      <c r="AR554">
        <v>0</v>
      </c>
      <c r="AS554">
        <v>0</v>
      </c>
      <c r="AT554" t="s">
        <v>86</v>
      </c>
      <c r="AU554" t="s">
        <v>86</v>
      </c>
      <c r="AV554" t="s">
        <v>86</v>
      </c>
      <c r="AW554" t="s">
        <v>86</v>
      </c>
      <c r="AX554" t="s">
        <v>86</v>
      </c>
      <c r="AY554" t="s">
        <v>86</v>
      </c>
      <c r="AZ554" t="s">
        <v>86</v>
      </c>
      <c r="BA554" t="s">
        <v>86</v>
      </c>
      <c r="BB554" t="s">
        <v>86</v>
      </c>
      <c r="BC554" t="s">
        <v>86</v>
      </c>
      <c r="BD554" t="s">
        <v>86</v>
      </c>
      <c r="BE554" t="s">
        <v>86</v>
      </c>
    </row>
    <row r="555" spans="1:57" x14ac:dyDescent="0.45">
      <c r="A555" t="s">
        <v>1287</v>
      </c>
      <c r="B555" t="s">
        <v>77</v>
      </c>
      <c r="C555" t="s">
        <v>1288</v>
      </c>
      <c r="D555" t="s">
        <v>79</v>
      </c>
      <c r="E555" s="2" t="str">
        <f>HYPERLINK("capsilon://?command=openfolder&amp;siteaddress=FAM.docvelocity-na8.net&amp;folderid=FX4DE7D2BA-4926-C742-5F0F-A73CDFBB1168","FX22034526")</f>
        <v>FX22034526</v>
      </c>
      <c r="F555" t="s">
        <v>80</v>
      </c>
      <c r="G555" t="s">
        <v>80</v>
      </c>
      <c r="H555" t="s">
        <v>81</v>
      </c>
      <c r="I555" t="s">
        <v>1289</v>
      </c>
      <c r="J555">
        <v>102</v>
      </c>
      <c r="K555" t="s">
        <v>83</v>
      </c>
      <c r="L555" t="s">
        <v>84</v>
      </c>
      <c r="M555" t="s">
        <v>85</v>
      </c>
      <c r="N555">
        <v>1</v>
      </c>
      <c r="O555" s="1">
        <v>44629.857465277775</v>
      </c>
      <c r="P555" s="1">
        <v>44630.210925925923</v>
      </c>
      <c r="Q555">
        <v>29976</v>
      </c>
      <c r="R555">
        <v>563</v>
      </c>
      <c r="S555" t="b">
        <v>0</v>
      </c>
      <c r="T555" t="s">
        <v>86</v>
      </c>
      <c r="U555" t="b">
        <v>0</v>
      </c>
      <c r="V555" t="s">
        <v>200</v>
      </c>
      <c r="W555" s="1">
        <v>44630.210925925923</v>
      </c>
      <c r="X555">
        <v>121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102</v>
      </c>
      <c r="AE555">
        <v>90</v>
      </c>
      <c r="AF555">
        <v>0</v>
      </c>
      <c r="AG555">
        <v>3</v>
      </c>
      <c r="AH555" t="s">
        <v>86</v>
      </c>
      <c r="AI555" t="s">
        <v>86</v>
      </c>
      <c r="AJ555" t="s">
        <v>86</v>
      </c>
      <c r="AK555" t="s">
        <v>86</v>
      </c>
      <c r="AL555" t="s">
        <v>86</v>
      </c>
      <c r="AM555" t="s">
        <v>86</v>
      </c>
      <c r="AN555" t="s">
        <v>86</v>
      </c>
      <c r="AO555" t="s">
        <v>86</v>
      </c>
      <c r="AP555" t="s">
        <v>86</v>
      </c>
      <c r="AQ555" t="s">
        <v>86</v>
      </c>
      <c r="AR555" t="s">
        <v>86</v>
      </c>
      <c r="AS555" t="s">
        <v>86</v>
      </c>
      <c r="AT555" t="s">
        <v>86</v>
      </c>
      <c r="AU555" t="s">
        <v>86</v>
      </c>
      <c r="AV555" t="s">
        <v>86</v>
      </c>
      <c r="AW555" t="s">
        <v>86</v>
      </c>
      <c r="AX555" t="s">
        <v>86</v>
      </c>
      <c r="AY555" t="s">
        <v>86</v>
      </c>
      <c r="AZ555" t="s">
        <v>86</v>
      </c>
      <c r="BA555" t="s">
        <v>86</v>
      </c>
      <c r="BB555" t="s">
        <v>86</v>
      </c>
      <c r="BC555" t="s">
        <v>86</v>
      </c>
      <c r="BD555" t="s">
        <v>86</v>
      </c>
      <c r="BE555" t="s">
        <v>86</v>
      </c>
    </row>
    <row r="556" spans="1:57" x14ac:dyDescent="0.45">
      <c r="A556" t="s">
        <v>1290</v>
      </c>
      <c r="B556" t="s">
        <v>77</v>
      </c>
      <c r="C556" t="s">
        <v>1291</v>
      </c>
      <c r="D556" t="s">
        <v>79</v>
      </c>
      <c r="E556" s="2" t="str">
        <f>HYPERLINK("capsilon://?command=openfolder&amp;siteaddress=FAM.docvelocity-na8.net&amp;folderid=FX1F4179F0-D536-5E38-6EEF-BBD9AFF1D1E6","FX22034520")</f>
        <v>FX22034520</v>
      </c>
      <c r="F556" t="s">
        <v>80</v>
      </c>
      <c r="G556" t="s">
        <v>80</v>
      </c>
      <c r="H556" t="s">
        <v>81</v>
      </c>
      <c r="I556" t="s">
        <v>1292</v>
      </c>
      <c r="J556">
        <v>113</v>
      </c>
      <c r="K556" t="s">
        <v>83</v>
      </c>
      <c r="L556" t="s">
        <v>84</v>
      </c>
      <c r="M556" t="s">
        <v>85</v>
      </c>
      <c r="N556">
        <v>1</v>
      </c>
      <c r="O556" s="1">
        <v>44629.866666666669</v>
      </c>
      <c r="P556" s="1">
        <v>44630.212245370371</v>
      </c>
      <c r="Q556">
        <v>29238</v>
      </c>
      <c r="R556">
        <v>620</v>
      </c>
      <c r="S556" t="b">
        <v>0</v>
      </c>
      <c r="T556" t="s">
        <v>86</v>
      </c>
      <c r="U556" t="b">
        <v>0</v>
      </c>
      <c r="V556" t="s">
        <v>200</v>
      </c>
      <c r="W556" s="1">
        <v>44630.212245370371</v>
      </c>
      <c r="X556">
        <v>114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113</v>
      </c>
      <c r="AE556">
        <v>107</v>
      </c>
      <c r="AF556">
        <v>0</v>
      </c>
      <c r="AG556">
        <v>4</v>
      </c>
      <c r="AH556" t="s">
        <v>86</v>
      </c>
      <c r="AI556" t="s">
        <v>86</v>
      </c>
      <c r="AJ556" t="s">
        <v>86</v>
      </c>
      <c r="AK556" t="s">
        <v>86</v>
      </c>
      <c r="AL556" t="s">
        <v>86</v>
      </c>
      <c r="AM556" t="s">
        <v>86</v>
      </c>
      <c r="AN556" t="s">
        <v>86</v>
      </c>
      <c r="AO556" t="s">
        <v>86</v>
      </c>
      <c r="AP556" t="s">
        <v>86</v>
      </c>
      <c r="AQ556" t="s">
        <v>86</v>
      </c>
      <c r="AR556" t="s">
        <v>86</v>
      </c>
      <c r="AS556" t="s">
        <v>86</v>
      </c>
      <c r="AT556" t="s">
        <v>86</v>
      </c>
      <c r="AU556" t="s">
        <v>86</v>
      </c>
      <c r="AV556" t="s">
        <v>86</v>
      </c>
      <c r="AW556" t="s">
        <v>86</v>
      </c>
      <c r="AX556" t="s">
        <v>86</v>
      </c>
      <c r="AY556" t="s">
        <v>86</v>
      </c>
      <c r="AZ556" t="s">
        <v>86</v>
      </c>
      <c r="BA556" t="s">
        <v>86</v>
      </c>
      <c r="BB556" t="s">
        <v>86</v>
      </c>
      <c r="BC556" t="s">
        <v>86</v>
      </c>
      <c r="BD556" t="s">
        <v>86</v>
      </c>
      <c r="BE556" t="s">
        <v>86</v>
      </c>
    </row>
    <row r="557" spans="1:57" x14ac:dyDescent="0.45">
      <c r="A557" t="s">
        <v>1293</v>
      </c>
      <c r="B557" t="s">
        <v>77</v>
      </c>
      <c r="C557" t="s">
        <v>1183</v>
      </c>
      <c r="D557" t="s">
        <v>79</v>
      </c>
      <c r="E557" s="2" t="str">
        <f>HYPERLINK("capsilon://?command=openfolder&amp;siteaddress=FAM.docvelocity-na8.net&amp;folderid=FXAE3F5E47-5C59-F353-BD8B-85EAB67ACF9B","FX22027728")</f>
        <v>FX22027728</v>
      </c>
      <c r="F557" t="s">
        <v>80</v>
      </c>
      <c r="G557" t="s">
        <v>80</v>
      </c>
      <c r="H557" t="s">
        <v>81</v>
      </c>
      <c r="I557" t="s">
        <v>1294</v>
      </c>
      <c r="J557">
        <v>0</v>
      </c>
      <c r="K557" t="s">
        <v>83</v>
      </c>
      <c r="L557" t="s">
        <v>84</v>
      </c>
      <c r="M557" t="s">
        <v>85</v>
      </c>
      <c r="N557">
        <v>2</v>
      </c>
      <c r="O557" s="1">
        <v>44629.914155092592</v>
      </c>
      <c r="P557" s="1">
        <v>44630.354363425926</v>
      </c>
      <c r="Q557">
        <v>36962</v>
      </c>
      <c r="R557">
        <v>1072</v>
      </c>
      <c r="S557" t="b">
        <v>0</v>
      </c>
      <c r="T557" t="s">
        <v>86</v>
      </c>
      <c r="U557" t="b">
        <v>0</v>
      </c>
      <c r="V557" t="s">
        <v>118</v>
      </c>
      <c r="W557" s="1">
        <v>44630.168657407405</v>
      </c>
      <c r="X557">
        <v>654</v>
      </c>
      <c r="Y557">
        <v>52</v>
      </c>
      <c r="Z557">
        <v>0</v>
      </c>
      <c r="AA557">
        <v>52</v>
      </c>
      <c r="AB557">
        <v>0</v>
      </c>
      <c r="AC557">
        <v>31</v>
      </c>
      <c r="AD557">
        <v>-52</v>
      </c>
      <c r="AE557">
        <v>0</v>
      </c>
      <c r="AF557">
        <v>0</v>
      </c>
      <c r="AG557">
        <v>0</v>
      </c>
      <c r="AH557" t="s">
        <v>114</v>
      </c>
      <c r="AI557" s="1">
        <v>44630.354363425926</v>
      </c>
      <c r="AJ557">
        <v>308</v>
      </c>
      <c r="AK557">
        <v>1</v>
      </c>
      <c r="AL557">
        <v>0</v>
      </c>
      <c r="AM557">
        <v>1</v>
      </c>
      <c r="AN557">
        <v>0</v>
      </c>
      <c r="AO557">
        <v>1</v>
      </c>
      <c r="AP557">
        <v>-53</v>
      </c>
      <c r="AQ557">
        <v>0</v>
      </c>
      <c r="AR557">
        <v>0</v>
      </c>
      <c r="AS557">
        <v>0</v>
      </c>
      <c r="AT557" t="s">
        <v>86</v>
      </c>
      <c r="AU557" t="s">
        <v>86</v>
      </c>
      <c r="AV557" t="s">
        <v>86</v>
      </c>
      <c r="AW557" t="s">
        <v>86</v>
      </c>
      <c r="AX557" t="s">
        <v>86</v>
      </c>
      <c r="AY557" t="s">
        <v>86</v>
      </c>
      <c r="AZ557" t="s">
        <v>86</v>
      </c>
      <c r="BA557" t="s">
        <v>86</v>
      </c>
      <c r="BB557" t="s">
        <v>86</v>
      </c>
      <c r="BC557" t="s">
        <v>86</v>
      </c>
      <c r="BD557" t="s">
        <v>86</v>
      </c>
      <c r="BE557" t="s">
        <v>86</v>
      </c>
    </row>
    <row r="558" spans="1:57" x14ac:dyDescent="0.45">
      <c r="A558" t="s">
        <v>1295</v>
      </c>
      <c r="B558" t="s">
        <v>77</v>
      </c>
      <c r="C558" t="s">
        <v>751</v>
      </c>
      <c r="D558" t="s">
        <v>79</v>
      </c>
      <c r="E558" s="2" t="str">
        <f>HYPERLINK("capsilon://?command=openfolder&amp;siteaddress=FAM.docvelocity-na8.net&amp;folderid=FXFE8B17E7-5ACC-22E6-D00E-ED311AEDF6C3","FX22032226")</f>
        <v>FX22032226</v>
      </c>
      <c r="F558" t="s">
        <v>80</v>
      </c>
      <c r="G558" t="s">
        <v>80</v>
      </c>
      <c r="H558" t="s">
        <v>81</v>
      </c>
      <c r="I558" t="s">
        <v>1296</v>
      </c>
      <c r="J558">
        <v>177</v>
      </c>
      <c r="K558" t="s">
        <v>83</v>
      </c>
      <c r="L558" t="s">
        <v>84</v>
      </c>
      <c r="M558" t="s">
        <v>85</v>
      </c>
      <c r="N558">
        <v>1</v>
      </c>
      <c r="O558" s="1">
        <v>44629.965509259258</v>
      </c>
      <c r="P558" s="1">
        <v>44630.237384259257</v>
      </c>
      <c r="Q558">
        <v>22715</v>
      </c>
      <c r="R558">
        <v>775</v>
      </c>
      <c r="S558" t="b">
        <v>0</v>
      </c>
      <c r="T558" t="s">
        <v>86</v>
      </c>
      <c r="U558" t="b">
        <v>0</v>
      </c>
      <c r="V558" t="s">
        <v>200</v>
      </c>
      <c r="W558" s="1">
        <v>44630.237384259257</v>
      </c>
      <c r="X558">
        <v>214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177</v>
      </c>
      <c r="AE558">
        <v>172</v>
      </c>
      <c r="AF558">
        <v>0</v>
      </c>
      <c r="AG558">
        <v>3</v>
      </c>
      <c r="AH558" t="s">
        <v>86</v>
      </c>
      <c r="AI558" t="s">
        <v>86</v>
      </c>
      <c r="AJ558" t="s">
        <v>86</v>
      </c>
      <c r="AK558" t="s">
        <v>86</v>
      </c>
      <c r="AL558" t="s">
        <v>86</v>
      </c>
      <c r="AM558" t="s">
        <v>86</v>
      </c>
      <c r="AN558" t="s">
        <v>86</v>
      </c>
      <c r="AO558" t="s">
        <v>86</v>
      </c>
      <c r="AP558" t="s">
        <v>86</v>
      </c>
      <c r="AQ558" t="s">
        <v>86</v>
      </c>
      <c r="AR558" t="s">
        <v>86</v>
      </c>
      <c r="AS558" t="s">
        <v>86</v>
      </c>
      <c r="AT558" t="s">
        <v>86</v>
      </c>
      <c r="AU558" t="s">
        <v>86</v>
      </c>
      <c r="AV558" t="s">
        <v>86</v>
      </c>
      <c r="AW558" t="s">
        <v>86</v>
      </c>
      <c r="AX558" t="s">
        <v>86</v>
      </c>
      <c r="AY558" t="s">
        <v>86</v>
      </c>
      <c r="AZ558" t="s">
        <v>86</v>
      </c>
      <c r="BA558" t="s">
        <v>86</v>
      </c>
      <c r="BB558" t="s">
        <v>86</v>
      </c>
      <c r="BC558" t="s">
        <v>86</v>
      </c>
      <c r="BD558" t="s">
        <v>86</v>
      </c>
      <c r="BE558" t="s">
        <v>86</v>
      </c>
    </row>
    <row r="559" spans="1:57" x14ac:dyDescent="0.45">
      <c r="A559" t="s">
        <v>1297</v>
      </c>
      <c r="B559" t="s">
        <v>77</v>
      </c>
      <c r="C559" t="s">
        <v>1288</v>
      </c>
      <c r="D559" t="s">
        <v>79</v>
      </c>
      <c r="E559" s="2" t="str">
        <f>HYPERLINK("capsilon://?command=openfolder&amp;siteaddress=FAM.docvelocity-na8.net&amp;folderid=FX4DE7D2BA-4926-C742-5F0F-A73CDFBB1168","FX22034526")</f>
        <v>FX22034526</v>
      </c>
      <c r="F559" t="s">
        <v>80</v>
      </c>
      <c r="G559" t="s">
        <v>80</v>
      </c>
      <c r="H559" t="s">
        <v>81</v>
      </c>
      <c r="I559" t="s">
        <v>1289</v>
      </c>
      <c r="J559">
        <v>126</v>
      </c>
      <c r="K559" t="s">
        <v>83</v>
      </c>
      <c r="L559" t="s">
        <v>84</v>
      </c>
      <c r="M559" t="s">
        <v>85</v>
      </c>
      <c r="N559">
        <v>2</v>
      </c>
      <c r="O559" s="1">
        <v>44630.211863425924</v>
      </c>
      <c r="P559" s="1">
        <v>44630.228217592594</v>
      </c>
      <c r="Q559">
        <v>309</v>
      </c>
      <c r="R559">
        <v>1104</v>
      </c>
      <c r="S559" t="b">
        <v>0</v>
      </c>
      <c r="T559" t="s">
        <v>86</v>
      </c>
      <c r="U559" t="b">
        <v>1</v>
      </c>
      <c r="V559" t="s">
        <v>118</v>
      </c>
      <c r="W559" s="1">
        <v>44630.218460648146</v>
      </c>
      <c r="X559">
        <v>559</v>
      </c>
      <c r="Y559">
        <v>109</v>
      </c>
      <c r="Z559">
        <v>0</v>
      </c>
      <c r="AA559">
        <v>109</v>
      </c>
      <c r="AB559">
        <v>0</v>
      </c>
      <c r="AC559">
        <v>6</v>
      </c>
      <c r="AD559">
        <v>17</v>
      </c>
      <c r="AE559">
        <v>0</v>
      </c>
      <c r="AF559">
        <v>0</v>
      </c>
      <c r="AG559">
        <v>0</v>
      </c>
      <c r="AH559" t="s">
        <v>114</v>
      </c>
      <c r="AI559" s="1">
        <v>44630.228217592594</v>
      </c>
      <c r="AJ559">
        <v>519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17</v>
      </c>
      <c r="AQ559">
        <v>0</v>
      </c>
      <c r="AR559">
        <v>0</v>
      </c>
      <c r="AS559">
        <v>0</v>
      </c>
      <c r="AT559" t="s">
        <v>86</v>
      </c>
      <c r="AU559" t="s">
        <v>86</v>
      </c>
      <c r="AV559" t="s">
        <v>86</v>
      </c>
      <c r="AW559" t="s">
        <v>86</v>
      </c>
      <c r="AX559" t="s">
        <v>86</v>
      </c>
      <c r="AY559" t="s">
        <v>86</v>
      </c>
      <c r="AZ559" t="s">
        <v>86</v>
      </c>
      <c r="BA559" t="s">
        <v>86</v>
      </c>
      <c r="BB559" t="s">
        <v>86</v>
      </c>
      <c r="BC559" t="s">
        <v>86</v>
      </c>
      <c r="BD559" t="s">
        <v>86</v>
      </c>
      <c r="BE559" t="s">
        <v>86</v>
      </c>
    </row>
    <row r="560" spans="1:57" x14ac:dyDescent="0.45">
      <c r="A560" t="s">
        <v>1298</v>
      </c>
      <c r="B560" t="s">
        <v>77</v>
      </c>
      <c r="C560" t="s">
        <v>1291</v>
      </c>
      <c r="D560" t="s">
        <v>79</v>
      </c>
      <c r="E560" s="2" t="str">
        <f>HYPERLINK("capsilon://?command=openfolder&amp;siteaddress=FAM.docvelocity-na8.net&amp;folderid=FX1F4179F0-D536-5E38-6EEF-BBD9AFF1D1E6","FX22034520")</f>
        <v>FX22034520</v>
      </c>
      <c r="F560" t="s">
        <v>80</v>
      </c>
      <c r="G560" t="s">
        <v>80</v>
      </c>
      <c r="H560" t="s">
        <v>81</v>
      </c>
      <c r="I560" t="s">
        <v>1292</v>
      </c>
      <c r="J560">
        <v>161</v>
      </c>
      <c r="K560" t="s">
        <v>83</v>
      </c>
      <c r="L560" t="s">
        <v>84</v>
      </c>
      <c r="M560" t="s">
        <v>85</v>
      </c>
      <c r="N560">
        <v>2</v>
      </c>
      <c r="O560" s="1">
        <v>44630.212847222225</v>
      </c>
      <c r="P560" s="1">
        <v>44630.23400462963</v>
      </c>
      <c r="Q560">
        <v>801</v>
      </c>
      <c r="R560">
        <v>1027</v>
      </c>
      <c r="S560" t="b">
        <v>0</v>
      </c>
      <c r="T560" t="s">
        <v>86</v>
      </c>
      <c r="U560" t="b">
        <v>1</v>
      </c>
      <c r="V560" t="s">
        <v>94</v>
      </c>
      <c r="W560" s="1">
        <v>44630.219386574077</v>
      </c>
      <c r="X560">
        <v>528</v>
      </c>
      <c r="Y560">
        <v>145</v>
      </c>
      <c r="Z560">
        <v>0</v>
      </c>
      <c r="AA560">
        <v>145</v>
      </c>
      <c r="AB560">
        <v>0</v>
      </c>
      <c r="AC560">
        <v>27</v>
      </c>
      <c r="AD560">
        <v>16</v>
      </c>
      <c r="AE560">
        <v>0</v>
      </c>
      <c r="AF560">
        <v>0</v>
      </c>
      <c r="AG560">
        <v>0</v>
      </c>
      <c r="AH560" t="s">
        <v>114</v>
      </c>
      <c r="AI560" s="1">
        <v>44630.23400462963</v>
      </c>
      <c r="AJ560">
        <v>499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16</v>
      </c>
      <c r="AQ560">
        <v>0</v>
      </c>
      <c r="AR560">
        <v>0</v>
      </c>
      <c r="AS560">
        <v>0</v>
      </c>
      <c r="AT560" t="s">
        <v>86</v>
      </c>
      <c r="AU560" t="s">
        <v>86</v>
      </c>
      <c r="AV560" t="s">
        <v>86</v>
      </c>
      <c r="AW560" t="s">
        <v>86</v>
      </c>
      <c r="AX560" t="s">
        <v>86</v>
      </c>
      <c r="AY560" t="s">
        <v>86</v>
      </c>
      <c r="AZ560" t="s">
        <v>86</v>
      </c>
      <c r="BA560" t="s">
        <v>86</v>
      </c>
      <c r="BB560" t="s">
        <v>86</v>
      </c>
      <c r="BC560" t="s">
        <v>86</v>
      </c>
      <c r="BD560" t="s">
        <v>86</v>
      </c>
      <c r="BE560" t="s">
        <v>86</v>
      </c>
    </row>
    <row r="561" spans="1:57" x14ac:dyDescent="0.45">
      <c r="A561" t="s">
        <v>1299</v>
      </c>
      <c r="B561" t="s">
        <v>77</v>
      </c>
      <c r="C561" t="s">
        <v>751</v>
      </c>
      <c r="D561" t="s">
        <v>79</v>
      </c>
      <c r="E561" s="2" t="str">
        <f>HYPERLINK("capsilon://?command=openfolder&amp;siteaddress=FAM.docvelocity-na8.net&amp;folderid=FXFE8B17E7-5ACC-22E6-D00E-ED311AEDF6C3","FX22032226")</f>
        <v>FX22032226</v>
      </c>
      <c r="F561" t="s">
        <v>80</v>
      </c>
      <c r="G561" t="s">
        <v>80</v>
      </c>
      <c r="H561" t="s">
        <v>81</v>
      </c>
      <c r="I561" t="s">
        <v>1296</v>
      </c>
      <c r="J561">
        <v>225</v>
      </c>
      <c r="K561" t="s">
        <v>83</v>
      </c>
      <c r="L561" t="s">
        <v>84</v>
      </c>
      <c r="M561" t="s">
        <v>85</v>
      </c>
      <c r="N561">
        <v>2</v>
      </c>
      <c r="O561" s="1">
        <v>44630.238391203704</v>
      </c>
      <c r="P561" s="1">
        <v>44630.286076388889</v>
      </c>
      <c r="Q561">
        <v>1573</v>
      </c>
      <c r="R561">
        <v>2547</v>
      </c>
      <c r="S561" t="b">
        <v>0</v>
      </c>
      <c r="T561" t="s">
        <v>86</v>
      </c>
      <c r="U561" t="b">
        <v>1</v>
      </c>
      <c r="V561" t="s">
        <v>105</v>
      </c>
      <c r="W561" s="1">
        <v>44630.260798611111</v>
      </c>
      <c r="X561">
        <v>1928</v>
      </c>
      <c r="Y561">
        <v>154</v>
      </c>
      <c r="Z561">
        <v>0</v>
      </c>
      <c r="AA561">
        <v>154</v>
      </c>
      <c r="AB561">
        <v>0</v>
      </c>
      <c r="AC561">
        <v>64</v>
      </c>
      <c r="AD561">
        <v>71</v>
      </c>
      <c r="AE561">
        <v>0</v>
      </c>
      <c r="AF561">
        <v>0</v>
      </c>
      <c r="AG561">
        <v>0</v>
      </c>
      <c r="AH561" t="s">
        <v>114</v>
      </c>
      <c r="AI561" s="1">
        <v>44630.286076388889</v>
      </c>
      <c r="AJ561">
        <v>571</v>
      </c>
      <c r="AK561">
        <v>2</v>
      </c>
      <c r="AL561">
        <v>0</v>
      </c>
      <c r="AM561">
        <v>2</v>
      </c>
      <c r="AN561">
        <v>0</v>
      </c>
      <c r="AO561">
        <v>2</v>
      </c>
      <c r="AP561">
        <v>69</v>
      </c>
      <c r="AQ561">
        <v>0</v>
      </c>
      <c r="AR561">
        <v>0</v>
      </c>
      <c r="AS561">
        <v>0</v>
      </c>
      <c r="AT561" t="s">
        <v>86</v>
      </c>
      <c r="AU561" t="s">
        <v>86</v>
      </c>
      <c r="AV561" t="s">
        <v>86</v>
      </c>
      <c r="AW561" t="s">
        <v>86</v>
      </c>
      <c r="AX561" t="s">
        <v>86</v>
      </c>
      <c r="AY561" t="s">
        <v>86</v>
      </c>
      <c r="AZ561" t="s">
        <v>86</v>
      </c>
      <c r="BA561" t="s">
        <v>86</v>
      </c>
      <c r="BB561" t="s">
        <v>86</v>
      </c>
      <c r="BC561" t="s">
        <v>86</v>
      </c>
      <c r="BD561" t="s">
        <v>86</v>
      </c>
      <c r="BE561" t="s">
        <v>86</v>
      </c>
    </row>
    <row r="562" spans="1:57" x14ac:dyDescent="0.45">
      <c r="A562" t="s">
        <v>1300</v>
      </c>
      <c r="B562" t="s">
        <v>77</v>
      </c>
      <c r="C562" t="s">
        <v>1283</v>
      </c>
      <c r="D562" t="s">
        <v>79</v>
      </c>
      <c r="E562" s="2" t="str">
        <f>HYPERLINK("capsilon://?command=openfolder&amp;siteaddress=FAM.docvelocity-na8.net&amp;folderid=FX65FD32D7-0232-2291-2102-AA00393D506B","FX2203727")</f>
        <v>FX2203727</v>
      </c>
      <c r="F562" t="s">
        <v>80</v>
      </c>
      <c r="G562" t="s">
        <v>80</v>
      </c>
      <c r="H562" t="s">
        <v>81</v>
      </c>
      <c r="I562" t="s">
        <v>1284</v>
      </c>
      <c r="J562">
        <v>1264</v>
      </c>
      <c r="K562" t="s">
        <v>83</v>
      </c>
      <c r="L562" t="s">
        <v>84</v>
      </c>
      <c r="M562" t="s">
        <v>85</v>
      </c>
      <c r="N562">
        <v>2</v>
      </c>
      <c r="O562" s="1">
        <v>44630.240706018521</v>
      </c>
      <c r="P562" s="1">
        <v>44630.394849537035</v>
      </c>
      <c r="Q562">
        <v>2589</v>
      </c>
      <c r="R562">
        <v>10729</v>
      </c>
      <c r="S562" t="b">
        <v>0</v>
      </c>
      <c r="T562" t="s">
        <v>86</v>
      </c>
      <c r="U562" t="b">
        <v>1</v>
      </c>
      <c r="V562" t="s">
        <v>113</v>
      </c>
      <c r="W562" s="1">
        <v>44630.313020833331</v>
      </c>
      <c r="X562">
        <v>6182</v>
      </c>
      <c r="Y562">
        <v>913</v>
      </c>
      <c r="Z562">
        <v>0</v>
      </c>
      <c r="AA562">
        <v>913</v>
      </c>
      <c r="AB562">
        <v>444</v>
      </c>
      <c r="AC562">
        <v>305</v>
      </c>
      <c r="AD562">
        <v>351</v>
      </c>
      <c r="AE562">
        <v>0</v>
      </c>
      <c r="AF562">
        <v>0</v>
      </c>
      <c r="AG562">
        <v>0</v>
      </c>
      <c r="AH562" t="s">
        <v>746</v>
      </c>
      <c r="AI562" s="1">
        <v>44630.394849537035</v>
      </c>
      <c r="AJ562">
        <v>2827</v>
      </c>
      <c r="AK562">
        <v>13</v>
      </c>
      <c r="AL562">
        <v>0</v>
      </c>
      <c r="AM562">
        <v>13</v>
      </c>
      <c r="AN562">
        <v>222</v>
      </c>
      <c r="AO562">
        <v>13</v>
      </c>
      <c r="AP562">
        <v>338</v>
      </c>
      <c r="AQ562">
        <v>0</v>
      </c>
      <c r="AR562">
        <v>0</v>
      </c>
      <c r="AS562">
        <v>0</v>
      </c>
      <c r="AT562" t="s">
        <v>86</v>
      </c>
      <c r="AU562" t="s">
        <v>86</v>
      </c>
      <c r="AV562" t="s">
        <v>86</v>
      </c>
      <c r="AW562" t="s">
        <v>86</v>
      </c>
      <c r="AX562" t="s">
        <v>86</v>
      </c>
      <c r="AY562" t="s">
        <v>86</v>
      </c>
      <c r="AZ562" t="s">
        <v>86</v>
      </c>
      <c r="BA562" t="s">
        <v>86</v>
      </c>
      <c r="BB562" t="s">
        <v>86</v>
      </c>
      <c r="BC562" t="s">
        <v>86</v>
      </c>
      <c r="BD562" t="s">
        <v>86</v>
      </c>
      <c r="BE562" t="s">
        <v>86</v>
      </c>
    </row>
    <row r="563" spans="1:57" x14ac:dyDescent="0.45">
      <c r="A563" t="s">
        <v>1301</v>
      </c>
      <c r="B563" t="s">
        <v>77</v>
      </c>
      <c r="C563" t="s">
        <v>1242</v>
      </c>
      <c r="D563" t="s">
        <v>79</v>
      </c>
      <c r="E563" s="2" t="str">
        <f>HYPERLINK("capsilon://?command=openfolder&amp;siteaddress=FAM.docvelocity-na8.net&amp;folderid=FXE2CD6C6E-3444-1F95-DA56-EE17E310BFB5","FX22034374")</f>
        <v>FX22034374</v>
      </c>
      <c r="F563" t="s">
        <v>80</v>
      </c>
      <c r="G563" t="s">
        <v>80</v>
      </c>
      <c r="H563" t="s">
        <v>81</v>
      </c>
      <c r="I563" t="s">
        <v>1243</v>
      </c>
      <c r="J563">
        <v>431</v>
      </c>
      <c r="K563" t="s">
        <v>83</v>
      </c>
      <c r="L563" t="s">
        <v>84</v>
      </c>
      <c r="M563" t="s">
        <v>85</v>
      </c>
      <c r="N563">
        <v>2</v>
      </c>
      <c r="O563" s="1">
        <v>44630.364432870374</v>
      </c>
      <c r="P563" s="1">
        <v>44630.399710648147</v>
      </c>
      <c r="Q563">
        <v>455</v>
      </c>
      <c r="R563">
        <v>2593</v>
      </c>
      <c r="S563" t="b">
        <v>0</v>
      </c>
      <c r="T563" t="s">
        <v>86</v>
      </c>
      <c r="U563" t="b">
        <v>1</v>
      </c>
      <c r="V563" t="s">
        <v>94</v>
      </c>
      <c r="W563" s="1">
        <v>44630.382824074077</v>
      </c>
      <c r="X563">
        <v>1250</v>
      </c>
      <c r="Y563">
        <v>207</v>
      </c>
      <c r="Z563">
        <v>0</v>
      </c>
      <c r="AA563">
        <v>207</v>
      </c>
      <c r="AB563">
        <v>159</v>
      </c>
      <c r="AC563">
        <v>32</v>
      </c>
      <c r="AD563">
        <v>224</v>
      </c>
      <c r="AE563">
        <v>0</v>
      </c>
      <c r="AF563">
        <v>0</v>
      </c>
      <c r="AG563">
        <v>0</v>
      </c>
      <c r="AH563" t="s">
        <v>114</v>
      </c>
      <c r="AI563" s="1">
        <v>44630.399710648147</v>
      </c>
      <c r="AJ563">
        <v>1262</v>
      </c>
      <c r="AK563">
        <v>2</v>
      </c>
      <c r="AL563">
        <v>0</v>
      </c>
      <c r="AM563">
        <v>2</v>
      </c>
      <c r="AN563">
        <v>159</v>
      </c>
      <c r="AO563">
        <v>1</v>
      </c>
      <c r="AP563">
        <v>222</v>
      </c>
      <c r="AQ563">
        <v>0</v>
      </c>
      <c r="AR563">
        <v>0</v>
      </c>
      <c r="AS563">
        <v>0</v>
      </c>
      <c r="AT563" t="s">
        <v>86</v>
      </c>
      <c r="AU563" t="s">
        <v>86</v>
      </c>
      <c r="AV563" t="s">
        <v>86</v>
      </c>
      <c r="AW563" t="s">
        <v>86</v>
      </c>
      <c r="AX563" t="s">
        <v>86</v>
      </c>
      <c r="AY563" t="s">
        <v>86</v>
      </c>
      <c r="AZ563" t="s">
        <v>86</v>
      </c>
      <c r="BA563" t="s">
        <v>86</v>
      </c>
      <c r="BB563" t="s">
        <v>86</v>
      </c>
      <c r="BC563" t="s">
        <v>86</v>
      </c>
      <c r="BD563" t="s">
        <v>86</v>
      </c>
      <c r="BE563" t="s">
        <v>86</v>
      </c>
    </row>
    <row r="564" spans="1:57" x14ac:dyDescent="0.45">
      <c r="A564" t="s">
        <v>1302</v>
      </c>
      <c r="B564" t="s">
        <v>77</v>
      </c>
      <c r="C564" t="s">
        <v>1303</v>
      </c>
      <c r="D564" t="s">
        <v>79</v>
      </c>
      <c r="E564" s="2" t="str">
        <f>HYPERLINK("capsilon://?command=openfolder&amp;siteaddress=FAM.docvelocity-na8.net&amp;folderid=FX83AA2D87-6AF8-6B13-7710-E7D87014EA62","FX22034544")</f>
        <v>FX22034544</v>
      </c>
      <c r="F564" t="s">
        <v>80</v>
      </c>
      <c r="G564" t="s">
        <v>80</v>
      </c>
      <c r="H564" t="s">
        <v>81</v>
      </c>
      <c r="I564" t="s">
        <v>1304</v>
      </c>
      <c r="J564">
        <v>38</v>
      </c>
      <c r="K564" t="s">
        <v>83</v>
      </c>
      <c r="L564" t="s">
        <v>84</v>
      </c>
      <c r="M564" t="s">
        <v>85</v>
      </c>
      <c r="N564">
        <v>2</v>
      </c>
      <c r="O564" s="1">
        <v>44630.438136574077</v>
      </c>
      <c r="P564" s="1">
        <v>44630.477673611109</v>
      </c>
      <c r="Q564">
        <v>3046</v>
      </c>
      <c r="R564">
        <v>370</v>
      </c>
      <c r="S564" t="b">
        <v>0</v>
      </c>
      <c r="T564" t="s">
        <v>86</v>
      </c>
      <c r="U564" t="b">
        <v>0</v>
      </c>
      <c r="V564" t="s">
        <v>200</v>
      </c>
      <c r="W564" s="1">
        <v>44630.453599537039</v>
      </c>
      <c r="X564">
        <v>89</v>
      </c>
      <c r="Y564">
        <v>33</v>
      </c>
      <c r="Z564">
        <v>0</v>
      </c>
      <c r="AA564">
        <v>33</v>
      </c>
      <c r="AB564">
        <v>0</v>
      </c>
      <c r="AC564">
        <v>2</v>
      </c>
      <c r="AD564">
        <v>5</v>
      </c>
      <c r="AE564">
        <v>0</v>
      </c>
      <c r="AF564">
        <v>0</v>
      </c>
      <c r="AG564">
        <v>0</v>
      </c>
      <c r="AH564" t="s">
        <v>257</v>
      </c>
      <c r="AI564" s="1">
        <v>44630.477673611109</v>
      </c>
      <c r="AJ564">
        <v>257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5</v>
      </c>
      <c r="AQ564">
        <v>0</v>
      </c>
      <c r="AR564">
        <v>0</v>
      </c>
      <c r="AS564">
        <v>0</v>
      </c>
      <c r="AT564" t="s">
        <v>86</v>
      </c>
      <c r="AU564" t="s">
        <v>86</v>
      </c>
      <c r="AV564" t="s">
        <v>86</v>
      </c>
      <c r="AW564" t="s">
        <v>86</v>
      </c>
      <c r="AX564" t="s">
        <v>86</v>
      </c>
      <c r="AY564" t="s">
        <v>86</v>
      </c>
      <c r="AZ564" t="s">
        <v>86</v>
      </c>
      <c r="BA564" t="s">
        <v>86</v>
      </c>
      <c r="BB564" t="s">
        <v>86</v>
      </c>
      <c r="BC564" t="s">
        <v>86</v>
      </c>
      <c r="BD564" t="s">
        <v>86</v>
      </c>
      <c r="BE564" t="s">
        <v>86</v>
      </c>
    </row>
    <row r="565" spans="1:57" x14ac:dyDescent="0.45">
      <c r="A565" t="s">
        <v>1305</v>
      </c>
      <c r="B565" t="s">
        <v>77</v>
      </c>
      <c r="C565" t="s">
        <v>1303</v>
      </c>
      <c r="D565" t="s">
        <v>79</v>
      </c>
      <c r="E565" s="2" t="str">
        <f>HYPERLINK("capsilon://?command=openfolder&amp;siteaddress=FAM.docvelocity-na8.net&amp;folderid=FX83AA2D87-6AF8-6B13-7710-E7D87014EA62","FX22034544")</f>
        <v>FX22034544</v>
      </c>
      <c r="F565" t="s">
        <v>80</v>
      </c>
      <c r="G565" t="s">
        <v>80</v>
      </c>
      <c r="H565" t="s">
        <v>81</v>
      </c>
      <c r="I565" t="s">
        <v>1306</v>
      </c>
      <c r="J565">
        <v>38</v>
      </c>
      <c r="K565" t="s">
        <v>83</v>
      </c>
      <c r="L565" t="s">
        <v>84</v>
      </c>
      <c r="M565" t="s">
        <v>85</v>
      </c>
      <c r="N565">
        <v>2</v>
      </c>
      <c r="O565" s="1">
        <v>44630.439456018517</v>
      </c>
      <c r="P565" s="1">
        <v>44630.478784722225</v>
      </c>
      <c r="Q565">
        <v>3242</v>
      </c>
      <c r="R565">
        <v>156</v>
      </c>
      <c r="S565" t="b">
        <v>0</v>
      </c>
      <c r="T565" t="s">
        <v>86</v>
      </c>
      <c r="U565" t="b">
        <v>0</v>
      </c>
      <c r="V565" t="s">
        <v>200</v>
      </c>
      <c r="W565" s="1">
        <v>44630.454386574071</v>
      </c>
      <c r="X565">
        <v>67</v>
      </c>
      <c r="Y565">
        <v>33</v>
      </c>
      <c r="Z565">
        <v>0</v>
      </c>
      <c r="AA565">
        <v>33</v>
      </c>
      <c r="AB565">
        <v>0</v>
      </c>
      <c r="AC565">
        <v>2</v>
      </c>
      <c r="AD565">
        <v>5</v>
      </c>
      <c r="AE565">
        <v>0</v>
      </c>
      <c r="AF565">
        <v>0</v>
      </c>
      <c r="AG565">
        <v>0</v>
      </c>
      <c r="AH565" t="s">
        <v>257</v>
      </c>
      <c r="AI565" s="1">
        <v>44630.478784722225</v>
      </c>
      <c r="AJ565">
        <v>81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5</v>
      </c>
      <c r="AQ565">
        <v>0</v>
      </c>
      <c r="AR565">
        <v>0</v>
      </c>
      <c r="AS565">
        <v>0</v>
      </c>
      <c r="AT565" t="s">
        <v>86</v>
      </c>
      <c r="AU565" t="s">
        <v>86</v>
      </c>
      <c r="AV565" t="s">
        <v>86</v>
      </c>
      <c r="AW565" t="s">
        <v>86</v>
      </c>
      <c r="AX565" t="s">
        <v>86</v>
      </c>
      <c r="AY565" t="s">
        <v>86</v>
      </c>
      <c r="AZ565" t="s">
        <v>86</v>
      </c>
      <c r="BA565" t="s">
        <v>86</v>
      </c>
      <c r="BB565" t="s">
        <v>86</v>
      </c>
      <c r="BC565" t="s">
        <v>86</v>
      </c>
      <c r="BD565" t="s">
        <v>86</v>
      </c>
      <c r="BE565" t="s">
        <v>86</v>
      </c>
    </row>
    <row r="566" spans="1:57" x14ac:dyDescent="0.45">
      <c r="A566" t="s">
        <v>1307</v>
      </c>
      <c r="B566" t="s">
        <v>77</v>
      </c>
      <c r="C566" t="s">
        <v>1308</v>
      </c>
      <c r="D566" t="s">
        <v>79</v>
      </c>
      <c r="E566" s="2" t="str">
        <f>HYPERLINK("capsilon://?command=openfolder&amp;siteaddress=FAM.docvelocity-na8.net&amp;folderid=FX3CD28B53-E35B-59F8-CF23-D9CD3A15B6C8","FX2203257")</f>
        <v>FX2203257</v>
      </c>
      <c r="F566" t="s">
        <v>80</v>
      </c>
      <c r="G566" t="s">
        <v>80</v>
      </c>
      <c r="H566" t="s">
        <v>81</v>
      </c>
      <c r="I566" t="s">
        <v>1309</v>
      </c>
      <c r="J566">
        <v>0</v>
      </c>
      <c r="K566" t="s">
        <v>83</v>
      </c>
      <c r="L566" t="s">
        <v>84</v>
      </c>
      <c r="M566" t="s">
        <v>85</v>
      </c>
      <c r="N566">
        <v>2</v>
      </c>
      <c r="O566" s="1">
        <v>44621.65525462963</v>
      </c>
      <c r="P566" s="1">
        <v>44621.697858796295</v>
      </c>
      <c r="Q566">
        <v>2945</v>
      </c>
      <c r="R566">
        <v>736</v>
      </c>
      <c r="S566" t="b">
        <v>0</v>
      </c>
      <c r="T566" t="s">
        <v>86</v>
      </c>
      <c r="U566" t="b">
        <v>0</v>
      </c>
      <c r="V566" t="s">
        <v>116</v>
      </c>
      <c r="W566" s="1">
        <v>44621.66642361111</v>
      </c>
      <c r="X566">
        <v>679</v>
      </c>
      <c r="Y566">
        <v>37</v>
      </c>
      <c r="Z566">
        <v>0</v>
      </c>
      <c r="AA566">
        <v>37</v>
      </c>
      <c r="AB566">
        <v>0</v>
      </c>
      <c r="AC566">
        <v>9</v>
      </c>
      <c r="AD566">
        <v>-37</v>
      </c>
      <c r="AE566">
        <v>0</v>
      </c>
      <c r="AF566">
        <v>0</v>
      </c>
      <c r="AG566">
        <v>0</v>
      </c>
      <c r="AH566" t="s">
        <v>122</v>
      </c>
      <c r="AI566" s="1">
        <v>44621.697858796295</v>
      </c>
      <c r="AJ566">
        <v>57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-37</v>
      </c>
      <c r="AQ566">
        <v>0</v>
      </c>
      <c r="AR566">
        <v>0</v>
      </c>
      <c r="AS566">
        <v>0</v>
      </c>
      <c r="AT566" t="s">
        <v>86</v>
      </c>
      <c r="AU566" t="s">
        <v>86</v>
      </c>
      <c r="AV566" t="s">
        <v>86</v>
      </c>
      <c r="AW566" t="s">
        <v>86</v>
      </c>
      <c r="AX566" t="s">
        <v>86</v>
      </c>
      <c r="AY566" t="s">
        <v>86</v>
      </c>
      <c r="AZ566" t="s">
        <v>86</v>
      </c>
      <c r="BA566" t="s">
        <v>86</v>
      </c>
      <c r="BB566" t="s">
        <v>86</v>
      </c>
      <c r="BC566" t="s">
        <v>86</v>
      </c>
      <c r="BD566" t="s">
        <v>86</v>
      </c>
      <c r="BE566" t="s">
        <v>86</v>
      </c>
    </row>
    <row r="567" spans="1:57" x14ac:dyDescent="0.45">
      <c r="A567" t="s">
        <v>1310</v>
      </c>
      <c r="B567" t="s">
        <v>77</v>
      </c>
      <c r="C567" t="s">
        <v>1303</v>
      </c>
      <c r="D567" t="s">
        <v>79</v>
      </c>
      <c r="E567" s="2" t="str">
        <f>HYPERLINK("capsilon://?command=openfolder&amp;siteaddress=FAM.docvelocity-na8.net&amp;folderid=FX83AA2D87-6AF8-6B13-7710-E7D87014EA62","FX22034544")</f>
        <v>FX22034544</v>
      </c>
      <c r="F567" t="s">
        <v>80</v>
      </c>
      <c r="G567" t="s">
        <v>80</v>
      </c>
      <c r="H567" t="s">
        <v>81</v>
      </c>
      <c r="I567" t="s">
        <v>1311</v>
      </c>
      <c r="J567">
        <v>38</v>
      </c>
      <c r="K567" t="s">
        <v>83</v>
      </c>
      <c r="L567" t="s">
        <v>84</v>
      </c>
      <c r="M567" t="s">
        <v>85</v>
      </c>
      <c r="N567">
        <v>2</v>
      </c>
      <c r="O567" s="1">
        <v>44630.443495370368</v>
      </c>
      <c r="P567" s="1">
        <v>44630.495405092595</v>
      </c>
      <c r="Q567">
        <v>4224</v>
      </c>
      <c r="R567">
        <v>261</v>
      </c>
      <c r="S567" t="b">
        <v>0</v>
      </c>
      <c r="T567" t="s">
        <v>86</v>
      </c>
      <c r="U567" t="b">
        <v>0</v>
      </c>
      <c r="V567" t="s">
        <v>200</v>
      </c>
      <c r="W567" s="1">
        <v>44630.455370370371</v>
      </c>
      <c r="X567">
        <v>84</v>
      </c>
      <c r="Y567">
        <v>33</v>
      </c>
      <c r="Z567">
        <v>0</v>
      </c>
      <c r="AA567">
        <v>33</v>
      </c>
      <c r="AB567">
        <v>0</v>
      </c>
      <c r="AC567">
        <v>2</v>
      </c>
      <c r="AD567">
        <v>5</v>
      </c>
      <c r="AE567">
        <v>0</v>
      </c>
      <c r="AF567">
        <v>0</v>
      </c>
      <c r="AG567">
        <v>0</v>
      </c>
      <c r="AH567" t="s">
        <v>92</v>
      </c>
      <c r="AI567" s="1">
        <v>44630.495405092595</v>
      </c>
      <c r="AJ567">
        <v>165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5</v>
      </c>
      <c r="AQ567">
        <v>0</v>
      </c>
      <c r="AR567">
        <v>0</v>
      </c>
      <c r="AS567">
        <v>0</v>
      </c>
      <c r="AT567" t="s">
        <v>86</v>
      </c>
      <c r="AU567" t="s">
        <v>86</v>
      </c>
      <c r="AV567" t="s">
        <v>86</v>
      </c>
      <c r="AW567" t="s">
        <v>86</v>
      </c>
      <c r="AX567" t="s">
        <v>86</v>
      </c>
      <c r="AY567" t="s">
        <v>86</v>
      </c>
      <c r="AZ567" t="s">
        <v>86</v>
      </c>
      <c r="BA567" t="s">
        <v>86</v>
      </c>
      <c r="BB567" t="s">
        <v>86</v>
      </c>
      <c r="BC567" t="s">
        <v>86</v>
      </c>
      <c r="BD567" t="s">
        <v>86</v>
      </c>
      <c r="BE567" t="s">
        <v>86</v>
      </c>
    </row>
    <row r="568" spans="1:57" x14ac:dyDescent="0.45">
      <c r="A568" t="s">
        <v>1312</v>
      </c>
      <c r="B568" t="s">
        <v>77</v>
      </c>
      <c r="C568" t="s">
        <v>1208</v>
      </c>
      <c r="D568" t="s">
        <v>79</v>
      </c>
      <c r="E568" s="2" t="str">
        <f>HYPERLINK("capsilon://?command=openfolder&amp;siteaddress=FAM.docvelocity-na8.net&amp;folderid=FX5A8098A4-1E8C-A360-5FFE-5ED5FE8CEEF5","FX220212686")</f>
        <v>FX220212686</v>
      </c>
      <c r="F568" t="s">
        <v>80</v>
      </c>
      <c r="G568" t="s">
        <v>80</v>
      </c>
      <c r="H568" t="s">
        <v>81</v>
      </c>
      <c r="I568" t="s">
        <v>1313</v>
      </c>
      <c r="J568">
        <v>28</v>
      </c>
      <c r="K568" t="s">
        <v>83</v>
      </c>
      <c r="L568" t="s">
        <v>84</v>
      </c>
      <c r="M568" t="s">
        <v>85</v>
      </c>
      <c r="N568">
        <v>2</v>
      </c>
      <c r="O568" s="1">
        <v>44630.447418981479</v>
      </c>
      <c r="P568" s="1">
        <v>44630.495648148149</v>
      </c>
      <c r="Q568">
        <v>4091</v>
      </c>
      <c r="R568">
        <v>76</v>
      </c>
      <c r="S568" t="b">
        <v>0</v>
      </c>
      <c r="T568" t="s">
        <v>86</v>
      </c>
      <c r="U568" t="b">
        <v>0</v>
      </c>
      <c r="V568" t="s">
        <v>200</v>
      </c>
      <c r="W568" s="1">
        <v>44630.456041666665</v>
      </c>
      <c r="X568">
        <v>28</v>
      </c>
      <c r="Y568">
        <v>0</v>
      </c>
      <c r="Z568">
        <v>0</v>
      </c>
      <c r="AA568">
        <v>0</v>
      </c>
      <c r="AB568">
        <v>21</v>
      </c>
      <c r="AC568">
        <v>0</v>
      </c>
      <c r="AD568">
        <v>28</v>
      </c>
      <c r="AE568">
        <v>0</v>
      </c>
      <c r="AF568">
        <v>0</v>
      </c>
      <c r="AG568">
        <v>0</v>
      </c>
      <c r="AH568" t="s">
        <v>92</v>
      </c>
      <c r="AI568" s="1">
        <v>44630.495648148149</v>
      </c>
      <c r="AJ568">
        <v>20</v>
      </c>
      <c r="AK568">
        <v>0</v>
      </c>
      <c r="AL568">
        <v>0</v>
      </c>
      <c r="AM568">
        <v>0</v>
      </c>
      <c r="AN568">
        <v>21</v>
      </c>
      <c r="AO568">
        <v>0</v>
      </c>
      <c r="AP568">
        <v>28</v>
      </c>
      <c r="AQ568">
        <v>0</v>
      </c>
      <c r="AR568">
        <v>0</v>
      </c>
      <c r="AS568">
        <v>0</v>
      </c>
      <c r="AT568" t="s">
        <v>86</v>
      </c>
      <c r="AU568" t="s">
        <v>86</v>
      </c>
      <c r="AV568" t="s">
        <v>86</v>
      </c>
      <c r="AW568" t="s">
        <v>86</v>
      </c>
      <c r="AX568" t="s">
        <v>86</v>
      </c>
      <c r="AY568" t="s">
        <v>86</v>
      </c>
      <c r="AZ568" t="s">
        <v>86</v>
      </c>
      <c r="BA568" t="s">
        <v>86</v>
      </c>
      <c r="BB568" t="s">
        <v>86</v>
      </c>
      <c r="BC568" t="s">
        <v>86</v>
      </c>
      <c r="BD568" t="s">
        <v>86</v>
      </c>
      <c r="BE568" t="s">
        <v>86</v>
      </c>
    </row>
    <row r="569" spans="1:57" x14ac:dyDescent="0.45">
      <c r="A569" t="s">
        <v>1314</v>
      </c>
      <c r="B569" t="s">
        <v>77</v>
      </c>
      <c r="C569" t="s">
        <v>1315</v>
      </c>
      <c r="D569" t="s">
        <v>79</v>
      </c>
      <c r="E569" s="2" t="str">
        <f>HYPERLINK("capsilon://?command=openfolder&amp;siteaddress=FAM.docvelocity-na8.net&amp;folderid=FX0EA3D0C5-3B91-A614-CA43-EFB5262194E0","FX22032139")</f>
        <v>FX22032139</v>
      </c>
      <c r="F569" t="s">
        <v>80</v>
      </c>
      <c r="G569" t="s">
        <v>80</v>
      </c>
      <c r="H569" t="s">
        <v>81</v>
      </c>
      <c r="I569" t="s">
        <v>1316</v>
      </c>
      <c r="J569">
        <v>96</v>
      </c>
      <c r="K569" t="s">
        <v>83</v>
      </c>
      <c r="L569" t="s">
        <v>84</v>
      </c>
      <c r="M569" t="s">
        <v>85</v>
      </c>
      <c r="N569">
        <v>1</v>
      </c>
      <c r="O569" s="1">
        <v>44630.457905092589</v>
      </c>
      <c r="P569" s="1">
        <v>44630.461400462962</v>
      </c>
      <c r="Q569">
        <v>9</v>
      </c>
      <c r="R569">
        <v>293</v>
      </c>
      <c r="S569" t="b">
        <v>0</v>
      </c>
      <c r="T569" t="s">
        <v>86</v>
      </c>
      <c r="U569" t="b">
        <v>0</v>
      </c>
      <c r="V569" t="s">
        <v>200</v>
      </c>
      <c r="W569" s="1">
        <v>44630.461400462962</v>
      </c>
      <c r="X569">
        <v>293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96</v>
      </c>
      <c r="AE569">
        <v>84</v>
      </c>
      <c r="AF569">
        <v>0</v>
      </c>
      <c r="AG569">
        <v>4</v>
      </c>
      <c r="AH569" t="s">
        <v>86</v>
      </c>
      <c r="AI569" t="s">
        <v>86</v>
      </c>
      <c r="AJ569" t="s">
        <v>86</v>
      </c>
      <c r="AK569" t="s">
        <v>86</v>
      </c>
      <c r="AL569" t="s">
        <v>86</v>
      </c>
      <c r="AM569" t="s">
        <v>86</v>
      </c>
      <c r="AN569" t="s">
        <v>86</v>
      </c>
      <c r="AO569" t="s">
        <v>86</v>
      </c>
      <c r="AP569" t="s">
        <v>86</v>
      </c>
      <c r="AQ569" t="s">
        <v>86</v>
      </c>
      <c r="AR569" t="s">
        <v>86</v>
      </c>
      <c r="AS569" t="s">
        <v>86</v>
      </c>
      <c r="AT569" t="s">
        <v>86</v>
      </c>
      <c r="AU569" t="s">
        <v>86</v>
      </c>
      <c r="AV569" t="s">
        <v>86</v>
      </c>
      <c r="AW569" t="s">
        <v>86</v>
      </c>
      <c r="AX569" t="s">
        <v>86</v>
      </c>
      <c r="AY569" t="s">
        <v>86</v>
      </c>
      <c r="AZ569" t="s">
        <v>86</v>
      </c>
      <c r="BA569" t="s">
        <v>86</v>
      </c>
      <c r="BB569" t="s">
        <v>86</v>
      </c>
      <c r="BC569" t="s">
        <v>86</v>
      </c>
      <c r="BD569" t="s">
        <v>86</v>
      </c>
      <c r="BE569" t="s">
        <v>86</v>
      </c>
    </row>
    <row r="570" spans="1:57" x14ac:dyDescent="0.45">
      <c r="A570" t="s">
        <v>1317</v>
      </c>
      <c r="B570" t="s">
        <v>77</v>
      </c>
      <c r="C570" t="s">
        <v>796</v>
      </c>
      <c r="D570" t="s">
        <v>79</v>
      </c>
      <c r="E570" s="2" t="str">
        <f>HYPERLINK("capsilon://?command=openfolder&amp;siteaddress=FAM.docvelocity-na8.net&amp;folderid=FXD578A889-9C7B-9F9B-B037-8AB70561713D","FX220210622")</f>
        <v>FX220210622</v>
      </c>
      <c r="F570" t="s">
        <v>80</v>
      </c>
      <c r="G570" t="s">
        <v>80</v>
      </c>
      <c r="H570" t="s">
        <v>81</v>
      </c>
      <c r="I570" t="s">
        <v>1318</v>
      </c>
      <c r="J570">
        <v>0</v>
      </c>
      <c r="K570" t="s">
        <v>83</v>
      </c>
      <c r="L570" t="s">
        <v>84</v>
      </c>
      <c r="M570" t="s">
        <v>85</v>
      </c>
      <c r="N570">
        <v>2</v>
      </c>
      <c r="O570" s="1">
        <v>44630.459421296298</v>
      </c>
      <c r="P570" s="1">
        <v>44630.498402777775</v>
      </c>
      <c r="Q570">
        <v>2917</v>
      </c>
      <c r="R570">
        <v>451</v>
      </c>
      <c r="S570" t="b">
        <v>0</v>
      </c>
      <c r="T570" t="s">
        <v>86</v>
      </c>
      <c r="U570" t="b">
        <v>0</v>
      </c>
      <c r="V570" t="s">
        <v>113</v>
      </c>
      <c r="W570" s="1">
        <v>44630.463125000002</v>
      </c>
      <c r="X570">
        <v>214</v>
      </c>
      <c r="Y570">
        <v>37</v>
      </c>
      <c r="Z570">
        <v>0</v>
      </c>
      <c r="AA570">
        <v>37</v>
      </c>
      <c r="AB570">
        <v>0</v>
      </c>
      <c r="AC570">
        <v>33</v>
      </c>
      <c r="AD570">
        <v>-37</v>
      </c>
      <c r="AE570">
        <v>0</v>
      </c>
      <c r="AF570">
        <v>0</v>
      </c>
      <c r="AG570">
        <v>0</v>
      </c>
      <c r="AH570" t="s">
        <v>92</v>
      </c>
      <c r="AI570" s="1">
        <v>44630.498402777775</v>
      </c>
      <c r="AJ570">
        <v>237</v>
      </c>
      <c r="AK570">
        <v>1</v>
      </c>
      <c r="AL570">
        <v>0</v>
      </c>
      <c r="AM570">
        <v>1</v>
      </c>
      <c r="AN570">
        <v>0</v>
      </c>
      <c r="AO570">
        <v>1</v>
      </c>
      <c r="AP570">
        <v>-38</v>
      </c>
      <c r="AQ570">
        <v>0</v>
      </c>
      <c r="AR570">
        <v>0</v>
      </c>
      <c r="AS570">
        <v>0</v>
      </c>
      <c r="AT570" t="s">
        <v>86</v>
      </c>
      <c r="AU570" t="s">
        <v>86</v>
      </c>
      <c r="AV570" t="s">
        <v>86</v>
      </c>
      <c r="AW570" t="s">
        <v>86</v>
      </c>
      <c r="AX570" t="s">
        <v>86</v>
      </c>
      <c r="AY570" t="s">
        <v>86</v>
      </c>
      <c r="AZ570" t="s">
        <v>86</v>
      </c>
      <c r="BA570" t="s">
        <v>86</v>
      </c>
      <c r="BB570" t="s">
        <v>86</v>
      </c>
      <c r="BC570" t="s">
        <v>86</v>
      </c>
      <c r="BD570" t="s">
        <v>86</v>
      </c>
      <c r="BE570" t="s">
        <v>86</v>
      </c>
    </row>
    <row r="571" spans="1:57" x14ac:dyDescent="0.45">
      <c r="A571" t="s">
        <v>1319</v>
      </c>
      <c r="B571" t="s">
        <v>77</v>
      </c>
      <c r="C571" t="s">
        <v>1315</v>
      </c>
      <c r="D571" t="s">
        <v>79</v>
      </c>
      <c r="E571" s="2" t="str">
        <f>HYPERLINK("capsilon://?command=openfolder&amp;siteaddress=FAM.docvelocity-na8.net&amp;folderid=FX0EA3D0C5-3B91-A614-CA43-EFB5262194E0","FX22032139")</f>
        <v>FX22032139</v>
      </c>
      <c r="F571" t="s">
        <v>80</v>
      </c>
      <c r="G571" t="s">
        <v>80</v>
      </c>
      <c r="H571" t="s">
        <v>81</v>
      </c>
      <c r="I571" t="s">
        <v>1316</v>
      </c>
      <c r="J571">
        <v>148</v>
      </c>
      <c r="K571" t="s">
        <v>83</v>
      </c>
      <c r="L571" t="s">
        <v>84</v>
      </c>
      <c r="M571" t="s">
        <v>85</v>
      </c>
      <c r="N571">
        <v>2</v>
      </c>
      <c r="O571" s="1">
        <v>44630.462222222224</v>
      </c>
      <c r="P571" s="1">
        <v>44630.474687499998</v>
      </c>
      <c r="Q571">
        <v>478</v>
      </c>
      <c r="R571">
        <v>599</v>
      </c>
      <c r="S571" t="b">
        <v>0</v>
      </c>
      <c r="T571" t="s">
        <v>86</v>
      </c>
      <c r="U571" t="b">
        <v>1</v>
      </c>
      <c r="V571" t="s">
        <v>200</v>
      </c>
      <c r="W571" s="1">
        <v>44630.465798611112</v>
      </c>
      <c r="X571">
        <v>308</v>
      </c>
      <c r="Y571">
        <v>114</v>
      </c>
      <c r="Z571">
        <v>0</v>
      </c>
      <c r="AA571">
        <v>114</v>
      </c>
      <c r="AB571">
        <v>0</v>
      </c>
      <c r="AC571">
        <v>9</v>
      </c>
      <c r="AD571">
        <v>34</v>
      </c>
      <c r="AE571">
        <v>0</v>
      </c>
      <c r="AF571">
        <v>0</v>
      </c>
      <c r="AG571">
        <v>0</v>
      </c>
      <c r="AH571" t="s">
        <v>257</v>
      </c>
      <c r="AI571" s="1">
        <v>44630.474687499998</v>
      </c>
      <c r="AJ571">
        <v>286</v>
      </c>
      <c r="AK571">
        <v>1</v>
      </c>
      <c r="AL571">
        <v>0</v>
      </c>
      <c r="AM571">
        <v>1</v>
      </c>
      <c r="AN571">
        <v>0</v>
      </c>
      <c r="AO571">
        <v>1</v>
      </c>
      <c r="AP571">
        <v>33</v>
      </c>
      <c r="AQ571">
        <v>0</v>
      </c>
      <c r="AR571">
        <v>0</v>
      </c>
      <c r="AS571">
        <v>0</v>
      </c>
      <c r="AT571" t="s">
        <v>86</v>
      </c>
      <c r="AU571" t="s">
        <v>86</v>
      </c>
      <c r="AV571" t="s">
        <v>86</v>
      </c>
      <c r="AW571" t="s">
        <v>86</v>
      </c>
      <c r="AX571" t="s">
        <v>86</v>
      </c>
      <c r="AY571" t="s">
        <v>86</v>
      </c>
      <c r="AZ571" t="s">
        <v>86</v>
      </c>
      <c r="BA571" t="s">
        <v>86</v>
      </c>
      <c r="BB571" t="s">
        <v>86</v>
      </c>
      <c r="BC571" t="s">
        <v>86</v>
      </c>
      <c r="BD571" t="s">
        <v>86</v>
      </c>
      <c r="BE571" t="s">
        <v>86</v>
      </c>
    </row>
    <row r="572" spans="1:57" x14ac:dyDescent="0.45">
      <c r="A572" t="s">
        <v>1320</v>
      </c>
      <c r="B572" t="s">
        <v>77</v>
      </c>
      <c r="C572" t="s">
        <v>1321</v>
      </c>
      <c r="D572" t="s">
        <v>79</v>
      </c>
      <c r="E572" s="2" t="str">
        <f>HYPERLINK("capsilon://?command=openfolder&amp;siteaddress=FAM.docvelocity-na8.net&amp;folderid=FXC1E208A9-8FD5-DEBE-B5C9-96E24485E319","FX22034006")</f>
        <v>FX22034006</v>
      </c>
      <c r="F572" t="s">
        <v>80</v>
      </c>
      <c r="G572" t="s">
        <v>80</v>
      </c>
      <c r="H572" t="s">
        <v>81</v>
      </c>
      <c r="I572" t="s">
        <v>1322</v>
      </c>
      <c r="J572">
        <v>316</v>
      </c>
      <c r="K572" t="s">
        <v>83</v>
      </c>
      <c r="L572" t="s">
        <v>84</v>
      </c>
      <c r="M572" t="s">
        <v>85</v>
      </c>
      <c r="N572">
        <v>1</v>
      </c>
      <c r="O572" s="1">
        <v>44630.464791666665</v>
      </c>
      <c r="P572" s="1">
        <v>44630.506562499999</v>
      </c>
      <c r="Q572">
        <v>2728</v>
      </c>
      <c r="R572">
        <v>881</v>
      </c>
      <c r="S572" t="b">
        <v>0</v>
      </c>
      <c r="T572" t="s">
        <v>86</v>
      </c>
      <c r="U572" t="b">
        <v>0</v>
      </c>
      <c r="V572" t="s">
        <v>87</v>
      </c>
      <c r="W572" s="1">
        <v>44630.506562499999</v>
      </c>
      <c r="X572">
        <v>215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316</v>
      </c>
      <c r="AE572">
        <v>292</v>
      </c>
      <c r="AF572">
        <v>0</v>
      </c>
      <c r="AG572">
        <v>10</v>
      </c>
      <c r="AH572" t="s">
        <v>86</v>
      </c>
      <c r="AI572" t="s">
        <v>86</v>
      </c>
      <c r="AJ572" t="s">
        <v>86</v>
      </c>
      <c r="AK572" t="s">
        <v>86</v>
      </c>
      <c r="AL572" t="s">
        <v>86</v>
      </c>
      <c r="AM572" t="s">
        <v>86</v>
      </c>
      <c r="AN572" t="s">
        <v>86</v>
      </c>
      <c r="AO572" t="s">
        <v>86</v>
      </c>
      <c r="AP572" t="s">
        <v>86</v>
      </c>
      <c r="AQ572" t="s">
        <v>86</v>
      </c>
      <c r="AR572" t="s">
        <v>86</v>
      </c>
      <c r="AS572" t="s">
        <v>86</v>
      </c>
      <c r="AT572" t="s">
        <v>86</v>
      </c>
      <c r="AU572" t="s">
        <v>86</v>
      </c>
      <c r="AV572" t="s">
        <v>86</v>
      </c>
      <c r="AW572" t="s">
        <v>86</v>
      </c>
      <c r="AX572" t="s">
        <v>86</v>
      </c>
      <c r="AY572" t="s">
        <v>86</v>
      </c>
      <c r="AZ572" t="s">
        <v>86</v>
      </c>
      <c r="BA572" t="s">
        <v>86</v>
      </c>
      <c r="BB572" t="s">
        <v>86</v>
      </c>
      <c r="BC572" t="s">
        <v>86</v>
      </c>
      <c r="BD572" t="s">
        <v>86</v>
      </c>
      <c r="BE572" t="s">
        <v>86</v>
      </c>
    </row>
    <row r="573" spans="1:57" x14ac:dyDescent="0.45">
      <c r="A573" t="s">
        <v>1323</v>
      </c>
      <c r="B573" t="s">
        <v>77</v>
      </c>
      <c r="C573" t="s">
        <v>1324</v>
      </c>
      <c r="D573" t="s">
        <v>79</v>
      </c>
      <c r="E573" s="2" t="str">
        <f>HYPERLINK("capsilon://?command=openfolder&amp;siteaddress=FAM.docvelocity-na8.net&amp;folderid=FX21138AD2-B3B2-E86B-7936-4CD9683DE0A5","FX22034573")</f>
        <v>FX22034573</v>
      </c>
      <c r="F573" t="s">
        <v>80</v>
      </c>
      <c r="G573" t="s">
        <v>80</v>
      </c>
      <c r="H573" t="s">
        <v>81</v>
      </c>
      <c r="I573" t="s">
        <v>1325</v>
      </c>
      <c r="J573">
        <v>0</v>
      </c>
      <c r="K573" t="s">
        <v>83</v>
      </c>
      <c r="L573" t="s">
        <v>84</v>
      </c>
      <c r="M573" t="s">
        <v>85</v>
      </c>
      <c r="N573">
        <v>2</v>
      </c>
      <c r="O573" s="1">
        <v>44630.46533564815</v>
      </c>
      <c r="P573" s="1">
        <v>44630.498831018522</v>
      </c>
      <c r="Q573">
        <v>2343</v>
      </c>
      <c r="R573">
        <v>551</v>
      </c>
      <c r="S573" t="b">
        <v>0</v>
      </c>
      <c r="T573" t="s">
        <v>86</v>
      </c>
      <c r="U573" t="b">
        <v>0</v>
      </c>
      <c r="V573" t="s">
        <v>113</v>
      </c>
      <c r="W573" s="1">
        <v>44630.477916666663</v>
      </c>
      <c r="X573">
        <v>345</v>
      </c>
      <c r="Y573">
        <v>52</v>
      </c>
      <c r="Z573">
        <v>0</v>
      </c>
      <c r="AA573">
        <v>52</v>
      </c>
      <c r="AB573">
        <v>0</v>
      </c>
      <c r="AC573">
        <v>24</v>
      </c>
      <c r="AD573">
        <v>-52</v>
      </c>
      <c r="AE573">
        <v>0</v>
      </c>
      <c r="AF573">
        <v>0</v>
      </c>
      <c r="AG573">
        <v>0</v>
      </c>
      <c r="AH573" t="s">
        <v>106</v>
      </c>
      <c r="AI573" s="1">
        <v>44630.498831018522</v>
      </c>
      <c r="AJ573">
        <v>198</v>
      </c>
      <c r="AK573">
        <v>1</v>
      </c>
      <c r="AL573">
        <v>0</v>
      </c>
      <c r="AM573">
        <v>1</v>
      </c>
      <c r="AN573">
        <v>0</v>
      </c>
      <c r="AO573">
        <v>1</v>
      </c>
      <c r="AP573">
        <v>-53</v>
      </c>
      <c r="AQ573">
        <v>0</v>
      </c>
      <c r="AR573">
        <v>0</v>
      </c>
      <c r="AS573">
        <v>0</v>
      </c>
      <c r="AT573" t="s">
        <v>86</v>
      </c>
      <c r="AU573" t="s">
        <v>86</v>
      </c>
      <c r="AV573" t="s">
        <v>86</v>
      </c>
      <c r="AW573" t="s">
        <v>86</v>
      </c>
      <c r="AX573" t="s">
        <v>86</v>
      </c>
      <c r="AY573" t="s">
        <v>86</v>
      </c>
      <c r="AZ573" t="s">
        <v>86</v>
      </c>
      <c r="BA573" t="s">
        <v>86</v>
      </c>
      <c r="BB573" t="s">
        <v>86</v>
      </c>
      <c r="BC573" t="s">
        <v>86</v>
      </c>
      <c r="BD573" t="s">
        <v>86</v>
      </c>
      <c r="BE573" t="s">
        <v>86</v>
      </c>
    </row>
    <row r="574" spans="1:57" x14ac:dyDescent="0.45">
      <c r="A574" t="s">
        <v>1326</v>
      </c>
      <c r="B574" t="s">
        <v>77</v>
      </c>
      <c r="C574" t="s">
        <v>1327</v>
      </c>
      <c r="D574" t="s">
        <v>79</v>
      </c>
      <c r="E574" s="2" t="str">
        <f>HYPERLINK("capsilon://?command=openfolder&amp;siteaddress=FAM.docvelocity-na8.net&amp;folderid=FX6F12CD4B-869C-DF20-C816-E6A92C8A1FED","FX22034295")</f>
        <v>FX22034295</v>
      </c>
      <c r="F574" t="s">
        <v>80</v>
      </c>
      <c r="G574" t="s">
        <v>80</v>
      </c>
      <c r="H574" t="s">
        <v>81</v>
      </c>
      <c r="I574" t="s">
        <v>1328</v>
      </c>
      <c r="J574">
        <v>314</v>
      </c>
      <c r="K574" t="s">
        <v>83</v>
      </c>
      <c r="L574" t="s">
        <v>84</v>
      </c>
      <c r="M574" t="s">
        <v>85</v>
      </c>
      <c r="N574">
        <v>1</v>
      </c>
      <c r="O574" s="1">
        <v>44630.465509259258</v>
      </c>
      <c r="P574" s="1">
        <v>44630.5234375</v>
      </c>
      <c r="Q574">
        <v>2874</v>
      </c>
      <c r="R574">
        <v>2131</v>
      </c>
      <c r="S574" t="b">
        <v>0</v>
      </c>
      <c r="T574" t="s">
        <v>86</v>
      </c>
      <c r="U574" t="b">
        <v>0</v>
      </c>
      <c r="V574" t="s">
        <v>87</v>
      </c>
      <c r="W574" s="1">
        <v>44630.5234375</v>
      </c>
      <c r="X574">
        <v>1458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314</v>
      </c>
      <c r="AE574">
        <v>285</v>
      </c>
      <c r="AF574">
        <v>0</v>
      </c>
      <c r="AG574">
        <v>8</v>
      </c>
      <c r="AH574" t="s">
        <v>86</v>
      </c>
      <c r="AI574" t="s">
        <v>86</v>
      </c>
      <c r="AJ574" t="s">
        <v>86</v>
      </c>
      <c r="AK574" t="s">
        <v>86</v>
      </c>
      <c r="AL574" t="s">
        <v>86</v>
      </c>
      <c r="AM574" t="s">
        <v>86</v>
      </c>
      <c r="AN574" t="s">
        <v>86</v>
      </c>
      <c r="AO574" t="s">
        <v>86</v>
      </c>
      <c r="AP574" t="s">
        <v>86</v>
      </c>
      <c r="AQ574" t="s">
        <v>86</v>
      </c>
      <c r="AR574" t="s">
        <v>86</v>
      </c>
      <c r="AS574" t="s">
        <v>86</v>
      </c>
      <c r="AT574" t="s">
        <v>86</v>
      </c>
      <c r="AU574" t="s">
        <v>86</v>
      </c>
      <c r="AV574" t="s">
        <v>86</v>
      </c>
      <c r="AW574" t="s">
        <v>86</v>
      </c>
      <c r="AX574" t="s">
        <v>86</v>
      </c>
      <c r="AY574" t="s">
        <v>86</v>
      </c>
      <c r="AZ574" t="s">
        <v>86</v>
      </c>
      <c r="BA574" t="s">
        <v>86</v>
      </c>
      <c r="BB574" t="s">
        <v>86</v>
      </c>
      <c r="BC574" t="s">
        <v>86</v>
      </c>
      <c r="BD574" t="s">
        <v>86</v>
      </c>
      <c r="BE574" t="s">
        <v>86</v>
      </c>
    </row>
    <row r="575" spans="1:57" x14ac:dyDescent="0.45">
      <c r="A575" t="s">
        <v>1329</v>
      </c>
      <c r="B575" t="s">
        <v>77</v>
      </c>
      <c r="C575" t="s">
        <v>1324</v>
      </c>
      <c r="D575" t="s">
        <v>79</v>
      </c>
      <c r="E575" s="2" t="str">
        <f>HYPERLINK("capsilon://?command=openfolder&amp;siteaddress=FAM.docvelocity-na8.net&amp;folderid=FX21138AD2-B3B2-E86B-7936-4CD9683DE0A5","FX22034573")</f>
        <v>FX22034573</v>
      </c>
      <c r="F575" t="s">
        <v>80</v>
      </c>
      <c r="G575" t="s">
        <v>80</v>
      </c>
      <c r="H575" t="s">
        <v>81</v>
      </c>
      <c r="I575" t="s">
        <v>1330</v>
      </c>
      <c r="J575">
        <v>129</v>
      </c>
      <c r="K575" t="s">
        <v>83</v>
      </c>
      <c r="L575" t="s">
        <v>84</v>
      </c>
      <c r="M575" t="s">
        <v>85</v>
      </c>
      <c r="N575">
        <v>1</v>
      </c>
      <c r="O575" s="1">
        <v>44630.465520833335</v>
      </c>
      <c r="P575" s="1">
        <v>44630.480567129627</v>
      </c>
      <c r="Q575">
        <v>1159</v>
      </c>
      <c r="R575">
        <v>141</v>
      </c>
      <c r="S575" t="b">
        <v>0</v>
      </c>
      <c r="T575" t="s">
        <v>86</v>
      </c>
      <c r="U575" t="b">
        <v>0</v>
      </c>
      <c r="V575" t="s">
        <v>113</v>
      </c>
      <c r="W575" s="1">
        <v>44630.480567129627</v>
      </c>
      <c r="X575">
        <v>141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129</v>
      </c>
      <c r="AE575">
        <v>124</v>
      </c>
      <c r="AF575">
        <v>0</v>
      </c>
      <c r="AG575">
        <v>2</v>
      </c>
      <c r="AH575" t="s">
        <v>86</v>
      </c>
      <c r="AI575" t="s">
        <v>86</v>
      </c>
      <c r="AJ575" t="s">
        <v>86</v>
      </c>
      <c r="AK575" t="s">
        <v>86</v>
      </c>
      <c r="AL575" t="s">
        <v>86</v>
      </c>
      <c r="AM575" t="s">
        <v>86</v>
      </c>
      <c r="AN575" t="s">
        <v>86</v>
      </c>
      <c r="AO575" t="s">
        <v>86</v>
      </c>
      <c r="AP575" t="s">
        <v>86</v>
      </c>
      <c r="AQ575" t="s">
        <v>86</v>
      </c>
      <c r="AR575" t="s">
        <v>86</v>
      </c>
      <c r="AS575" t="s">
        <v>86</v>
      </c>
      <c r="AT575" t="s">
        <v>86</v>
      </c>
      <c r="AU575" t="s">
        <v>86</v>
      </c>
      <c r="AV575" t="s">
        <v>86</v>
      </c>
      <c r="AW575" t="s">
        <v>86</v>
      </c>
      <c r="AX575" t="s">
        <v>86</v>
      </c>
      <c r="AY575" t="s">
        <v>86</v>
      </c>
      <c r="AZ575" t="s">
        <v>86</v>
      </c>
      <c r="BA575" t="s">
        <v>86</v>
      </c>
      <c r="BB575" t="s">
        <v>86</v>
      </c>
      <c r="BC575" t="s">
        <v>86</v>
      </c>
      <c r="BD575" t="s">
        <v>86</v>
      </c>
      <c r="BE575" t="s">
        <v>86</v>
      </c>
    </row>
    <row r="576" spans="1:57" x14ac:dyDescent="0.45">
      <c r="A576" t="s">
        <v>1331</v>
      </c>
      <c r="B576" t="s">
        <v>77</v>
      </c>
      <c r="C576" t="s">
        <v>1324</v>
      </c>
      <c r="D576" t="s">
        <v>79</v>
      </c>
      <c r="E576" s="2" t="str">
        <f>HYPERLINK("capsilon://?command=openfolder&amp;siteaddress=FAM.docvelocity-na8.net&amp;folderid=FX21138AD2-B3B2-E86B-7936-4CD9683DE0A5","FX22034573")</f>
        <v>FX22034573</v>
      </c>
      <c r="F576" t="s">
        <v>80</v>
      </c>
      <c r="G576" t="s">
        <v>80</v>
      </c>
      <c r="H576" t="s">
        <v>81</v>
      </c>
      <c r="I576" t="s">
        <v>1332</v>
      </c>
      <c r="J576">
        <v>28</v>
      </c>
      <c r="K576" t="s">
        <v>83</v>
      </c>
      <c r="L576" t="s">
        <v>84</v>
      </c>
      <c r="M576" t="s">
        <v>85</v>
      </c>
      <c r="N576">
        <v>2</v>
      </c>
      <c r="O576" s="1">
        <v>44630.465868055559</v>
      </c>
      <c r="P576" s="1">
        <v>44630.498784722222</v>
      </c>
      <c r="Q576">
        <v>2650</v>
      </c>
      <c r="R576">
        <v>194</v>
      </c>
      <c r="S576" t="b">
        <v>0</v>
      </c>
      <c r="T576" t="s">
        <v>86</v>
      </c>
      <c r="U576" t="b">
        <v>0</v>
      </c>
      <c r="V576" t="s">
        <v>113</v>
      </c>
      <c r="W576" s="1">
        <v>44630.481388888889</v>
      </c>
      <c r="X576">
        <v>70</v>
      </c>
      <c r="Y576">
        <v>21</v>
      </c>
      <c r="Z576">
        <v>0</v>
      </c>
      <c r="AA576">
        <v>21</v>
      </c>
      <c r="AB576">
        <v>0</v>
      </c>
      <c r="AC576">
        <v>0</v>
      </c>
      <c r="AD576">
        <v>7</v>
      </c>
      <c r="AE576">
        <v>0</v>
      </c>
      <c r="AF576">
        <v>0</v>
      </c>
      <c r="AG576">
        <v>0</v>
      </c>
      <c r="AH576" t="s">
        <v>207</v>
      </c>
      <c r="AI576" s="1">
        <v>44630.498784722222</v>
      </c>
      <c r="AJ576">
        <v>124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7</v>
      </c>
      <c r="AQ576">
        <v>0</v>
      </c>
      <c r="AR576">
        <v>0</v>
      </c>
      <c r="AS576">
        <v>0</v>
      </c>
      <c r="AT576" t="s">
        <v>86</v>
      </c>
      <c r="AU576" t="s">
        <v>86</v>
      </c>
      <c r="AV576" t="s">
        <v>86</v>
      </c>
      <c r="AW576" t="s">
        <v>86</v>
      </c>
      <c r="AX576" t="s">
        <v>86</v>
      </c>
      <c r="AY576" t="s">
        <v>86</v>
      </c>
      <c r="AZ576" t="s">
        <v>86</v>
      </c>
      <c r="BA576" t="s">
        <v>86</v>
      </c>
      <c r="BB576" t="s">
        <v>86</v>
      </c>
      <c r="BC576" t="s">
        <v>86</v>
      </c>
      <c r="BD576" t="s">
        <v>86</v>
      </c>
      <c r="BE576" t="s">
        <v>86</v>
      </c>
    </row>
    <row r="577" spans="1:57" x14ac:dyDescent="0.45">
      <c r="A577" t="s">
        <v>1333</v>
      </c>
      <c r="B577" t="s">
        <v>77</v>
      </c>
      <c r="C577" t="s">
        <v>1324</v>
      </c>
      <c r="D577" t="s">
        <v>79</v>
      </c>
      <c r="E577" s="2" t="str">
        <f>HYPERLINK("capsilon://?command=openfolder&amp;siteaddress=FAM.docvelocity-na8.net&amp;folderid=FX21138AD2-B3B2-E86B-7936-4CD9683DE0A5","FX22034573")</f>
        <v>FX22034573</v>
      </c>
      <c r="F577" t="s">
        <v>80</v>
      </c>
      <c r="G577" t="s">
        <v>80</v>
      </c>
      <c r="H577" t="s">
        <v>81</v>
      </c>
      <c r="I577" t="s">
        <v>1334</v>
      </c>
      <c r="J577">
        <v>28</v>
      </c>
      <c r="K577" t="s">
        <v>83</v>
      </c>
      <c r="L577" t="s">
        <v>84</v>
      </c>
      <c r="M577" t="s">
        <v>85</v>
      </c>
      <c r="N577">
        <v>2</v>
      </c>
      <c r="O577" s="1">
        <v>44630.466261574074</v>
      </c>
      <c r="P577" s="1">
        <v>44630.4999537037</v>
      </c>
      <c r="Q577">
        <v>2625</v>
      </c>
      <c r="R577">
        <v>286</v>
      </c>
      <c r="S577" t="b">
        <v>0</v>
      </c>
      <c r="T577" t="s">
        <v>86</v>
      </c>
      <c r="U577" t="b">
        <v>0</v>
      </c>
      <c r="V577" t="s">
        <v>94</v>
      </c>
      <c r="W577" s="1">
        <v>44630.482488425929</v>
      </c>
      <c r="X577">
        <v>153</v>
      </c>
      <c r="Y577">
        <v>21</v>
      </c>
      <c r="Z577">
        <v>0</v>
      </c>
      <c r="AA577">
        <v>21</v>
      </c>
      <c r="AB577">
        <v>0</v>
      </c>
      <c r="AC577">
        <v>1</v>
      </c>
      <c r="AD577">
        <v>7</v>
      </c>
      <c r="AE577">
        <v>0</v>
      </c>
      <c r="AF577">
        <v>0</v>
      </c>
      <c r="AG577">
        <v>0</v>
      </c>
      <c r="AH577" t="s">
        <v>92</v>
      </c>
      <c r="AI577" s="1">
        <v>44630.4999537037</v>
      </c>
      <c r="AJ577">
        <v>133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7</v>
      </c>
      <c r="AQ577">
        <v>0</v>
      </c>
      <c r="AR577">
        <v>0</v>
      </c>
      <c r="AS577">
        <v>0</v>
      </c>
      <c r="AT577" t="s">
        <v>86</v>
      </c>
      <c r="AU577" t="s">
        <v>86</v>
      </c>
      <c r="AV577" t="s">
        <v>86</v>
      </c>
      <c r="AW577" t="s">
        <v>86</v>
      </c>
      <c r="AX577" t="s">
        <v>86</v>
      </c>
      <c r="AY577" t="s">
        <v>86</v>
      </c>
      <c r="AZ577" t="s">
        <v>86</v>
      </c>
      <c r="BA577" t="s">
        <v>86</v>
      </c>
      <c r="BB577" t="s">
        <v>86</v>
      </c>
      <c r="BC577" t="s">
        <v>86</v>
      </c>
      <c r="BD577" t="s">
        <v>86</v>
      </c>
      <c r="BE577" t="s">
        <v>86</v>
      </c>
    </row>
    <row r="578" spans="1:57" x14ac:dyDescent="0.45">
      <c r="A578" t="s">
        <v>1335</v>
      </c>
      <c r="B578" t="s">
        <v>77</v>
      </c>
      <c r="C578" t="s">
        <v>1324</v>
      </c>
      <c r="D578" t="s">
        <v>79</v>
      </c>
      <c r="E578" s="2" t="str">
        <f>HYPERLINK("capsilon://?command=openfolder&amp;siteaddress=FAM.docvelocity-na8.net&amp;folderid=FX21138AD2-B3B2-E86B-7936-4CD9683DE0A5","FX22034573")</f>
        <v>FX22034573</v>
      </c>
      <c r="F578" t="s">
        <v>80</v>
      </c>
      <c r="G578" t="s">
        <v>80</v>
      </c>
      <c r="H578" t="s">
        <v>81</v>
      </c>
      <c r="I578" t="s">
        <v>1336</v>
      </c>
      <c r="J578">
        <v>0</v>
      </c>
      <c r="K578" t="s">
        <v>83</v>
      </c>
      <c r="L578" t="s">
        <v>84</v>
      </c>
      <c r="M578" t="s">
        <v>85</v>
      </c>
      <c r="N578">
        <v>2</v>
      </c>
      <c r="O578" s="1">
        <v>44630.466469907406</v>
      </c>
      <c r="P578" s="1">
        <v>44630.500937500001</v>
      </c>
      <c r="Q578">
        <v>1851</v>
      </c>
      <c r="R578">
        <v>1127</v>
      </c>
      <c r="S578" t="b">
        <v>0</v>
      </c>
      <c r="T578" t="s">
        <v>86</v>
      </c>
      <c r="U578" t="b">
        <v>0</v>
      </c>
      <c r="V578" t="s">
        <v>105</v>
      </c>
      <c r="W578" s="1">
        <v>44630.492037037038</v>
      </c>
      <c r="X578">
        <v>942</v>
      </c>
      <c r="Y578">
        <v>52</v>
      </c>
      <c r="Z578">
        <v>0</v>
      </c>
      <c r="AA578">
        <v>52</v>
      </c>
      <c r="AB578">
        <v>0</v>
      </c>
      <c r="AC578">
        <v>23</v>
      </c>
      <c r="AD578">
        <v>-52</v>
      </c>
      <c r="AE578">
        <v>0</v>
      </c>
      <c r="AF578">
        <v>0</v>
      </c>
      <c r="AG578">
        <v>0</v>
      </c>
      <c r="AH578" t="s">
        <v>207</v>
      </c>
      <c r="AI578" s="1">
        <v>44630.500937500001</v>
      </c>
      <c r="AJ578">
        <v>185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-52</v>
      </c>
      <c r="AQ578">
        <v>0</v>
      </c>
      <c r="AR578">
        <v>0</v>
      </c>
      <c r="AS578">
        <v>0</v>
      </c>
      <c r="AT578" t="s">
        <v>86</v>
      </c>
      <c r="AU578" t="s">
        <v>86</v>
      </c>
      <c r="AV578" t="s">
        <v>86</v>
      </c>
      <c r="AW578" t="s">
        <v>86</v>
      </c>
      <c r="AX578" t="s">
        <v>86</v>
      </c>
      <c r="AY578" t="s">
        <v>86</v>
      </c>
      <c r="AZ578" t="s">
        <v>86</v>
      </c>
      <c r="BA578" t="s">
        <v>86</v>
      </c>
      <c r="BB578" t="s">
        <v>86</v>
      </c>
      <c r="BC578" t="s">
        <v>86</v>
      </c>
      <c r="BD578" t="s">
        <v>86</v>
      </c>
      <c r="BE578" t="s">
        <v>86</v>
      </c>
    </row>
    <row r="579" spans="1:57" x14ac:dyDescent="0.45">
      <c r="A579" t="s">
        <v>1337</v>
      </c>
      <c r="B579" t="s">
        <v>77</v>
      </c>
      <c r="C579" t="s">
        <v>1324</v>
      </c>
      <c r="D579" t="s">
        <v>79</v>
      </c>
      <c r="E579" s="2" t="str">
        <f>HYPERLINK("capsilon://?command=openfolder&amp;siteaddress=FAM.docvelocity-na8.net&amp;folderid=FX21138AD2-B3B2-E86B-7936-4CD9683DE0A5","FX22034573")</f>
        <v>FX22034573</v>
      </c>
      <c r="F579" t="s">
        <v>80</v>
      </c>
      <c r="G579" t="s">
        <v>80</v>
      </c>
      <c r="H579" t="s">
        <v>81</v>
      </c>
      <c r="I579" t="s">
        <v>1338</v>
      </c>
      <c r="J579">
        <v>32</v>
      </c>
      <c r="K579" t="s">
        <v>83</v>
      </c>
      <c r="L579" t="s">
        <v>84</v>
      </c>
      <c r="M579" t="s">
        <v>85</v>
      </c>
      <c r="N579">
        <v>1</v>
      </c>
      <c r="O579" s="1">
        <v>44630.466631944444</v>
      </c>
      <c r="P579" s="1">
        <v>44630.525381944448</v>
      </c>
      <c r="Q579">
        <v>4618</v>
      </c>
      <c r="R579">
        <v>458</v>
      </c>
      <c r="S579" t="b">
        <v>0</v>
      </c>
      <c r="T579" t="s">
        <v>86</v>
      </c>
      <c r="U579" t="b">
        <v>0</v>
      </c>
      <c r="V579" t="s">
        <v>87</v>
      </c>
      <c r="W579" s="1">
        <v>44630.525381944448</v>
      </c>
      <c r="X579">
        <v>167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32</v>
      </c>
      <c r="AE579">
        <v>27</v>
      </c>
      <c r="AF579">
        <v>0</v>
      </c>
      <c r="AG579">
        <v>3</v>
      </c>
      <c r="AH579" t="s">
        <v>86</v>
      </c>
      <c r="AI579" t="s">
        <v>86</v>
      </c>
      <c r="AJ579" t="s">
        <v>86</v>
      </c>
      <c r="AK579" t="s">
        <v>86</v>
      </c>
      <c r="AL579" t="s">
        <v>86</v>
      </c>
      <c r="AM579" t="s">
        <v>86</v>
      </c>
      <c r="AN579" t="s">
        <v>86</v>
      </c>
      <c r="AO579" t="s">
        <v>86</v>
      </c>
      <c r="AP579" t="s">
        <v>86</v>
      </c>
      <c r="AQ579" t="s">
        <v>86</v>
      </c>
      <c r="AR579" t="s">
        <v>86</v>
      </c>
      <c r="AS579" t="s">
        <v>86</v>
      </c>
      <c r="AT579" t="s">
        <v>86</v>
      </c>
      <c r="AU579" t="s">
        <v>86</v>
      </c>
      <c r="AV579" t="s">
        <v>86</v>
      </c>
      <c r="AW579" t="s">
        <v>86</v>
      </c>
      <c r="AX579" t="s">
        <v>86</v>
      </c>
      <c r="AY579" t="s">
        <v>86</v>
      </c>
      <c r="AZ579" t="s">
        <v>86</v>
      </c>
      <c r="BA579" t="s">
        <v>86</v>
      </c>
      <c r="BB579" t="s">
        <v>86</v>
      </c>
      <c r="BC579" t="s">
        <v>86</v>
      </c>
      <c r="BD579" t="s">
        <v>86</v>
      </c>
      <c r="BE579" t="s">
        <v>86</v>
      </c>
    </row>
    <row r="580" spans="1:57" x14ac:dyDescent="0.45">
      <c r="A580" t="s">
        <v>1339</v>
      </c>
      <c r="B580" t="s">
        <v>77</v>
      </c>
      <c r="C580" t="s">
        <v>1340</v>
      </c>
      <c r="D580" t="s">
        <v>79</v>
      </c>
      <c r="E580" s="2" t="str">
        <f>HYPERLINK("capsilon://?command=openfolder&amp;siteaddress=FAM.docvelocity-na8.net&amp;folderid=FXE8AAB7FC-86F8-1D60-1252-2189C3088DE5","FX22024232")</f>
        <v>FX22024232</v>
      </c>
      <c r="F580" t="s">
        <v>80</v>
      </c>
      <c r="G580" t="s">
        <v>80</v>
      </c>
      <c r="H580" t="s">
        <v>81</v>
      </c>
      <c r="I580" t="s">
        <v>1341</v>
      </c>
      <c r="J580">
        <v>0</v>
      </c>
      <c r="K580" t="s">
        <v>83</v>
      </c>
      <c r="L580" t="s">
        <v>84</v>
      </c>
      <c r="M580" t="s">
        <v>85</v>
      </c>
      <c r="N580">
        <v>2</v>
      </c>
      <c r="O580" s="1">
        <v>44630.472268518519</v>
      </c>
      <c r="P580" s="1">
        <v>44630.499328703707</v>
      </c>
      <c r="Q580">
        <v>2248</v>
      </c>
      <c r="R580">
        <v>90</v>
      </c>
      <c r="S580" t="b">
        <v>0</v>
      </c>
      <c r="T580" t="s">
        <v>86</v>
      </c>
      <c r="U580" t="b">
        <v>0</v>
      </c>
      <c r="V580" t="s">
        <v>113</v>
      </c>
      <c r="W580" s="1">
        <v>44630.487222222226</v>
      </c>
      <c r="X580">
        <v>34</v>
      </c>
      <c r="Y580">
        <v>0</v>
      </c>
      <c r="Z580">
        <v>0</v>
      </c>
      <c r="AA580">
        <v>0</v>
      </c>
      <c r="AB580">
        <v>37</v>
      </c>
      <c r="AC580">
        <v>0</v>
      </c>
      <c r="AD580">
        <v>0</v>
      </c>
      <c r="AE580">
        <v>0</v>
      </c>
      <c r="AF580">
        <v>0</v>
      </c>
      <c r="AG580">
        <v>0</v>
      </c>
      <c r="AH580" t="s">
        <v>106</v>
      </c>
      <c r="AI580" s="1">
        <v>44630.499328703707</v>
      </c>
      <c r="AJ580">
        <v>42</v>
      </c>
      <c r="AK580">
        <v>0</v>
      </c>
      <c r="AL580">
        <v>0</v>
      </c>
      <c r="AM580">
        <v>0</v>
      </c>
      <c r="AN580">
        <v>37</v>
      </c>
      <c r="AO580">
        <v>0</v>
      </c>
      <c r="AP580">
        <v>0</v>
      </c>
      <c r="AQ580">
        <v>0</v>
      </c>
      <c r="AR580">
        <v>0</v>
      </c>
      <c r="AS580">
        <v>0</v>
      </c>
      <c r="AT580" t="s">
        <v>86</v>
      </c>
      <c r="AU580" t="s">
        <v>86</v>
      </c>
      <c r="AV580" t="s">
        <v>86</v>
      </c>
      <c r="AW580" t="s">
        <v>86</v>
      </c>
      <c r="AX580" t="s">
        <v>86</v>
      </c>
      <c r="AY580" t="s">
        <v>86</v>
      </c>
      <c r="AZ580" t="s">
        <v>86</v>
      </c>
      <c r="BA580" t="s">
        <v>86</v>
      </c>
      <c r="BB580" t="s">
        <v>86</v>
      </c>
      <c r="BC580" t="s">
        <v>86</v>
      </c>
      <c r="BD580" t="s">
        <v>86</v>
      </c>
      <c r="BE580" t="s">
        <v>86</v>
      </c>
    </row>
    <row r="581" spans="1:57" x14ac:dyDescent="0.45">
      <c r="A581" t="s">
        <v>1342</v>
      </c>
      <c r="B581" t="s">
        <v>77</v>
      </c>
      <c r="C581" t="s">
        <v>993</v>
      </c>
      <c r="D581" t="s">
        <v>79</v>
      </c>
      <c r="E581" s="2" t="str">
        <f>HYPERLINK("capsilon://?command=openfolder&amp;siteaddress=FAM.docvelocity-na8.net&amp;folderid=FX5BF0398C-2E91-B0E0-2738-77831E9DA7FA","FX22031320")</f>
        <v>FX22031320</v>
      </c>
      <c r="F581" t="s">
        <v>80</v>
      </c>
      <c r="G581" t="s">
        <v>80</v>
      </c>
      <c r="H581" t="s">
        <v>81</v>
      </c>
      <c r="I581" t="s">
        <v>1343</v>
      </c>
      <c r="J581">
        <v>28</v>
      </c>
      <c r="K581" t="s">
        <v>83</v>
      </c>
      <c r="L581" t="s">
        <v>84</v>
      </c>
      <c r="M581" t="s">
        <v>85</v>
      </c>
      <c r="N581">
        <v>2</v>
      </c>
      <c r="O581" s="1">
        <v>44630.473912037036</v>
      </c>
      <c r="P581" s="1">
        <v>44630.501550925925</v>
      </c>
      <c r="Q581">
        <v>1757</v>
      </c>
      <c r="R581">
        <v>631</v>
      </c>
      <c r="S581" t="b">
        <v>0</v>
      </c>
      <c r="T581" t="s">
        <v>86</v>
      </c>
      <c r="U581" t="b">
        <v>0</v>
      </c>
      <c r="V581" t="s">
        <v>94</v>
      </c>
      <c r="W581" s="1">
        <v>44630.490011574075</v>
      </c>
      <c r="X581">
        <v>440</v>
      </c>
      <c r="Y581">
        <v>21</v>
      </c>
      <c r="Z581">
        <v>0</v>
      </c>
      <c r="AA581">
        <v>21</v>
      </c>
      <c r="AB581">
        <v>0</v>
      </c>
      <c r="AC581">
        <v>16</v>
      </c>
      <c r="AD581">
        <v>7</v>
      </c>
      <c r="AE581">
        <v>0</v>
      </c>
      <c r="AF581">
        <v>0</v>
      </c>
      <c r="AG581">
        <v>0</v>
      </c>
      <c r="AH581" t="s">
        <v>106</v>
      </c>
      <c r="AI581" s="1">
        <v>44630.501550925925</v>
      </c>
      <c r="AJ581">
        <v>191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6</v>
      </c>
      <c r="AQ581">
        <v>0</v>
      </c>
      <c r="AR581">
        <v>0</v>
      </c>
      <c r="AS581">
        <v>0</v>
      </c>
      <c r="AT581" t="s">
        <v>86</v>
      </c>
      <c r="AU581" t="s">
        <v>86</v>
      </c>
      <c r="AV581" t="s">
        <v>86</v>
      </c>
      <c r="AW581" t="s">
        <v>86</v>
      </c>
      <c r="AX581" t="s">
        <v>86</v>
      </c>
      <c r="AY581" t="s">
        <v>86</v>
      </c>
      <c r="AZ581" t="s">
        <v>86</v>
      </c>
      <c r="BA581" t="s">
        <v>86</v>
      </c>
      <c r="BB581" t="s">
        <v>86</v>
      </c>
      <c r="BC581" t="s">
        <v>86</v>
      </c>
      <c r="BD581" t="s">
        <v>86</v>
      </c>
      <c r="BE581" t="s">
        <v>86</v>
      </c>
    </row>
    <row r="582" spans="1:57" x14ac:dyDescent="0.45">
      <c r="A582" t="s">
        <v>1344</v>
      </c>
      <c r="B582" t="s">
        <v>77</v>
      </c>
      <c r="C582" t="s">
        <v>1166</v>
      </c>
      <c r="D582" t="s">
        <v>79</v>
      </c>
      <c r="E582" s="2" t="str">
        <f>HYPERLINK("capsilon://?command=openfolder&amp;siteaddress=FAM.docvelocity-na8.net&amp;folderid=FX9F21EF82-4583-8D2E-108F-816BE0582FAA","FX22033112")</f>
        <v>FX22033112</v>
      </c>
      <c r="F582" t="s">
        <v>80</v>
      </c>
      <c r="G582" t="s">
        <v>80</v>
      </c>
      <c r="H582" t="s">
        <v>81</v>
      </c>
      <c r="I582" t="s">
        <v>1345</v>
      </c>
      <c r="J582">
        <v>227</v>
      </c>
      <c r="K582" t="s">
        <v>83</v>
      </c>
      <c r="L582" t="s">
        <v>84</v>
      </c>
      <c r="M582" t="s">
        <v>85</v>
      </c>
      <c r="N582">
        <v>1</v>
      </c>
      <c r="O582" s="1">
        <v>44630.478090277778</v>
      </c>
      <c r="P582" s="1">
        <v>44630.526620370372</v>
      </c>
      <c r="Q582">
        <v>3851</v>
      </c>
      <c r="R582">
        <v>342</v>
      </c>
      <c r="S582" t="b">
        <v>0</v>
      </c>
      <c r="T582" t="s">
        <v>86</v>
      </c>
      <c r="U582" t="b">
        <v>0</v>
      </c>
      <c r="V582" t="s">
        <v>87</v>
      </c>
      <c r="W582" s="1">
        <v>44630.526620370372</v>
      </c>
      <c r="X582">
        <v>106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227</v>
      </c>
      <c r="AE582">
        <v>222</v>
      </c>
      <c r="AF582">
        <v>0</v>
      </c>
      <c r="AG582">
        <v>2</v>
      </c>
      <c r="AH582" t="s">
        <v>86</v>
      </c>
      <c r="AI582" t="s">
        <v>86</v>
      </c>
      <c r="AJ582" t="s">
        <v>86</v>
      </c>
      <c r="AK582" t="s">
        <v>86</v>
      </c>
      <c r="AL582" t="s">
        <v>86</v>
      </c>
      <c r="AM582" t="s">
        <v>86</v>
      </c>
      <c r="AN582" t="s">
        <v>86</v>
      </c>
      <c r="AO582" t="s">
        <v>86</v>
      </c>
      <c r="AP582" t="s">
        <v>86</v>
      </c>
      <c r="AQ582" t="s">
        <v>86</v>
      </c>
      <c r="AR582" t="s">
        <v>86</v>
      </c>
      <c r="AS582" t="s">
        <v>86</v>
      </c>
      <c r="AT582" t="s">
        <v>86</v>
      </c>
      <c r="AU582" t="s">
        <v>86</v>
      </c>
      <c r="AV582" t="s">
        <v>86</v>
      </c>
      <c r="AW582" t="s">
        <v>86</v>
      </c>
      <c r="AX582" t="s">
        <v>86</v>
      </c>
      <c r="AY582" t="s">
        <v>86</v>
      </c>
      <c r="AZ582" t="s">
        <v>86</v>
      </c>
      <c r="BA582" t="s">
        <v>86</v>
      </c>
      <c r="BB582" t="s">
        <v>86</v>
      </c>
      <c r="BC582" t="s">
        <v>86</v>
      </c>
      <c r="BD582" t="s">
        <v>86</v>
      </c>
      <c r="BE582" t="s">
        <v>86</v>
      </c>
    </row>
    <row r="583" spans="1:57" x14ac:dyDescent="0.45">
      <c r="A583" t="s">
        <v>1346</v>
      </c>
      <c r="B583" t="s">
        <v>77</v>
      </c>
      <c r="C583" t="s">
        <v>1324</v>
      </c>
      <c r="D583" t="s">
        <v>79</v>
      </c>
      <c r="E583" s="2" t="str">
        <f>HYPERLINK("capsilon://?command=openfolder&amp;siteaddress=FAM.docvelocity-na8.net&amp;folderid=FX21138AD2-B3B2-E86B-7936-4CD9683DE0A5","FX22034573")</f>
        <v>FX22034573</v>
      </c>
      <c r="F583" t="s">
        <v>80</v>
      </c>
      <c r="G583" t="s">
        <v>80</v>
      </c>
      <c r="H583" t="s">
        <v>81</v>
      </c>
      <c r="I583" t="s">
        <v>1330</v>
      </c>
      <c r="J583">
        <v>153</v>
      </c>
      <c r="K583" t="s">
        <v>83</v>
      </c>
      <c r="L583" t="s">
        <v>84</v>
      </c>
      <c r="M583" t="s">
        <v>85</v>
      </c>
      <c r="N583">
        <v>2</v>
      </c>
      <c r="O583" s="1">
        <v>44630.481180555558</v>
      </c>
      <c r="P583" s="1">
        <v>44630.496527777781</v>
      </c>
      <c r="Q583">
        <v>559</v>
      </c>
      <c r="R583">
        <v>767</v>
      </c>
      <c r="S583" t="b">
        <v>0</v>
      </c>
      <c r="T583" t="s">
        <v>86</v>
      </c>
      <c r="U583" t="b">
        <v>1</v>
      </c>
      <c r="V583" t="s">
        <v>113</v>
      </c>
      <c r="W583" s="1">
        <v>44630.486087962963</v>
      </c>
      <c r="X583">
        <v>405</v>
      </c>
      <c r="Y583">
        <v>82</v>
      </c>
      <c r="Z583">
        <v>0</v>
      </c>
      <c r="AA583">
        <v>82</v>
      </c>
      <c r="AB583">
        <v>0</v>
      </c>
      <c r="AC583">
        <v>27</v>
      </c>
      <c r="AD583">
        <v>71</v>
      </c>
      <c r="AE583">
        <v>0</v>
      </c>
      <c r="AF583">
        <v>0</v>
      </c>
      <c r="AG583">
        <v>0</v>
      </c>
      <c r="AH583" t="s">
        <v>106</v>
      </c>
      <c r="AI583" s="1">
        <v>44630.496527777781</v>
      </c>
      <c r="AJ583">
        <v>309</v>
      </c>
      <c r="AK583">
        <v>1</v>
      </c>
      <c r="AL583">
        <v>0</v>
      </c>
      <c r="AM583">
        <v>1</v>
      </c>
      <c r="AN583">
        <v>0</v>
      </c>
      <c r="AO583">
        <v>1</v>
      </c>
      <c r="AP583">
        <v>70</v>
      </c>
      <c r="AQ583">
        <v>0</v>
      </c>
      <c r="AR583">
        <v>0</v>
      </c>
      <c r="AS583">
        <v>0</v>
      </c>
      <c r="AT583" t="s">
        <v>86</v>
      </c>
      <c r="AU583" t="s">
        <v>86</v>
      </c>
      <c r="AV583" t="s">
        <v>86</v>
      </c>
      <c r="AW583" t="s">
        <v>86</v>
      </c>
      <c r="AX583" t="s">
        <v>86</v>
      </c>
      <c r="AY583" t="s">
        <v>86</v>
      </c>
      <c r="AZ583" t="s">
        <v>86</v>
      </c>
      <c r="BA583" t="s">
        <v>86</v>
      </c>
      <c r="BB583" t="s">
        <v>86</v>
      </c>
      <c r="BC583" t="s">
        <v>86</v>
      </c>
      <c r="BD583" t="s">
        <v>86</v>
      </c>
      <c r="BE583" t="s">
        <v>86</v>
      </c>
    </row>
    <row r="584" spans="1:57" x14ac:dyDescent="0.45">
      <c r="A584" t="s">
        <v>1347</v>
      </c>
      <c r="B584" t="s">
        <v>77</v>
      </c>
      <c r="C584" t="s">
        <v>1348</v>
      </c>
      <c r="D584" t="s">
        <v>79</v>
      </c>
      <c r="E584" s="2" t="str">
        <f>HYPERLINK("capsilon://?command=openfolder&amp;siteaddress=FAM.docvelocity-na8.net&amp;folderid=FXCD916A4A-FEB8-9C2E-F412-8D9295CA6C9C","FX22033235")</f>
        <v>FX22033235</v>
      </c>
      <c r="F584" t="s">
        <v>80</v>
      </c>
      <c r="G584" t="s">
        <v>80</v>
      </c>
      <c r="H584" t="s">
        <v>81</v>
      </c>
      <c r="I584" t="s">
        <v>1349</v>
      </c>
      <c r="J584">
        <v>0</v>
      </c>
      <c r="K584" t="s">
        <v>83</v>
      </c>
      <c r="L584" t="s">
        <v>84</v>
      </c>
      <c r="M584" t="s">
        <v>85</v>
      </c>
      <c r="N584">
        <v>2</v>
      </c>
      <c r="O584" s="1">
        <v>44630.499305555553</v>
      </c>
      <c r="P584" s="1">
        <v>44630.50172453704</v>
      </c>
      <c r="Q584">
        <v>31</v>
      </c>
      <c r="R584">
        <v>178</v>
      </c>
      <c r="S584" t="b">
        <v>0</v>
      </c>
      <c r="T584" t="s">
        <v>86</v>
      </c>
      <c r="U584" t="b">
        <v>0</v>
      </c>
      <c r="V584" t="s">
        <v>105</v>
      </c>
      <c r="W584" s="1">
        <v>44630.500648148147</v>
      </c>
      <c r="X584">
        <v>111</v>
      </c>
      <c r="Y584">
        <v>9</v>
      </c>
      <c r="Z584">
        <v>0</v>
      </c>
      <c r="AA584">
        <v>9</v>
      </c>
      <c r="AB584">
        <v>0</v>
      </c>
      <c r="AC584">
        <v>3</v>
      </c>
      <c r="AD584">
        <v>-9</v>
      </c>
      <c r="AE584">
        <v>0</v>
      </c>
      <c r="AF584">
        <v>0</v>
      </c>
      <c r="AG584">
        <v>0</v>
      </c>
      <c r="AH584" t="s">
        <v>207</v>
      </c>
      <c r="AI584" s="1">
        <v>44630.50172453704</v>
      </c>
      <c r="AJ584">
        <v>67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-9</v>
      </c>
      <c r="AQ584">
        <v>0</v>
      </c>
      <c r="AR584">
        <v>0</v>
      </c>
      <c r="AS584">
        <v>0</v>
      </c>
      <c r="AT584" t="s">
        <v>86</v>
      </c>
      <c r="AU584" t="s">
        <v>86</v>
      </c>
      <c r="AV584" t="s">
        <v>86</v>
      </c>
      <c r="AW584" t="s">
        <v>86</v>
      </c>
      <c r="AX584" t="s">
        <v>86</v>
      </c>
      <c r="AY584" t="s">
        <v>86</v>
      </c>
      <c r="AZ584" t="s">
        <v>86</v>
      </c>
      <c r="BA584" t="s">
        <v>86</v>
      </c>
      <c r="BB584" t="s">
        <v>86</v>
      </c>
      <c r="BC584" t="s">
        <v>86</v>
      </c>
      <c r="BD584" t="s">
        <v>86</v>
      </c>
      <c r="BE584" t="s">
        <v>86</v>
      </c>
    </row>
    <row r="585" spans="1:57" x14ac:dyDescent="0.45">
      <c r="A585" t="s">
        <v>1350</v>
      </c>
      <c r="B585" t="s">
        <v>77</v>
      </c>
      <c r="C585" t="s">
        <v>1321</v>
      </c>
      <c r="D585" t="s">
        <v>79</v>
      </c>
      <c r="E585" s="2" t="str">
        <f>HYPERLINK("capsilon://?command=openfolder&amp;siteaddress=FAM.docvelocity-na8.net&amp;folderid=FXC1E208A9-8FD5-DEBE-B5C9-96E24485E319","FX22034006")</f>
        <v>FX22034006</v>
      </c>
      <c r="F585" t="s">
        <v>80</v>
      </c>
      <c r="G585" t="s">
        <v>80</v>
      </c>
      <c r="H585" t="s">
        <v>81</v>
      </c>
      <c r="I585" t="s">
        <v>1351</v>
      </c>
      <c r="J585">
        <v>0</v>
      </c>
      <c r="K585" t="s">
        <v>83</v>
      </c>
      <c r="L585" t="s">
        <v>84</v>
      </c>
      <c r="M585" t="s">
        <v>85</v>
      </c>
      <c r="N585">
        <v>2</v>
      </c>
      <c r="O585" s="1">
        <v>44630.503750000003</v>
      </c>
      <c r="P585" s="1">
        <v>44630.506701388891</v>
      </c>
      <c r="Q585">
        <v>13</v>
      </c>
      <c r="R585">
        <v>242</v>
      </c>
      <c r="S585" t="b">
        <v>0</v>
      </c>
      <c r="T585" t="s">
        <v>86</v>
      </c>
      <c r="U585" t="b">
        <v>0</v>
      </c>
      <c r="V585" t="s">
        <v>91</v>
      </c>
      <c r="W585" s="1">
        <v>44630.50540509259</v>
      </c>
      <c r="X585">
        <v>139</v>
      </c>
      <c r="Y585">
        <v>9</v>
      </c>
      <c r="Z585">
        <v>0</v>
      </c>
      <c r="AA585">
        <v>9</v>
      </c>
      <c r="AB585">
        <v>0</v>
      </c>
      <c r="AC585">
        <v>2</v>
      </c>
      <c r="AD585">
        <v>-9</v>
      </c>
      <c r="AE585">
        <v>0</v>
      </c>
      <c r="AF585">
        <v>0</v>
      </c>
      <c r="AG585">
        <v>0</v>
      </c>
      <c r="AH585" t="s">
        <v>106</v>
      </c>
      <c r="AI585" s="1">
        <v>44630.506701388891</v>
      </c>
      <c r="AJ585">
        <v>103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-9</v>
      </c>
      <c r="AQ585">
        <v>0</v>
      </c>
      <c r="AR585">
        <v>0</v>
      </c>
      <c r="AS585">
        <v>0</v>
      </c>
      <c r="AT585" t="s">
        <v>86</v>
      </c>
      <c r="AU585" t="s">
        <v>86</v>
      </c>
      <c r="AV585" t="s">
        <v>86</v>
      </c>
      <c r="AW585" t="s">
        <v>86</v>
      </c>
      <c r="AX585" t="s">
        <v>86</v>
      </c>
      <c r="AY585" t="s">
        <v>86</v>
      </c>
      <c r="AZ585" t="s">
        <v>86</v>
      </c>
      <c r="BA585" t="s">
        <v>86</v>
      </c>
      <c r="BB585" t="s">
        <v>86</v>
      </c>
      <c r="BC585" t="s">
        <v>86</v>
      </c>
      <c r="BD585" t="s">
        <v>86</v>
      </c>
      <c r="BE585" t="s">
        <v>86</v>
      </c>
    </row>
    <row r="586" spans="1:57" x14ac:dyDescent="0.45">
      <c r="A586" t="s">
        <v>1352</v>
      </c>
      <c r="B586" t="s">
        <v>77</v>
      </c>
      <c r="C586" t="s">
        <v>1353</v>
      </c>
      <c r="D586" t="s">
        <v>79</v>
      </c>
      <c r="E586" s="2" t="str">
        <f>HYPERLINK("capsilon://?command=openfolder&amp;siteaddress=FAM.docvelocity-na8.net&amp;folderid=FX8F5F3147-E9A7-1595-5238-5C77D00CCEFB","FX22033844")</f>
        <v>FX22033844</v>
      </c>
      <c r="F586" t="s">
        <v>80</v>
      </c>
      <c r="G586" t="s">
        <v>80</v>
      </c>
      <c r="H586" t="s">
        <v>81</v>
      </c>
      <c r="I586" t="s">
        <v>1354</v>
      </c>
      <c r="J586">
        <v>0</v>
      </c>
      <c r="K586" t="s">
        <v>83</v>
      </c>
      <c r="L586" t="s">
        <v>84</v>
      </c>
      <c r="M586" t="s">
        <v>85</v>
      </c>
      <c r="N586">
        <v>2</v>
      </c>
      <c r="O586" s="1">
        <v>44630.507118055553</v>
      </c>
      <c r="P586" s="1">
        <v>44630.51090277778</v>
      </c>
      <c r="Q586">
        <v>99</v>
      </c>
      <c r="R586">
        <v>228</v>
      </c>
      <c r="S586" t="b">
        <v>0</v>
      </c>
      <c r="T586" t="s">
        <v>86</v>
      </c>
      <c r="U586" t="b">
        <v>0</v>
      </c>
      <c r="V586" t="s">
        <v>91</v>
      </c>
      <c r="W586" s="1">
        <v>44630.508634259262</v>
      </c>
      <c r="X586">
        <v>129</v>
      </c>
      <c r="Y586">
        <v>9</v>
      </c>
      <c r="Z586">
        <v>0</v>
      </c>
      <c r="AA586">
        <v>9</v>
      </c>
      <c r="AB586">
        <v>0</v>
      </c>
      <c r="AC586">
        <v>3</v>
      </c>
      <c r="AD586">
        <v>-9</v>
      </c>
      <c r="AE586">
        <v>0</v>
      </c>
      <c r="AF586">
        <v>0</v>
      </c>
      <c r="AG586">
        <v>0</v>
      </c>
      <c r="AH586" t="s">
        <v>106</v>
      </c>
      <c r="AI586" s="1">
        <v>44630.51090277778</v>
      </c>
      <c r="AJ586">
        <v>99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-9</v>
      </c>
      <c r="AQ586">
        <v>0</v>
      </c>
      <c r="AR586">
        <v>0</v>
      </c>
      <c r="AS586">
        <v>0</v>
      </c>
      <c r="AT586" t="s">
        <v>86</v>
      </c>
      <c r="AU586" t="s">
        <v>86</v>
      </c>
      <c r="AV586" t="s">
        <v>86</v>
      </c>
      <c r="AW586" t="s">
        <v>86</v>
      </c>
      <c r="AX586" t="s">
        <v>86</v>
      </c>
      <c r="AY586" t="s">
        <v>86</v>
      </c>
      <c r="AZ586" t="s">
        <v>86</v>
      </c>
      <c r="BA586" t="s">
        <v>86</v>
      </c>
      <c r="BB586" t="s">
        <v>86</v>
      </c>
      <c r="BC586" t="s">
        <v>86</v>
      </c>
      <c r="BD586" t="s">
        <v>86</v>
      </c>
      <c r="BE586" t="s">
        <v>86</v>
      </c>
    </row>
    <row r="587" spans="1:57" x14ac:dyDescent="0.45">
      <c r="A587" t="s">
        <v>1355</v>
      </c>
      <c r="B587" t="s">
        <v>77</v>
      </c>
      <c r="C587" t="s">
        <v>1321</v>
      </c>
      <c r="D587" t="s">
        <v>79</v>
      </c>
      <c r="E587" s="2" t="str">
        <f>HYPERLINK("capsilon://?command=openfolder&amp;siteaddress=FAM.docvelocity-na8.net&amp;folderid=FXC1E208A9-8FD5-DEBE-B5C9-96E24485E319","FX22034006")</f>
        <v>FX22034006</v>
      </c>
      <c r="F587" t="s">
        <v>80</v>
      </c>
      <c r="G587" t="s">
        <v>80</v>
      </c>
      <c r="H587" t="s">
        <v>81</v>
      </c>
      <c r="I587" t="s">
        <v>1322</v>
      </c>
      <c r="J587">
        <v>468</v>
      </c>
      <c r="K587" t="s">
        <v>83</v>
      </c>
      <c r="L587" t="s">
        <v>84</v>
      </c>
      <c r="M587" t="s">
        <v>85</v>
      </c>
      <c r="N587">
        <v>2</v>
      </c>
      <c r="O587" s="1">
        <v>44630.507650462961</v>
      </c>
      <c r="P587" s="1">
        <v>44630.548182870371</v>
      </c>
      <c r="Q587">
        <v>1303</v>
      </c>
      <c r="R587">
        <v>2199</v>
      </c>
      <c r="S587" t="b">
        <v>0</v>
      </c>
      <c r="T587" t="s">
        <v>86</v>
      </c>
      <c r="U587" t="b">
        <v>1</v>
      </c>
      <c r="V587" t="s">
        <v>105</v>
      </c>
      <c r="W587" s="1">
        <v>44630.51935185185</v>
      </c>
      <c r="X587">
        <v>1002</v>
      </c>
      <c r="Y587">
        <v>410</v>
      </c>
      <c r="Z587">
        <v>0</v>
      </c>
      <c r="AA587">
        <v>410</v>
      </c>
      <c r="AB587">
        <v>0</v>
      </c>
      <c r="AC587">
        <v>16</v>
      </c>
      <c r="AD587">
        <v>58</v>
      </c>
      <c r="AE587">
        <v>0</v>
      </c>
      <c r="AF587">
        <v>0</v>
      </c>
      <c r="AG587">
        <v>0</v>
      </c>
      <c r="AH587" t="s">
        <v>92</v>
      </c>
      <c r="AI587" s="1">
        <v>44630.548182870371</v>
      </c>
      <c r="AJ587">
        <v>1197</v>
      </c>
      <c r="AK587">
        <v>4</v>
      </c>
      <c r="AL587">
        <v>0</v>
      </c>
      <c r="AM587">
        <v>4</v>
      </c>
      <c r="AN587">
        <v>0</v>
      </c>
      <c r="AO587">
        <v>4</v>
      </c>
      <c r="AP587">
        <v>54</v>
      </c>
      <c r="AQ587">
        <v>0</v>
      </c>
      <c r="AR587">
        <v>0</v>
      </c>
      <c r="AS587">
        <v>0</v>
      </c>
      <c r="AT587" t="s">
        <v>86</v>
      </c>
      <c r="AU587" t="s">
        <v>86</v>
      </c>
      <c r="AV587" t="s">
        <v>86</v>
      </c>
      <c r="AW587" t="s">
        <v>86</v>
      </c>
      <c r="AX587" t="s">
        <v>86</v>
      </c>
      <c r="AY587" t="s">
        <v>86</v>
      </c>
      <c r="AZ587" t="s">
        <v>86</v>
      </c>
      <c r="BA587" t="s">
        <v>86</v>
      </c>
      <c r="BB587" t="s">
        <v>86</v>
      </c>
      <c r="BC587" t="s">
        <v>86</v>
      </c>
      <c r="BD587" t="s">
        <v>86</v>
      </c>
      <c r="BE587" t="s">
        <v>86</v>
      </c>
    </row>
    <row r="588" spans="1:57" x14ac:dyDescent="0.45">
      <c r="A588" t="s">
        <v>1356</v>
      </c>
      <c r="B588" t="s">
        <v>77</v>
      </c>
      <c r="C588" t="s">
        <v>965</v>
      </c>
      <c r="D588" t="s">
        <v>79</v>
      </c>
      <c r="E588" s="2" t="str">
        <f>HYPERLINK("capsilon://?command=openfolder&amp;siteaddress=FAM.docvelocity-na8.net&amp;folderid=FX8419B585-FCD0-2973-FB4C-3B9815D0FCE7","FX22032968")</f>
        <v>FX22032968</v>
      </c>
      <c r="F588" t="s">
        <v>80</v>
      </c>
      <c r="G588" t="s">
        <v>80</v>
      </c>
      <c r="H588" t="s">
        <v>81</v>
      </c>
      <c r="I588" t="s">
        <v>1357</v>
      </c>
      <c r="J588">
        <v>253</v>
      </c>
      <c r="K588" t="s">
        <v>83</v>
      </c>
      <c r="L588" t="s">
        <v>84</v>
      </c>
      <c r="M588" t="s">
        <v>85</v>
      </c>
      <c r="N588">
        <v>1</v>
      </c>
      <c r="O588" s="1">
        <v>44630.51090277778</v>
      </c>
      <c r="P588" s="1">
        <v>44630.52853009259</v>
      </c>
      <c r="Q588">
        <v>1088</v>
      </c>
      <c r="R588">
        <v>435</v>
      </c>
      <c r="S588" t="b">
        <v>0</v>
      </c>
      <c r="T588" t="s">
        <v>86</v>
      </c>
      <c r="U588" t="b">
        <v>0</v>
      </c>
      <c r="V588" t="s">
        <v>87</v>
      </c>
      <c r="W588" s="1">
        <v>44630.52853009259</v>
      </c>
      <c r="X588">
        <v>161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253</v>
      </c>
      <c r="AE588">
        <v>229</v>
      </c>
      <c r="AF588">
        <v>0</v>
      </c>
      <c r="AG588">
        <v>8</v>
      </c>
      <c r="AH588" t="s">
        <v>86</v>
      </c>
      <c r="AI588" t="s">
        <v>86</v>
      </c>
      <c r="AJ588" t="s">
        <v>86</v>
      </c>
      <c r="AK588" t="s">
        <v>86</v>
      </c>
      <c r="AL588" t="s">
        <v>86</v>
      </c>
      <c r="AM588" t="s">
        <v>86</v>
      </c>
      <c r="AN588" t="s">
        <v>86</v>
      </c>
      <c r="AO588" t="s">
        <v>86</v>
      </c>
      <c r="AP588" t="s">
        <v>86</v>
      </c>
      <c r="AQ588" t="s">
        <v>86</v>
      </c>
      <c r="AR588" t="s">
        <v>86</v>
      </c>
      <c r="AS588" t="s">
        <v>86</v>
      </c>
      <c r="AT588" t="s">
        <v>86</v>
      </c>
      <c r="AU588" t="s">
        <v>86</v>
      </c>
      <c r="AV588" t="s">
        <v>86</v>
      </c>
      <c r="AW588" t="s">
        <v>86</v>
      </c>
      <c r="AX588" t="s">
        <v>86</v>
      </c>
      <c r="AY588" t="s">
        <v>86</v>
      </c>
      <c r="AZ588" t="s">
        <v>86</v>
      </c>
      <c r="BA588" t="s">
        <v>86</v>
      </c>
      <c r="BB588" t="s">
        <v>86</v>
      </c>
      <c r="BC588" t="s">
        <v>86</v>
      </c>
      <c r="BD588" t="s">
        <v>86</v>
      </c>
      <c r="BE588" t="s">
        <v>86</v>
      </c>
    </row>
    <row r="589" spans="1:57" x14ac:dyDescent="0.45">
      <c r="A589" t="s">
        <v>1358</v>
      </c>
      <c r="B589" t="s">
        <v>77</v>
      </c>
      <c r="C589" t="s">
        <v>1359</v>
      </c>
      <c r="D589" t="s">
        <v>79</v>
      </c>
      <c r="E589" s="2" t="str">
        <f>HYPERLINK("capsilon://?command=openfolder&amp;siteaddress=FAM.docvelocity-na8.net&amp;folderid=FX6E305857-5E03-5A87-5392-801EFCF59991","FX21126383")</f>
        <v>FX21126383</v>
      </c>
      <c r="F589" t="s">
        <v>80</v>
      </c>
      <c r="G589" t="s">
        <v>80</v>
      </c>
      <c r="H589" t="s">
        <v>81</v>
      </c>
      <c r="I589" t="s">
        <v>1360</v>
      </c>
      <c r="J589">
        <v>140</v>
      </c>
      <c r="K589" t="s">
        <v>83</v>
      </c>
      <c r="L589" t="s">
        <v>84</v>
      </c>
      <c r="M589" t="s">
        <v>85</v>
      </c>
      <c r="N589">
        <v>1</v>
      </c>
      <c r="O589" s="1">
        <v>44630.511111111111</v>
      </c>
      <c r="P589" s="1">
        <v>44630.529768518521</v>
      </c>
      <c r="Q589">
        <v>1163</v>
      </c>
      <c r="R589">
        <v>449</v>
      </c>
      <c r="S589" t="b">
        <v>0</v>
      </c>
      <c r="T589" t="s">
        <v>86</v>
      </c>
      <c r="U589" t="b">
        <v>0</v>
      </c>
      <c r="V589" t="s">
        <v>87</v>
      </c>
      <c r="W589" s="1">
        <v>44630.529768518521</v>
      </c>
      <c r="X589">
        <v>106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140</v>
      </c>
      <c r="AE589">
        <v>135</v>
      </c>
      <c r="AF589">
        <v>0</v>
      </c>
      <c r="AG589">
        <v>2</v>
      </c>
      <c r="AH589" t="s">
        <v>86</v>
      </c>
      <c r="AI589" t="s">
        <v>86</v>
      </c>
      <c r="AJ589" t="s">
        <v>86</v>
      </c>
      <c r="AK589" t="s">
        <v>86</v>
      </c>
      <c r="AL589" t="s">
        <v>86</v>
      </c>
      <c r="AM589" t="s">
        <v>86</v>
      </c>
      <c r="AN589" t="s">
        <v>86</v>
      </c>
      <c r="AO589" t="s">
        <v>86</v>
      </c>
      <c r="AP589" t="s">
        <v>86</v>
      </c>
      <c r="AQ589" t="s">
        <v>86</v>
      </c>
      <c r="AR589" t="s">
        <v>86</v>
      </c>
      <c r="AS589" t="s">
        <v>86</v>
      </c>
      <c r="AT589" t="s">
        <v>86</v>
      </c>
      <c r="AU589" t="s">
        <v>86</v>
      </c>
      <c r="AV589" t="s">
        <v>86</v>
      </c>
      <c r="AW589" t="s">
        <v>86</v>
      </c>
      <c r="AX589" t="s">
        <v>86</v>
      </c>
      <c r="AY589" t="s">
        <v>86</v>
      </c>
      <c r="AZ589" t="s">
        <v>86</v>
      </c>
      <c r="BA589" t="s">
        <v>86</v>
      </c>
      <c r="BB589" t="s">
        <v>86</v>
      </c>
      <c r="BC589" t="s">
        <v>86</v>
      </c>
      <c r="BD589" t="s">
        <v>86</v>
      </c>
      <c r="BE589" t="s">
        <v>86</v>
      </c>
    </row>
    <row r="590" spans="1:57" x14ac:dyDescent="0.45">
      <c r="A590" t="s">
        <v>1361</v>
      </c>
      <c r="B590" t="s">
        <v>77</v>
      </c>
      <c r="C590" t="s">
        <v>1362</v>
      </c>
      <c r="D590" t="s">
        <v>79</v>
      </c>
      <c r="E590" s="2" t="str">
        <f>HYPERLINK("capsilon://?command=openfolder&amp;siteaddress=FAM.docvelocity-na8.net&amp;folderid=FXDAC8DF4F-C846-F4EA-5BB2-0D9D422CEDB5","FX2203501")</f>
        <v>FX2203501</v>
      </c>
      <c r="F590" t="s">
        <v>80</v>
      </c>
      <c r="G590" t="s">
        <v>80</v>
      </c>
      <c r="H590" t="s">
        <v>81</v>
      </c>
      <c r="I590" t="s">
        <v>1363</v>
      </c>
      <c r="J590">
        <v>165</v>
      </c>
      <c r="K590" t="s">
        <v>83</v>
      </c>
      <c r="L590" t="s">
        <v>84</v>
      </c>
      <c r="M590" t="s">
        <v>85</v>
      </c>
      <c r="N590">
        <v>1</v>
      </c>
      <c r="O590" s="1">
        <v>44630.513541666667</v>
      </c>
      <c r="P590" s="1">
        <v>44630.532407407409</v>
      </c>
      <c r="Q590">
        <v>1289</v>
      </c>
      <c r="R590">
        <v>341</v>
      </c>
      <c r="S590" t="b">
        <v>0</v>
      </c>
      <c r="T590" t="s">
        <v>86</v>
      </c>
      <c r="U590" t="b">
        <v>0</v>
      </c>
      <c r="V590" t="s">
        <v>87</v>
      </c>
      <c r="W590" s="1">
        <v>44630.532407407409</v>
      </c>
      <c r="X590">
        <v>222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165</v>
      </c>
      <c r="AE590">
        <v>146</v>
      </c>
      <c r="AF590">
        <v>0</v>
      </c>
      <c r="AG590">
        <v>4</v>
      </c>
      <c r="AH590" t="s">
        <v>86</v>
      </c>
      <c r="AI590" t="s">
        <v>86</v>
      </c>
      <c r="AJ590" t="s">
        <v>86</v>
      </c>
      <c r="AK590" t="s">
        <v>86</v>
      </c>
      <c r="AL590" t="s">
        <v>86</v>
      </c>
      <c r="AM590" t="s">
        <v>86</v>
      </c>
      <c r="AN590" t="s">
        <v>86</v>
      </c>
      <c r="AO590" t="s">
        <v>86</v>
      </c>
      <c r="AP590" t="s">
        <v>86</v>
      </c>
      <c r="AQ590" t="s">
        <v>86</v>
      </c>
      <c r="AR590" t="s">
        <v>86</v>
      </c>
      <c r="AS590" t="s">
        <v>86</v>
      </c>
      <c r="AT590" t="s">
        <v>86</v>
      </c>
      <c r="AU590" t="s">
        <v>86</v>
      </c>
      <c r="AV590" t="s">
        <v>86</v>
      </c>
      <c r="AW590" t="s">
        <v>86</v>
      </c>
      <c r="AX590" t="s">
        <v>86</v>
      </c>
      <c r="AY590" t="s">
        <v>86</v>
      </c>
      <c r="AZ590" t="s">
        <v>86</v>
      </c>
      <c r="BA590" t="s">
        <v>86</v>
      </c>
      <c r="BB590" t="s">
        <v>86</v>
      </c>
      <c r="BC590" t="s">
        <v>86</v>
      </c>
      <c r="BD590" t="s">
        <v>86</v>
      </c>
      <c r="BE590" t="s">
        <v>86</v>
      </c>
    </row>
    <row r="591" spans="1:57" x14ac:dyDescent="0.45">
      <c r="A591" t="s">
        <v>1364</v>
      </c>
      <c r="B591" t="s">
        <v>77</v>
      </c>
      <c r="C591" t="s">
        <v>1353</v>
      </c>
      <c r="D591" t="s">
        <v>79</v>
      </c>
      <c r="E591" s="2" t="str">
        <f>HYPERLINK("capsilon://?command=openfolder&amp;siteaddress=FAM.docvelocity-na8.net&amp;folderid=FX8F5F3147-E9A7-1595-5238-5C77D00CCEFB","FX22033844")</f>
        <v>FX22033844</v>
      </c>
      <c r="F591" t="s">
        <v>80</v>
      </c>
      <c r="G591" t="s">
        <v>80</v>
      </c>
      <c r="H591" t="s">
        <v>81</v>
      </c>
      <c r="I591" t="s">
        <v>1365</v>
      </c>
      <c r="J591">
        <v>92</v>
      </c>
      <c r="K591" t="s">
        <v>83</v>
      </c>
      <c r="L591" t="s">
        <v>84</v>
      </c>
      <c r="M591" t="s">
        <v>85</v>
      </c>
      <c r="N591">
        <v>1</v>
      </c>
      <c r="O591" s="1">
        <v>44630.524722222224</v>
      </c>
      <c r="P591" s="1">
        <v>44630.54215277778</v>
      </c>
      <c r="Q591">
        <v>1354</v>
      </c>
      <c r="R591">
        <v>152</v>
      </c>
      <c r="S591" t="b">
        <v>0</v>
      </c>
      <c r="T591" t="s">
        <v>86</v>
      </c>
      <c r="U591" t="b">
        <v>0</v>
      </c>
      <c r="V591" t="s">
        <v>87</v>
      </c>
      <c r="W591" s="1">
        <v>44630.54215277778</v>
      </c>
      <c r="X591">
        <v>75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92</v>
      </c>
      <c r="AE591">
        <v>80</v>
      </c>
      <c r="AF591">
        <v>0</v>
      </c>
      <c r="AG591">
        <v>3</v>
      </c>
      <c r="AH591" t="s">
        <v>86</v>
      </c>
      <c r="AI591" t="s">
        <v>86</v>
      </c>
      <c r="AJ591" t="s">
        <v>86</v>
      </c>
      <c r="AK591" t="s">
        <v>86</v>
      </c>
      <c r="AL591" t="s">
        <v>86</v>
      </c>
      <c r="AM591" t="s">
        <v>86</v>
      </c>
      <c r="AN591" t="s">
        <v>86</v>
      </c>
      <c r="AO591" t="s">
        <v>86</v>
      </c>
      <c r="AP591" t="s">
        <v>86</v>
      </c>
      <c r="AQ591" t="s">
        <v>86</v>
      </c>
      <c r="AR591" t="s">
        <v>86</v>
      </c>
      <c r="AS591" t="s">
        <v>86</v>
      </c>
      <c r="AT591" t="s">
        <v>86</v>
      </c>
      <c r="AU591" t="s">
        <v>86</v>
      </c>
      <c r="AV591" t="s">
        <v>86</v>
      </c>
      <c r="AW591" t="s">
        <v>86</v>
      </c>
      <c r="AX591" t="s">
        <v>86</v>
      </c>
      <c r="AY591" t="s">
        <v>86</v>
      </c>
      <c r="AZ591" t="s">
        <v>86</v>
      </c>
      <c r="BA591" t="s">
        <v>86</v>
      </c>
      <c r="BB591" t="s">
        <v>86</v>
      </c>
      <c r="BC591" t="s">
        <v>86</v>
      </c>
      <c r="BD591" t="s">
        <v>86</v>
      </c>
      <c r="BE591" t="s">
        <v>86</v>
      </c>
    </row>
    <row r="592" spans="1:57" x14ac:dyDescent="0.45">
      <c r="A592" t="s">
        <v>1366</v>
      </c>
      <c r="B592" t="s">
        <v>77</v>
      </c>
      <c r="C592" t="s">
        <v>1327</v>
      </c>
      <c r="D592" t="s">
        <v>79</v>
      </c>
      <c r="E592" s="2" t="str">
        <f>HYPERLINK("capsilon://?command=openfolder&amp;siteaddress=FAM.docvelocity-na8.net&amp;folderid=FX6F12CD4B-869C-DF20-C816-E6A92C8A1FED","FX22034295")</f>
        <v>FX22034295</v>
      </c>
      <c r="F592" t="s">
        <v>80</v>
      </c>
      <c r="G592" t="s">
        <v>80</v>
      </c>
      <c r="H592" t="s">
        <v>81</v>
      </c>
      <c r="I592" t="s">
        <v>1328</v>
      </c>
      <c r="J592">
        <v>386</v>
      </c>
      <c r="K592" t="s">
        <v>83</v>
      </c>
      <c r="L592" t="s">
        <v>84</v>
      </c>
      <c r="M592" t="s">
        <v>85</v>
      </c>
      <c r="N592">
        <v>2</v>
      </c>
      <c r="O592" s="1">
        <v>44630.52516203704</v>
      </c>
      <c r="P592" s="1">
        <v>44630.610034722224</v>
      </c>
      <c r="Q592">
        <v>703</v>
      </c>
      <c r="R592">
        <v>6630</v>
      </c>
      <c r="S592" t="b">
        <v>0</v>
      </c>
      <c r="T592" t="s">
        <v>86</v>
      </c>
      <c r="U592" t="b">
        <v>1</v>
      </c>
      <c r="V592" t="s">
        <v>118</v>
      </c>
      <c r="W592" s="1">
        <v>44630.572974537034</v>
      </c>
      <c r="X592">
        <v>4117</v>
      </c>
      <c r="Y592">
        <v>373</v>
      </c>
      <c r="Z592">
        <v>0</v>
      </c>
      <c r="AA592">
        <v>373</v>
      </c>
      <c r="AB592">
        <v>0</v>
      </c>
      <c r="AC592">
        <v>180</v>
      </c>
      <c r="AD592">
        <v>13</v>
      </c>
      <c r="AE592">
        <v>0</v>
      </c>
      <c r="AF592">
        <v>0</v>
      </c>
      <c r="AG592">
        <v>0</v>
      </c>
      <c r="AH592" t="s">
        <v>92</v>
      </c>
      <c r="AI592" s="1">
        <v>44630.610034722224</v>
      </c>
      <c r="AJ592">
        <v>1922</v>
      </c>
      <c r="AK592">
        <v>12</v>
      </c>
      <c r="AL592">
        <v>0</v>
      </c>
      <c r="AM592">
        <v>12</v>
      </c>
      <c r="AN592">
        <v>106</v>
      </c>
      <c r="AO592">
        <v>17</v>
      </c>
      <c r="AP592">
        <v>1</v>
      </c>
      <c r="AQ592">
        <v>0</v>
      </c>
      <c r="AR592">
        <v>0</v>
      </c>
      <c r="AS592">
        <v>0</v>
      </c>
      <c r="AT592" t="s">
        <v>86</v>
      </c>
      <c r="AU592" t="s">
        <v>86</v>
      </c>
      <c r="AV592" t="s">
        <v>86</v>
      </c>
      <c r="AW592" t="s">
        <v>86</v>
      </c>
      <c r="AX592" t="s">
        <v>86</v>
      </c>
      <c r="AY592" t="s">
        <v>86</v>
      </c>
      <c r="AZ592" t="s">
        <v>86</v>
      </c>
      <c r="BA592" t="s">
        <v>86</v>
      </c>
      <c r="BB592" t="s">
        <v>86</v>
      </c>
      <c r="BC592" t="s">
        <v>86</v>
      </c>
      <c r="BD592" t="s">
        <v>86</v>
      </c>
      <c r="BE592" t="s">
        <v>86</v>
      </c>
    </row>
    <row r="593" spans="1:57" x14ac:dyDescent="0.45">
      <c r="A593" t="s">
        <v>1367</v>
      </c>
      <c r="B593" t="s">
        <v>77</v>
      </c>
      <c r="C593" t="s">
        <v>1324</v>
      </c>
      <c r="D593" t="s">
        <v>79</v>
      </c>
      <c r="E593" s="2" t="str">
        <f>HYPERLINK("capsilon://?command=openfolder&amp;siteaddress=FAM.docvelocity-na8.net&amp;folderid=FX21138AD2-B3B2-E86B-7936-4CD9683DE0A5","FX22034573")</f>
        <v>FX22034573</v>
      </c>
      <c r="F593" t="s">
        <v>80</v>
      </c>
      <c r="G593" t="s">
        <v>80</v>
      </c>
      <c r="H593" t="s">
        <v>81</v>
      </c>
      <c r="I593" t="s">
        <v>1338</v>
      </c>
      <c r="J593">
        <v>96</v>
      </c>
      <c r="K593" t="s">
        <v>83</v>
      </c>
      <c r="L593" t="s">
        <v>84</v>
      </c>
      <c r="M593" t="s">
        <v>85</v>
      </c>
      <c r="N593">
        <v>2</v>
      </c>
      <c r="O593" s="1">
        <v>44630.526087962964</v>
      </c>
      <c r="P593" s="1">
        <v>44630.568032407406</v>
      </c>
      <c r="Q593">
        <v>389</v>
      </c>
      <c r="R593">
        <v>3235</v>
      </c>
      <c r="S593" t="b">
        <v>0</v>
      </c>
      <c r="T593" t="s">
        <v>86</v>
      </c>
      <c r="U593" t="b">
        <v>1</v>
      </c>
      <c r="V593" t="s">
        <v>113</v>
      </c>
      <c r="W593" s="1">
        <v>44630.552534722221</v>
      </c>
      <c r="X593">
        <v>2143</v>
      </c>
      <c r="Y593">
        <v>138</v>
      </c>
      <c r="Z593">
        <v>0</v>
      </c>
      <c r="AA593">
        <v>138</v>
      </c>
      <c r="AB593">
        <v>0</v>
      </c>
      <c r="AC593">
        <v>117</v>
      </c>
      <c r="AD593">
        <v>-42</v>
      </c>
      <c r="AE593">
        <v>0</v>
      </c>
      <c r="AF593">
        <v>0</v>
      </c>
      <c r="AG593">
        <v>0</v>
      </c>
      <c r="AH593" t="s">
        <v>92</v>
      </c>
      <c r="AI593" s="1">
        <v>44630.568032407406</v>
      </c>
      <c r="AJ593">
        <v>862</v>
      </c>
      <c r="AK593">
        <v>11</v>
      </c>
      <c r="AL593">
        <v>0</v>
      </c>
      <c r="AM593">
        <v>11</v>
      </c>
      <c r="AN593">
        <v>0</v>
      </c>
      <c r="AO593">
        <v>7</v>
      </c>
      <c r="AP593">
        <v>-53</v>
      </c>
      <c r="AQ593">
        <v>0</v>
      </c>
      <c r="AR593">
        <v>0</v>
      </c>
      <c r="AS593">
        <v>0</v>
      </c>
      <c r="AT593" t="s">
        <v>86</v>
      </c>
      <c r="AU593" t="s">
        <v>86</v>
      </c>
      <c r="AV593" t="s">
        <v>86</v>
      </c>
      <c r="AW593" t="s">
        <v>86</v>
      </c>
      <c r="AX593" t="s">
        <v>86</v>
      </c>
      <c r="AY593" t="s">
        <v>86</v>
      </c>
      <c r="AZ593" t="s">
        <v>86</v>
      </c>
      <c r="BA593" t="s">
        <v>86</v>
      </c>
      <c r="BB593" t="s">
        <v>86</v>
      </c>
      <c r="BC593" t="s">
        <v>86</v>
      </c>
      <c r="BD593" t="s">
        <v>86</v>
      </c>
      <c r="BE593" t="s">
        <v>86</v>
      </c>
    </row>
    <row r="594" spans="1:57" x14ac:dyDescent="0.45">
      <c r="A594" t="s">
        <v>1368</v>
      </c>
      <c r="B594" t="s">
        <v>77</v>
      </c>
      <c r="C594" t="s">
        <v>1166</v>
      </c>
      <c r="D594" t="s">
        <v>79</v>
      </c>
      <c r="E594" s="2" t="str">
        <f>HYPERLINK("capsilon://?command=openfolder&amp;siteaddress=FAM.docvelocity-na8.net&amp;folderid=FX9F21EF82-4583-8D2E-108F-816BE0582FAA","FX22033112")</f>
        <v>FX22033112</v>
      </c>
      <c r="F594" t="s">
        <v>80</v>
      </c>
      <c r="G594" t="s">
        <v>80</v>
      </c>
      <c r="H594" t="s">
        <v>81</v>
      </c>
      <c r="I594" t="s">
        <v>1345</v>
      </c>
      <c r="J594">
        <v>251</v>
      </c>
      <c r="K594" t="s">
        <v>83</v>
      </c>
      <c r="L594" t="s">
        <v>84</v>
      </c>
      <c r="M594" t="s">
        <v>85</v>
      </c>
      <c r="N594">
        <v>2</v>
      </c>
      <c r="O594" s="1">
        <v>44630.527442129627</v>
      </c>
      <c r="P594" s="1">
        <v>44630.610173611109</v>
      </c>
      <c r="Q594">
        <v>3562</v>
      </c>
      <c r="R594">
        <v>3586</v>
      </c>
      <c r="S594" t="b">
        <v>0</v>
      </c>
      <c r="T594" t="s">
        <v>86</v>
      </c>
      <c r="U594" t="b">
        <v>1</v>
      </c>
      <c r="V594" t="s">
        <v>91</v>
      </c>
      <c r="W594" s="1">
        <v>44630.557118055556</v>
      </c>
      <c r="X594">
        <v>2561</v>
      </c>
      <c r="Y594">
        <v>226</v>
      </c>
      <c r="Z594">
        <v>0</v>
      </c>
      <c r="AA594">
        <v>226</v>
      </c>
      <c r="AB594">
        <v>0</v>
      </c>
      <c r="AC594">
        <v>129</v>
      </c>
      <c r="AD594">
        <v>25</v>
      </c>
      <c r="AE594">
        <v>0</v>
      </c>
      <c r="AF594">
        <v>0</v>
      </c>
      <c r="AG594">
        <v>0</v>
      </c>
      <c r="AH594" t="s">
        <v>207</v>
      </c>
      <c r="AI594" s="1">
        <v>44630.610173611109</v>
      </c>
      <c r="AJ594">
        <v>986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25</v>
      </c>
      <c r="AQ594">
        <v>0</v>
      </c>
      <c r="AR594">
        <v>0</v>
      </c>
      <c r="AS594">
        <v>0</v>
      </c>
      <c r="AT594" t="s">
        <v>86</v>
      </c>
      <c r="AU594" t="s">
        <v>86</v>
      </c>
      <c r="AV594" t="s">
        <v>86</v>
      </c>
      <c r="AW594" t="s">
        <v>86</v>
      </c>
      <c r="AX594" t="s">
        <v>86</v>
      </c>
      <c r="AY594" t="s">
        <v>86</v>
      </c>
      <c r="AZ594" t="s">
        <v>86</v>
      </c>
      <c r="BA594" t="s">
        <v>86</v>
      </c>
      <c r="BB594" t="s">
        <v>86</v>
      </c>
      <c r="BC594" t="s">
        <v>86</v>
      </c>
      <c r="BD594" t="s">
        <v>86</v>
      </c>
      <c r="BE594" t="s">
        <v>86</v>
      </c>
    </row>
    <row r="595" spans="1:57" x14ac:dyDescent="0.45">
      <c r="A595" t="s">
        <v>1369</v>
      </c>
      <c r="B595" t="s">
        <v>77</v>
      </c>
      <c r="C595" t="s">
        <v>965</v>
      </c>
      <c r="D595" t="s">
        <v>79</v>
      </c>
      <c r="E595" s="2" t="str">
        <f>HYPERLINK("capsilon://?command=openfolder&amp;siteaddress=FAM.docvelocity-na8.net&amp;folderid=FX8419B585-FCD0-2973-FB4C-3B9815D0FCE7","FX22032968")</f>
        <v>FX22032968</v>
      </c>
      <c r="F595" t="s">
        <v>80</v>
      </c>
      <c r="G595" t="s">
        <v>80</v>
      </c>
      <c r="H595" t="s">
        <v>81</v>
      </c>
      <c r="I595" t="s">
        <v>1357</v>
      </c>
      <c r="J595">
        <v>357</v>
      </c>
      <c r="K595" t="s">
        <v>83</v>
      </c>
      <c r="L595" t="s">
        <v>84</v>
      </c>
      <c r="M595" t="s">
        <v>85</v>
      </c>
      <c r="N595">
        <v>2</v>
      </c>
      <c r="O595" s="1">
        <v>44630.529548611114</v>
      </c>
      <c r="P595" s="1">
        <v>44630.607939814814</v>
      </c>
      <c r="Q595">
        <v>3162</v>
      </c>
      <c r="R595">
        <v>3611</v>
      </c>
      <c r="S595" t="b">
        <v>0</v>
      </c>
      <c r="T595" t="s">
        <v>86</v>
      </c>
      <c r="U595" t="b">
        <v>1</v>
      </c>
      <c r="V595" t="s">
        <v>94</v>
      </c>
      <c r="W595" s="1">
        <v>44630.565613425926</v>
      </c>
      <c r="X595">
        <v>2947</v>
      </c>
      <c r="Y595">
        <v>333</v>
      </c>
      <c r="Z595">
        <v>0</v>
      </c>
      <c r="AA595">
        <v>333</v>
      </c>
      <c r="AB595">
        <v>0</v>
      </c>
      <c r="AC595">
        <v>153</v>
      </c>
      <c r="AD595">
        <v>24</v>
      </c>
      <c r="AE595">
        <v>0</v>
      </c>
      <c r="AF595">
        <v>0</v>
      </c>
      <c r="AG595">
        <v>0</v>
      </c>
      <c r="AH595" t="s">
        <v>122</v>
      </c>
      <c r="AI595" s="1">
        <v>44630.607939814814</v>
      </c>
      <c r="AJ595">
        <v>625</v>
      </c>
      <c r="AK595">
        <v>3</v>
      </c>
      <c r="AL595">
        <v>0</v>
      </c>
      <c r="AM595">
        <v>3</v>
      </c>
      <c r="AN595">
        <v>0</v>
      </c>
      <c r="AO595">
        <v>2</v>
      </c>
      <c r="AP595">
        <v>21</v>
      </c>
      <c r="AQ595">
        <v>0</v>
      </c>
      <c r="AR595">
        <v>0</v>
      </c>
      <c r="AS595">
        <v>0</v>
      </c>
      <c r="AT595" t="s">
        <v>86</v>
      </c>
      <c r="AU595" t="s">
        <v>86</v>
      </c>
      <c r="AV595" t="s">
        <v>86</v>
      </c>
      <c r="AW595" t="s">
        <v>86</v>
      </c>
      <c r="AX595" t="s">
        <v>86</v>
      </c>
      <c r="AY595" t="s">
        <v>86</v>
      </c>
      <c r="AZ595" t="s">
        <v>86</v>
      </c>
      <c r="BA595" t="s">
        <v>86</v>
      </c>
      <c r="BB595" t="s">
        <v>86</v>
      </c>
      <c r="BC595" t="s">
        <v>86</v>
      </c>
      <c r="BD595" t="s">
        <v>86</v>
      </c>
      <c r="BE595" t="s">
        <v>86</v>
      </c>
    </row>
    <row r="596" spans="1:57" x14ac:dyDescent="0.45">
      <c r="A596" t="s">
        <v>1370</v>
      </c>
      <c r="B596" t="s">
        <v>77</v>
      </c>
      <c r="C596" t="s">
        <v>1359</v>
      </c>
      <c r="D596" t="s">
        <v>79</v>
      </c>
      <c r="E596" s="2" t="str">
        <f>HYPERLINK("capsilon://?command=openfolder&amp;siteaddress=FAM.docvelocity-na8.net&amp;folderid=FX6E305857-5E03-5A87-5392-801EFCF59991","FX21126383")</f>
        <v>FX21126383</v>
      </c>
      <c r="F596" t="s">
        <v>80</v>
      </c>
      <c r="G596" t="s">
        <v>80</v>
      </c>
      <c r="H596" t="s">
        <v>81</v>
      </c>
      <c r="I596" t="s">
        <v>1360</v>
      </c>
      <c r="J596">
        <v>164</v>
      </c>
      <c r="K596" t="s">
        <v>83</v>
      </c>
      <c r="L596" t="s">
        <v>84</v>
      </c>
      <c r="M596" t="s">
        <v>85</v>
      </c>
      <c r="N596">
        <v>2</v>
      </c>
      <c r="O596" s="1">
        <v>44630.530405092592</v>
      </c>
      <c r="P596" s="1">
        <v>44630.565567129626</v>
      </c>
      <c r="Q596">
        <v>2130</v>
      </c>
      <c r="R596">
        <v>908</v>
      </c>
      <c r="S596" t="b">
        <v>0</v>
      </c>
      <c r="T596" t="s">
        <v>86</v>
      </c>
      <c r="U596" t="b">
        <v>1</v>
      </c>
      <c r="V596" t="s">
        <v>105</v>
      </c>
      <c r="W596" s="1">
        <v>44630.54278935185</v>
      </c>
      <c r="X596">
        <v>674</v>
      </c>
      <c r="Y596">
        <v>138</v>
      </c>
      <c r="Z596">
        <v>0</v>
      </c>
      <c r="AA596">
        <v>138</v>
      </c>
      <c r="AB596">
        <v>0</v>
      </c>
      <c r="AC596">
        <v>18</v>
      </c>
      <c r="AD596">
        <v>26</v>
      </c>
      <c r="AE596">
        <v>0</v>
      </c>
      <c r="AF596">
        <v>0</v>
      </c>
      <c r="AG596">
        <v>0</v>
      </c>
      <c r="AH596" t="s">
        <v>122</v>
      </c>
      <c r="AI596" s="1">
        <v>44630.565567129626</v>
      </c>
      <c r="AJ596">
        <v>198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26</v>
      </c>
      <c r="AQ596">
        <v>0</v>
      </c>
      <c r="AR596">
        <v>0</v>
      </c>
      <c r="AS596">
        <v>0</v>
      </c>
      <c r="AT596" t="s">
        <v>86</v>
      </c>
      <c r="AU596" t="s">
        <v>86</v>
      </c>
      <c r="AV596" t="s">
        <v>86</v>
      </c>
      <c r="AW596" t="s">
        <v>86</v>
      </c>
      <c r="AX596" t="s">
        <v>86</v>
      </c>
      <c r="AY596" t="s">
        <v>86</v>
      </c>
      <c r="AZ596" t="s">
        <v>86</v>
      </c>
      <c r="BA596" t="s">
        <v>86</v>
      </c>
      <c r="BB596" t="s">
        <v>86</v>
      </c>
      <c r="BC596" t="s">
        <v>86</v>
      </c>
      <c r="BD596" t="s">
        <v>86</v>
      </c>
      <c r="BE596" t="s">
        <v>86</v>
      </c>
    </row>
    <row r="597" spans="1:57" x14ac:dyDescent="0.45">
      <c r="A597" t="s">
        <v>1371</v>
      </c>
      <c r="B597" t="s">
        <v>77</v>
      </c>
      <c r="C597" t="s">
        <v>1362</v>
      </c>
      <c r="D597" t="s">
        <v>79</v>
      </c>
      <c r="E597" s="2" t="str">
        <f>HYPERLINK("capsilon://?command=openfolder&amp;siteaddress=FAM.docvelocity-na8.net&amp;folderid=FXDAC8DF4F-C846-F4EA-5BB2-0D9D422CEDB5","FX2203501")</f>
        <v>FX2203501</v>
      </c>
      <c r="F597" t="s">
        <v>80</v>
      </c>
      <c r="G597" t="s">
        <v>80</v>
      </c>
      <c r="H597" t="s">
        <v>81</v>
      </c>
      <c r="I597" t="s">
        <v>1363</v>
      </c>
      <c r="J597">
        <v>263</v>
      </c>
      <c r="K597" t="s">
        <v>83</v>
      </c>
      <c r="L597" t="s">
        <v>84</v>
      </c>
      <c r="M597" t="s">
        <v>85</v>
      </c>
      <c r="N597">
        <v>2</v>
      </c>
      <c r="O597" s="1">
        <v>44630.533043981479</v>
      </c>
      <c r="P597" s="1">
        <v>44630.568333333336</v>
      </c>
      <c r="Q597">
        <v>1377</v>
      </c>
      <c r="R597">
        <v>1672</v>
      </c>
      <c r="S597" t="b">
        <v>0</v>
      </c>
      <c r="T597" t="s">
        <v>86</v>
      </c>
      <c r="U597" t="b">
        <v>1</v>
      </c>
      <c r="V597" t="s">
        <v>200</v>
      </c>
      <c r="W597" s="1">
        <v>44630.552222222221</v>
      </c>
      <c r="X597">
        <v>1434</v>
      </c>
      <c r="Y597">
        <v>185</v>
      </c>
      <c r="Z597">
        <v>0</v>
      </c>
      <c r="AA597">
        <v>185</v>
      </c>
      <c r="AB597">
        <v>0</v>
      </c>
      <c r="AC597">
        <v>90</v>
      </c>
      <c r="AD597">
        <v>78</v>
      </c>
      <c r="AE597">
        <v>0</v>
      </c>
      <c r="AF597">
        <v>0</v>
      </c>
      <c r="AG597">
        <v>0</v>
      </c>
      <c r="AH597" t="s">
        <v>122</v>
      </c>
      <c r="AI597" s="1">
        <v>44630.568333333336</v>
      </c>
      <c r="AJ597">
        <v>238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78</v>
      </c>
      <c r="AQ597">
        <v>0</v>
      </c>
      <c r="AR597">
        <v>0</v>
      </c>
      <c r="AS597">
        <v>0</v>
      </c>
      <c r="AT597" t="s">
        <v>86</v>
      </c>
      <c r="AU597" t="s">
        <v>86</v>
      </c>
      <c r="AV597" t="s">
        <v>86</v>
      </c>
      <c r="AW597" t="s">
        <v>86</v>
      </c>
      <c r="AX597" t="s">
        <v>86</v>
      </c>
      <c r="AY597" t="s">
        <v>86</v>
      </c>
      <c r="AZ597" t="s">
        <v>86</v>
      </c>
      <c r="BA597" t="s">
        <v>86</v>
      </c>
      <c r="BB597" t="s">
        <v>86</v>
      </c>
      <c r="BC597" t="s">
        <v>86</v>
      </c>
      <c r="BD597" t="s">
        <v>86</v>
      </c>
      <c r="BE597" t="s">
        <v>86</v>
      </c>
    </row>
    <row r="598" spans="1:57" x14ac:dyDescent="0.45">
      <c r="A598" t="s">
        <v>1372</v>
      </c>
      <c r="B598" t="s">
        <v>77</v>
      </c>
      <c r="C598" t="s">
        <v>1353</v>
      </c>
      <c r="D598" t="s">
        <v>79</v>
      </c>
      <c r="E598" s="2" t="str">
        <f>HYPERLINK("capsilon://?command=openfolder&amp;siteaddress=FAM.docvelocity-na8.net&amp;folderid=FX8F5F3147-E9A7-1595-5238-5C77D00CCEFB","FX22033844")</f>
        <v>FX22033844</v>
      </c>
      <c r="F598" t="s">
        <v>80</v>
      </c>
      <c r="G598" t="s">
        <v>80</v>
      </c>
      <c r="H598" t="s">
        <v>81</v>
      </c>
      <c r="I598" t="s">
        <v>1365</v>
      </c>
      <c r="J598">
        <v>116</v>
      </c>
      <c r="K598" t="s">
        <v>83</v>
      </c>
      <c r="L598" t="s">
        <v>84</v>
      </c>
      <c r="M598" t="s">
        <v>85</v>
      </c>
      <c r="N598">
        <v>2</v>
      </c>
      <c r="O598" s="1">
        <v>44630.543240740742</v>
      </c>
      <c r="P598" s="1">
        <v>44630.609513888892</v>
      </c>
      <c r="Q598">
        <v>4733</v>
      </c>
      <c r="R598">
        <v>993</v>
      </c>
      <c r="S598" t="b">
        <v>0</v>
      </c>
      <c r="T598" t="s">
        <v>86</v>
      </c>
      <c r="U598" t="b">
        <v>1</v>
      </c>
      <c r="V598" t="s">
        <v>139</v>
      </c>
      <c r="W598" s="1">
        <v>44630.55609953704</v>
      </c>
      <c r="X598">
        <v>858</v>
      </c>
      <c r="Y598">
        <v>99</v>
      </c>
      <c r="Z598">
        <v>0</v>
      </c>
      <c r="AA598">
        <v>99</v>
      </c>
      <c r="AB598">
        <v>0</v>
      </c>
      <c r="AC598">
        <v>15</v>
      </c>
      <c r="AD598">
        <v>17</v>
      </c>
      <c r="AE598">
        <v>0</v>
      </c>
      <c r="AF598">
        <v>0</v>
      </c>
      <c r="AG598">
        <v>0</v>
      </c>
      <c r="AH598" t="s">
        <v>122</v>
      </c>
      <c r="AI598" s="1">
        <v>44630.609513888892</v>
      </c>
      <c r="AJ598">
        <v>135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17</v>
      </c>
      <c r="AQ598">
        <v>0</v>
      </c>
      <c r="AR598">
        <v>0</v>
      </c>
      <c r="AS598">
        <v>0</v>
      </c>
      <c r="AT598" t="s">
        <v>86</v>
      </c>
      <c r="AU598" t="s">
        <v>86</v>
      </c>
      <c r="AV598" t="s">
        <v>86</v>
      </c>
      <c r="AW598" t="s">
        <v>86</v>
      </c>
      <c r="AX598" t="s">
        <v>86</v>
      </c>
      <c r="AY598" t="s">
        <v>86</v>
      </c>
      <c r="AZ598" t="s">
        <v>86</v>
      </c>
      <c r="BA598" t="s">
        <v>86</v>
      </c>
      <c r="BB598" t="s">
        <v>86</v>
      </c>
      <c r="BC598" t="s">
        <v>86</v>
      </c>
      <c r="BD598" t="s">
        <v>86</v>
      </c>
      <c r="BE598" t="s">
        <v>86</v>
      </c>
    </row>
    <row r="599" spans="1:57" x14ac:dyDescent="0.45">
      <c r="A599" t="s">
        <v>1373</v>
      </c>
      <c r="B599" t="s">
        <v>77</v>
      </c>
      <c r="C599" t="s">
        <v>1374</v>
      </c>
      <c r="D599" t="s">
        <v>79</v>
      </c>
      <c r="E599" s="2" t="str">
        <f>HYPERLINK("capsilon://?command=openfolder&amp;siteaddress=FAM.docvelocity-na8.net&amp;folderid=FX3B4FBD42-8514-3C72-E6C9-0CF1D9A7D1B8","FX22023411")</f>
        <v>FX22023411</v>
      </c>
      <c r="F599" t="s">
        <v>80</v>
      </c>
      <c r="G599" t="s">
        <v>80</v>
      </c>
      <c r="H599" t="s">
        <v>81</v>
      </c>
      <c r="I599" t="s">
        <v>1375</v>
      </c>
      <c r="J599">
        <v>0</v>
      </c>
      <c r="K599" t="s">
        <v>83</v>
      </c>
      <c r="L599" t="s">
        <v>84</v>
      </c>
      <c r="M599" t="s">
        <v>85</v>
      </c>
      <c r="N599">
        <v>2</v>
      </c>
      <c r="O599" s="1">
        <v>44630.544050925928</v>
      </c>
      <c r="P599" s="1">
        <v>44630.609664351854</v>
      </c>
      <c r="Q599">
        <v>5502</v>
      </c>
      <c r="R599">
        <v>167</v>
      </c>
      <c r="S599" t="b">
        <v>0</v>
      </c>
      <c r="T599" t="s">
        <v>86</v>
      </c>
      <c r="U599" t="b">
        <v>0</v>
      </c>
      <c r="V599" t="s">
        <v>105</v>
      </c>
      <c r="W599" s="1">
        <v>44630.548252314817</v>
      </c>
      <c r="X599">
        <v>132</v>
      </c>
      <c r="Y599">
        <v>0</v>
      </c>
      <c r="Z599">
        <v>0</v>
      </c>
      <c r="AA599">
        <v>0</v>
      </c>
      <c r="AB599">
        <v>74</v>
      </c>
      <c r="AC599">
        <v>0</v>
      </c>
      <c r="AD599">
        <v>0</v>
      </c>
      <c r="AE599">
        <v>0</v>
      </c>
      <c r="AF599">
        <v>0</v>
      </c>
      <c r="AG599">
        <v>0</v>
      </c>
      <c r="AH599" t="s">
        <v>122</v>
      </c>
      <c r="AI599" s="1">
        <v>44630.609664351854</v>
      </c>
      <c r="AJ599">
        <v>12</v>
      </c>
      <c r="AK599">
        <v>0</v>
      </c>
      <c r="AL599">
        <v>0</v>
      </c>
      <c r="AM599">
        <v>0</v>
      </c>
      <c r="AN599">
        <v>74</v>
      </c>
      <c r="AO599">
        <v>0</v>
      </c>
      <c r="AP599">
        <v>0</v>
      </c>
      <c r="AQ599">
        <v>0</v>
      </c>
      <c r="AR599">
        <v>0</v>
      </c>
      <c r="AS599">
        <v>0</v>
      </c>
      <c r="AT599" t="s">
        <v>86</v>
      </c>
      <c r="AU599" t="s">
        <v>86</v>
      </c>
      <c r="AV599" t="s">
        <v>86</v>
      </c>
      <c r="AW599" t="s">
        <v>86</v>
      </c>
      <c r="AX599" t="s">
        <v>86</v>
      </c>
      <c r="AY599" t="s">
        <v>86</v>
      </c>
      <c r="AZ599" t="s">
        <v>86</v>
      </c>
      <c r="BA599" t="s">
        <v>86</v>
      </c>
      <c r="BB599" t="s">
        <v>86</v>
      </c>
      <c r="BC599" t="s">
        <v>86</v>
      </c>
      <c r="BD599" t="s">
        <v>86</v>
      </c>
      <c r="BE599" t="s">
        <v>86</v>
      </c>
    </row>
    <row r="600" spans="1:57" x14ac:dyDescent="0.45">
      <c r="A600" t="s">
        <v>1376</v>
      </c>
      <c r="B600" t="s">
        <v>77</v>
      </c>
      <c r="C600" t="s">
        <v>1374</v>
      </c>
      <c r="D600" t="s">
        <v>79</v>
      </c>
      <c r="E600" s="2" t="str">
        <f>HYPERLINK("capsilon://?command=openfolder&amp;siteaddress=FAM.docvelocity-na8.net&amp;folderid=FX3B4FBD42-8514-3C72-E6C9-0CF1D9A7D1B8","FX22023411")</f>
        <v>FX22023411</v>
      </c>
      <c r="F600" t="s">
        <v>80</v>
      </c>
      <c r="G600" t="s">
        <v>80</v>
      </c>
      <c r="H600" t="s">
        <v>81</v>
      </c>
      <c r="I600" t="s">
        <v>1377</v>
      </c>
      <c r="J600">
        <v>0</v>
      </c>
      <c r="K600" t="s">
        <v>83</v>
      </c>
      <c r="L600" t="s">
        <v>84</v>
      </c>
      <c r="M600" t="s">
        <v>85</v>
      </c>
      <c r="N600">
        <v>2</v>
      </c>
      <c r="O600" s="1">
        <v>44630.544710648152</v>
      </c>
      <c r="P600" s="1">
        <v>44630.61005787037</v>
      </c>
      <c r="Q600">
        <v>5576</v>
      </c>
      <c r="R600">
        <v>70</v>
      </c>
      <c r="S600" t="b">
        <v>0</v>
      </c>
      <c r="T600" t="s">
        <v>86</v>
      </c>
      <c r="U600" t="b">
        <v>0</v>
      </c>
      <c r="V600" t="s">
        <v>154</v>
      </c>
      <c r="W600" s="1">
        <v>44630.547488425924</v>
      </c>
      <c r="X600">
        <v>36</v>
      </c>
      <c r="Y600">
        <v>0</v>
      </c>
      <c r="Z600">
        <v>0</v>
      </c>
      <c r="AA600">
        <v>0</v>
      </c>
      <c r="AB600">
        <v>37</v>
      </c>
      <c r="AC600">
        <v>0</v>
      </c>
      <c r="AD600">
        <v>0</v>
      </c>
      <c r="AE600">
        <v>0</v>
      </c>
      <c r="AF600">
        <v>0</v>
      </c>
      <c r="AG600">
        <v>0</v>
      </c>
      <c r="AH600" t="s">
        <v>122</v>
      </c>
      <c r="AI600" s="1">
        <v>44630.61005787037</v>
      </c>
      <c r="AJ600">
        <v>34</v>
      </c>
      <c r="AK600">
        <v>0</v>
      </c>
      <c r="AL600">
        <v>0</v>
      </c>
      <c r="AM600">
        <v>0</v>
      </c>
      <c r="AN600">
        <v>37</v>
      </c>
      <c r="AO600">
        <v>0</v>
      </c>
      <c r="AP600">
        <v>0</v>
      </c>
      <c r="AQ600">
        <v>0</v>
      </c>
      <c r="AR600">
        <v>0</v>
      </c>
      <c r="AS600">
        <v>0</v>
      </c>
      <c r="AT600" t="s">
        <v>86</v>
      </c>
      <c r="AU600" t="s">
        <v>86</v>
      </c>
      <c r="AV600" t="s">
        <v>86</v>
      </c>
      <c r="AW600" t="s">
        <v>86</v>
      </c>
      <c r="AX600" t="s">
        <v>86</v>
      </c>
      <c r="AY600" t="s">
        <v>86</v>
      </c>
      <c r="AZ600" t="s">
        <v>86</v>
      </c>
      <c r="BA600" t="s">
        <v>86</v>
      </c>
      <c r="BB600" t="s">
        <v>86</v>
      </c>
      <c r="BC600" t="s">
        <v>86</v>
      </c>
      <c r="BD600" t="s">
        <v>86</v>
      </c>
      <c r="BE600" t="s">
        <v>86</v>
      </c>
    </row>
    <row r="601" spans="1:57" x14ac:dyDescent="0.45">
      <c r="A601" t="s">
        <v>1378</v>
      </c>
      <c r="B601" t="s">
        <v>77</v>
      </c>
      <c r="C601" t="s">
        <v>1379</v>
      </c>
      <c r="D601" t="s">
        <v>79</v>
      </c>
      <c r="E601" s="2" t="str">
        <f>HYPERLINK("capsilon://?command=openfolder&amp;siteaddress=FAM.docvelocity-na8.net&amp;folderid=FXC96D64A3-B47E-30D4-BB68-4BAC8E1E69C2","FX220212356")</f>
        <v>FX220212356</v>
      </c>
      <c r="F601" t="s">
        <v>80</v>
      </c>
      <c r="G601" t="s">
        <v>80</v>
      </c>
      <c r="H601" t="s">
        <v>81</v>
      </c>
      <c r="I601" t="s">
        <v>1380</v>
      </c>
      <c r="J601">
        <v>0</v>
      </c>
      <c r="K601" t="s">
        <v>83</v>
      </c>
      <c r="L601" t="s">
        <v>84</v>
      </c>
      <c r="M601" t="s">
        <v>85</v>
      </c>
      <c r="N601">
        <v>1</v>
      </c>
      <c r="O601" s="1">
        <v>44621.662789351853</v>
      </c>
      <c r="P601" s="1">
        <v>44621.757534722223</v>
      </c>
      <c r="Q601">
        <v>7848</v>
      </c>
      <c r="R601">
        <v>338</v>
      </c>
      <c r="S601" t="b">
        <v>0</v>
      </c>
      <c r="T601" t="s">
        <v>86</v>
      </c>
      <c r="U601" t="b">
        <v>0</v>
      </c>
      <c r="V601" t="s">
        <v>87</v>
      </c>
      <c r="W601" s="1">
        <v>44621.757534722223</v>
      </c>
      <c r="X601">
        <v>128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69</v>
      </c>
      <c r="AF601">
        <v>0</v>
      </c>
      <c r="AG601">
        <v>7</v>
      </c>
      <c r="AH601" t="s">
        <v>86</v>
      </c>
      <c r="AI601" t="s">
        <v>86</v>
      </c>
      <c r="AJ601" t="s">
        <v>86</v>
      </c>
      <c r="AK601" t="s">
        <v>86</v>
      </c>
      <c r="AL601" t="s">
        <v>86</v>
      </c>
      <c r="AM601" t="s">
        <v>86</v>
      </c>
      <c r="AN601" t="s">
        <v>86</v>
      </c>
      <c r="AO601" t="s">
        <v>86</v>
      </c>
      <c r="AP601" t="s">
        <v>86</v>
      </c>
      <c r="AQ601" t="s">
        <v>86</v>
      </c>
      <c r="AR601" t="s">
        <v>86</v>
      </c>
      <c r="AS601" t="s">
        <v>86</v>
      </c>
      <c r="AT601" t="s">
        <v>86</v>
      </c>
      <c r="AU601" t="s">
        <v>86</v>
      </c>
      <c r="AV601" t="s">
        <v>86</v>
      </c>
      <c r="AW601" t="s">
        <v>86</v>
      </c>
      <c r="AX601" t="s">
        <v>86</v>
      </c>
      <c r="AY601" t="s">
        <v>86</v>
      </c>
      <c r="AZ601" t="s">
        <v>86</v>
      </c>
      <c r="BA601" t="s">
        <v>86</v>
      </c>
      <c r="BB601" t="s">
        <v>86</v>
      </c>
      <c r="BC601" t="s">
        <v>86</v>
      </c>
      <c r="BD601" t="s">
        <v>86</v>
      </c>
      <c r="BE601" t="s">
        <v>86</v>
      </c>
    </row>
    <row r="602" spans="1:57" x14ac:dyDescent="0.45">
      <c r="A602" t="s">
        <v>1381</v>
      </c>
      <c r="B602" t="s">
        <v>77</v>
      </c>
      <c r="C602" t="s">
        <v>1382</v>
      </c>
      <c r="D602" t="s">
        <v>79</v>
      </c>
      <c r="E602" s="2" t="str">
        <f>HYPERLINK("capsilon://?command=openfolder&amp;siteaddress=FAM.docvelocity-na8.net&amp;folderid=FX78201CF6-E88D-C2E4-F058-D95B9F7BCD0A","FX22019427")</f>
        <v>FX22019427</v>
      </c>
      <c r="F602" t="s">
        <v>80</v>
      </c>
      <c r="G602" t="s">
        <v>80</v>
      </c>
      <c r="H602" t="s">
        <v>81</v>
      </c>
      <c r="I602" t="s">
        <v>1383</v>
      </c>
      <c r="J602">
        <v>429</v>
      </c>
      <c r="K602" t="s">
        <v>83</v>
      </c>
      <c r="L602" t="s">
        <v>84</v>
      </c>
      <c r="M602" t="s">
        <v>85</v>
      </c>
      <c r="N602">
        <v>1</v>
      </c>
      <c r="O602" s="1">
        <v>44630.554340277777</v>
      </c>
      <c r="P602" s="1">
        <v>44630.612372685187</v>
      </c>
      <c r="Q602">
        <v>4250</v>
      </c>
      <c r="R602">
        <v>764</v>
      </c>
      <c r="S602" t="b">
        <v>0</v>
      </c>
      <c r="T602" t="s">
        <v>86</v>
      </c>
      <c r="U602" t="b">
        <v>0</v>
      </c>
      <c r="V602" t="s">
        <v>87</v>
      </c>
      <c r="W602" s="1">
        <v>44630.612372685187</v>
      </c>
      <c r="X602">
        <v>342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429</v>
      </c>
      <c r="AE602">
        <v>405</v>
      </c>
      <c r="AF602">
        <v>0</v>
      </c>
      <c r="AG602">
        <v>9</v>
      </c>
      <c r="AH602" t="s">
        <v>86</v>
      </c>
      <c r="AI602" t="s">
        <v>86</v>
      </c>
      <c r="AJ602" t="s">
        <v>86</v>
      </c>
      <c r="AK602" t="s">
        <v>86</v>
      </c>
      <c r="AL602" t="s">
        <v>86</v>
      </c>
      <c r="AM602" t="s">
        <v>86</v>
      </c>
      <c r="AN602" t="s">
        <v>86</v>
      </c>
      <c r="AO602" t="s">
        <v>86</v>
      </c>
      <c r="AP602" t="s">
        <v>86</v>
      </c>
      <c r="AQ602" t="s">
        <v>86</v>
      </c>
      <c r="AR602" t="s">
        <v>86</v>
      </c>
      <c r="AS602" t="s">
        <v>86</v>
      </c>
      <c r="AT602" t="s">
        <v>86</v>
      </c>
      <c r="AU602" t="s">
        <v>86</v>
      </c>
      <c r="AV602" t="s">
        <v>86</v>
      </c>
      <c r="AW602" t="s">
        <v>86</v>
      </c>
      <c r="AX602" t="s">
        <v>86</v>
      </c>
      <c r="AY602" t="s">
        <v>86</v>
      </c>
      <c r="AZ602" t="s">
        <v>86</v>
      </c>
      <c r="BA602" t="s">
        <v>86</v>
      </c>
      <c r="BB602" t="s">
        <v>86</v>
      </c>
      <c r="BC602" t="s">
        <v>86</v>
      </c>
      <c r="BD602" t="s">
        <v>86</v>
      </c>
      <c r="BE602" t="s">
        <v>86</v>
      </c>
    </row>
    <row r="603" spans="1:57" x14ac:dyDescent="0.45">
      <c r="A603" t="s">
        <v>1384</v>
      </c>
      <c r="B603" t="s">
        <v>77</v>
      </c>
      <c r="C603" t="s">
        <v>1385</v>
      </c>
      <c r="D603" t="s">
        <v>79</v>
      </c>
      <c r="E603" s="2" t="str">
        <f>HYPERLINK("capsilon://?command=openfolder&amp;siteaddress=FAM.docvelocity-na8.net&amp;folderid=FX85429D36-FD73-6AAD-A97F-458192FAA4B8","FX22032335")</f>
        <v>FX22032335</v>
      </c>
      <c r="F603" t="s">
        <v>80</v>
      </c>
      <c r="G603" t="s">
        <v>80</v>
      </c>
      <c r="H603" t="s">
        <v>81</v>
      </c>
      <c r="I603" t="s">
        <v>1386</v>
      </c>
      <c r="J603">
        <v>426</v>
      </c>
      <c r="K603" t="s">
        <v>83</v>
      </c>
      <c r="L603" t="s">
        <v>84</v>
      </c>
      <c r="M603" t="s">
        <v>85</v>
      </c>
      <c r="N603">
        <v>1</v>
      </c>
      <c r="O603" s="1">
        <v>44630.558993055558</v>
      </c>
      <c r="P603" s="1">
        <v>44630.617939814816</v>
      </c>
      <c r="Q603">
        <v>4458</v>
      </c>
      <c r="R603">
        <v>635</v>
      </c>
      <c r="S603" t="b">
        <v>0</v>
      </c>
      <c r="T603" t="s">
        <v>86</v>
      </c>
      <c r="U603" t="b">
        <v>0</v>
      </c>
      <c r="V603" t="s">
        <v>87</v>
      </c>
      <c r="W603" s="1">
        <v>44630.617939814816</v>
      </c>
      <c r="X603">
        <v>480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426</v>
      </c>
      <c r="AE603">
        <v>402</v>
      </c>
      <c r="AF603">
        <v>0</v>
      </c>
      <c r="AG603">
        <v>12</v>
      </c>
      <c r="AH603" t="s">
        <v>86</v>
      </c>
      <c r="AI603" t="s">
        <v>86</v>
      </c>
      <c r="AJ603" t="s">
        <v>86</v>
      </c>
      <c r="AK603" t="s">
        <v>86</v>
      </c>
      <c r="AL603" t="s">
        <v>86</v>
      </c>
      <c r="AM603" t="s">
        <v>86</v>
      </c>
      <c r="AN603" t="s">
        <v>86</v>
      </c>
      <c r="AO603" t="s">
        <v>86</v>
      </c>
      <c r="AP603" t="s">
        <v>86</v>
      </c>
      <c r="AQ603" t="s">
        <v>86</v>
      </c>
      <c r="AR603" t="s">
        <v>86</v>
      </c>
      <c r="AS603" t="s">
        <v>86</v>
      </c>
      <c r="AT603" t="s">
        <v>86</v>
      </c>
      <c r="AU603" t="s">
        <v>86</v>
      </c>
      <c r="AV603" t="s">
        <v>86</v>
      </c>
      <c r="AW603" t="s">
        <v>86</v>
      </c>
      <c r="AX603" t="s">
        <v>86</v>
      </c>
      <c r="AY603" t="s">
        <v>86</v>
      </c>
      <c r="AZ603" t="s">
        <v>86</v>
      </c>
      <c r="BA603" t="s">
        <v>86</v>
      </c>
      <c r="BB603" t="s">
        <v>86</v>
      </c>
      <c r="BC603" t="s">
        <v>86</v>
      </c>
      <c r="BD603" t="s">
        <v>86</v>
      </c>
      <c r="BE603" t="s">
        <v>86</v>
      </c>
    </row>
    <row r="604" spans="1:57" x14ac:dyDescent="0.45">
      <c r="A604" t="s">
        <v>1387</v>
      </c>
      <c r="B604" t="s">
        <v>77</v>
      </c>
      <c r="C604" t="s">
        <v>1388</v>
      </c>
      <c r="D604" t="s">
        <v>79</v>
      </c>
      <c r="E604" s="2" t="str">
        <f t="shared" ref="E604:E615" si="14">HYPERLINK("capsilon://?command=openfolder&amp;siteaddress=FAM.docvelocity-na8.net&amp;folderid=FX8E4AA882-74F7-95CC-D63D-7E430F2DEA07","FX22033952")</f>
        <v>FX22033952</v>
      </c>
      <c r="F604" t="s">
        <v>80</v>
      </c>
      <c r="G604" t="s">
        <v>80</v>
      </c>
      <c r="H604" t="s">
        <v>81</v>
      </c>
      <c r="I604" t="s">
        <v>1389</v>
      </c>
      <c r="J604">
        <v>50</v>
      </c>
      <c r="K604" t="s">
        <v>83</v>
      </c>
      <c r="L604" t="s">
        <v>84</v>
      </c>
      <c r="M604" t="s">
        <v>85</v>
      </c>
      <c r="N604">
        <v>2</v>
      </c>
      <c r="O604" s="1">
        <v>44630.563032407408</v>
      </c>
      <c r="P604" s="1">
        <v>44630.612476851849</v>
      </c>
      <c r="Q604">
        <v>3873</v>
      </c>
      <c r="R604">
        <v>399</v>
      </c>
      <c r="S604" t="b">
        <v>0</v>
      </c>
      <c r="T604" t="s">
        <v>86</v>
      </c>
      <c r="U604" t="b">
        <v>0</v>
      </c>
      <c r="V604" t="s">
        <v>105</v>
      </c>
      <c r="W604" s="1">
        <v>44630.565567129626</v>
      </c>
      <c r="X604">
        <v>189</v>
      </c>
      <c r="Y604">
        <v>45</v>
      </c>
      <c r="Z604">
        <v>0</v>
      </c>
      <c r="AA604">
        <v>45</v>
      </c>
      <c r="AB604">
        <v>0</v>
      </c>
      <c r="AC604">
        <v>2</v>
      </c>
      <c r="AD604">
        <v>5</v>
      </c>
      <c r="AE604">
        <v>0</v>
      </c>
      <c r="AF604">
        <v>0</v>
      </c>
      <c r="AG604">
        <v>0</v>
      </c>
      <c r="AH604" t="s">
        <v>92</v>
      </c>
      <c r="AI604" s="1">
        <v>44630.612476851849</v>
      </c>
      <c r="AJ604">
        <v>210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5</v>
      </c>
      <c r="AQ604">
        <v>0</v>
      </c>
      <c r="AR604">
        <v>0</v>
      </c>
      <c r="AS604">
        <v>0</v>
      </c>
      <c r="AT604" t="s">
        <v>86</v>
      </c>
      <c r="AU604" t="s">
        <v>86</v>
      </c>
      <c r="AV604" t="s">
        <v>86</v>
      </c>
      <c r="AW604" t="s">
        <v>86</v>
      </c>
      <c r="AX604" t="s">
        <v>86</v>
      </c>
      <c r="AY604" t="s">
        <v>86</v>
      </c>
      <c r="AZ604" t="s">
        <v>86</v>
      </c>
      <c r="BA604" t="s">
        <v>86</v>
      </c>
      <c r="BB604" t="s">
        <v>86</v>
      </c>
      <c r="BC604" t="s">
        <v>86</v>
      </c>
      <c r="BD604" t="s">
        <v>86</v>
      </c>
      <c r="BE604" t="s">
        <v>86</v>
      </c>
    </row>
    <row r="605" spans="1:57" x14ac:dyDescent="0.45">
      <c r="A605" t="s">
        <v>1390</v>
      </c>
      <c r="B605" t="s">
        <v>77</v>
      </c>
      <c r="C605" t="s">
        <v>1388</v>
      </c>
      <c r="D605" t="s">
        <v>79</v>
      </c>
      <c r="E605" s="2" t="str">
        <f t="shared" si="14"/>
        <v>FX22033952</v>
      </c>
      <c r="F605" t="s">
        <v>80</v>
      </c>
      <c r="G605" t="s">
        <v>80</v>
      </c>
      <c r="H605" t="s">
        <v>81</v>
      </c>
      <c r="I605" t="s">
        <v>1391</v>
      </c>
      <c r="J605">
        <v>28</v>
      </c>
      <c r="K605" t="s">
        <v>83</v>
      </c>
      <c r="L605" t="s">
        <v>84</v>
      </c>
      <c r="M605" t="s">
        <v>85</v>
      </c>
      <c r="N605">
        <v>1</v>
      </c>
      <c r="O605" s="1">
        <v>44630.563194444447</v>
      </c>
      <c r="P605" s="1">
        <v>44630.619606481479</v>
      </c>
      <c r="Q605">
        <v>4405</v>
      </c>
      <c r="R605">
        <v>469</v>
      </c>
      <c r="S605" t="b">
        <v>0</v>
      </c>
      <c r="T605" t="s">
        <v>86</v>
      </c>
      <c r="U605" t="b">
        <v>0</v>
      </c>
      <c r="V605" t="s">
        <v>87</v>
      </c>
      <c r="W605" s="1">
        <v>44630.619606481479</v>
      </c>
      <c r="X605">
        <v>143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28</v>
      </c>
      <c r="AE605">
        <v>21</v>
      </c>
      <c r="AF605">
        <v>0</v>
      </c>
      <c r="AG605">
        <v>2</v>
      </c>
      <c r="AH605" t="s">
        <v>86</v>
      </c>
      <c r="AI605" t="s">
        <v>86</v>
      </c>
      <c r="AJ605" t="s">
        <v>86</v>
      </c>
      <c r="AK605" t="s">
        <v>86</v>
      </c>
      <c r="AL605" t="s">
        <v>86</v>
      </c>
      <c r="AM605" t="s">
        <v>86</v>
      </c>
      <c r="AN605" t="s">
        <v>86</v>
      </c>
      <c r="AO605" t="s">
        <v>86</v>
      </c>
      <c r="AP605" t="s">
        <v>86</v>
      </c>
      <c r="AQ605" t="s">
        <v>86</v>
      </c>
      <c r="AR605" t="s">
        <v>86</v>
      </c>
      <c r="AS605" t="s">
        <v>86</v>
      </c>
      <c r="AT605" t="s">
        <v>86</v>
      </c>
      <c r="AU605" t="s">
        <v>86</v>
      </c>
      <c r="AV605" t="s">
        <v>86</v>
      </c>
      <c r="AW605" t="s">
        <v>86</v>
      </c>
      <c r="AX605" t="s">
        <v>86</v>
      </c>
      <c r="AY605" t="s">
        <v>86</v>
      </c>
      <c r="AZ605" t="s">
        <v>86</v>
      </c>
      <c r="BA605" t="s">
        <v>86</v>
      </c>
      <c r="BB605" t="s">
        <v>86</v>
      </c>
      <c r="BC605" t="s">
        <v>86</v>
      </c>
      <c r="BD605" t="s">
        <v>86</v>
      </c>
      <c r="BE605" t="s">
        <v>86</v>
      </c>
    </row>
    <row r="606" spans="1:57" x14ac:dyDescent="0.45">
      <c r="A606" t="s">
        <v>1392</v>
      </c>
      <c r="B606" t="s">
        <v>77</v>
      </c>
      <c r="C606" t="s">
        <v>1388</v>
      </c>
      <c r="D606" t="s">
        <v>79</v>
      </c>
      <c r="E606" s="2" t="str">
        <f t="shared" si="14"/>
        <v>FX22033952</v>
      </c>
      <c r="F606" t="s">
        <v>80</v>
      </c>
      <c r="G606" t="s">
        <v>80</v>
      </c>
      <c r="H606" t="s">
        <v>81</v>
      </c>
      <c r="I606" t="s">
        <v>1393</v>
      </c>
      <c r="J606">
        <v>50</v>
      </c>
      <c r="K606" t="s">
        <v>83</v>
      </c>
      <c r="L606" t="s">
        <v>84</v>
      </c>
      <c r="M606" t="s">
        <v>85</v>
      </c>
      <c r="N606">
        <v>2</v>
      </c>
      <c r="O606" s="1">
        <v>44630.56322916667</v>
      </c>
      <c r="P606" s="1">
        <v>44630.610694444447</v>
      </c>
      <c r="Q606">
        <v>3946</v>
      </c>
      <c r="R606">
        <v>155</v>
      </c>
      <c r="S606" t="b">
        <v>0</v>
      </c>
      <c r="T606" t="s">
        <v>86</v>
      </c>
      <c r="U606" t="b">
        <v>0</v>
      </c>
      <c r="V606" t="s">
        <v>154</v>
      </c>
      <c r="W606" s="1">
        <v>44630.565462962964</v>
      </c>
      <c r="X606">
        <v>101</v>
      </c>
      <c r="Y606">
        <v>45</v>
      </c>
      <c r="Z606">
        <v>0</v>
      </c>
      <c r="AA606">
        <v>45</v>
      </c>
      <c r="AB606">
        <v>0</v>
      </c>
      <c r="AC606">
        <v>2</v>
      </c>
      <c r="AD606">
        <v>5</v>
      </c>
      <c r="AE606">
        <v>0</v>
      </c>
      <c r="AF606">
        <v>0</v>
      </c>
      <c r="AG606">
        <v>0</v>
      </c>
      <c r="AH606" t="s">
        <v>122</v>
      </c>
      <c r="AI606" s="1">
        <v>44630.610694444447</v>
      </c>
      <c r="AJ606">
        <v>54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5</v>
      </c>
      <c r="AQ606">
        <v>0</v>
      </c>
      <c r="AR606">
        <v>0</v>
      </c>
      <c r="AS606">
        <v>0</v>
      </c>
      <c r="AT606" t="s">
        <v>86</v>
      </c>
      <c r="AU606" t="s">
        <v>86</v>
      </c>
      <c r="AV606" t="s">
        <v>86</v>
      </c>
      <c r="AW606" t="s">
        <v>86</v>
      </c>
      <c r="AX606" t="s">
        <v>86</v>
      </c>
      <c r="AY606" t="s">
        <v>86</v>
      </c>
      <c r="AZ606" t="s">
        <v>86</v>
      </c>
      <c r="BA606" t="s">
        <v>86</v>
      </c>
      <c r="BB606" t="s">
        <v>86</v>
      </c>
      <c r="BC606" t="s">
        <v>86</v>
      </c>
      <c r="BD606" t="s">
        <v>86</v>
      </c>
      <c r="BE606" t="s">
        <v>86</v>
      </c>
    </row>
    <row r="607" spans="1:57" x14ac:dyDescent="0.45">
      <c r="A607" t="s">
        <v>1394</v>
      </c>
      <c r="B607" t="s">
        <v>77</v>
      </c>
      <c r="C607" t="s">
        <v>1388</v>
      </c>
      <c r="D607" t="s">
        <v>79</v>
      </c>
      <c r="E607" s="2" t="str">
        <f t="shared" si="14"/>
        <v>FX22033952</v>
      </c>
      <c r="F607" t="s">
        <v>80</v>
      </c>
      <c r="G607" t="s">
        <v>80</v>
      </c>
      <c r="H607" t="s">
        <v>81</v>
      </c>
      <c r="I607" t="s">
        <v>1395</v>
      </c>
      <c r="J607">
        <v>50</v>
      </c>
      <c r="K607" t="s">
        <v>83</v>
      </c>
      <c r="L607" t="s">
        <v>84</v>
      </c>
      <c r="M607" t="s">
        <v>85</v>
      </c>
      <c r="N607">
        <v>2</v>
      </c>
      <c r="O607" s="1">
        <v>44630.563402777778</v>
      </c>
      <c r="P607" s="1">
        <v>44630.612476851849</v>
      </c>
      <c r="Q607">
        <v>3881</v>
      </c>
      <c r="R607">
        <v>359</v>
      </c>
      <c r="S607" t="b">
        <v>0</v>
      </c>
      <c r="T607" t="s">
        <v>86</v>
      </c>
      <c r="U607" t="b">
        <v>0</v>
      </c>
      <c r="V607" t="s">
        <v>200</v>
      </c>
      <c r="W607" s="1">
        <v>44630.566168981481</v>
      </c>
      <c r="X607">
        <v>160</v>
      </c>
      <c r="Y607">
        <v>45</v>
      </c>
      <c r="Z607">
        <v>0</v>
      </c>
      <c r="AA607">
        <v>45</v>
      </c>
      <c r="AB607">
        <v>0</v>
      </c>
      <c r="AC607">
        <v>2</v>
      </c>
      <c r="AD607">
        <v>5</v>
      </c>
      <c r="AE607">
        <v>0</v>
      </c>
      <c r="AF607">
        <v>0</v>
      </c>
      <c r="AG607">
        <v>0</v>
      </c>
      <c r="AH607" t="s">
        <v>207</v>
      </c>
      <c r="AI607" s="1">
        <v>44630.612476851849</v>
      </c>
      <c r="AJ607">
        <v>199</v>
      </c>
      <c r="AK607">
        <v>1</v>
      </c>
      <c r="AL607">
        <v>0</v>
      </c>
      <c r="AM607">
        <v>1</v>
      </c>
      <c r="AN607">
        <v>0</v>
      </c>
      <c r="AO607">
        <v>1</v>
      </c>
      <c r="AP607">
        <v>4</v>
      </c>
      <c r="AQ607">
        <v>0</v>
      </c>
      <c r="AR607">
        <v>0</v>
      </c>
      <c r="AS607">
        <v>0</v>
      </c>
      <c r="AT607" t="s">
        <v>86</v>
      </c>
      <c r="AU607" t="s">
        <v>86</v>
      </c>
      <c r="AV607" t="s">
        <v>86</v>
      </c>
      <c r="AW607" t="s">
        <v>86</v>
      </c>
      <c r="AX607" t="s">
        <v>86</v>
      </c>
      <c r="AY607" t="s">
        <v>86</v>
      </c>
      <c r="AZ607" t="s">
        <v>86</v>
      </c>
      <c r="BA607" t="s">
        <v>86</v>
      </c>
      <c r="BB607" t="s">
        <v>86</v>
      </c>
      <c r="BC607" t="s">
        <v>86</v>
      </c>
      <c r="BD607" t="s">
        <v>86</v>
      </c>
      <c r="BE607" t="s">
        <v>86</v>
      </c>
    </row>
    <row r="608" spans="1:57" x14ac:dyDescent="0.45">
      <c r="A608" t="s">
        <v>1396</v>
      </c>
      <c r="B608" t="s">
        <v>77</v>
      </c>
      <c r="C608" t="s">
        <v>1388</v>
      </c>
      <c r="D608" t="s">
        <v>79</v>
      </c>
      <c r="E608" s="2" t="str">
        <f t="shared" si="14"/>
        <v>FX22033952</v>
      </c>
      <c r="F608" t="s">
        <v>80</v>
      </c>
      <c r="G608" t="s">
        <v>80</v>
      </c>
      <c r="H608" t="s">
        <v>81</v>
      </c>
      <c r="I608" t="s">
        <v>1397</v>
      </c>
      <c r="J608">
        <v>50</v>
      </c>
      <c r="K608" t="s">
        <v>83</v>
      </c>
      <c r="L608" t="s">
        <v>84</v>
      </c>
      <c r="M608" t="s">
        <v>85</v>
      </c>
      <c r="N608">
        <v>2</v>
      </c>
      <c r="O608" s="1">
        <v>44630.563518518517</v>
      </c>
      <c r="P608" s="1">
        <v>44630.611458333333</v>
      </c>
      <c r="Q608">
        <v>3712</v>
      </c>
      <c r="R608">
        <v>430</v>
      </c>
      <c r="S608" t="b">
        <v>0</v>
      </c>
      <c r="T608" t="s">
        <v>86</v>
      </c>
      <c r="U608" t="b">
        <v>0</v>
      </c>
      <c r="V608" t="s">
        <v>139</v>
      </c>
      <c r="W608" s="1">
        <v>44630.569201388891</v>
      </c>
      <c r="X608">
        <v>365</v>
      </c>
      <c r="Y608">
        <v>45</v>
      </c>
      <c r="Z608">
        <v>0</v>
      </c>
      <c r="AA608">
        <v>45</v>
      </c>
      <c r="AB608">
        <v>0</v>
      </c>
      <c r="AC608">
        <v>3</v>
      </c>
      <c r="AD608">
        <v>5</v>
      </c>
      <c r="AE608">
        <v>0</v>
      </c>
      <c r="AF608">
        <v>0</v>
      </c>
      <c r="AG608">
        <v>0</v>
      </c>
      <c r="AH608" t="s">
        <v>122</v>
      </c>
      <c r="AI608" s="1">
        <v>44630.611458333333</v>
      </c>
      <c r="AJ608">
        <v>65</v>
      </c>
      <c r="AK608">
        <v>2</v>
      </c>
      <c r="AL608">
        <v>0</v>
      </c>
      <c r="AM608">
        <v>2</v>
      </c>
      <c r="AN608">
        <v>0</v>
      </c>
      <c r="AO608">
        <v>1</v>
      </c>
      <c r="AP608">
        <v>3</v>
      </c>
      <c r="AQ608">
        <v>0</v>
      </c>
      <c r="AR608">
        <v>0</v>
      </c>
      <c r="AS608">
        <v>0</v>
      </c>
      <c r="AT608" t="s">
        <v>86</v>
      </c>
      <c r="AU608" t="s">
        <v>86</v>
      </c>
      <c r="AV608" t="s">
        <v>86</v>
      </c>
      <c r="AW608" t="s">
        <v>86</v>
      </c>
      <c r="AX608" t="s">
        <v>86</v>
      </c>
      <c r="AY608" t="s">
        <v>86</v>
      </c>
      <c r="AZ608" t="s">
        <v>86</v>
      </c>
      <c r="BA608" t="s">
        <v>86</v>
      </c>
      <c r="BB608" t="s">
        <v>86</v>
      </c>
      <c r="BC608" t="s">
        <v>86</v>
      </c>
      <c r="BD608" t="s">
        <v>86</v>
      </c>
      <c r="BE608" t="s">
        <v>86</v>
      </c>
    </row>
    <row r="609" spans="1:57" x14ac:dyDescent="0.45">
      <c r="A609" t="s">
        <v>1398</v>
      </c>
      <c r="B609" t="s">
        <v>77</v>
      </c>
      <c r="C609" t="s">
        <v>1388</v>
      </c>
      <c r="D609" t="s">
        <v>79</v>
      </c>
      <c r="E609" s="2" t="str">
        <f t="shared" si="14"/>
        <v>FX22033952</v>
      </c>
      <c r="F609" t="s">
        <v>80</v>
      </c>
      <c r="G609" t="s">
        <v>80</v>
      </c>
      <c r="H609" t="s">
        <v>81</v>
      </c>
      <c r="I609" t="s">
        <v>1399</v>
      </c>
      <c r="J609">
        <v>145</v>
      </c>
      <c r="K609" t="s">
        <v>83</v>
      </c>
      <c r="L609" t="s">
        <v>84</v>
      </c>
      <c r="M609" t="s">
        <v>85</v>
      </c>
      <c r="N609">
        <v>1</v>
      </c>
      <c r="O609" s="1">
        <v>44630.563773148147</v>
      </c>
      <c r="P609" s="1">
        <v>44630.620717592596</v>
      </c>
      <c r="Q609">
        <v>4726</v>
      </c>
      <c r="R609">
        <v>194</v>
      </c>
      <c r="S609" t="b">
        <v>0</v>
      </c>
      <c r="T609" t="s">
        <v>86</v>
      </c>
      <c r="U609" t="b">
        <v>0</v>
      </c>
      <c r="V609" t="s">
        <v>87</v>
      </c>
      <c r="W609" s="1">
        <v>44630.620717592596</v>
      </c>
      <c r="X609">
        <v>95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145</v>
      </c>
      <c r="AE609">
        <v>140</v>
      </c>
      <c r="AF609">
        <v>0</v>
      </c>
      <c r="AG609">
        <v>4</v>
      </c>
      <c r="AH609" t="s">
        <v>86</v>
      </c>
      <c r="AI609" t="s">
        <v>86</v>
      </c>
      <c r="AJ609" t="s">
        <v>86</v>
      </c>
      <c r="AK609" t="s">
        <v>86</v>
      </c>
      <c r="AL609" t="s">
        <v>86</v>
      </c>
      <c r="AM609" t="s">
        <v>86</v>
      </c>
      <c r="AN609" t="s">
        <v>86</v>
      </c>
      <c r="AO609" t="s">
        <v>86</v>
      </c>
      <c r="AP609" t="s">
        <v>86</v>
      </c>
      <c r="AQ609" t="s">
        <v>86</v>
      </c>
      <c r="AR609" t="s">
        <v>86</v>
      </c>
      <c r="AS609" t="s">
        <v>86</v>
      </c>
      <c r="AT609" t="s">
        <v>86</v>
      </c>
      <c r="AU609" t="s">
        <v>86</v>
      </c>
      <c r="AV609" t="s">
        <v>86</v>
      </c>
      <c r="AW609" t="s">
        <v>86</v>
      </c>
      <c r="AX609" t="s">
        <v>86</v>
      </c>
      <c r="AY609" t="s">
        <v>86</v>
      </c>
      <c r="AZ609" t="s">
        <v>86</v>
      </c>
      <c r="BA609" t="s">
        <v>86</v>
      </c>
      <c r="BB609" t="s">
        <v>86</v>
      </c>
      <c r="BC609" t="s">
        <v>86</v>
      </c>
      <c r="BD609" t="s">
        <v>86</v>
      </c>
      <c r="BE609" t="s">
        <v>86</v>
      </c>
    </row>
    <row r="610" spans="1:57" x14ac:dyDescent="0.45">
      <c r="A610" t="s">
        <v>1400</v>
      </c>
      <c r="B610" t="s">
        <v>77</v>
      </c>
      <c r="C610" t="s">
        <v>1388</v>
      </c>
      <c r="D610" t="s">
        <v>79</v>
      </c>
      <c r="E610" s="2" t="str">
        <f t="shared" si="14"/>
        <v>FX22033952</v>
      </c>
      <c r="F610" t="s">
        <v>80</v>
      </c>
      <c r="G610" t="s">
        <v>80</v>
      </c>
      <c r="H610" t="s">
        <v>81</v>
      </c>
      <c r="I610" t="s">
        <v>1401</v>
      </c>
      <c r="J610">
        <v>28</v>
      </c>
      <c r="K610" t="s">
        <v>83</v>
      </c>
      <c r="L610" t="s">
        <v>84</v>
      </c>
      <c r="M610" t="s">
        <v>85</v>
      </c>
      <c r="N610">
        <v>1</v>
      </c>
      <c r="O610" s="1">
        <v>44630.564131944448</v>
      </c>
      <c r="P610" s="1">
        <v>44630.621574074074</v>
      </c>
      <c r="Q610">
        <v>4699</v>
      </c>
      <c r="R610">
        <v>264</v>
      </c>
      <c r="S610" t="b">
        <v>0</v>
      </c>
      <c r="T610" t="s">
        <v>86</v>
      </c>
      <c r="U610" t="b">
        <v>0</v>
      </c>
      <c r="V610" t="s">
        <v>87</v>
      </c>
      <c r="W610" s="1">
        <v>44630.621574074074</v>
      </c>
      <c r="X610">
        <v>69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28</v>
      </c>
      <c r="AE610">
        <v>21</v>
      </c>
      <c r="AF610">
        <v>0</v>
      </c>
      <c r="AG610">
        <v>2</v>
      </c>
      <c r="AH610" t="s">
        <v>86</v>
      </c>
      <c r="AI610" t="s">
        <v>86</v>
      </c>
      <c r="AJ610" t="s">
        <v>86</v>
      </c>
      <c r="AK610" t="s">
        <v>86</v>
      </c>
      <c r="AL610" t="s">
        <v>86</v>
      </c>
      <c r="AM610" t="s">
        <v>86</v>
      </c>
      <c r="AN610" t="s">
        <v>86</v>
      </c>
      <c r="AO610" t="s">
        <v>86</v>
      </c>
      <c r="AP610" t="s">
        <v>86</v>
      </c>
      <c r="AQ610" t="s">
        <v>86</v>
      </c>
      <c r="AR610" t="s">
        <v>86</v>
      </c>
      <c r="AS610" t="s">
        <v>86</v>
      </c>
      <c r="AT610" t="s">
        <v>86</v>
      </c>
      <c r="AU610" t="s">
        <v>86</v>
      </c>
      <c r="AV610" t="s">
        <v>86</v>
      </c>
      <c r="AW610" t="s">
        <v>86</v>
      </c>
      <c r="AX610" t="s">
        <v>86</v>
      </c>
      <c r="AY610" t="s">
        <v>86</v>
      </c>
      <c r="AZ610" t="s">
        <v>86</v>
      </c>
      <c r="BA610" t="s">
        <v>86</v>
      </c>
      <c r="BB610" t="s">
        <v>86</v>
      </c>
      <c r="BC610" t="s">
        <v>86</v>
      </c>
      <c r="BD610" t="s">
        <v>86</v>
      </c>
      <c r="BE610" t="s">
        <v>86</v>
      </c>
    </row>
    <row r="611" spans="1:57" x14ac:dyDescent="0.45">
      <c r="A611" t="s">
        <v>1402</v>
      </c>
      <c r="B611" t="s">
        <v>77</v>
      </c>
      <c r="C611" t="s">
        <v>1388</v>
      </c>
      <c r="D611" t="s">
        <v>79</v>
      </c>
      <c r="E611" s="2" t="str">
        <f t="shared" si="14"/>
        <v>FX22033952</v>
      </c>
      <c r="F611" t="s">
        <v>80</v>
      </c>
      <c r="G611" t="s">
        <v>80</v>
      </c>
      <c r="H611" t="s">
        <v>81</v>
      </c>
      <c r="I611" t="s">
        <v>1403</v>
      </c>
      <c r="J611">
        <v>50</v>
      </c>
      <c r="K611" t="s">
        <v>83</v>
      </c>
      <c r="L611" t="s">
        <v>84</v>
      </c>
      <c r="M611" t="s">
        <v>85</v>
      </c>
      <c r="N611">
        <v>2</v>
      </c>
      <c r="O611" s="1">
        <v>44630.564166666663</v>
      </c>
      <c r="P611" s="1">
        <v>44630.612523148149</v>
      </c>
      <c r="Q611">
        <v>3937</v>
      </c>
      <c r="R611">
        <v>241</v>
      </c>
      <c r="S611" t="b">
        <v>0</v>
      </c>
      <c r="T611" t="s">
        <v>86</v>
      </c>
      <c r="U611" t="b">
        <v>0</v>
      </c>
      <c r="V611" t="s">
        <v>91</v>
      </c>
      <c r="W611" s="1">
        <v>44630.567175925928</v>
      </c>
      <c r="X611">
        <v>150</v>
      </c>
      <c r="Y611">
        <v>45</v>
      </c>
      <c r="Z611">
        <v>0</v>
      </c>
      <c r="AA611">
        <v>45</v>
      </c>
      <c r="AB611">
        <v>0</v>
      </c>
      <c r="AC611">
        <v>2</v>
      </c>
      <c r="AD611">
        <v>5</v>
      </c>
      <c r="AE611">
        <v>0</v>
      </c>
      <c r="AF611">
        <v>0</v>
      </c>
      <c r="AG611">
        <v>0</v>
      </c>
      <c r="AH611" t="s">
        <v>122</v>
      </c>
      <c r="AI611" s="1">
        <v>44630.612523148149</v>
      </c>
      <c r="AJ611">
        <v>91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5</v>
      </c>
      <c r="AQ611">
        <v>0</v>
      </c>
      <c r="AR611">
        <v>0</v>
      </c>
      <c r="AS611">
        <v>0</v>
      </c>
      <c r="AT611" t="s">
        <v>86</v>
      </c>
      <c r="AU611" t="s">
        <v>86</v>
      </c>
      <c r="AV611" t="s">
        <v>86</v>
      </c>
      <c r="AW611" t="s">
        <v>86</v>
      </c>
      <c r="AX611" t="s">
        <v>86</v>
      </c>
      <c r="AY611" t="s">
        <v>86</v>
      </c>
      <c r="AZ611" t="s">
        <v>86</v>
      </c>
      <c r="BA611" t="s">
        <v>86</v>
      </c>
      <c r="BB611" t="s">
        <v>86</v>
      </c>
      <c r="BC611" t="s">
        <v>86</v>
      </c>
      <c r="BD611" t="s">
        <v>86</v>
      </c>
      <c r="BE611" t="s">
        <v>86</v>
      </c>
    </row>
    <row r="612" spans="1:57" x14ac:dyDescent="0.45">
      <c r="A612" t="s">
        <v>1404</v>
      </c>
      <c r="B612" t="s">
        <v>77</v>
      </c>
      <c r="C612" t="s">
        <v>1388</v>
      </c>
      <c r="D612" t="s">
        <v>79</v>
      </c>
      <c r="E612" s="2" t="str">
        <f t="shared" si="14"/>
        <v>FX22033952</v>
      </c>
      <c r="F612" t="s">
        <v>80</v>
      </c>
      <c r="G612" t="s">
        <v>80</v>
      </c>
      <c r="H612" t="s">
        <v>81</v>
      </c>
      <c r="I612" t="s">
        <v>1405</v>
      </c>
      <c r="J612">
        <v>50</v>
      </c>
      <c r="K612" t="s">
        <v>83</v>
      </c>
      <c r="L612" t="s">
        <v>84</v>
      </c>
      <c r="M612" t="s">
        <v>85</v>
      </c>
      <c r="N612">
        <v>2</v>
      </c>
      <c r="O612" s="1">
        <v>44630.564398148148</v>
      </c>
      <c r="P612" s="1">
        <v>44630.61414351852</v>
      </c>
      <c r="Q612">
        <v>3981</v>
      </c>
      <c r="R612">
        <v>317</v>
      </c>
      <c r="S612" t="b">
        <v>0</v>
      </c>
      <c r="T612" t="s">
        <v>86</v>
      </c>
      <c r="U612" t="b">
        <v>0</v>
      </c>
      <c r="V612" t="s">
        <v>105</v>
      </c>
      <c r="W612" s="1">
        <v>44630.56795138889</v>
      </c>
      <c r="X612">
        <v>174</v>
      </c>
      <c r="Y612">
        <v>45</v>
      </c>
      <c r="Z612">
        <v>0</v>
      </c>
      <c r="AA612">
        <v>45</v>
      </c>
      <c r="AB612">
        <v>0</v>
      </c>
      <c r="AC612">
        <v>4</v>
      </c>
      <c r="AD612">
        <v>5</v>
      </c>
      <c r="AE612">
        <v>0</v>
      </c>
      <c r="AF612">
        <v>0</v>
      </c>
      <c r="AG612">
        <v>0</v>
      </c>
      <c r="AH612" t="s">
        <v>207</v>
      </c>
      <c r="AI612" s="1">
        <v>44630.61414351852</v>
      </c>
      <c r="AJ612">
        <v>143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5</v>
      </c>
      <c r="AQ612">
        <v>0</v>
      </c>
      <c r="AR612">
        <v>0</v>
      </c>
      <c r="AS612">
        <v>0</v>
      </c>
      <c r="AT612" t="s">
        <v>86</v>
      </c>
      <c r="AU612" t="s">
        <v>86</v>
      </c>
      <c r="AV612" t="s">
        <v>86</v>
      </c>
      <c r="AW612" t="s">
        <v>86</v>
      </c>
      <c r="AX612" t="s">
        <v>86</v>
      </c>
      <c r="AY612" t="s">
        <v>86</v>
      </c>
      <c r="AZ612" t="s">
        <v>86</v>
      </c>
      <c r="BA612" t="s">
        <v>86</v>
      </c>
      <c r="BB612" t="s">
        <v>86</v>
      </c>
      <c r="BC612" t="s">
        <v>86</v>
      </c>
      <c r="BD612" t="s">
        <v>86</v>
      </c>
      <c r="BE612" t="s">
        <v>86</v>
      </c>
    </row>
    <row r="613" spans="1:57" x14ac:dyDescent="0.45">
      <c r="A613" t="s">
        <v>1406</v>
      </c>
      <c r="B613" t="s">
        <v>77</v>
      </c>
      <c r="C613" t="s">
        <v>1388</v>
      </c>
      <c r="D613" t="s">
        <v>79</v>
      </c>
      <c r="E613" s="2" t="str">
        <f t="shared" si="14"/>
        <v>FX22033952</v>
      </c>
      <c r="F613" t="s">
        <v>80</v>
      </c>
      <c r="G613" t="s">
        <v>80</v>
      </c>
      <c r="H613" t="s">
        <v>81</v>
      </c>
      <c r="I613" t="s">
        <v>1407</v>
      </c>
      <c r="J613">
        <v>50</v>
      </c>
      <c r="K613" t="s">
        <v>83</v>
      </c>
      <c r="L613" t="s">
        <v>84</v>
      </c>
      <c r="M613" t="s">
        <v>85</v>
      </c>
      <c r="N613">
        <v>2</v>
      </c>
      <c r="O613" s="1">
        <v>44630.564513888887</v>
      </c>
      <c r="P613" s="1">
        <v>44630.614965277775</v>
      </c>
      <c r="Q613">
        <v>4063</v>
      </c>
      <c r="R613">
        <v>296</v>
      </c>
      <c r="S613" t="b">
        <v>0</v>
      </c>
      <c r="T613" t="s">
        <v>86</v>
      </c>
      <c r="U613" t="b">
        <v>0</v>
      </c>
      <c r="V613" t="s">
        <v>154</v>
      </c>
      <c r="W613" s="1">
        <v>44630.566886574074</v>
      </c>
      <c r="X613">
        <v>82</v>
      </c>
      <c r="Y613">
        <v>45</v>
      </c>
      <c r="Z613">
        <v>0</v>
      </c>
      <c r="AA613">
        <v>45</v>
      </c>
      <c r="AB613">
        <v>0</v>
      </c>
      <c r="AC613">
        <v>2</v>
      </c>
      <c r="AD613">
        <v>5</v>
      </c>
      <c r="AE613">
        <v>0</v>
      </c>
      <c r="AF613">
        <v>0</v>
      </c>
      <c r="AG613">
        <v>0</v>
      </c>
      <c r="AH613" t="s">
        <v>92</v>
      </c>
      <c r="AI613" s="1">
        <v>44630.614965277775</v>
      </c>
      <c r="AJ613">
        <v>214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5</v>
      </c>
      <c r="AQ613">
        <v>0</v>
      </c>
      <c r="AR613">
        <v>0</v>
      </c>
      <c r="AS613">
        <v>0</v>
      </c>
      <c r="AT613" t="s">
        <v>86</v>
      </c>
      <c r="AU613" t="s">
        <v>86</v>
      </c>
      <c r="AV613" t="s">
        <v>86</v>
      </c>
      <c r="AW613" t="s">
        <v>86</v>
      </c>
      <c r="AX613" t="s">
        <v>86</v>
      </c>
      <c r="AY613" t="s">
        <v>86</v>
      </c>
      <c r="AZ613" t="s">
        <v>86</v>
      </c>
      <c r="BA613" t="s">
        <v>86</v>
      </c>
      <c r="BB613" t="s">
        <v>86</v>
      </c>
      <c r="BC613" t="s">
        <v>86</v>
      </c>
      <c r="BD613" t="s">
        <v>86</v>
      </c>
      <c r="BE613" t="s">
        <v>86</v>
      </c>
    </row>
    <row r="614" spans="1:57" x14ac:dyDescent="0.45">
      <c r="A614" t="s">
        <v>1408</v>
      </c>
      <c r="B614" t="s">
        <v>77</v>
      </c>
      <c r="C614" t="s">
        <v>1388</v>
      </c>
      <c r="D614" t="s">
        <v>79</v>
      </c>
      <c r="E614" s="2" t="str">
        <f t="shared" si="14"/>
        <v>FX22033952</v>
      </c>
      <c r="F614" t="s">
        <v>80</v>
      </c>
      <c r="G614" t="s">
        <v>80</v>
      </c>
      <c r="H614" t="s">
        <v>81</v>
      </c>
      <c r="I614" t="s">
        <v>1409</v>
      </c>
      <c r="J614">
        <v>50</v>
      </c>
      <c r="K614" t="s">
        <v>83</v>
      </c>
      <c r="L614" t="s">
        <v>84</v>
      </c>
      <c r="M614" t="s">
        <v>85</v>
      </c>
      <c r="N614">
        <v>2</v>
      </c>
      <c r="O614" s="1">
        <v>44630.564699074072</v>
      </c>
      <c r="P614" s="1">
        <v>44630.613402777781</v>
      </c>
      <c r="Q614">
        <v>3886</v>
      </c>
      <c r="R614">
        <v>322</v>
      </c>
      <c r="S614" t="b">
        <v>0</v>
      </c>
      <c r="T614" t="s">
        <v>86</v>
      </c>
      <c r="U614" t="b">
        <v>0</v>
      </c>
      <c r="V614" t="s">
        <v>94</v>
      </c>
      <c r="W614" s="1">
        <v>44630.569050925929</v>
      </c>
      <c r="X614">
        <v>247</v>
      </c>
      <c r="Y614">
        <v>45</v>
      </c>
      <c r="Z614">
        <v>0</v>
      </c>
      <c r="AA614">
        <v>45</v>
      </c>
      <c r="AB614">
        <v>0</v>
      </c>
      <c r="AC614">
        <v>4</v>
      </c>
      <c r="AD614">
        <v>5</v>
      </c>
      <c r="AE614">
        <v>0</v>
      </c>
      <c r="AF614">
        <v>0</v>
      </c>
      <c r="AG614">
        <v>0</v>
      </c>
      <c r="AH614" t="s">
        <v>122</v>
      </c>
      <c r="AI614" s="1">
        <v>44630.613402777781</v>
      </c>
      <c r="AJ614">
        <v>75</v>
      </c>
      <c r="AK614">
        <v>1</v>
      </c>
      <c r="AL614">
        <v>0</v>
      </c>
      <c r="AM614">
        <v>1</v>
      </c>
      <c r="AN614">
        <v>0</v>
      </c>
      <c r="AO614">
        <v>1</v>
      </c>
      <c r="AP614">
        <v>4</v>
      </c>
      <c r="AQ614">
        <v>0</v>
      </c>
      <c r="AR614">
        <v>0</v>
      </c>
      <c r="AS614">
        <v>0</v>
      </c>
      <c r="AT614" t="s">
        <v>86</v>
      </c>
      <c r="AU614" t="s">
        <v>86</v>
      </c>
      <c r="AV614" t="s">
        <v>86</v>
      </c>
      <c r="AW614" t="s">
        <v>86</v>
      </c>
      <c r="AX614" t="s">
        <v>86</v>
      </c>
      <c r="AY614" t="s">
        <v>86</v>
      </c>
      <c r="AZ614" t="s">
        <v>86</v>
      </c>
      <c r="BA614" t="s">
        <v>86</v>
      </c>
      <c r="BB614" t="s">
        <v>86</v>
      </c>
      <c r="BC614" t="s">
        <v>86</v>
      </c>
      <c r="BD614" t="s">
        <v>86</v>
      </c>
      <c r="BE614" t="s">
        <v>86</v>
      </c>
    </row>
    <row r="615" spans="1:57" x14ac:dyDescent="0.45">
      <c r="A615" t="s">
        <v>1410</v>
      </c>
      <c r="B615" t="s">
        <v>77</v>
      </c>
      <c r="C615" t="s">
        <v>1388</v>
      </c>
      <c r="D615" t="s">
        <v>79</v>
      </c>
      <c r="E615" s="2" t="str">
        <f t="shared" si="14"/>
        <v>FX22033952</v>
      </c>
      <c r="F615" t="s">
        <v>80</v>
      </c>
      <c r="G615" t="s">
        <v>80</v>
      </c>
      <c r="H615" t="s">
        <v>81</v>
      </c>
      <c r="I615" t="s">
        <v>1411</v>
      </c>
      <c r="J615">
        <v>145</v>
      </c>
      <c r="K615" t="s">
        <v>83</v>
      </c>
      <c r="L615" t="s">
        <v>84</v>
      </c>
      <c r="M615" t="s">
        <v>85</v>
      </c>
      <c r="N615">
        <v>1</v>
      </c>
      <c r="O615" s="1">
        <v>44630.564953703702</v>
      </c>
      <c r="P615" s="1">
        <v>44630.623159722221</v>
      </c>
      <c r="Q615">
        <v>4801</v>
      </c>
      <c r="R615">
        <v>228</v>
      </c>
      <c r="S615" t="b">
        <v>0</v>
      </c>
      <c r="T615" t="s">
        <v>86</v>
      </c>
      <c r="U615" t="b">
        <v>0</v>
      </c>
      <c r="V615" t="s">
        <v>87</v>
      </c>
      <c r="W615" s="1">
        <v>44630.623159722221</v>
      </c>
      <c r="X615">
        <v>136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145</v>
      </c>
      <c r="AE615">
        <v>140</v>
      </c>
      <c r="AF615">
        <v>0</v>
      </c>
      <c r="AG615">
        <v>4</v>
      </c>
      <c r="AH615" t="s">
        <v>86</v>
      </c>
      <c r="AI615" t="s">
        <v>86</v>
      </c>
      <c r="AJ615" t="s">
        <v>86</v>
      </c>
      <c r="AK615" t="s">
        <v>86</v>
      </c>
      <c r="AL615" t="s">
        <v>86</v>
      </c>
      <c r="AM615" t="s">
        <v>86</v>
      </c>
      <c r="AN615" t="s">
        <v>86</v>
      </c>
      <c r="AO615" t="s">
        <v>86</v>
      </c>
      <c r="AP615" t="s">
        <v>86</v>
      </c>
      <c r="AQ615" t="s">
        <v>86</v>
      </c>
      <c r="AR615" t="s">
        <v>86</v>
      </c>
      <c r="AS615" t="s">
        <v>86</v>
      </c>
      <c r="AT615" t="s">
        <v>86</v>
      </c>
      <c r="AU615" t="s">
        <v>86</v>
      </c>
      <c r="AV615" t="s">
        <v>86</v>
      </c>
      <c r="AW615" t="s">
        <v>86</v>
      </c>
      <c r="AX615" t="s">
        <v>86</v>
      </c>
      <c r="AY615" t="s">
        <v>86</v>
      </c>
      <c r="AZ615" t="s">
        <v>86</v>
      </c>
      <c r="BA615" t="s">
        <v>86</v>
      </c>
      <c r="BB615" t="s">
        <v>86</v>
      </c>
      <c r="BC615" t="s">
        <v>86</v>
      </c>
      <c r="BD615" t="s">
        <v>86</v>
      </c>
      <c r="BE615" t="s">
        <v>86</v>
      </c>
    </row>
    <row r="616" spans="1:57" x14ac:dyDescent="0.45">
      <c r="A616" t="s">
        <v>1412</v>
      </c>
      <c r="B616" t="s">
        <v>77</v>
      </c>
      <c r="C616" t="s">
        <v>981</v>
      </c>
      <c r="D616" t="s">
        <v>79</v>
      </c>
      <c r="E616" s="2" t="str">
        <f>HYPERLINK("capsilon://?command=openfolder&amp;siteaddress=FAM.docvelocity-na8.net&amp;folderid=FX8C401173-6464-F8BE-E219-9E2BB459FD9C","FX211210231")</f>
        <v>FX211210231</v>
      </c>
      <c r="F616" t="s">
        <v>80</v>
      </c>
      <c r="G616" t="s">
        <v>80</v>
      </c>
      <c r="H616" t="s">
        <v>81</v>
      </c>
      <c r="I616" t="s">
        <v>1413</v>
      </c>
      <c r="J616">
        <v>38</v>
      </c>
      <c r="K616" t="s">
        <v>83</v>
      </c>
      <c r="L616" t="s">
        <v>84</v>
      </c>
      <c r="M616" t="s">
        <v>85</v>
      </c>
      <c r="N616">
        <v>2</v>
      </c>
      <c r="O616" s="1">
        <v>44630.573831018519</v>
      </c>
      <c r="P616" s="1">
        <v>44630.614432870374</v>
      </c>
      <c r="Q616">
        <v>3241</v>
      </c>
      <c r="R616">
        <v>267</v>
      </c>
      <c r="S616" t="b">
        <v>0</v>
      </c>
      <c r="T616" t="s">
        <v>86</v>
      </c>
      <c r="U616" t="b">
        <v>0</v>
      </c>
      <c r="V616" t="s">
        <v>200</v>
      </c>
      <c r="W616" s="1">
        <v>44630.576666666668</v>
      </c>
      <c r="X616">
        <v>178</v>
      </c>
      <c r="Y616">
        <v>33</v>
      </c>
      <c r="Z616">
        <v>0</v>
      </c>
      <c r="AA616">
        <v>33</v>
      </c>
      <c r="AB616">
        <v>0</v>
      </c>
      <c r="AC616">
        <v>3</v>
      </c>
      <c r="AD616">
        <v>5</v>
      </c>
      <c r="AE616">
        <v>0</v>
      </c>
      <c r="AF616">
        <v>0</v>
      </c>
      <c r="AG616">
        <v>0</v>
      </c>
      <c r="AH616" t="s">
        <v>122</v>
      </c>
      <c r="AI616" s="1">
        <v>44630.614432870374</v>
      </c>
      <c r="AJ616">
        <v>89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5</v>
      </c>
      <c r="AQ616">
        <v>0</v>
      </c>
      <c r="AR616">
        <v>0</v>
      </c>
      <c r="AS616">
        <v>0</v>
      </c>
      <c r="AT616" t="s">
        <v>86</v>
      </c>
      <c r="AU616" t="s">
        <v>86</v>
      </c>
      <c r="AV616" t="s">
        <v>86</v>
      </c>
      <c r="AW616" t="s">
        <v>86</v>
      </c>
      <c r="AX616" t="s">
        <v>86</v>
      </c>
      <c r="AY616" t="s">
        <v>86</v>
      </c>
      <c r="AZ616" t="s">
        <v>86</v>
      </c>
      <c r="BA616" t="s">
        <v>86</v>
      </c>
      <c r="BB616" t="s">
        <v>86</v>
      </c>
      <c r="BC616" t="s">
        <v>86</v>
      </c>
      <c r="BD616" t="s">
        <v>86</v>
      </c>
      <c r="BE616" t="s">
        <v>86</v>
      </c>
    </row>
    <row r="617" spans="1:57" x14ac:dyDescent="0.45">
      <c r="A617" t="s">
        <v>1414</v>
      </c>
      <c r="B617" t="s">
        <v>77</v>
      </c>
      <c r="C617" t="s">
        <v>1415</v>
      </c>
      <c r="D617" t="s">
        <v>79</v>
      </c>
      <c r="E617" s="2" t="str">
        <f>HYPERLINK("capsilon://?command=openfolder&amp;siteaddress=FAM.docvelocity-na8.net&amp;folderid=FX51D291E2-AB56-7804-956B-A099EBE54C4A","FX22034039")</f>
        <v>FX22034039</v>
      </c>
      <c r="F617" t="s">
        <v>80</v>
      </c>
      <c r="G617" t="s">
        <v>80</v>
      </c>
      <c r="H617" t="s">
        <v>81</v>
      </c>
      <c r="I617" t="s">
        <v>1416</v>
      </c>
      <c r="J617">
        <v>100</v>
      </c>
      <c r="K617" t="s">
        <v>83</v>
      </c>
      <c r="L617" t="s">
        <v>84</v>
      </c>
      <c r="M617" t="s">
        <v>85</v>
      </c>
      <c r="N617">
        <v>1</v>
      </c>
      <c r="O617" s="1">
        <v>44630.577245370368</v>
      </c>
      <c r="P617" s="1">
        <v>44630.625196759262</v>
      </c>
      <c r="Q617">
        <v>3763</v>
      </c>
      <c r="R617">
        <v>380</v>
      </c>
      <c r="S617" t="b">
        <v>0</v>
      </c>
      <c r="T617" t="s">
        <v>86</v>
      </c>
      <c r="U617" t="b">
        <v>0</v>
      </c>
      <c r="V617" t="s">
        <v>87</v>
      </c>
      <c r="W617" s="1">
        <v>44630.625196759262</v>
      </c>
      <c r="X617">
        <v>175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100</v>
      </c>
      <c r="AE617">
        <v>88</v>
      </c>
      <c r="AF617">
        <v>0</v>
      </c>
      <c r="AG617">
        <v>5</v>
      </c>
      <c r="AH617" t="s">
        <v>86</v>
      </c>
      <c r="AI617" t="s">
        <v>86</v>
      </c>
      <c r="AJ617" t="s">
        <v>86</v>
      </c>
      <c r="AK617" t="s">
        <v>86</v>
      </c>
      <c r="AL617" t="s">
        <v>86</v>
      </c>
      <c r="AM617" t="s">
        <v>86</v>
      </c>
      <c r="AN617" t="s">
        <v>86</v>
      </c>
      <c r="AO617" t="s">
        <v>86</v>
      </c>
      <c r="AP617" t="s">
        <v>86</v>
      </c>
      <c r="AQ617" t="s">
        <v>86</v>
      </c>
      <c r="AR617" t="s">
        <v>86</v>
      </c>
      <c r="AS617" t="s">
        <v>86</v>
      </c>
      <c r="AT617" t="s">
        <v>86</v>
      </c>
      <c r="AU617" t="s">
        <v>86</v>
      </c>
      <c r="AV617" t="s">
        <v>86</v>
      </c>
      <c r="AW617" t="s">
        <v>86</v>
      </c>
      <c r="AX617" t="s">
        <v>86</v>
      </c>
      <c r="AY617" t="s">
        <v>86</v>
      </c>
      <c r="AZ617" t="s">
        <v>86</v>
      </c>
      <c r="BA617" t="s">
        <v>86</v>
      </c>
      <c r="BB617" t="s">
        <v>86</v>
      </c>
      <c r="BC617" t="s">
        <v>86</v>
      </c>
      <c r="BD617" t="s">
        <v>86</v>
      </c>
      <c r="BE617" t="s">
        <v>86</v>
      </c>
    </row>
    <row r="618" spans="1:57" x14ac:dyDescent="0.45">
      <c r="A618" t="s">
        <v>1417</v>
      </c>
      <c r="B618" t="s">
        <v>77</v>
      </c>
      <c r="C618" t="s">
        <v>998</v>
      </c>
      <c r="D618" t="s">
        <v>79</v>
      </c>
      <c r="E618" s="2" t="str">
        <f>HYPERLINK("capsilon://?command=openfolder&amp;siteaddress=FAM.docvelocity-na8.net&amp;folderid=FX8AF5C8B7-351F-37F8-8FA4-C3A2AC615D6F","FX22032283")</f>
        <v>FX22032283</v>
      </c>
      <c r="F618" t="s">
        <v>80</v>
      </c>
      <c r="G618" t="s">
        <v>80</v>
      </c>
      <c r="H618" t="s">
        <v>81</v>
      </c>
      <c r="I618" t="s">
        <v>1418</v>
      </c>
      <c r="J618">
        <v>0</v>
      </c>
      <c r="K618" t="s">
        <v>83</v>
      </c>
      <c r="L618" t="s">
        <v>84</v>
      </c>
      <c r="M618" t="s">
        <v>85</v>
      </c>
      <c r="N618">
        <v>2</v>
      </c>
      <c r="O618" s="1">
        <v>44630.580416666664</v>
      </c>
      <c r="P618" s="1">
        <v>44630.615682870368</v>
      </c>
      <c r="Q618">
        <v>2799</v>
      </c>
      <c r="R618">
        <v>248</v>
      </c>
      <c r="S618" t="b">
        <v>0</v>
      </c>
      <c r="T618" t="s">
        <v>86</v>
      </c>
      <c r="U618" t="b">
        <v>0</v>
      </c>
      <c r="V618" t="s">
        <v>200</v>
      </c>
      <c r="W618" s="1">
        <v>44630.582280092596</v>
      </c>
      <c r="X618">
        <v>116</v>
      </c>
      <c r="Y618">
        <v>9</v>
      </c>
      <c r="Z618">
        <v>0</v>
      </c>
      <c r="AA618">
        <v>9</v>
      </c>
      <c r="AB618">
        <v>0</v>
      </c>
      <c r="AC618">
        <v>1</v>
      </c>
      <c r="AD618">
        <v>-9</v>
      </c>
      <c r="AE618">
        <v>0</v>
      </c>
      <c r="AF618">
        <v>0</v>
      </c>
      <c r="AG618">
        <v>0</v>
      </c>
      <c r="AH618" t="s">
        <v>207</v>
      </c>
      <c r="AI618" s="1">
        <v>44630.615682870368</v>
      </c>
      <c r="AJ618">
        <v>132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-9</v>
      </c>
      <c r="AQ618">
        <v>0</v>
      </c>
      <c r="AR618">
        <v>0</v>
      </c>
      <c r="AS618">
        <v>0</v>
      </c>
      <c r="AT618" t="s">
        <v>86</v>
      </c>
      <c r="AU618" t="s">
        <v>86</v>
      </c>
      <c r="AV618" t="s">
        <v>86</v>
      </c>
      <c r="AW618" t="s">
        <v>86</v>
      </c>
      <c r="AX618" t="s">
        <v>86</v>
      </c>
      <c r="AY618" t="s">
        <v>86</v>
      </c>
      <c r="AZ618" t="s">
        <v>86</v>
      </c>
      <c r="BA618" t="s">
        <v>86</v>
      </c>
      <c r="BB618" t="s">
        <v>86</v>
      </c>
      <c r="BC618" t="s">
        <v>86</v>
      </c>
      <c r="BD618" t="s">
        <v>86</v>
      </c>
      <c r="BE618" t="s">
        <v>86</v>
      </c>
    </row>
    <row r="619" spans="1:57" x14ac:dyDescent="0.45">
      <c r="A619" t="s">
        <v>1419</v>
      </c>
      <c r="B619" t="s">
        <v>77</v>
      </c>
      <c r="C619" t="s">
        <v>1420</v>
      </c>
      <c r="D619" t="s">
        <v>79</v>
      </c>
      <c r="E619" s="2" t="str">
        <f>HYPERLINK("capsilon://?command=openfolder&amp;siteaddress=FAM.docvelocity-na8.net&amp;folderid=FXECFB4868-3701-F075-563E-007ABD282269","FX22034025")</f>
        <v>FX22034025</v>
      </c>
      <c r="F619" t="s">
        <v>80</v>
      </c>
      <c r="G619" t="s">
        <v>80</v>
      </c>
      <c r="H619" t="s">
        <v>81</v>
      </c>
      <c r="I619" t="s">
        <v>1421</v>
      </c>
      <c r="J619">
        <v>145</v>
      </c>
      <c r="K619" t="s">
        <v>83</v>
      </c>
      <c r="L619" t="s">
        <v>84</v>
      </c>
      <c r="M619" t="s">
        <v>85</v>
      </c>
      <c r="N619">
        <v>1</v>
      </c>
      <c r="O619" s="1">
        <v>44630.609942129631</v>
      </c>
      <c r="P619" s="1">
        <v>44630.627083333333</v>
      </c>
      <c r="Q619">
        <v>918</v>
      </c>
      <c r="R619">
        <v>563</v>
      </c>
      <c r="S619" t="b">
        <v>0</v>
      </c>
      <c r="T619" t="s">
        <v>86</v>
      </c>
      <c r="U619" t="b">
        <v>0</v>
      </c>
      <c r="V619" t="s">
        <v>87</v>
      </c>
      <c r="W619" s="1">
        <v>44630.627083333333</v>
      </c>
      <c r="X619">
        <v>163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145</v>
      </c>
      <c r="AE619">
        <v>126</v>
      </c>
      <c r="AF619">
        <v>0</v>
      </c>
      <c r="AG619">
        <v>5</v>
      </c>
      <c r="AH619" t="s">
        <v>86</v>
      </c>
      <c r="AI619" t="s">
        <v>86</v>
      </c>
      <c r="AJ619" t="s">
        <v>86</v>
      </c>
      <c r="AK619" t="s">
        <v>86</v>
      </c>
      <c r="AL619" t="s">
        <v>86</v>
      </c>
      <c r="AM619" t="s">
        <v>86</v>
      </c>
      <c r="AN619" t="s">
        <v>86</v>
      </c>
      <c r="AO619" t="s">
        <v>86</v>
      </c>
      <c r="AP619" t="s">
        <v>86</v>
      </c>
      <c r="AQ619" t="s">
        <v>86</v>
      </c>
      <c r="AR619" t="s">
        <v>86</v>
      </c>
      <c r="AS619" t="s">
        <v>86</v>
      </c>
      <c r="AT619" t="s">
        <v>86</v>
      </c>
      <c r="AU619" t="s">
        <v>86</v>
      </c>
      <c r="AV619" t="s">
        <v>86</v>
      </c>
      <c r="AW619" t="s">
        <v>86</v>
      </c>
      <c r="AX619" t="s">
        <v>86</v>
      </c>
      <c r="AY619" t="s">
        <v>86</v>
      </c>
      <c r="AZ619" t="s">
        <v>86</v>
      </c>
      <c r="BA619" t="s">
        <v>86</v>
      </c>
      <c r="BB619" t="s">
        <v>86</v>
      </c>
      <c r="BC619" t="s">
        <v>86</v>
      </c>
      <c r="BD619" t="s">
        <v>86</v>
      </c>
      <c r="BE619" t="s">
        <v>86</v>
      </c>
    </row>
    <row r="620" spans="1:57" x14ac:dyDescent="0.45">
      <c r="A620" t="s">
        <v>1422</v>
      </c>
      <c r="B620" t="s">
        <v>77</v>
      </c>
      <c r="C620" t="s">
        <v>1382</v>
      </c>
      <c r="D620" t="s">
        <v>79</v>
      </c>
      <c r="E620" s="2" t="str">
        <f>HYPERLINK("capsilon://?command=openfolder&amp;siteaddress=FAM.docvelocity-na8.net&amp;folderid=FX78201CF6-E88D-C2E4-F058-D95B9F7BCD0A","FX22019427")</f>
        <v>FX22019427</v>
      </c>
      <c r="F620" t="s">
        <v>80</v>
      </c>
      <c r="G620" t="s">
        <v>80</v>
      </c>
      <c r="H620" t="s">
        <v>81</v>
      </c>
      <c r="I620" t="s">
        <v>1383</v>
      </c>
      <c r="J620">
        <v>557</v>
      </c>
      <c r="K620" t="s">
        <v>83</v>
      </c>
      <c r="L620" t="s">
        <v>84</v>
      </c>
      <c r="M620" t="s">
        <v>85</v>
      </c>
      <c r="N620">
        <v>2</v>
      </c>
      <c r="O620" s="1">
        <v>44630.613518518519</v>
      </c>
      <c r="P620" s="1">
        <v>44630.672685185185</v>
      </c>
      <c r="Q620">
        <v>1638</v>
      </c>
      <c r="R620">
        <v>3474</v>
      </c>
      <c r="S620" t="b">
        <v>0</v>
      </c>
      <c r="T620" t="s">
        <v>86</v>
      </c>
      <c r="U620" t="b">
        <v>1</v>
      </c>
      <c r="V620" t="s">
        <v>154</v>
      </c>
      <c r="W620" s="1">
        <v>44630.627129629633</v>
      </c>
      <c r="X620">
        <v>1052</v>
      </c>
      <c r="Y620">
        <v>494</v>
      </c>
      <c r="Z620">
        <v>0</v>
      </c>
      <c r="AA620">
        <v>494</v>
      </c>
      <c r="AB620">
        <v>0</v>
      </c>
      <c r="AC620">
        <v>37</v>
      </c>
      <c r="AD620">
        <v>63</v>
      </c>
      <c r="AE620">
        <v>0</v>
      </c>
      <c r="AF620">
        <v>0</v>
      </c>
      <c r="AG620">
        <v>0</v>
      </c>
      <c r="AH620" t="s">
        <v>92</v>
      </c>
      <c r="AI620" s="1">
        <v>44630.672685185185</v>
      </c>
      <c r="AJ620">
        <v>2399</v>
      </c>
      <c r="AK620">
        <v>14</v>
      </c>
      <c r="AL620">
        <v>0</v>
      </c>
      <c r="AM620">
        <v>14</v>
      </c>
      <c r="AN620">
        <v>0</v>
      </c>
      <c r="AO620">
        <v>14</v>
      </c>
      <c r="AP620">
        <v>49</v>
      </c>
      <c r="AQ620">
        <v>0</v>
      </c>
      <c r="AR620">
        <v>0</v>
      </c>
      <c r="AS620">
        <v>0</v>
      </c>
      <c r="AT620" t="s">
        <v>86</v>
      </c>
      <c r="AU620" t="s">
        <v>86</v>
      </c>
      <c r="AV620" t="s">
        <v>86</v>
      </c>
      <c r="AW620" t="s">
        <v>86</v>
      </c>
      <c r="AX620" t="s">
        <v>86</v>
      </c>
      <c r="AY620" t="s">
        <v>86</v>
      </c>
      <c r="AZ620" t="s">
        <v>86</v>
      </c>
      <c r="BA620" t="s">
        <v>86</v>
      </c>
      <c r="BB620" t="s">
        <v>86</v>
      </c>
      <c r="BC620" t="s">
        <v>86</v>
      </c>
      <c r="BD620" t="s">
        <v>86</v>
      </c>
      <c r="BE620" t="s">
        <v>86</v>
      </c>
    </row>
    <row r="621" spans="1:57" x14ac:dyDescent="0.45">
      <c r="A621" t="s">
        <v>1423</v>
      </c>
      <c r="B621" t="s">
        <v>77</v>
      </c>
      <c r="C621" t="s">
        <v>1424</v>
      </c>
      <c r="D621" t="s">
        <v>79</v>
      </c>
      <c r="E621" s="2" t="str">
        <f>HYPERLINK("capsilon://?command=openfolder&amp;siteaddress=FAM.docvelocity-na8.net&amp;folderid=FXE29DF806-C472-2E98-6F93-51881D2D429A","FX22034187")</f>
        <v>FX22034187</v>
      </c>
      <c r="F621" t="s">
        <v>80</v>
      </c>
      <c r="G621" t="s">
        <v>80</v>
      </c>
      <c r="H621" t="s">
        <v>81</v>
      </c>
      <c r="I621" t="s">
        <v>1425</v>
      </c>
      <c r="J621">
        <v>228</v>
      </c>
      <c r="K621" t="s">
        <v>83</v>
      </c>
      <c r="L621" t="s">
        <v>84</v>
      </c>
      <c r="M621" t="s">
        <v>85</v>
      </c>
      <c r="N621">
        <v>1</v>
      </c>
      <c r="O621" s="1">
        <v>44630.616747685184</v>
      </c>
      <c r="P621" s="1">
        <v>44630.630879629629</v>
      </c>
      <c r="Q621">
        <v>736</v>
      </c>
      <c r="R621">
        <v>485</v>
      </c>
      <c r="S621" t="b">
        <v>0</v>
      </c>
      <c r="T621" t="s">
        <v>86</v>
      </c>
      <c r="U621" t="b">
        <v>0</v>
      </c>
      <c r="V621" t="s">
        <v>87</v>
      </c>
      <c r="W621" s="1">
        <v>44630.630879629629</v>
      </c>
      <c r="X621">
        <v>97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228</v>
      </c>
      <c r="AE621">
        <v>216</v>
      </c>
      <c r="AF621">
        <v>0</v>
      </c>
      <c r="AG621">
        <v>3</v>
      </c>
      <c r="AH621" t="s">
        <v>86</v>
      </c>
      <c r="AI621" t="s">
        <v>86</v>
      </c>
      <c r="AJ621" t="s">
        <v>86</v>
      </c>
      <c r="AK621" t="s">
        <v>86</v>
      </c>
      <c r="AL621" t="s">
        <v>86</v>
      </c>
      <c r="AM621" t="s">
        <v>86</v>
      </c>
      <c r="AN621" t="s">
        <v>86</v>
      </c>
      <c r="AO621" t="s">
        <v>86</v>
      </c>
      <c r="AP621" t="s">
        <v>86</v>
      </c>
      <c r="AQ621" t="s">
        <v>86</v>
      </c>
      <c r="AR621" t="s">
        <v>86</v>
      </c>
      <c r="AS621" t="s">
        <v>86</v>
      </c>
      <c r="AT621" t="s">
        <v>86</v>
      </c>
      <c r="AU621" t="s">
        <v>86</v>
      </c>
      <c r="AV621" t="s">
        <v>86</v>
      </c>
      <c r="AW621" t="s">
        <v>86</v>
      </c>
      <c r="AX621" t="s">
        <v>86</v>
      </c>
      <c r="AY621" t="s">
        <v>86</v>
      </c>
      <c r="AZ621" t="s">
        <v>86</v>
      </c>
      <c r="BA621" t="s">
        <v>86</v>
      </c>
      <c r="BB621" t="s">
        <v>86</v>
      </c>
      <c r="BC621" t="s">
        <v>86</v>
      </c>
      <c r="BD621" t="s">
        <v>86</v>
      </c>
      <c r="BE621" t="s">
        <v>86</v>
      </c>
    </row>
    <row r="622" spans="1:57" x14ac:dyDescent="0.45">
      <c r="A622" t="s">
        <v>1426</v>
      </c>
      <c r="B622" t="s">
        <v>77</v>
      </c>
      <c r="C622" t="s">
        <v>1427</v>
      </c>
      <c r="D622" t="s">
        <v>79</v>
      </c>
      <c r="E622" s="2" t="str">
        <f>HYPERLINK("capsilon://?command=openfolder&amp;siteaddress=FAM.docvelocity-na8.net&amp;folderid=FXEB2DB94E-8DE6-DDC7-13F9-DC6760C2CD19","FX22034915")</f>
        <v>FX22034915</v>
      </c>
      <c r="F622" t="s">
        <v>80</v>
      </c>
      <c r="G622" t="s">
        <v>80</v>
      </c>
      <c r="H622" t="s">
        <v>81</v>
      </c>
      <c r="I622" t="s">
        <v>1428</v>
      </c>
      <c r="J622">
        <v>374</v>
      </c>
      <c r="K622" t="s">
        <v>83</v>
      </c>
      <c r="L622" t="s">
        <v>84</v>
      </c>
      <c r="M622" t="s">
        <v>85</v>
      </c>
      <c r="N622">
        <v>1</v>
      </c>
      <c r="O622" s="1">
        <v>44630.617789351854</v>
      </c>
      <c r="P622" s="1">
        <v>44630.629745370374</v>
      </c>
      <c r="Q622">
        <v>756</v>
      </c>
      <c r="R622">
        <v>277</v>
      </c>
      <c r="S622" t="b">
        <v>0</v>
      </c>
      <c r="T622" t="s">
        <v>86</v>
      </c>
      <c r="U622" t="b">
        <v>0</v>
      </c>
      <c r="V622" t="s">
        <v>87</v>
      </c>
      <c r="W622" s="1">
        <v>44630.629745370374</v>
      </c>
      <c r="X622">
        <v>224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374</v>
      </c>
      <c r="AE622">
        <v>350</v>
      </c>
      <c r="AF622">
        <v>0</v>
      </c>
      <c r="AG622">
        <v>10</v>
      </c>
      <c r="AH622" t="s">
        <v>86</v>
      </c>
      <c r="AI622" t="s">
        <v>86</v>
      </c>
      <c r="AJ622" t="s">
        <v>86</v>
      </c>
      <c r="AK622" t="s">
        <v>86</v>
      </c>
      <c r="AL622" t="s">
        <v>86</v>
      </c>
      <c r="AM622" t="s">
        <v>86</v>
      </c>
      <c r="AN622" t="s">
        <v>86</v>
      </c>
      <c r="AO622" t="s">
        <v>86</v>
      </c>
      <c r="AP622" t="s">
        <v>86</v>
      </c>
      <c r="AQ622" t="s">
        <v>86</v>
      </c>
      <c r="AR622" t="s">
        <v>86</v>
      </c>
      <c r="AS622" t="s">
        <v>86</v>
      </c>
      <c r="AT622" t="s">
        <v>86</v>
      </c>
      <c r="AU622" t="s">
        <v>86</v>
      </c>
      <c r="AV622" t="s">
        <v>86</v>
      </c>
      <c r="AW622" t="s">
        <v>86</v>
      </c>
      <c r="AX622" t="s">
        <v>86</v>
      </c>
      <c r="AY622" t="s">
        <v>86</v>
      </c>
      <c r="AZ622" t="s">
        <v>86</v>
      </c>
      <c r="BA622" t="s">
        <v>86</v>
      </c>
      <c r="BB622" t="s">
        <v>86</v>
      </c>
      <c r="BC622" t="s">
        <v>86</v>
      </c>
      <c r="BD622" t="s">
        <v>86</v>
      </c>
      <c r="BE622" t="s">
        <v>86</v>
      </c>
    </row>
    <row r="623" spans="1:57" x14ac:dyDescent="0.45">
      <c r="A623" t="s">
        <v>1429</v>
      </c>
      <c r="B623" t="s">
        <v>77</v>
      </c>
      <c r="C623" t="s">
        <v>1385</v>
      </c>
      <c r="D623" t="s">
        <v>79</v>
      </c>
      <c r="E623" s="2" t="str">
        <f>HYPERLINK("capsilon://?command=openfolder&amp;siteaddress=FAM.docvelocity-na8.net&amp;folderid=FX85429D36-FD73-6AAD-A97F-458192FAA4B8","FX22032335")</f>
        <v>FX22032335</v>
      </c>
      <c r="F623" t="s">
        <v>80</v>
      </c>
      <c r="G623" t="s">
        <v>80</v>
      </c>
      <c r="H623" t="s">
        <v>81</v>
      </c>
      <c r="I623" t="s">
        <v>1386</v>
      </c>
      <c r="J623">
        <v>630</v>
      </c>
      <c r="K623" t="s">
        <v>83</v>
      </c>
      <c r="L623" t="s">
        <v>84</v>
      </c>
      <c r="M623" t="s">
        <v>85</v>
      </c>
      <c r="N623">
        <v>2</v>
      </c>
      <c r="O623" s="1">
        <v>44630.619050925925</v>
      </c>
      <c r="P623" s="1">
        <v>44630.684733796297</v>
      </c>
      <c r="Q623">
        <v>66</v>
      </c>
      <c r="R623">
        <v>5609</v>
      </c>
      <c r="S623" t="b">
        <v>0</v>
      </c>
      <c r="T623" t="s">
        <v>86</v>
      </c>
      <c r="U623" t="b">
        <v>1</v>
      </c>
      <c r="V623" t="s">
        <v>139</v>
      </c>
      <c r="W623" s="1">
        <v>44630.662928240738</v>
      </c>
      <c r="X623">
        <v>3787</v>
      </c>
      <c r="Y623">
        <v>539</v>
      </c>
      <c r="Z623">
        <v>0</v>
      </c>
      <c r="AA623">
        <v>539</v>
      </c>
      <c r="AB623">
        <v>0</v>
      </c>
      <c r="AC623">
        <v>65</v>
      </c>
      <c r="AD623">
        <v>91</v>
      </c>
      <c r="AE623">
        <v>0</v>
      </c>
      <c r="AF623">
        <v>0</v>
      </c>
      <c r="AG623">
        <v>0</v>
      </c>
      <c r="AH623" t="s">
        <v>207</v>
      </c>
      <c r="AI623" s="1">
        <v>44630.684733796297</v>
      </c>
      <c r="AJ623">
        <v>1822</v>
      </c>
      <c r="AK623">
        <v>5</v>
      </c>
      <c r="AL623">
        <v>0</v>
      </c>
      <c r="AM623">
        <v>5</v>
      </c>
      <c r="AN623">
        <v>0</v>
      </c>
      <c r="AO623">
        <v>5</v>
      </c>
      <c r="AP623">
        <v>86</v>
      </c>
      <c r="AQ623">
        <v>0</v>
      </c>
      <c r="AR623">
        <v>0</v>
      </c>
      <c r="AS623">
        <v>0</v>
      </c>
      <c r="AT623" t="s">
        <v>86</v>
      </c>
      <c r="AU623" t="s">
        <v>86</v>
      </c>
      <c r="AV623" t="s">
        <v>86</v>
      </c>
      <c r="AW623" t="s">
        <v>86</v>
      </c>
      <c r="AX623" t="s">
        <v>86</v>
      </c>
      <c r="AY623" t="s">
        <v>86</v>
      </c>
      <c r="AZ623" t="s">
        <v>86</v>
      </c>
      <c r="BA623" t="s">
        <v>86</v>
      </c>
      <c r="BB623" t="s">
        <v>86</v>
      </c>
      <c r="BC623" t="s">
        <v>86</v>
      </c>
      <c r="BD623" t="s">
        <v>86</v>
      </c>
      <c r="BE623" t="s">
        <v>86</v>
      </c>
    </row>
    <row r="624" spans="1:57" x14ac:dyDescent="0.45">
      <c r="A624" t="s">
        <v>1430</v>
      </c>
      <c r="B624" t="s">
        <v>77</v>
      </c>
      <c r="C624" t="s">
        <v>1388</v>
      </c>
      <c r="D624" t="s">
        <v>79</v>
      </c>
      <c r="E624" s="2" t="str">
        <f>HYPERLINK("capsilon://?command=openfolder&amp;siteaddress=FAM.docvelocity-na8.net&amp;folderid=FX8E4AA882-74F7-95CC-D63D-7E430F2DEA07","FX22033952")</f>
        <v>FX22033952</v>
      </c>
      <c r="F624" t="s">
        <v>80</v>
      </c>
      <c r="G624" t="s">
        <v>80</v>
      </c>
      <c r="H624" t="s">
        <v>81</v>
      </c>
      <c r="I624" t="s">
        <v>1391</v>
      </c>
      <c r="J624">
        <v>56</v>
      </c>
      <c r="K624" t="s">
        <v>83</v>
      </c>
      <c r="L624" t="s">
        <v>84</v>
      </c>
      <c r="M624" t="s">
        <v>85</v>
      </c>
      <c r="N624">
        <v>2</v>
      </c>
      <c r="O624" s="1">
        <v>44630.620335648149</v>
      </c>
      <c r="P624" s="1">
        <v>44630.647905092592</v>
      </c>
      <c r="Q624">
        <v>1510</v>
      </c>
      <c r="R624">
        <v>872</v>
      </c>
      <c r="S624" t="b">
        <v>0</v>
      </c>
      <c r="T624" t="s">
        <v>86</v>
      </c>
      <c r="U624" t="b">
        <v>1</v>
      </c>
      <c r="V624" t="s">
        <v>105</v>
      </c>
      <c r="W624" s="1">
        <v>44630.628634259258</v>
      </c>
      <c r="X624">
        <v>630</v>
      </c>
      <c r="Y624">
        <v>42</v>
      </c>
      <c r="Z624">
        <v>0</v>
      </c>
      <c r="AA624">
        <v>42</v>
      </c>
      <c r="AB624">
        <v>0</v>
      </c>
      <c r="AC624">
        <v>28</v>
      </c>
      <c r="AD624">
        <v>14</v>
      </c>
      <c r="AE624">
        <v>0</v>
      </c>
      <c r="AF624">
        <v>0</v>
      </c>
      <c r="AG624">
        <v>0</v>
      </c>
      <c r="AH624" t="s">
        <v>207</v>
      </c>
      <c r="AI624" s="1">
        <v>44630.647905092592</v>
      </c>
      <c r="AJ624">
        <v>206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14</v>
      </c>
      <c r="AQ624">
        <v>0</v>
      </c>
      <c r="AR624">
        <v>0</v>
      </c>
      <c r="AS624">
        <v>0</v>
      </c>
      <c r="AT624" t="s">
        <v>86</v>
      </c>
      <c r="AU624" t="s">
        <v>86</v>
      </c>
      <c r="AV624" t="s">
        <v>86</v>
      </c>
      <c r="AW624" t="s">
        <v>86</v>
      </c>
      <c r="AX624" t="s">
        <v>86</v>
      </c>
      <c r="AY624" t="s">
        <v>86</v>
      </c>
      <c r="AZ624" t="s">
        <v>86</v>
      </c>
      <c r="BA624" t="s">
        <v>86</v>
      </c>
      <c r="BB624" t="s">
        <v>86</v>
      </c>
      <c r="BC624" t="s">
        <v>86</v>
      </c>
      <c r="BD624" t="s">
        <v>86</v>
      </c>
      <c r="BE624" t="s">
        <v>86</v>
      </c>
    </row>
    <row r="625" spans="1:57" x14ac:dyDescent="0.45">
      <c r="A625" t="s">
        <v>1431</v>
      </c>
      <c r="B625" t="s">
        <v>77</v>
      </c>
      <c r="C625" t="s">
        <v>1388</v>
      </c>
      <c r="D625" t="s">
        <v>79</v>
      </c>
      <c r="E625" s="2" t="str">
        <f>HYPERLINK("capsilon://?command=openfolder&amp;siteaddress=FAM.docvelocity-na8.net&amp;folderid=FX8E4AA882-74F7-95CC-D63D-7E430F2DEA07","FX22033952")</f>
        <v>FX22033952</v>
      </c>
      <c r="F625" t="s">
        <v>80</v>
      </c>
      <c r="G625" t="s">
        <v>80</v>
      </c>
      <c r="H625" t="s">
        <v>81</v>
      </c>
      <c r="I625" t="s">
        <v>1399</v>
      </c>
      <c r="J625">
        <v>217</v>
      </c>
      <c r="K625" t="s">
        <v>83</v>
      </c>
      <c r="L625" t="s">
        <v>84</v>
      </c>
      <c r="M625" t="s">
        <v>85</v>
      </c>
      <c r="N625">
        <v>2</v>
      </c>
      <c r="O625" s="1">
        <v>44630.621342592596</v>
      </c>
      <c r="P625" s="1">
        <v>44630.653912037036</v>
      </c>
      <c r="Q625">
        <v>960</v>
      </c>
      <c r="R625">
        <v>1854</v>
      </c>
      <c r="S625" t="b">
        <v>0</v>
      </c>
      <c r="T625" t="s">
        <v>86</v>
      </c>
      <c r="U625" t="b">
        <v>1</v>
      </c>
      <c r="V625" t="s">
        <v>91</v>
      </c>
      <c r="W625" s="1">
        <v>44630.636921296296</v>
      </c>
      <c r="X625">
        <v>1336</v>
      </c>
      <c r="Y625">
        <v>177</v>
      </c>
      <c r="Z625">
        <v>0</v>
      </c>
      <c r="AA625">
        <v>177</v>
      </c>
      <c r="AB625">
        <v>0</v>
      </c>
      <c r="AC625">
        <v>22</v>
      </c>
      <c r="AD625">
        <v>40</v>
      </c>
      <c r="AE625">
        <v>0</v>
      </c>
      <c r="AF625">
        <v>0</v>
      </c>
      <c r="AG625">
        <v>0</v>
      </c>
      <c r="AH625" t="s">
        <v>207</v>
      </c>
      <c r="AI625" s="1">
        <v>44630.653912037036</v>
      </c>
      <c r="AJ625">
        <v>518</v>
      </c>
      <c r="AK625">
        <v>2</v>
      </c>
      <c r="AL625">
        <v>0</v>
      </c>
      <c r="AM625">
        <v>2</v>
      </c>
      <c r="AN625">
        <v>0</v>
      </c>
      <c r="AO625">
        <v>2</v>
      </c>
      <c r="AP625">
        <v>38</v>
      </c>
      <c r="AQ625">
        <v>0</v>
      </c>
      <c r="AR625">
        <v>0</v>
      </c>
      <c r="AS625">
        <v>0</v>
      </c>
      <c r="AT625" t="s">
        <v>86</v>
      </c>
      <c r="AU625" t="s">
        <v>86</v>
      </c>
      <c r="AV625" t="s">
        <v>86</v>
      </c>
      <c r="AW625" t="s">
        <v>86</v>
      </c>
      <c r="AX625" t="s">
        <v>86</v>
      </c>
      <c r="AY625" t="s">
        <v>86</v>
      </c>
      <c r="AZ625" t="s">
        <v>86</v>
      </c>
      <c r="BA625" t="s">
        <v>86</v>
      </c>
      <c r="BB625" t="s">
        <v>86</v>
      </c>
      <c r="BC625" t="s">
        <v>86</v>
      </c>
      <c r="BD625" t="s">
        <v>86</v>
      </c>
      <c r="BE625" t="s">
        <v>86</v>
      </c>
    </row>
    <row r="626" spans="1:57" x14ac:dyDescent="0.45">
      <c r="A626" t="s">
        <v>1432</v>
      </c>
      <c r="B626" t="s">
        <v>77</v>
      </c>
      <c r="C626" t="s">
        <v>1388</v>
      </c>
      <c r="D626" t="s">
        <v>79</v>
      </c>
      <c r="E626" s="2" t="str">
        <f>HYPERLINK("capsilon://?command=openfolder&amp;siteaddress=FAM.docvelocity-na8.net&amp;folderid=FX8E4AA882-74F7-95CC-D63D-7E430F2DEA07","FX22033952")</f>
        <v>FX22033952</v>
      </c>
      <c r="F626" t="s">
        <v>80</v>
      </c>
      <c r="G626" t="s">
        <v>80</v>
      </c>
      <c r="H626" t="s">
        <v>81</v>
      </c>
      <c r="I626" t="s">
        <v>1401</v>
      </c>
      <c r="J626">
        <v>56</v>
      </c>
      <c r="K626" t="s">
        <v>83</v>
      </c>
      <c r="L626" t="s">
        <v>84</v>
      </c>
      <c r="M626" t="s">
        <v>85</v>
      </c>
      <c r="N626">
        <v>2</v>
      </c>
      <c r="O626" s="1">
        <v>44630.62228009259</v>
      </c>
      <c r="P626" s="1">
        <v>44630.651192129626</v>
      </c>
      <c r="Q626">
        <v>1617</v>
      </c>
      <c r="R626">
        <v>881</v>
      </c>
      <c r="S626" t="b">
        <v>0</v>
      </c>
      <c r="T626" t="s">
        <v>86</v>
      </c>
      <c r="U626" t="b">
        <v>1</v>
      </c>
      <c r="V626" t="s">
        <v>118</v>
      </c>
      <c r="W626" s="1">
        <v>44630.631631944445</v>
      </c>
      <c r="X626">
        <v>774</v>
      </c>
      <c r="Y626">
        <v>42</v>
      </c>
      <c r="Z626">
        <v>0</v>
      </c>
      <c r="AA626">
        <v>42</v>
      </c>
      <c r="AB626">
        <v>0</v>
      </c>
      <c r="AC626">
        <v>22</v>
      </c>
      <c r="AD626">
        <v>14</v>
      </c>
      <c r="AE626">
        <v>0</v>
      </c>
      <c r="AF626">
        <v>0</v>
      </c>
      <c r="AG626">
        <v>0</v>
      </c>
      <c r="AH626" t="s">
        <v>122</v>
      </c>
      <c r="AI626" s="1">
        <v>44630.651192129626</v>
      </c>
      <c r="AJ626">
        <v>107</v>
      </c>
      <c r="AK626">
        <v>3</v>
      </c>
      <c r="AL626">
        <v>0</v>
      </c>
      <c r="AM626">
        <v>3</v>
      </c>
      <c r="AN626">
        <v>0</v>
      </c>
      <c r="AO626">
        <v>2</v>
      </c>
      <c r="AP626">
        <v>11</v>
      </c>
      <c r="AQ626">
        <v>0</v>
      </c>
      <c r="AR626">
        <v>0</v>
      </c>
      <c r="AS626">
        <v>0</v>
      </c>
      <c r="AT626" t="s">
        <v>86</v>
      </c>
      <c r="AU626" t="s">
        <v>86</v>
      </c>
      <c r="AV626" t="s">
        <v>86</v>
      </c>
      <c r="AW626" t="s">
        <v>86</v>
      </c>
      <c r="AX626" t="s">
        <v>86</v>
      </c>
      <c r="AY626" t="s">
        <v>86</v>
      </c>
      <c r="AZ626" t="s">
        <v>86</v>
      </c>
      <c r="BA626" t="s">
        <v>86</v>
      </c>
      <c r="BB626" t="s">
        <v>86</v>
      </c>
      <c r="BC626" t="s">
        <v>86</v>
      </c>
      <c r="BD626" t="s">
        <v>86</v>
      </c>
      <c r="BE626" t="s">
        <v>86</v>
      </c>
    </row>
    <row r="627" spans="1:57" x14ac:dyDescent="0.45">
      <c r="A627" t="s">
        <v>1433</v>
      </c>
      <c r="B627" t="s">
        <v>77</v>
      </c>
      <c r="C627" t="s">
        <v>1388</v>
      </c>
      <c r="D627" t="s">
        <v>79</v>
      </c>
      <c r="E627" s="2" t="str">
        <f>HYPERLINK("capsilon://?command=openfolder&amp;siteaddress=FAM.docvelocity-na8.net&amp;folderid=FX8E4AA882-74F7-95CC-D63D-7E430F2DEA07","FX22033952")</f>
        <v>FX22033952</v>
      </c>
      <c r="F627" t="s">
        <v>80</v>
      </c>
      <c r="G627" t="s">
        <v>80</v>
      </c>
      <c r="H627" t="s">
        <v>81</v>
      </c>
      <c r="I627" t="s">
        <v>1411</v>
      </c>
      <c r="J627">
        <v>217</v>
      </c>
      <c r="K627" t="s">
        <v>83</v>
      </c>
      <c r="L627" t="s">
        <v>84</v>
      </c>
      <c r="M627" t="s">
        <v>85</v>
      </c>
      <c r="N627">
        <v>2</v>
      </c>
      <c r="O627" s="1">
        <v>44630.624594907407</v>
      </c>
      <c r="P627" s="1">
        <v>44630.655104166668</v>
      </c>
      <c r="Q627">
        <v>1324</v>
      </c>
      <c r="R627">
        <v>1312</v>
      </c>
      <c r="S627" t="b">
        <v>0</v>
      </c>
      <c r="T627" t="s">
        <v>86</v>
      </c>
      <c r="U627" t="b">
        <v>1</v>
      </c>
      <c r="V627" t="s">
        <v>551</v>
      </c>
      <c r="W627" s="1">
        <v>44630.635995370372</v>
      </c>
      <c r="X627">
        <v>975</v>
      </c>
      <c r="Y627">
        <v>192</v>
      </c>
      <c r="Z627">
        <v>0</v>
      </c>
      <c r="AA627">
        <v>192</v>
      </c>
      <c r="AB627">
        <v>0</v>
      </c>
      <c r="AC627">
        <v>13</v>
      </c>
      <c r="AD627">
        <v>25</v>
      </c>
      <c r="AE627">
        <v>0</v>
      </c>
      <c r="AF627">
        <v>0</v>
      </c>
      <c r="AG627">
        <v>0</v>
      </c>
      <c r="AH627" t="s">
        <v>122</v>
      </c>
      <c r="AI627" s="1">
        <v>44630.655104166668</v>
      </c>
      <c r="AJ627">
        <v>337</v>
      </c>
      <c r="AK627">
        <v>6</v>
      </c>
      <c r="AL627">
        <v>0</v>
      </c>
      <c r="AM627">
        <v>6</v>
      </c>
      <c r="AN627">
        <v>0</v>
      </c>
      <c r="AO627">
        <v>5</v>
      </c>
      <c r="AP627">
        <v>19</v>
      </c>
      <c r="AQ627">
        <v>0</v>
      </c>
      <c r="AR627">
        <v>0</v>
      </c>
      <c r="AS627">
        <v>0</v>
      </c>
      <c r="AT627" t="s">
        <v>86</v>
      </c>
      <c r="AU627" t="s">
        <v>86</v>
      </c>
      <c r="AV627" t="s">
        <v>86</v>
      </c>
      <c r="AW627" t="s">
        <v>86</v>
      </c>
      <c r="AX627" t="s">
        <v>86</v>
      </c>
      <c r="AY627" t="s">
        <v>86</v>
      </c>
      <c r="AZ627" t="s">
        <v>86</v>
      </c>
      <c r="BA627" t="s">
        <v>86</v>
      </c>
      <c r="BB627" t="s">
        <v>86</v>
      </c>
      <c r="BC627" t="s">
        <v>86</v>
      </c>
      <c r="BD627" t="s">
        <v>86</v>
      </c>
      <c r="BE627" t="s">
        <v>86</v>
      </c>
    </row>
    <row r="628" spans="1:57" x14ac:dyDescent="0.45">
      <c r="A628" t="s">
        <v>1434</v>
      </c>
      <c r="B628" t="s">
        <v>77</v>
      </c>
      <c r="C628" t="s">
        <v>1415</v>
      </c>
      <c r="D628" t="s">
        <v>79</v>
      </c>
      <c r="E628" s="2" t="str">
        <f>HYPERLINK("capsilon://?command=openfolder&amp;siteaddress=FAM.docvelocity-na8.net&amp;folderid=FX51D291E2-AB56-7804-956B-A099EBE54C4A","FX22034039")</f>
        <v>FX22034039</v>
      </c>
      <c r="F628" t="s">
        <v>80</v>
      </c>
      <c r="G628" t="s">
        <v>80</v>
      </c>
      <c r="H628" t="s">
        <v>81</v>
      </c>
      <c r="I628" t="s">
        <v>1416</v>
      </c>
      <c r="J628">
        <v>180</v>
      </c>
      <c r="K628" t="s">
        <v>83</v>
      </c>
      <c r="L628" t="s">
        <v>84</v>
      </c>
      <c r="M628" t="s">
        <v>85</v>
      </c>
      <c r="N628">
        <v>2</v>
      </c>
      <c r="O628" s="1">
        <v>44630.626203703701</v>
      </c>
      <c r="P628" s="1">
        <v>44630.663634259261</v>
      </c>
      <c r="Q628">
        <v>1979</v>
      </c>
      <c r="R628">
        <v>1255</v>
      </c>
      <c r="S628" t="b">
        <v>0</v>
      </c>
      <c r="T628" t="s">
        <v>86</v>
      </c>
      <c r="U628" t="b">
        <v>1</v>
      </c>
      <c r="V628" t="s">
        <v>154</v>
      </c>
      <c r="W628" s="1">
        <v>44630.632025462961</v>
      </c>
      <c r="X628">
        <v>412</v>
      </c>
      <c r="Y628">
        <v>149</v>
      </c>
      <c r="Z628">
        <v>0</v>
      </c>
      <c r="AA628">
        <v>149</v>
      </c>
      <c r="AB628">
        <v>0</v>
      </c>
      <c r="AC628">
        <v>16</v>
      </c>
      <c r="AD628">
        <v>31</v>
      </c>
      <c r="AE628">
        <v>0</v>
      </c>
      <c r="AF628">
        <v>0</v>
      </c>
      <c r="AG628">
        <v>0</v>
      </c>
      <c r="AH628" t="s">
        <v>207</v>
      </c>
      <c r="AI628" s="1">
        <v>44630.663634259261</v>
      </c>
      <c r="AJ628">
        <v>839</v>
      </c>
      <c r="AK628">
        <v>5</v>
      </c>
      <c r="AL628">
        <v>0</v>
      </c>
      <c r="AM628">
        <v>5</v>
      </c>
      <c r="AN628">
        <v>0</v>
      </c>
      <c r="AO628">
        <v>5</v>
      </c>
      <c r="AP628">
        <v>26</v>
      </c>
      <c r="AQ628">
        <v>0</v>
      </c>
      <c r="AR628">
        <v>0</v>
      </c>
      <c r="AS628">
        <v>0</v>
      </c>
      <c r="AT628" t="s">
        <v>86</v>
      </c>
      <c r="AU628" t="s">
        <v>86</v>
      </c>
      <c r="AV628" t="s">
        <v>86</v>
      </c>
      <c r="AW628" t="s">
        <v>86</v>
      </c>
      <c r="AX628" t="s">
        <v>86</v>
      </c>
      <c r="AY628" t="s">
        <v>86</v>
      </c>
      <c r="AZ628" t="s">
        <v>86</v>
      </c>
      <c r="BA628" t="s">
        <v>86</v>
      </c>
      <c r="BB628" t="s">
        <v>86</v>
      </c>
      <c r="BC628" t="s">
        <v>86</v>
      </c>
      <c r="BD628" t="s">
        <v>86</v>
      </c>
      <c r="BE628" t="s">
        <v>86</v>
      </c>
    </row>
    <row r="629" spans="1:57" x14ac:dyDescent="0.45">
      <c r="A629" t="s">
        <v>1435</v>
      </c>
      <c r="B629" t="s">
        <v>77</v>
      </c>
      <c r="C629" t="s">
        <v>1420</v>
      </c>
      <c r="D629" t="s">
        <v>79</v>
      </c>
      <c r="E629" s="2" t="str">
        <f>HYPERLINK("capsilon://?command=openfolder&amp;siteaddress=FAM.docvelocity-na8.net&amp;folderid=FXECFB4868-3701-F075-563E-007ABD282269","FX22034025")</f>
        <v>FX22034025</v>
      </c>
      <c r="F629" t="s">
        <v>80</v>
      </c>
      <c r="G629" t="s">
        <v>80</v>
      </c>
      <c r="H629" t="s">
        <v>81</v>
      </c>
      <c r="I629" t="s">
        <v>1421</v>
      </c>
      <c r="J629">
        <v>201</v>
      </c>
      <c r="K629" t="s">
        <v>83</v>
      </c>
      <c r="L629" t="s">
        <v>84</v>
      </c>
      <c r="M629" t="s">
        <v>85</v>
      </c>
      <c r="N629">
        <v>2</v>
      </c>
      <c r="O629" s="1">
        <v>44630.627905092595</v>
      </c>
      <c r="P629" s="1">
        <v>44630.657384259262</v>
      </c>
      <c r="Q629">
        <v>1672</v>
      </c>
      <c r="R629">
        <v>875</v>
      </c>
      <c r="S629" t="b">
        <v>0</v>
      </c>
      <c r="T629" t="s">
        <v>86</v>
      </c>
      <c r="U629" t="b">
        <v>1</v>
      </c>
      <c r="V629" t="s">
        <v>94</v>
      </c>
      <c r="W629" s="1">
        <v>44630.636423611111</v>
      </c>
      <c r="X629">
        <v>679</v>
      </c>
      <c r="Y629">
        <v>145</v>
      </c>
      <c r="Z629">
        <v>0</v>
      </c>
      <c r="AA629">
        <v>145</v>
      </c>
      <c r="AB629">
        <v>27</v>
      </c>
      <c r="AC629">
        <v>19</v>
      </c>
      <c r="AD629">
        <v>56</v>
      </c>
      <c r="AE629">
        <v>0</v>
      </c>
      <c r="AF629">
        <v>0</v>
      </c>
      <c r="AG629">
        <v>0</v>
      </c>
      <c r="AH629" t="s">
        <v>122</v>
      </c>
      <c r="AI629" s="1">
        <v>44630.657384259262</v>
      </c>
      <c r="AJ629">
        <v>196</v>
      </c>
      <c r="AK629">
        <v>0</v>
      </c>
      <c r="AL629">
        <v>0</v>
      </c>
      <c r="AM629">
        <v>0</v>
      </c>
      <c r="AN629">
        <v>27</v>
      </c>
      <c r="AO629">
        <v>0</v>
      </c>
      <c r="AP629">
        <v>56</v>
      </c>
      <c r="AQ629">
        <v>0</v>
      </c>
      <c r="AR629">
        <v>0</v>
      </c>
      <c r="AS629">
        <v>0</v>
      </c>
      <c r="AT629" t="s">
        <v>86</v>
      </c>
      <c r="AU629" t="s">
        <v>86</v>
      </c>
      <c r="AV629" t="s">
        <v>86</v>
      </c>
      <c r="AW629" t="s">
        <v>86</v>
      </c>
      <c r="AX629" t="s">
        <v>86</v>
      </c>
      <c r="AY629" t="s">
        <v>86</v>
      </c>
      <c r="AZ629" t="s">
        <v>86</v>
      </c>
      <c r="BA629" t="s">
        <v>86</v>
      </c>
      <c r="BB629" t="s">
        <v>86</v>
      </c>
      <c r="BC629" t="s">
        <v>86</v>
      </c>
      <c r="BD629" t="s">
        <v>86</v>
      </c>
      <c r="BE629" t="s">
        <v>86</v>
      </c>
    </row>
    <row r="630" spans="1:57" x14ac:dyDescent="0.45">
      <c r="A630" t="s">
        <v>1436</v>
      </c>
      <c r="B630" t="s">
        <v>77</v>
      </c>
      <c r="C630" t="s">
        <v>1427</v>
      </c>
      <c r="D630" t="s">
        <v>79</v>
      </c>
      <c r="E630" s="2" t="str">
        <f>HYPERLINK("capsilon://?command=openfolder&amp;siteaddress=FAM.docvelocity-na8.net&amp;folderid=FXEB2DB94E-8DE6-DDC7-13F9-DC6760C2CD19","FX22034915")</f>
        <v>FX22034915</v>
      </c>
      <c r="F630" t="s">
        <v>80</v>
      </c>
      <c r="G630" t="s">
        <v>80</v>
      </c>
      <c r="H630" t="s">
        <v>81</v>
      </c>
      <c r="I630" t="s">
        <v>1428</v>
      </c>
      <c r="J630">
        <v>518</v>
      </c>
      <c r="K630" t="s">
        <v>83</v>
      </c>
      <c r="L630" t="s">
        <v>84</v>
      </c>
      <c r="M630" t="s">
        <v>85</v>
      </c>
      <c r="N630">
        <v>2</v>
      </c>
      <c r="O630" s="1">
        <v>44630.630613425928</v>
      </c>
      <c r="P630" s="1">
        <v>44630.701874999999</v>
      </c>
      <c r="Q630">
        <v>2365</v>
      </c>
      <c r="R630">
        <v>3792</v>
      </c>
      <c r="S630" t="b">
        <v>0</v>
      </c>
      <c r="T630" t="s">
        <v>86</v>
      </c>
      <c r="U630" t="b">
        <v>1</v>
      </c>
      <c r="V630" t="s">
        <v>105</v>
      </c>
      <c r="W630" s="1">
        <v>44630.652013888888</v>
      </c>
      <c r="X630">
        <v>1844</v>
      </c>
      <c r="Y630">
        <v>455</v>
      </c>
      <c r="Z630">
        <v>0</v>
      </c>
      <c r="AA630">
        <v>455</v>
      </c>
      <c r="AB630">
        <v>0</v>
      </c>
      <c r="AC630">
        <v>80</v>
      </c>
      <c r="AD630">
        <v>63</v>
      </c>
      <c r="AE630">
        <v>0</v>
      </c>
      <c r="AF630">
        <v>0</v>
      </c>
      <c r="AG630">
        <v>0</v>
      </c>
      <c r="AH630" t="s">
        <v>106</v>
      </c>
      <c r="AI630" s="1">
        <v>44630.701874999999</v>
      </c>
      <c r="AJ630">
        <v>1921</v>
      </c>
      <c r="AK630">
        <v>10</v>
      </c>
      <c r="AL630">
        <v>0</v>
      </c>
      <c r="AM630">
        <v>10</v>
      </c>
      <c r="AN630">
        <v>0</v>
      </c>
      <c r="AO630">
        <v>10</v>
      </c>
      <c r="AP630">
        <v>53</v>
      </c>
      <c r="AQ630">
        <v>0</v>
      </c>
      <c r="AR630">
        <v>0</v>
      </c>
      <c r="AS630">
        <v>0</v>
      </c>
      <c r="AT630" t="s">
        <v>86</v>
      </c>
      <c r="AU630" t="s">
        <v>86</v>
      </c>
      <c r="AV630" t="s">
        <v>86</v>
      </c>
      <c r="AW630" t="s">
        <v>86</v>
      </c>
      <c r="AX630" t="s">
        <v>86</v>
      </c>
      <c r="AY630" t="s">
        <v>86</v>
      </c>
      <c r="AZ630" t="s">
        <v>86</v>
      </c>
      <c r="BA630" t="s">
        <v>86</v>
      </c>
      <c r="BB630" t="s">
        <v>86</v>
      </c>
      <c r="BC630" t="s">
        <v>86</v>
      </c>
      <c r="BD630" t="s">
        <v>86</v>
      </c>
      <c r="BE630" t="s">
        <v>86</v>
      </c>
    </row>
    <row r="631" spans="1:57" x14ac:dyDescent="0.45">
      <c r="A631" t="s">
        <v>1437</v>
      </c>
      <c r="B631" t="s">
        <v>77</v>
      </c>
      <c r="C631" t="s">
        <v>1424</v>
      </c>
      <c r="D631" t="s">
        <v>79</v>
      </c>
      <c r="E631" s="2" t="str">
        <f>HYPERLINK("capsilon://?command=openfolder&amp;siteaddress=FAM.docvelocity-na8.net&amp;folderid=FXE29DF806-C472-2E98-6F93-51881D2D429A","FX22034187")</f>
        <v>FX22034187</v>
      </c>
      <c r="F631" t="s">
        <v>80</v>
      </c>
      <c r="G631" t="s">
        <v>80</v>
      </c>
      <c r="H631" t="s">
        <v>81</v>
      </c>
      <c r="I631" t="s">
        <v>1425</v>
      </c>
      <c r="J631">
        <v>252</v>
      </c>
      <c r="K631" t="s">
        <v>83</v>
      </c>
      <c r="L631" t="s">
        <v>84</v>
      </c>
      <c r="M631" t="s">
        <v>85</v>
      </c>
      <c r="N631">
        <v>2</v>
      </c>
      <c r="O631" s="1">
        <v>44630.631886574076</v>
      </c>
      <c r="P631" s="1">
        <v>44630.764467592591</v>
      </c>
      <c r="Q631">
        <v>9643</v>
      </c>
      <c r="R631">
        <v>1812</v>
      </c>
      <c r="S631" t="b">
        <v>0</v>
      </c>
      <c r="T631" t="s">
        <v>86</v>
      </c>
      <c r="U631" t="b">
        <v>1</v>
      </c>
      <c r="V631" t="s">
        <v>113</v>
      </c>
      <c r="W631" s="1">
        <v>44630.645416666666</v>
      </c>
      <c r="X631">
        <v>896</v>
      </c>
      <c r="Y631">
        <v>169</v>
      </c>
      <c r="Z631">
        <v>0</v>
      </c>
      <c r="AA631">
        <v>169</v>
      </c>
      <c r="AB631">
        <v>0</v>
      </c>
      <c r="AC631">
        <v>9</v>
      </c>
      <c r="AD631">
        <v>83</v>
      </c>
      <c r="AE631">
        <v>0</v>
      </c>
      <c r="AF631">
        <v>0</v>
      </c>
      <c r="AG631">
        <v>0</v>
      </c>
      <c r="AH631" t="s">
        <v>106</v>
      </c>
      <c r="AI631" s="1">
        <v>44630.764467592591</v>
      </c>
      <c r="AJ631">
        <v>661</v>
      </c>
      <c r="AK631">
        <v>3</v>
      </c>
      <c r="AL631">
        <v>0</v>
      </c>
      <c r="AM631">
        <v>3</v>
      </c>
      <c r="AN631">
        <v>0</v>
      </c>
      <c r="AO631">
        <v>2</v>
      </c>
      <c r="AP631">
        <v>80</v>
      </c>
      <c r="AQ631">
        <v>0</v>
      </c>
      <c r="AR631">
        <v>0</v>
      </c>
      <c r="AS631">
        <v>0</v>
      </c>
      <c r="AT631" t="s">
        <v>86</v>
      </c>
      <c r="AU631" t="s">
        <v>86</v>
      </c>
      <c r="AV631" t="s">
        <v>86</v>
      </c>
      <c r="AW631" t="s">
        <v>86</v>
      </c>
      <c r="AX631" t="s">
        <v>86</v>
      </c>
      <c r="AY631" t="s">
        <v>86</v>
      </c>
      <c r="AZ631" t="s">
        <v>86</v>
      </c>
      <c r="BA631" t="s">
        <v>86</v>
      </c>
      <c r="BB631" t="s">
        <v>86</v>
      </c>
      <c r="BC631" t="s">
        <v>86</v>
      </c>
      <c r="BD631" t="s">
        <v>86</v>
      </c>
      <c r="BE631" t="s">
        <v>86</v>
      </c>
    </row>
    <row r="632" spans="1:57" x14ac:dyDescent="0.45">
      <c r="A632" t="s">
        <v>1438</v>
      </c>
      <c r="B632" t="s">
        <v>77</v>
      </c>
      <c r="C632" t="s">
        <v>1439</v>
      </c>
      <c r="D632" t="s">
        <v>79</v>
      </c>
      <c r="E632" s="2" t="str">
        <f>HYPERLINK("capsilon://?command=openfolder&amp;siteaddress=FAM.docvelocity-na8.net&amp;folderid=FX123D7973-3557-075F-1D8A-52CD92AE8C28","FX22033711")</f>
        <v>FX22033711</v>
      </c>
      <c r="F632" t="s">
        <v>80</v>
      </c>
      <c r="G632" t="s">
        <v>80</v>
      </c>
      <c r="H632" t="s">
        <v>81</v>
      </c>
      <c r="I632" t="s">
        <v>1440</v>
      </c>
      <c r="J632">
        <v>234</v>
      </c>
      <c r="K632" t="s">
        <v>83</v>
      </c>
      <c r="L632" t="s">
        <v>84</v>
      </c>
      <c r="M632" t="s">
        <v>85</v>
      </c>
      <c r="N632">
        <v>1</v>
      </c>
      <c r="O632" s="1">
        <v>44630.654606481483</v>
      </c>
      <c r="P632" s="1">
        <v>44630.673703703702</v>
      </c>
      <c r="Q632">
        <v>1378</v>
      </c>
      <c r="R632">
        <v>272</v>
      </c>
      <c r="S632" t="b">
        <v>0</v>
      </c>
      <c r="T632" t="s">
        <v>86</v>
      </c>
      <c r="U632" t="b">
        <v>0</v>
      </c>
      <c r="V632" t="s">
        <v>87</v>
      </c>
      <c r="W632" s="1">
        <v>44630.673703703702</v>
      </c>
      <c r="X632">
        <v>161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234</v>
      </c>
      <c r="AE632">
        <v>222</v>
      </c>
      <c r="AF632">
        <v>0</v>
      </c>
      <c r="AG632">
        <v>8</v>
      </c>
      <c r="AH632" t="s">
        <v>86</v>
      </c>
      <c r="AI632" t="s">
        <v>86</v>
      </c>
      <c r="AJ632" t="s">
        <v>86</v>
      </c>
      <c r="AK632" t="s">
        <v>86</v>
      </c>
      <c r="AL632" t="s">
        <v>86</v>
      </c>
      <c r="AM632" t="s">
        <v>86</v>
      </c>
      <c r="AN632" t="s">
        <v>86</v>
      </c>
      <c r="AO632" t="s">
        <v>86</v>
      </c>
      <c r="AP632" t="s">
        <v>86</v>
      </c>
      <c r="AQ632" t="s">
        <v>86</v>
      </c>
      <c r="AR632" t="s">
        <v>86</v>
      </c>
      <c r="AS632" t="s">
        <v>86</v>
      </c>
      <c r="AT632" t="s">
        <v>86</v>
      </c>
      <c r="AU632" t="s">
        <v>86</v>
      </c>
      <c r="AV632" t="s">
        <v>86</v>
      </c>
      <c r="AW632" t="s">
        <v>86</v>
      </c>
      <c r="AX632" t="s">
        <v>86</v>
      </c>
      <c r="AY632" t="s">
        <v>86</v>
      </c>
      <c r="AZ632" t="s">
        <v>86</v>
      </c>
      <c r="BA632" t="s">
        <v>86</v>
      </c>
      <c r="BB632" t="s">
        <v>86</v>
      </c>
      <c r="BC632" t="s">
        <v>86</v>
      </c>
      <c r="BD632" t="s">
        <v>86</v>
      </c>
      <c r="BE632" t="s">
        <v>86</v>
      </c>
    </row>
    <row r="633" spans="1:57" x14ac:dyDescent="0.45">
      <c r="A633" t="s">
        <v>1441</v>
      </c>
      <c r="B633" t="s">
        <v>77</v>
      </c>
      <c r="C633" t="s">
        <v>1442</v>
      </c>
      <c r="D633" t="s">
        <v>79</v>
      </c>
      <c r="E633" s="2" t="str">
        <f>HYPERLINK("capsilon://?command=openfolder&amp;siteaddress=FAM.docvelocity-na8.net&amp;folderid=FXA4817BDF-D71C-7F6C-0B52-AD805C6E654E","FX220210945")</f>
        <v>FX220210945</v>
      </c>
      <c r="F633" t="s">
        <v>80</v>
      </c>
      <c r="G633" t="s">
        <v>80</v>
      </c>
      <c r="H633" t="s">
        <v>81</v>
      </c>
      <c r="I633" t="s">
        <v>1443</v>
      </c>
      <c r="J633">
        <v>0</v>
      </c>
      <c r="K633" t="s">
        <v>83</v>
      </c>
      <c r="L633" t="s">
        <v>84</v>
      </c>
      <c r="M633" t="s">
        <v>85</v>
      </c>
      <c r="N633">
        <v>1</v>
      </c>
      <c r="O633" s="1">
        <v>44621.670277777775</v>
      </c>
      <c r="P633" s="1">
        <v>44621.781678240739</v>
      </c>
      <c r="Q633">
        <v>9197</v>
      </c>
      <c r="R633">
        <v>428</v>
      </c>
      <c r="S633" t="b">
        <v>0</v>
      </c>
      <c r="T633" t="s">
        <v>86</v>
      </c>
      <c r="U633" t="b">
        <v>0</v>
      </c>
      <c r="V633" t="s">
        <v>87</v>
      </c>
      <c r="W633" s="1">
        <v>44621.781678240739</v>
      </c>
      <c r="X633">
        <v>179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54</v>
      </c>
      <c r="AF633">
        <v>0</v>
      </c>
      <c r="AG633">
        <v>7</v>
      </c>
      <c r="AH633" t="s">
        <v>86</v>
      </c>
      <c r="AI633" t="s">
        <v>86</v>
      </c>
      <c r="AJ633" t="s">
        <v>86</v>
      </c>
      <c r="AK633" t="s">
        <v>86</v>
      </c>
      <c r="AL633" t="s">
        <v>86</v>
      </c>
      <c r="AM633" t="s">
        <v>86</v>
      </c>
      <c r="AN633" t="s">
        <v>86</v>
      </c>
      <c r="AO633" t="s">
        <v>86</v>
      </c>
      <c r="AP633" t="s">
        <v>86</v>
      </c>
      <c r="AQ633" t="s">
        <v>86</v>
      </c>
      <c r="AR633" t="s">
        <v>86</v>
      </c>
      <c r="AS633" t="s">
        <v>86</v>
      </c>
      <c r="AT633" t="s">
        <v>86</v>
      </c>
      <c r="AU633" t="s">
        <v>86</v>
      </c>
      <c r="AV633" t="s">
        <v>86</v>
      </c>
      <c r="AW633" t="s">
        <v>86</v>
      </c>
      <c r="AX633" t="s">
        <v>86</v>
      </c>
      <c r="AY633" t="s">
        <v>86</v>
      </c>
      <c r="AZ633" t="s">
        <v>86</v>
      </c>
      <c r="BA633" t="s">
        <v>86</v>
      </c>
      <c r="BB633" t="s">
        <v>86</v>
      </c>
      <c r="BC633" t="s">
        <v>86</v>
      </c>
      <c r="BD633" t="s">
        <v>86</v>
      </c>
      <c r="BE633" t="s">
        <v>86</v>
      </c>
    </row>
    <row r="634" spans="1:57" x14ac:dyDescent="0.45">
      <c r="A634" t="s">
        <v>1444</v>
      </c>
      <c r="B634" t="s">
        <v>77</v>
      </c>
      <c r="C634" t="s">
        <v>1445</v>
      </c>
      <c r="D634" t="s">
        <v>79</v>
      </c>
      <c r="E634" s="2" t="str">
        <f>HYPERLINK("capsilon://?command=openfolder&amp;siteaddress=FAM.docvelocity-na8.net&amp;folderid=FX1E332332-B550-7652-F884-9319CE62D8C0","FX2201523")</f>
        <v>FX2201523</v>
      </c>
      <c r="F634" t="s">
        <v>80</v>
      </c>
      <c r="G634" t="s">
        <v>80</v>
      </c>
      <c r="H634" t="s">
        <v>81</v>
      </c>
      <c r="I634" t="s">
        <v>1446</v>
      </c>
      <c r="J634">
        <v>0</v>
      </c>
      <c r="K634" t="s">
        <v>83</v>
      </c>
      <c r="L634" t="s">
        <v>84</v>
      </c>
      <c r="M634" t="s">
        <v>85</v>
      </c>
      <c r="N634">
        <v>2</v>
      </c>
      <c r="O634" s="1">
        <v>44621.67083333333</v>
      </c>
      <c r="P634" s="1">
        <v>44621.697893518518</v>
      </c>
      <c r="Q634">
        <v>2123</v>
      </c>
      <c r="R634">
        <v>215</v>
      </c>
      <c r="S634" t="b">
        <v>0</v>
      </c>
      <c r="T634" t="s">
        <v>86</v>
      </c>
      <c r="U634" t="b">
        <v>0</v>
      </c>
      <c r="V634" t="s">
        <v>200</v>
      </c>
      <c r="W634" s="1">
        <v>44621.673773148148</v>
      </c>
      <c r="X634">
        <v>156</v>
      </c>
      <c r="Y634">
        <v>0</v>
      </c>
      <c r="Z634">
        <v>0</v>
      </c>
      <c r="AA634">
        <v>0</v>
      </c>
      <c r="AB634">
        <v>37</v>
      </c>
      <c r="AC634">
        <v>0</v>
      </c>
      <c r="AD634">
        <v>0</v>
      </c>
      <c r="AE634">
        <v>0</v>
      </c>
      <c r="AF634">
        <v>0</v>
      </c>
      <c r="AG634">
        <v>0</v>
      </c>
      <c r="AH634" t="s">
        <v>92</v>
      </c>
      <c r="AI634" s="1">
        <v>44621.697893518518</v>
      </c>
      <c r="AJ634">
        <v>59</v>
      </c>
      <c r="AK634">
        <v>0</v>
      </c>
      <c r="AL634">
        <v>0</v>
      </c>
      <c r="AM634">
        <v>0</v>
      </c>
      <c r="AN634">
        <v>37</v>
      </c>
      <c r="AO634">
        <v>0</v>
      </c>
      <c r="AP634">
        <v>0</v>
      </c>
      <c r="AQ634">
        <v>0</v>
      </c>
      <c r="AR634">
        <v>0</v>
      </c>
      <c r="AS634">
        <v>0</v>
      </c>
      <c r="AT634" t="s">
        <v>86</v>
      </c>
      <c r="AU634" t="s">
        <v>86</v>
      </c>
      <c r="AV634" t="s">
        <v>86</v>
      </c>
      <c r="AW634" t="s">
        <v>86</v>
      </c>
      <c r="AX634" t="s">
        <v>86</v>
      </c>
      <c r="AY634" t="s">
        <v>86</v>
      </c>
      <c r="AZ634" t="s">
        <v>86</v>
      </c>
      <c r="BA634" t="s">
        <v>86</v>
      </c>
      <c r="BB634" t="s">
        <v>86</v>
      </c>
      <c r="BC634" t="s">
        <v>86</v>
      </c>
      <c r="BD634" t="s">
        <v>86</v>
      </c>
      <c r="BE634" t="s">
        <v>86</v>
      </c>
    </row>
    <row r="635" spans="1:57" x14ac:dyDescent="0.45">
      <c r="A635" t="s">
        <v>1447</v>
      </c>
      <c r="B635" t="s">
        <v>77</v>
      </c>
      <c r="C635" t="s">
        <v>1439</v>
      </c>
      <c r="D635" t="s">
        <v>79</v>
      </c>
      <c r="E635" s="2" t="str">
        <f>HYPERLINK("capsilon://?command=openfolder&amp;siteaddress=FAM.docvelocity-na8.net&amp;folderid=FX123D7973-3557-075F-1D8A-52CD92AE8C28","FX22033711")</f>
        <v>FX22033711</v>
      </c>
      <c r="F635" t="s">
        <v>80</v>
      </c>
      <c r="G635" t="s">
        <v>80</v>
      </c>
      <c r="H635" t="s">
        <v>81</v>
      </c>
      <c r="I635" t="s">
        <v>1440</v>
      </c>
      <c r="J635">
        <v>382</v>
      </c>
      <c r="K635" t="s">
        <v>83</v>
      </c>
      <c r="L635" t="s">
        <v>84</v>
      </c>
      <c r="M635" t="s">
        <v>85</v>
      </c>
      <c r="N635">
        <v>2</v>
      </c>
      <c r="O635" s="1">
        <v>44630.674675925926</v>
      </c>
      <c r="P635" s="1">
        <v>44630.795370370368</v>
      </c>
      <c r="Q635">
        <v>3691</v>
      </c>
      <c r="R635">
        <v>6737</v>
      </c>
      <c r="S635" t="b">
        <v>0</v>
      </c>
      <c r="T635" t="s">
        <v>86</v>
      </c>
      <c r="U635" t="b">
        <v>1</v>
      </c>
      <c r="V635" t="s">
        <v>118</v>
      </c>
      <c r="W635" s="1">
        <v>44630.733206018522</v>
      </c>
      <c r="X635">
        <v>4996</v>
      </c>
      <c r="Y635">
        <v>409</v>
      </c>
      <c r="Z635">
        <v>0</v>
      </c>
      <c r="AA635">
        <v>409</v>
      </c>
      <c r="AB635">
        <v>0</v>
      </c>
      <c r="AC635">
        <v>158</v>
      </c>
      <c r="AD635">
        <v>-27</v>
      </c>
      <c r="AE635">
        <v>0</v>
      </c>
      <c r="AF635">
        <v>0</v>
      </c>
      <c r="AG635">
        <v>0</v>
      </c>
      <c r="AH635" t="s">
        <v>106</v>
      </c>
      <c r="AI635" s="1">
        <v>44630.795370370368</v>
      </c>
      <c r="AJ635">
        <v>1692</v>
      </c>
      <c r="AK635">
        <v>28</v>
      </c>
      <c r="AL635">
        <v>0</v>
      </c>
      <c r="AM635">
        <v>28</v>
      </c>
      <c r="AN635">
        <v>0</v>
      </c>
      <c r="AO635">
        <v>28</v>
      </c>
      <c r="AP635">
        <v>-55</v>
      </c>
      <c r="AQ635">
        <v>0</v>
      </c>
      <c r="AR635">
        <v>0</v>
      </c>
      <c r="AS635">
        <v>0</v>
      </c>
      <c r="AT635" t="s">
        <v>86</v>
      </c>
      <c r="AU635" t="s">
        <v>86</v>
      </c>
      <c r="AV635" t="s">
        <v>86</v>
      </c>
      <c r="AW635" t="s">
        <v>86</v>
      </c>
      <c r="AX635" t="s">
        <v>86</v>
      </c>
      <c r="AY635" t="s">
        <v>86</v>
      </c>
      <c r="AZ635" t="s">
        <v>86</v>
      </c>
      <c r="BA635" t="s">
        <v>86</v>
      </c>
      <c r="BB635" t="s">
        <v>86</v>
      </c>
      <c r="BC635" t="s">
        <v>86</v>
      </c>
      <c r="BD635" t="s">
        <v>86</v>
      </c>
      <c r="BE635" t="s">
        <v>86</v>
      </c>
    </row>
    <row r="636" spans="1:57" x14ac:dyDescent="0.45">
      <c r="A636" t="s">
        <v>1448</v>
      </c>
      <c r="B636" t="s">
        <v>77</v>
      </c>
      <c r="C636" t="s">
        <v>1094</v>
      </c>
      <c r="D636" t="s">
        <v>79</v>
      </c>
      <c r="E636" s="2" t="str">
        <f>HYPERLINK("capsilon://?command=openfolder&amp;siteaddress=FAM.docvelocity-na8.net&amp;folderid=FXD3D308A8-71E9-C2D9-7390-D2652B0FA52A","FX22034077")</f>
        <v>FX22034077</v>
      </c>
      <c r="F636" t="s">
        <v>80</v>
      </c>
      <c r="G636" t="s">
        <v>80</v>
      </c>
      <c r="H636" t="s">
        <v>81</v>
      </c>
      <c r="I636" t="s">
        <v>1449</v>
      </c>
      <c r="J636">
        <v>28</v>
      </c>
      <c r="K636" t="s">
        <v>83</v>
      </c>
      <c r="L636" t="s">
        <v>84</v>
      </c>
      <c r="M636" t="s">
        <v>85</v>
      </c>
      <c r="N636">
        <v>2</v>
      </c>
      <c r="O636" s="1">
        <v>44630.692187499997</v>
      </c>
      <c r="P636" s="1">
        <v>44630.787627314814</v>
      </c>
      <c r="Q636">
        <v>8037</v>
      </c>
      <c r="R636">
        <v>209</v>
      </c>
      <c r="S636" t="b">
        <v>0</v>
      </c>
      <c r="T636" t="s">
        <v>86</v>
      </c>
      <c r="U636" t="b">
        <v>0</v>
      </c>
      <c r="V636" t="s">
        <v>105</v>
      </c>
      <c r="W636" s="1">
        <v>44630.694016203706</v>
      </c>
      <c r="X636">
        <v>152</v>
      </c>
      <c r="Y636">
        <v>21</v>
      </c>
      <c r="Z636">
        <v>0</v>
      </c>
      <c r="AA636">
        <v>21</v>
      </c>
      <c r="AB636">
        <v>0</v>
      </c>
      <c r="AC636">
        <v>2</v>
      </c>
      <c r="AD636">
        <v>7</v>
      </c>
      <c r="AE636">
        <v>0</v>
      </c>
      <c r="AF636">
        <v>0</v>
      </c>
      <c r="AG636">
        <v>0</v>
      </c>
      <c r="AH636" t="s">
        <v>122</v>
      </c>
      <c r="AI636" s="1">
        <v>44630.787627314814</v>
      </c>
      <c r="AJ636">
        <v>57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7</v>
      </c>
      <c r="AQ636">
        <v>0</v>
      </c>
      <c r="AR636">
        <v>0</v>
      </c>
      <c r="AS636">
        <v>0</v>
      </c>
      <c r="AT636" t="s">
        <v>86</v>
      </c>
      <c r="AU636" t="s">
        <v>86</v>
      </c>
      <c r="AV636" t="s">
        <v>86</v>
      </c>
      <c r="AW636" t="s">
        <v>86</v>
      </c>
      <c r="AX636" t="s">
        <v>86</v>
      </c>
      <c r="AY636" t="s">
        <v>86</v>
      </c>
      <c r="AZ636" t="s">
        <v>86</v>
      </c>
      <c r="BA636" t="s">
        <v>86</v>
      </c>
      <c r="BB636" t="s">
        <v>86</v>
      </c>
      <c r="BC636" t="s">
        <v>86</v>
      </c>
      <c r="BD636" t="s">
        <v>86</v>
      </c>
      <c r="BE636" t="s">
        <v>86</v>
      </c>
    </row>
    <row r="637" spans="1:57" x14ac:dyDescent="0.45">
      <c r="A637" t="s">
        <v>1450</v>
      </c>
      <c r="B637" t="s">
        <v>77</v>
      </c>
      <c r="C637" t="s">
        <v>1177</v>
      </c>
      <c r="D637" t="s">
        <v>79</v>
      </c>
      <c r="E637" s="2" t="str">
        <f>HYPERLINK("capsilon://?command=openfolder&amp;siteaddress=FAM.docvelocity-na8.net&amp;folderid=FX870D95C1-825C-096E-A545-F9B6CF670034","FX22033248")</f>
        <v>FX22033248</v>
      </c>
      <c r="F637" t="s">
        <v>80</v>
      </c>
      <c r="G637" t="s">
        <v>80</v>
      </c>
      <c r="H637" t="s">
        <v>81</v>
      </c>
      <c r="I637" t="s">
        <v>1451</v>
      </c>
      <c r="J637">
        <v>32</v>
      </c>
      <c r="K637" t="s">
        <v>83</v>
      </c>
      <c r="L637" t="s">
        <v>84</v>
      </c>
      <c r="M637" t="s">
        <v>85</v>
      </c>
      <c r="N637">
        <v>1</v>
      </c>
      <c r="O637" s="1">
        <v>44630.700752314813</v>
      </c>
      <c r="P637" s="1">
        <v>44630.773796296293</v>
      </c>
      <c r="Q637">
        <v>5709</v>
      </c>
      <c r="R637">
        <v>602</v>
      </c>
      <c r="S637" t="b">
        <v>0</v>
      </c>
      <c r="T637" t="s">
        <v>86</v>
      </c>
      <c r="U637" t="b">
        <v>0</v>
      </c>
      <c r="V637" t="s">
        <v>87</v>
      </c>
      <c r="W637" s="1">
        <v>44630.773796296293</v>
      </c>
      <c r="X637">
        <v>193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32</v>
      </c>
      <c r="AE637">
        <v>27</v>
      </c>
      <c r="AF637">
        <v>0</v>
      </c>
      <c r="AG637">
        <v>2</v>
      </c>
      <c r="AH637" t="s">
        <v>86</v>
      </c>
      <c r="AI637" t="s">
        <v>86</v>
      </c>
      <c r="AJ637" t="s">
        <v>86</v>
      </c>
      <c r="AK637" t="s">
        <v>86</v>
      </c>
      <c r="AL637" t="s">
        <v>86</v>
      </c>
      <c r="AM637" t="s">
        <v>86</v>
      </c>
      <c r="AN637" t="s">
        <v>86</v>
      </c>
      <c r="AO637" t="s">
        <v>86</v>
      </c>
      <c r="AP637" t="s">
        <v>86</v>
      </c>
      <c r="AQ637" t="s">
        <v>86</v>
      </c>
      <c r="AR637" t="s">
        <v>86</v>
      </c>
      <c r="AS637" t="s">
        <v>86</v>
      </c>
      <c r="AT637" t="s">
        <v>86</v>
      </c>
      <c r="AU637" t="s">
        <v>86</v>
      </c>
      <c r="AV637" t="s">
        <v>86</v>
      </c>
      <c r="AW637" t="s">
        <v>86</v>
      </c>
      <c r="AX637" t="s">
        <v>86</v>
      </c>
      <c r="AY637" t="s">
        <v>86</v>
      </c>
      <c r="AZ637" t="s">
        <v>86</v>
      </c>
      <c r="BA637" t="s">
        <v>86</v>
      </c>
      <c r="BB637" t="s">
        <v>86</v>
      </c>
      <c r="BC637" t="s">
        <v>86</v>
      </c>
      <c r="BD637" t="s">
        <v>86</v>
      </c>
      <c r="BE637" t="s">
        <v>86</v>
      </c>
    </row>
    <row r="638" spans="1:57" x14ac:dyDescent="0.45">
      <c r="A638" t="s">
        <v>1452</v>
      </c>
      <c r="B638" t="s">
        <v>77</v>
      </c>
      <c r="C638" t="s">
        <v>1453</v>
      </c>
      <c r="D638" t="s">
        <v>79</v>
      </c>
      <c r="E638" s="2" t="str">
        <f>HYPERLINK("capsilon://?command=openfolder&amp;siteaddress=FAM.docvelocity-na8.net&amp;folderid=FXB5D48ECF-FF6E-05E5-1498-6643B0C85074","FX22035037")</f>
        <v>FX22035037</v>
      </c>
      <c r="F638" t="s">
        <v>80</v>
      </c>
      <c r="G638" t="s">
        <v>80</v>
      </c>
      <c r="H638" t="s">
        <v>81</v>
      </c>
      <c r="I638" t="s">
        <v>1454</v>
      </c>
      <c r="J638">
        <v>148</v>
      </c>
      <c r="K638" t="s">
        <v>83</v>
      </c>
      <c r="L638" t="s">
        <v>84</v>
      </c>
      <c r="M638" t="s">
        <v>85</v>
      </c>
      <c r="N638">
        <v>1</v>
      </c>
      <c r="O638" s="1">
        <v>44630.702499999999</v>
      </c>
      <c r="P638" s="1">
        <v>44630.775219907409</v>
      </c>
      <c r="Q638">
        <v>5982</v>
      </c>
      <c r="R638">
        <v>301</v>
      </c>
      <c r="S638" t="b">
        <v>0</v>
      </c>
      <c r="T638" t="s">
        <v>86</v>
      </c>
      <c r="U638" t="b">
        <v>0</v>
      </c>
      <c r="V638" t="s">
        <v>87</v>
      </c>
      <c r="W638" s="1">
        <v>44630.775219907409</v>
      </c>
      <c r="X638">
        <v>122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148</v>
      </c>
      <c r="AE638">
        <v>136</v>
      </c>
      <c r="AF638">
        <v>0</v>
      </c>
      <c r="AG638">
        <v>4</v>
      </c>
      <c r="AH638" t="s">
        <v>86</v>
      </c>
      <c r="AI638" t="s">
        <v>86</v>
      </c>
      <c r="AJ638" t="s">
        <v>86</v>
      </c>
      <c r="AK638" t="s">
        <v>86</v>
      </c>
      <c r="AL638" t="s">
        <v>86</v>
      </c>
      <c r="AM638" t="s">
        <v>86</v>
      </c>
      <c r="AN638" t="s">
        <v>86</v>
      </c>
      <c r="AO638" t="s">
        <v>86</v>
      </c>
      <c r="AP638" t="s">
        <v>86</v>
      </c>
      <c r="AQ638" t="s">
        <v>86</v>
      </c>
      <c r="AR638" t="s">
        <v>86</v>
      </c>
      <c r="AS638" t="s">
        <v>86</v>
      </c>
      <c r="AT638" t="s">
        <v>86</v>
      </c>
      <c r="AU638" t="s">
        <v>86</v>
      </c>
      <c r="AV638" t="s">
        <v>86</v>
      </c>
      <c r="AW638" t="s">
        <v>86</v>
      </c>
      <c r="AX638" t="s">
        <v>86</v>
      </c>
      <c r="AY638" t="s">
        <v>86</v>
      </c>
      <c r="AZ638" t="s">
        <v>86</v>
      </c>
      <c r="BA638" t="s">
        <v>86</v>
      </c>
      <c r="BB638" t="s">
        <v>86</v>
      </c>
      <c r="BC638" t="s">
        <v>86</v>
      </c>
      <c r="BD638" t="s">
        <v>86</v>
      </c>
      <c r="BE638" t="s">
        <v>86</v>
      </c>
    </row>
    <row r="639" spans="1:57" x14ac:dyDescent="0.45">
      <c r="A639" t="s">
        <v>1455</v>
      </c>
      <c r="B639" t="s">
        <v>77</v>
      </c>
      <c r="C639" t="s">
        <v>1456</v>
      </c>
      <c r="D639" t="s">
        <v>79</v>
      </c>
      <c r="E639" s="2" t="str">
        <f>HYPERLINK("capsilon://?command=openfolder&amp;siteaddress=FAM.docvelocity-na8.net&amp;folderid=FXEEBEDC5F-EC86-CEC9-FCCD-B2C7908AE836","FX21114994")</f>
        <v>FX21114994</v>
      </c>
      <c r="F639" t="s">
        <v>80</v>
      </c>
      <c r="G639" t="s">
        <v>80</v>
      </c>
      <c r="H639" t="s">
        <v>81</v>
      </c>
      <c r="I639" t="s">
        <v>1457</v>
      </c>
      <c r="J639">
        <v>0</v>
      </c>
      <c r="K639" t="s">
        <v>83</v>
      </c>
      <c r="L639" t="s">
        <v>84</v>
      </c>
      <c r="M639" t="s">
        <v>85</v>
      </c>
      <c r="N639">
        <v>2</v>
      </c>
      <c r="O639" s="1">
        <v>44630.718263888892</v>
      </c>
      <c r="P639" s="1">
        <v>44630.792094907411</v>
      </c>
      <c r="Q639">
        <v>5183</v>
      </c>
      <c r="R639">
        <v>1196</v>
      </c>
      <c r="S639" t="b">
        <v>0</v>
      </c>
      <c r="T639" t="s">
        <v>86</v>
      </c>
      <c r="U639" t="b">
        <v>0</v>
      </c>
      <c r="V639" t="s">
        <v>139</v>
      </c>
      <c r="W639" s="1">
        <v>44630.730462962965</v>
      </c>
      <c r="X639">
        <v>1047</v>
      </c>
      <c r="Y639">
        <v>52</v>
      </c>
      <c r="Z639">
        <v>0</v>
      </c>
      <c r="AA639">
        <v>52</v>
      </c>
      <c r="AB639">
        <v>0</v>
      </c>
      <c r="AC639">
        <v>33</v>
      </c>
      <c r="AD639">
        <v>-52</v>
      </c>
      <c r="AE639">
        <v>0</v>
      </c>
      <c r="AF639">
        <v>0</v>
      </c>
      <c r="AG639">
        <v>0</v>
      </c>
      <c r="AH639" t="s">
        <v>122</v>
      </c>
      <c r="AI639" s="1">
        <v>44630.792094907411</v>
      </c>
      <c r="AJ639">
        <v>149</v>
      </c>
      <c r="AK639">
        <v>2</v>
      </c>
      <c r="AL639">
        <v>0</v>
      </c>
      <c r="AM639">
        <v>2</v>
      </c>
      <c r="AN639">
        <v>0</v>
      </c>
      <c r="AO639">
        <v>1</v>
      </c>
      <c r="AP639">
        <v>-54</v>
      </c>
      <c r="AQ639">
        <v>0</v>
      </c>
      <c r="AR639">
        <v>0</v>
      </c>
      <c r="AS639">
        <v>0</v>
      </c>
      <c r="AT639" t="s">
        <v>86</v>
      </c>
      <c r="AU639" t="s">
        <v>86</v>
      </c>
      <c r="AV639" t="s">
        <v>86</v>
      </c>
      <c r="AW639" t="s">
        <v>86</v>
      </c>
      <c r="AX639" t="s">
        <v>86</v>
      </c>
      <c r="AY639" t="s">
        <v>86</v>
      </c>
      <c r="AZ639" t="s">
        <v>86</v>
      </c>
      <c r="BA639" t="s">
        <v>86</v>
      </c>
      <c r="BB639" t="s">
        <v>86</v>
      </c>
      <c r="BC639" t="s">
        <v>86</v>
      </c>
      <c r="BD639" t="s">
        <v>86</v>
      </c>
      <c r="BE639" t="s">
        <v>86</v>
      </c>
    </row>
    <row r="640" spans="1:57" x14ac:dyDescent="0.45">
      <c r="A640" t="s">
        <v>1458</v>
      </c>
      <c r="B640" t="s">
        <v>77</v>
      </c>
      <c r="C640" t="s">
        <v>1459</v>
      </c>
      <c r="D640" t="s">
        <v>79</v>
      </c>
      <c r="E640" s="2" t="str">
        <f>HYPERLINK("capsilon://?command=openfolder&amp;siteaddress=FAM.docvelocity-na8.net&amp;folderid=FXC92D837E-15F8-F67D-73DC-276D8AADC9C6","FX22034963")</f>
        <v>FX22034963</v>
      </c>
      <c r="F640" t="s">
        <v>80</v>
      </c>
      <c r="G640" t="s">
        <v>80</v>
      </c>
      <c r="H640" t="s">
        <v>81</v>
      </c>
      <c r="I640" t="s">
        <v>1460</v>
      </c>
      <c r="J640">
        <v>140</v>
      </c>
      <c r="K640" t="s">
        <v>83</v>
      </c>
      <c r="L640" t="s">
        <v>84</v>
      </c>
      <c r="M640" t="s">
        <v>85</v>
      </c>
      <c r="N640">
        <v>2</v>
      </c>
      <c r="O640" s="1">
        <v>44630.725254629629</v>
      </c>
      <c r="P640" s="1">
        <v>44630.79378472222</v>
      </c>
      <c r="Q640">
        <v>4872</v>
      </c>
      <c r="R640">
        <v>1049</v>
      </c>
      <c r="S640" t="b">
        <v>0</v>
      </c>
      <c r="T640" t="s">
        <v>86</v>
      </c>
      <c r="U640" t="b">
        <v>0</v>
      </c>
      <c r="V640" t="s">
        <v>154</v>
      </c>
      <c r="W640" s="1">
        <v>44630.737384259257</v>
      </c>
      <c r="X640">
        <v>904</v>
      </c>
      <c r="Y640">
        <v>114</v>
      </c>
      <c r="Z640">
        <v>0</v>
      </c>
      <c r="AA640">
        <v>114</v>
      </c>
      <c r="AB640">
        <v>0</v>
      </c>
      <c r="AC640">
        <v>38</v>
      </c>
      <c r="AD640">
        <v>26</v>
      </c>
      <c r="AE640">
        <v>0</v>
      </c>
      <c r="AF640">
        <v>0</v>
      </c>
      <c r="AG640">
        <v>0</v>
      </c>
      <c r="AH640" t="s">
        <v>122</v>
      </c>
      <c r="AI640" s="1">
        <v>44630.79378472222</v>
      </c>
      <c r="AJ640">
        <v>145</v>
      </c>
      <c r="AK640">
        <v>2</v>
      </c>
      <c r="AL640">
        <v>0</v>
      </c>
      <c r="AM640">
        <v>2</v>
      </c>
      <c r="AN640">
        <v>0</v>
      </c>
      <c r="AO640">
        <v>1</v>
      </c>
      <c r="AP640">
        <v>24</v>
      </c>
      <c r="AQ640">
        <v>0</v>
      </c>
      <c r="AR640">
        <v>0</v>
      </c>
      <c r="AS640">
        <v>0</v>
      </c>
      <c r="AT640" t="s">
        <v>86</v>
      </c>
      <c r="AU640" t="s">
        <v>86</v>
      </c>
      <c r="AV640" t="s">
        <v>86</v>
      </c>
      <c r="AW640" t="s">
        <v>86</v>
      </c>
      <c r="AX640" t="s">
        <v>86</v>
      </c>
      <c r="AY640" t="s">
        <v>86</v>
      </c>
      <c r="AZ640" t="s">
        <v>86</v>
      </c>
      <c r="BA640" t="s">
        <v>86</v>
      </c>
      <c r="BB640" t="s">
        <v>86</v>
      </c>
      <c r="BC640" t="s">
        <v>86</v>
      </c>
      <c r="BD640" t="s">
        <v>86</v>
      </c>
      <c r="BE640" t="s">
        <v>86</v>
      </c>
    </row>
    <row r="641" spans="1:57" x14ac:dyDescent="0.45">
      <c r="A641" t="s">
        <v>1461</v>
      </c>
      <c r="B641" t="s">
        <v>77</v>
      </c>
      <c r="C641" t="s">
        <v>1462</v>
      </c>
      <c r="D641" t="s">
        <v>79</v>
      </c>
      <c r="E641" s="2" t="str">
        <f>HYPERLINK("capsilon://?command=openfolder&amp;siteaddress=FAM.docvelocity-na8.net&amp;folderid=FX109D18AC-08BA-8C0F-3CA2-EEEFE4E0F1D1","FX22033612")</f>
        <v>FX22033612</v>
      </c>
      <c r="F641" t="s">
        <v>80</v>
      </c>
      <c r="G641" t="s">
        <v>80</v>
      </c>
      <c r="H641" t="s">
        <v>81</v>
      </c>
      <c r="I641" t="s">
        <v>1463</v>
      </c>
      <c r="J641">
        <v>28</v>
      </c>
      <c r="K641" t="s">
        <v>83</v>
      </c>
      <c r="L641" t="s">
        <v>84</v>
      </c>
      <c r="M641" t="s">
        <v>85</v>
      </c>
      <c r="N641">
        <v>2</v>
      </c>
      <c r="O641" s="1">
        <v>44630.74559027778</v>
      </c>
      <c r="P641" s="1">
        <v>44630.794490740744</v>
      </c>
      <c r="Q641">
        <v>3864</v>
      </c>
      <c r="R641">
        <v>361</v>
      </c>
      <c r="S641" t="b">
        <v>0</v>
      </c>
      <c r="T641" t="s">
        <v>86</v>
      </c>
      <c r="U641" t="b">
        <v>0</v>
      </c>
      <c r="V641" t="s">
        <v>118</v>
      </c>
      <c r="W641" s="1">
        <v>44630.749131944445</v>
      </c>
      <c r="X641">
        <v>301</v>
      </c>
      <c r="Y641">
        <v>21</v>
      </c>
      <c r="Z641">
        <v>0</v>
      </c>
      <c r="AA641">
        <v>21</v>
      </c>
      <c r="AB641">
        <v>0</v>
      </c>
      <c r="AC641">
        <v>0</v>
      </c>
      <c r="AD641">
        <v>7</v>
      </c>
      <c r="AE641">
        <v>0</v>
      </c>
      <c r="AF641">
        <v>0</v>
      </c>
      <c r="AG641">
        <v>0</v>
      </c>
      <c r="AH641" t="s">
        <v>122</v>
      </c>
      <c r="AI641" s="1">
        <v>44630.794490740744</v>
      </c>
      <c r="AJ641">
        <v>60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7</v>
      </c>
      <c r="AQ641">
        <v>0</v>
      </c>
      <c r="AR641">
        <v>0</v>
      </c>
      <c r="AS641">
        <v>0</v>
      </c>
      <c r="AT641" t="s">
        <v>86</v>
      </c>
      <c r="AU641" t="s">
        <v>86</v>
      </c>
      <c r="AV641" t="s">
        <v>86</v>
      </c>
      <c r="AW641" t="s">
        <v>86</v>
      </c>
      <c r="AX641" t="s">
        <v>86</v>
      </c>
      <c r="AY641" t="s">
        <v>86</v>
      </c>
      <c r="AZ641" t="s">
        <v>86</v>
      </c>
      <c r="BA641" t="s">
        <v>86</v>
      </c>
      <c r="BB641" t="s">
        <v>86</v>
      </c>
      <c r="BC641" t="s">
        <v>86</v>
      </c>
      <c r="BD641" t="s">
        <v>86</v>
      </c>
      <c r="BE641" t="s">
        <v>86</v>
      </c>
    </row>
    <row r="642" spans="1:57" x14ac:dyDescent="0.45">
      <c r="A642" t="s">
        <v>1464</v>
      </c>
      <c r="B642" t="s">
        <v>77</v>
      </c>
      <c r="C642" t="s">
        <v>1462</v>
      </c>
      <c r="D642" t="s">
        <v>79</v>
      </c>
      <c r="E642" s="2" t="str">
        <f>HYPERLINK("capsilon://?command=openfolder&amp;siteaddress=FAM.docvelocity-na8.net&amp;folderid=FX109D18AC-08BA-8C0F-3CA2-EEEFE4E0F1D1","FX22033612")</f>
        <v>FX22033612</v>
      </c>
      <c r="F642" t="s">
        <v>80</v>
      </c>
      <c r="G642" t="s">
        <v>80</v>
      </c>
      <c r="H642" t="s">
        <v>81</v>
      </c>
      <c r="I642" t="s">
        <v>1465</v>
      </c>
      <c r="J642">
        <v>44</v>
      </c>
      <c r="K642" t="s">
        <v>83</v>
      </c>
      <c r="L642" t="s">
        <v>84</v>
      </c>
      <c r="M642" t="s">
        <v>85</v>
      </c>
      <c r="N642">
        <v>2</v>
      </c>
      <c r="O642" s="1">
        <v>44630.745752314811</v>
      </c>
      <c r="P642" s="1">
        <v>44630.795208333337</v>
      </c>
      <c r="Q642">
        <v>3940</v>
      </c>
      <c r="R642">
        <v>333</v>
      </c>
      <c r="S642" t="b">
        <v>0</v>
      </c>
      <c r="T642" t="s">
        <v>86</v>
      </c>
      <c r="U642" t="b">
        <v>0</v>
      </c>
      <c r="V642" t="s">
        <v>200</v>
      </c>
      <c r="W642" s="1">
        <v>44630.749131944445</v>
      </c>
      <c r="X642">
        <v>272</v>
      </c>
      <c r="Y642">
        <v>39</v>
      </c>
      <c r="Z642">
        <v>0</v>
      </c>
      <c r="AA642">
        <v>39</v>
      </c>
      <c r="AB642">
        <v>0</v>
      </c>
      <c r="AC642">
        <v>5</v>
      </c>
      <c r="AD642">
        <v>5</v>
      </c>
      <c r="AE642">
        <v>0</v>
      </c>
      <c r="AF642">
        <v>0</v>
      </c>
      <c r="AG642">
        <v>0</v>
      </c>
      <c r="AH642" t="s">
        <v>122</v>
      </c>
      <c r="AI642" s="1">
        <v>44630.795208333337</v>
      </c>
      <c r="AJ642">
        <v>61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5</v>
      </c>
      <c r="AQ642">
        <v>0</v>
      </c>
      <c r="AR642">
        <v>0</v>
      </c>
      <c r="AS642">
        <v>0</v>
      </c>
      <c r="AT642" t="s">
        <v>86</v>
      </c>
      <c r="AU642" t="s">
        <v>86</v>
      </c>
      <c r="AV642" t="s">
        <v>86</v>
      </c>
      <c r="AW642" t="s">
        <v>86</v>
      </c>
      <c r="AX642" t="s">
        <v>86</v>
      </c>
      <c r="AY642" t="s">
        <v>86</v>
      </c>
      <c r="AZ642" t="s">
        <v>86</v>
      </c>
      <c r="BA642" t="s">
        <v>86</v>
      </c>
      <c r="BB642" t="s">
        <v>86</v>
      </c>
      <c r="BC642" t="s">
        <v>86</v>
      </c>
      <c r="BD642" t="s">
        <v>86</v>
      </c>
      <c r="BE642" t="s">
        <v>86</v>
      </c>
    </row>
    <row r="643" spans="1:57" x14ac:dyDescent="0.45">
      <c r="A643" t="s">
        <v>1466</v>
      </c>
      <c r="B643" t="s">
        <v>77</v>
      </c>
      <c r="C643" t="s">
        <v>1467</v>
      </c>
      <c r="D643" t="s">
        <v>79</v>
      </c>
      <c r="E643" s="2" t="str">
        <f>HYPERLINK("capsilon://?command=openfolder&amp;siteaddress=FAM.docvelocity-na8.net&amp;folderid=FX03752BED-DF51-9FFD-D13C-AF13E89ACB6B","FX22034708")</f>
        <v>FX22034708</v>
      </c>
      <c r="F643" t="s">
        <v>80</v>
      </c>
      <c r="G643" t="s">
        <v>80</v>
      </c>
      <c r="H643" t="s">
        <v>81</v>
      </c>
      <c r="I643" t="s">
        <v>1468</v>
      </c>
      <c r="J643">
        <v>176</v>
      </c>
      <c r="K643" t="s">
        <v>83</v>
      </c>
      <c r="L643" t="s">
        <v>84</v>
      </c>
      <c r="M643" t="s">
        <v>85</v>
      </c>
      <c r="N643">
        <v>1</v>
      </c>
      <c r="O643" s="1">
        <v>44630.757627314815</v>
      </c>
      <c r="P643" s="1">
        <v>44630.777997685182</v>
      </c>
      <c r="Q643">
        <v>1149</v>
      </c>
      <c r="R643">
        <v>611</v>
      </c>
      <c r="S643" t="b">
        <v>0</v>
      </c>
      <c r="T643" t="s">
        <v>86</v>
      </c>
      <c r="U643" t="b">
        <v>0</v>
      </c>
      <c r="V643" t="s">
        <v>87</v>
      </c>
      <c r="W643" s="1">
        <v>44630.777997685182</v>
      </c>
      <c r="X643">
        <v>239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176</v>
      </c>
      <c r="AE643">
        <v>145</v>
      </c>
      <c r="AF643">
        <v>0</v>
      </c>
      <c r="AG643">
        <v>7</v>
      </c>
      <c r="AH643" t="s">
        <v>86</v>
      </c>
      <c r="AI643" t="s">
        <v>86</v>
      </c>
      <c r="AJ643" t="s">
        <v>86</v>
      </c>
      <c r="AK643" t="s">
        <v>86</v>
      </c>
      <c r="AL643" t="s">
        <v>86</v>
      </c>
      <c r="AM643" t="s">
        <v>86</v>
      </c>
      <c r="AN643" t="s">
        <v>86</v>
      </c>
      <c r="AO643" t="s">
        <v>86</v>
      </c>
      <c r="AP643" t="s">
        <v>86</v>
      </c>
      <c r="AQ643" t="s">
        <v>86</v>
      </c>
      <c r="AR643" t="s">
        <v>86</v>
      </c>
      <c r="AS643" t="s">
        <v>86</v>
      </c>
      <c r="AT643" t="s">
        <v>86</v>
      </c>
      <c r="AU643" t="s">
        <v>86</v>
      </c>
      <c r="AV643" t="s">
        <v>86</v>
      </c>
      <c r="AW643" t="s">
        <v>86</v>
      </c>
      <c r="AX643" t="s">
        <v>86</v>
      </c>
      <c r="AY643" t="s">
        <v>86</v>
      </c>
      <c r="AZ643" t="s">
        <v>86</v>
      </c>
      <c r="BA643" t="s">
        <v>86</v>
      </c>
      <c r="BB643" t="s">
        <v>86</v>
      </c>
      <c r="BC643" t="s">
        <v>86</v>
      </c>
      <c r="BD643" t="s">
        <v>86</v>
      </c>
      <c r="BE643" t="s">
        <v>86</v>
      </c>
    </row>
    <row r="644" spans="1:57" x14ac:dyDescent="0.45">
      <c r="A644" t="s">
        <v>1469</v>
      </c>
      <c r="B644" t="s">
        <v>77</v>
      </c>
      <c r="C644" t="s">
        <v>1470</v>
      </c>
      <c r="D644" t="s">
        <v>79</v>
      </c>
      <c r="E644" s="2" t="str">
        <f>HYPERLINK("capsilon://?command=openfolder&amp;siteaddress=FAM.docvelocity-na8.net&amp;folderid=FXA463EE1D-D3F0-F7AA-6E53-222F585C2A3B","FX22034921")</f>
        <v>FX22034921</v>
      </c>
      <c r="F644" t="s">
        <v>80</v>
      </c>
      <c r="G644" t="s">
        <v>80</v>
      </c>
      <c r="H644" t="s">
        <v>81</v>
      </c>
      <c r="I644" t="s">
        <v>1471</v>
      </c>
      <c r="J644">
        <v>207</v>
      </c>
      <c r="K644" t="s">
        <v>83</v>
      </c>
      <c r="L644" t="s">
        <v>84</v>
      </c>
      <c r="M644" t="s">
        <v>85</v>
      </c>
      <c r="N644">
        <v>1</v>
      </c>
      <c r="O644" s="1">
        <v>44630.763171296298</v>
      </c>
      <c r="P644" s="1">
        <v>44630.779988425929</v>
      </c>
      <c r="Q644">
        <v>1055</v>
      </c>
      <c r="R644">
        <v>398</v>
      </c>
      <c r="S644" t="b">
        <v>0</v>
      </c>
      <c r="T644" t="s">
        <v>86</v>
      </c>
      <c r="U644" t="b">
        <v>0</v>
      </c>
      <c r="V644" t="s">
        <v>87</v>
      </c>
      <c r="W644" s="1">
        <v>44630.779988425929</v>
      </c>
      <c r="X644">
        <v>171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207</v>
      </c>
      <c r="AE644">
        <v>195</v>
      </c>
      <c r="AF644">
        <v>0</v>
      </c>
      <c r="AG644">
        <v>6</v>
      </c>
      <c r="AH644" t="s">
        <v>86</v>
      </c>
      <c r="AI644" t="s">
        <v>86</v>
      </c>
      <c r="AJ644" t="s">
        <v>86</v>
      </c>
      <c r="AK644" t="s">
        <v>86</v>
      </c>
      <c r="AL644" t="s">
        <v>86</v>
      </c>
      <c r="AM644" t="s">
        <v>86</v>
      </c>
      <c r="AN644" t="s">
        <v>86</v>
      </c>
      <c r="AO644" t="s">
        <v>86</v>
      </c>
      <c r="AP644" t="s">
        <v>86</v>
      </c>
      <c r="AQ644" t="s">
        <v>86</v>
      </c>
      <c r="AR644" t="s">
        <v>86</v>
      </c>
      <c r="AS644" t="s">
        <v>86</v>
      </c>
      <c r="AT644" t="s">
        <v>86</v>
      </c>
      <c r="AU644" t="s">
        <v>86</v>
      </c>
      <c r="AV644" t="s">
        <v>86</v>
      </c>
      <c r="AW644" t="s">
        <v>86</v>
      </c>
      <c r="AX644" t="s">
        <v>86</v>
      </c>
      <c r="AY644" t="s">
        <v>86</v>
      </c>
      <c r="AZ644" t="s">
        <v>86</v>
      </c>
      <c r="BA644" t="s">
        <v>86</v>
      </c>
      <c r="BB644" t="s">
        <v>86</v>
      </c>
      <c r="BC644" t="s">
        <v>86</v>
      </c>
      <c r="BD644" t="s">
        <v>86</v>
      </c>
      <c r="BE644" t="s">
        <v>86</v>
      </c>
    </row>
    <row r="645" spans="1:57" x14ac:dyDescent="0.45">
      <c r="A645" t="s">
        <v>1472</v>
      </c>
      <c r="B645" t="s">
        <v>77</v>
      </c>
      <c r="C645" t="s">
        <v>1473</v>
      </c>
      <c r="D645" t="s">
        <v>79</v>
      </c>
      <c r="E645" s="2" t="str">
        <f>HYPERLINK("capsilon://?command=openfolder&amp;siteaddress=FAM.docvelocity-na8.net&amp;folderid=FX9CB02CF9-CB7E-3915-B174-C2CEB8E3E41C","FX22034938")</f>
        <v>FX22034938</v>
      </c>
      <c r="F645" t="s">
        <v>80</v>
      </c>
      <c r="G645" t="s">
        <v>80</v>
      </c>
      <c r="H645" t="s">
        <v>81</v>
      </c>
      <c r="I645" t="s">
        <v>1474</v>
      </c>
      <c r="J645">
        <v>1078</v>
      </c>
      <c r="K645" t="s">
        <v>83</v>
      </c>
      <c r="L645" t="s">
        <v>84</v>
      </c>
      <c r="M645" t="s">
        <v>85</v>
      </c>
      <c r="N645">
        <v>1</v>
      </c>
      <c r="O645" s="1">
        <v>44630.764317129629</v>
      </c>
      <c r="P645" s="1">
        <v>44630.784386574072</v>
      </c>
      <c r="Q645">
        <v>930</v>
      </c>
      <c r="R645">
        <v>804</v>
      </c>
      <c r="S645" t="b">
        <v>0</v>
      </c>
      <c r="T645" t="s">
        <v>86</v>
      </c>
      <c r="U645" t="b">
        <v>0</v>
      </c>
      <c r="V645" t="s">
        <v>87</v>
      </c>
      <c r="W645" s="1">
        <v>44630.784386574072</v>
      </c>
      <c r="X645">
        <v>379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1078</v>
      </c>
      <c r="AE645">
        <v>952</v>
      </c>
      <c r="AF645">
        <v>0</v>
      </c>
      <c r="AG645">
        <v>22</v>
      </c>
      <c r="AH645" t="s">
        <v>86</v>
      </c>
      <c r="AI645" t="s">
        <v>86</v>
      </c>
      <c r="AJ645" t="s">
        <v>86</v>
      </c>
      <c r="AK645" t="s">
        <v>86</v>
      </c>
      <c r="AL645" t="s">
        <v>86</v>
      </c>
      <c r="AM645" t="s">
        <v>86</v>
      </c>
      <c r="AN645" t="s">
        <v>86</v>
      </c>
      <c r="AO645" t="s">
        <v>86</v>
      </c>
      <c r="AP645" t="s">
        <v>86</v>
      </c>
      <c r="AQ645" t="s">
        <v>86</v>
      </c>
      <c r="AR645" t="s">
        <v>86</v>
      </c>
      <c r="AS645" t="s">
        <v>86</v>
      </c>
      <c r="AT645" t="s">
        <v>86</v>
      </c>
      <c r="AU645" t="s">
        <v>86</v>
      </c>
      <c r="AV645" t="s">
        <v>86</v>
      </c>
      <c r="AW645" t="s">
        <v>86</v>
      </c>
      <c r="AX645" t="s">
        <v>86</v>
      </c>
      <c r="AY645" t="s">
        <v>86</v>
      </c>
      <c r="AZ645" t="s">
        <v>86</v>
      </c>
      <c r="BA645" t="s">
        <v>86</v>
      </c>
      <c r="BB645" t="s">
        <v>86</v>
      </c>
      <c r="BC645" t="s">
        <v>86</v>
      </c>
      <c r="BD645" t="s">
        <v>86</v>
      </c>
      <c r="BE645" t="s">
        <v>86</v>
      </c>
    </row>
    <row r="646" spans="1:57" x14ac:dyDescent="0.45">
      <c r="A646" t="s">
        <v>1475</v>
      </c>
      <c r="B646" t="s">
        <v>77</v>
      </c>
      <c r="C646" t="s">
        <v>1177</v>
      </c>
      <c r="D646" t="s">
        <v>79</v>
      </c>
      <c r="E646" s="2" t="str">
        <f>HYPERLINK("capsilon://?command=openfolder&amp;siteaddress=FAM.docvelocity-na8.net&amp;folderid=FX870D95C1-825C-096E-A545-F9B6CF670034","FX22033248")</f>
        <v>FX22033248</v>
      </c>
      <c r="F646" t="s">
        <v>80</v>
      </c>
      <c r="G646" t="s">
        <v>80</v>
      </c>
      <c r="H646" t="s">
        <v>81</v>
      </c>
      <c r="I646" t="s">
        <v>1451</v>
      </c>
      <c r="J646">
        <v>64</v>
      </c>
      <c r="K646" t="s">
        <v>83</v>
      </c>
      <c r="L646" t="s">
        <v>84</v>
      </c>
      <c r="M646" t="s">
        <v>85</v>
      </c>
      <c r="N646">
        <v>2</v>
      </c>
      <c r="O646" s="1">
        <v>44630.774444444447</v>
      </c>
      <c r="P646" s="1">
        <v>44630.790358796294</v>
      </c>
      <c r="Q646">
        <v>56</v>
      </c>
      <c r="R646">
        <v>1319</v>
      </c>
      <c r="S646" t="b">
        <v>0</v>
      </c>
      <c r="T646" t="s">
        <v>86</v>
      </c>
      <c r="U646" t="b">
        <v>1</v>
      </c>
      <c r="V646" t="s">
        <v>91</v>
      </c>
      <c r="W646" s="1">
        <v>44630.787002314813</v>
      </c>
      <c r="X646">
        <v>1083</v>
      </c>
      <c r="Y646">
        <v>72</v>
      </c>
      <c r="Z646">
        <v>0</v>
      </c>
      <c r="AA646">
        <v>72</v>
      </c>
      <c r="AB646">
        <v>0</v>
      </c>
      <c r="AC646">
        <v>45</v>
      </c>
      <c r="AD646">
        <v>-8</v>
      </c>
      <c r="AE646">
        <v>0</v>
      </c>
      <c r="AF646">
        <v>0</v>
      </c>
      <c r="AG646">
        <v>0</v>
      </c>
      <c r="AH646" t="s">
        <v>122</v>
      </c>
      <c r="AI646" s="1">
        <v>44630.790358796294</v>
      </c>
      <c r="AJ646">
        <v>236</v>
      </c>
      <c r="AK646">
        <v>3</v>
      </c>
      <c r="AL646">
        <v>0</v>
      </c>
      <c r="AM646">
        <v>3</v>
      </c>
      <c r="AN646">
        <v>0</v>
      </c>
      <c r="AO646">
        <v>2</v>
      </c>
      <c r="AP646">
        <v>-11</v>
      </c>
      <c r="AQ646">
        <v>0</v>
      </c>
      <c r="AR646">
        <v>0</v>
      </c>
      <c r="AS646">
        <v>0</v>
      </c>
      <c r="AT646" t="s">
        <v>86</v>
      </c>
      <c r="AU646" t="s">
        <v>86</v>
      </c>
      <c r="AV646" t="s">
        <v>86</v>
      </c>
      <c r="AW646" t="s">
        <v>86</v>
      </c>
      <c r="AX646" t="s">
        <v>86</v>
      </c>
      <c r="AY646" t="s">
        <v>86</v>
      </c>
      <c r="AZ646" t="s">
        <v>86</v>
      </c>
      <c r="BA646" t="s">
        <v>86</v>
      </c>
      <c r="BB646" t="s">
        <v>86</v>
      </c>
      <c r="BC646" t="s">
        <v>86</v>
      </c>
      <c r="BD646" t="s">
        <v>86</v>
      </c>
      <c r="BE646" t="s">
        <v>86</v>
      </c>
    </row>
    <row r="647" spans="1:57" x14ac:dyDescent="0.45">
      <c r="A647" t="s">
        <v>1476</v>
      </c>
      <c r="B647" t="s">
        <v>77</v>
      </c>
      <c r="C647" t="s">
        <v>1453</v>
      </c>
      <c r="D647" t="s">
        <v>79</v>
      </c>
      <c r="E647" s="2" t="str">
        <f>HYPERLINK("capsilon://?command=openfolder&amp;siteaddress=FAM.docvelocity-na8.net&amp;folderid=FXB5D48ECF-FF6E-05E5-1498-6643B0C85074","FX22035037")</f>
        <v>FX22035037</v>
      </c>
      <c r="F647" t="s">
        <v>80</v>
      </c>
      <c r="G647" t="s">
        <v>80</v>
      </c>
      <c r="H647" t="s">
        <v>81</v>
      </c>
      <c r="I647" t="s">
        <v>1454</v>
      </c>
      <c r="J647">
        <v>200</v>
      </c>
      <c r="K647" t="s">
        <v>83</v>
      </c>
      <c r="L647" t="s">
        <v>84</v>
      </c>
      <c r="M647" t="s">
        <v>85</v>
      </c>
      <c r="N647">
        <v>2</v>
      </c>
      <c r="O647" s="1">
        <v>44630.776145833333</v>
      </c>
      <c r="P647" s="1">
        <v>44630.796053240738</v>
      </c>
      <c r="Q647">
        <v>122</v>
      </c>
      <c r="R647">
        <v>1598</v>
      </c>
      <c r="S647" t="b">
        <v>0</v>
      </c>
      <c r="T647" t="s">
        <v>86</v>
      </c>
      <c r="U647" t="b">
        <v>1</v>
      </c>
      <c r="V647" t="s">
        <v>200</v>
      </c>
      <c r="W647" s="1">
        <v>44630.783379629633</v>
      </c>
      <c r="X647">
        <v>615</v>
      </c>
      <c r="Y647">
        <v>176</v>
      </c>
      <c r="Z647">
        <v>0</v>
      </c>
      <c r="AA647">
        <v>176</v>
      </c>
      <c r="AB647">
        <v>0</v>
      </c>
      <c r="AC647">
        <v>14</v>
      </c>
      <c r="AD647">
        <v>24</v>
      </c>
      <c r="AE647">
        <v>0</v>
      </c>
      <c r="AF647">
        <v>0</v>
      </c>
      <c r="AG647">
        <v>0</v>
      </c>
      <c r="AH647" t="s">
        <v>92</v>
      </c>
      <c r="AI647" s="1">
        <v>44630.796053240738</v>
      </c>
      <c r="AJ647">
        <v>983</v>
      </c>
      <c r="AK647">
        <v>9</v>
      </c>
      <c r="AL647">
        <v>0</v>
      </c>
      <c r="AM647">
        <v>9</v>
      </c>
      <c r="AN647">
        <v>0</v>
      </c>
      <c r="AO647">
        <v>9</v>
      </c>
      <c r="AP647">
        <v>15</v>
      </c>
      <c r="AQ647">
        <v>0</v>
      </c>
      <c r="AR647">
        <v>0</v>
      </c>
      <c r="AS647">
        <v>0</v>
      </c>
      <c r="AT647" t="s">
        <v>86</v>
      </c>
      <c r="AU647" t="s">
        <v>86</v>
      </c>
      <c r="AV647" t="s">
        <v>86</v>
      </c>
      <c r="AW647" t="s">
        <v>86</v>
      </c>
      <c r="AX647" t="s">
        <v>86</v>
      </c>
      <c r="AY647" t="s">
        <v>86</v>
      </c>
      <c r="AZ647" t="s">
        <v>86</v>
      </c>
      <c r="BA647" t="s">
        <v>86</v>
      </c>
      <c r="BB647" t="s">
        <v>86</v>
      </c>
      <c r="BC647" t="s">
        <v>86</v>
      </c>
      <c r="BD647" t="s">
        <v>86</v>
      </c>
      <c r="BE647" t="s">
        <v>86</v>
      </c>
    </row>
    <row r="648" spans="1:57" x14ac:dyDescent="0.45">
      <c r="A648" t="s">
        <v>1477</v>
      </c>
      <c r="B648" t="s">
        <v>77</v>
      </c>
      <c r="C648" t="s">
        <v>1467</v>
      </c>
      <c r="D648" t="s">
        <v>79</v>
      </c>
      <c r="E648" s="2" t="str">
        <f>HYPERLINK("capsilon://?command=openfolder&amp;siteaddress=FAM.docvelocity-na8.net&amp;folderid=FX03752BED-DF51-9FFD-D13C-AF13E89ACB6B","FX22034708")</f>
        <v>FX22034708</v>
      </c>
      <c r="F648" t="s">
        <v>80</v>
      </c>
      <c r="G648" t="s">
        <v>80</v>
      </c>
      <c r="H648" t="s">
        <v>81</v>
      </c>
      <c r="I648" t="s">
        <v>1468</v>
      </c>
      <c r="J648">
        <v>232</v>
      </c>
      <c r="K648" t="s">
        <v>83</v>
      </c>
      <c r="L648" t="s">
        <v>84</v>
      </c>
      <c r="M648" t="s">
        <v>85</v>
      </c>
      <c r="N648">
        <v>2</v>
      </c>
      <c r="O648" s="1">
        <v>44630.781643518516</v>
      </c>
      <c r="P648" s="1">
        <v>44630.82167824074</v>
      </c>
      <c r="Q648">
        <v>610</v>
      </c>
      <c r="R648">
        <v>2849</v>
      </c>
      <c r="S648" t="b">
        <v>0</v>
      </c>
      <c r="T648" t="s">
        <v>86</v>
      </c>
      <c r="U648" t="b">
        <v>1</v>
      </c>
      <c r="V648" t="s">
        <v>551</v>
      </c>
      <c r="W648" s="1">
        <v>44630.804108796299</v>
      </c>
      <c r="X648">
        <v>1888</v>
      </c>
      <c r="Y648">
        <v>187</v>
      </c>
      <c r="Z648">
        <v>0</v>
      </c>
      <c r="AA648">
        <v>187</v>
      </c>
      <c r="AB648">
        <v>0</v>
      </c>
      <c r="AC648">
        <v>26</v>
      </c>
      <c r="AD648">
        <v>45</v>
      </c>
      <c r="AE648">
        <v>0</v>
      </c>
      <c r="AF648">
        <v>0</v>
      </c>
      <c r="AG648">
        <v>0</v>
      </c>
      <c r="AH648" t="s">
        <v>92</v>
      </c>
      <c r="AI648" s="1">
        <v>44630.82167824074</v>
      </c>
      <c r="AJ648">
        <v>961</v>
      </c>
      <c r="AK648">
        <v>3</v>
      </c>
      <c r="AL648">
        <v>0</v>
      </c>
      <c r="AM648">
        <v>3</v>
      </c>
      <c r="AN648">
        <v>0</v>
      </c>
      <c r="AO648">
        <v>3</v>
      </c>
      <c r="AP648">
        <v>42</v>
      </c>
      <c r="AQ648">
        <v>0</v>
      </c>
      <c r="AR648">
        <v>0</v>
      </c>
      <c r="AS648">
        <v>0</v>
      </c>
      <c r="AT648" t="s">
        <v>86</v>
      </c>
      <c r="AU648" t="s">
        <v>86</v>
      </c>
      <c r="AV648" t="s">
        <v>86</v>
      </c>
      <c r="AW648" t="s">
        <v>86</v>
      </c>
      <c r="AX648" t="s">
        <v>86</v>
      </c>
      <c r="AY648" t="s">
        <v>86</v>
      </c>
      <c r="AZ648" t="s">
        <v>86</v>
      </c>
      <c r="BA648" t="s">
        <v>86</v>
      </c>
      <c r="BB648" t="s">
        <v>86</v>
      </c>
      <c r="BC648" t="s">
        <v>86</v>
      </c>
      <c r="BD648" t="s">
        <v>86</v>
      </c>
      <c r="BE648" t="s">
        <v>86</v>
      </c>
    </row>
    <row r="649" spans="1:57" x14ac:dyDescent="0.45">
      <c r="A649" t="s">
        <v>1478</v>
      </c>
      <c r="B649" t="s">
        <v>77</v>
      </c>
      <c r="C649" t="s">
        <v>1470</v>
      </c>
      <c r="D649" t="s">
        <v>79</v>
      </c>
      <c r="E649" s="2" t="str">
        <f>HYPERLINK("capsilon://?command=openfolder&amp;siteaddress=FAM.docvelocity-na8.net&amp;folderid=FXA463EE1D-D3F0-F7AA-6E53-222F585C2A3B","FX22034921")</f>
        <v>FX22034921</v>
      </c>
      <c r="F649" t="s">
        <v>80</v>
      </c>
      <c r="G649" t="s">
        <v>80</v>
      </c>
      <c r="H649" t="s">
        <v>81</v>
      </c>
      <c r="I649" t="s">
        <v>1471</v>
      </c>
      <c r="J649">
        <v>315</v>
      </c>
      <c r="K649" t="s">
        <v>83</v>
      </c>
      <c r="L649" t="s">
        <v>84</v>
      </c>
      <c r="M649" t="s">
        <v>85</v>
      </c>
      <c r="N649">
        <v>2</v>
      </c>
      <c r="O649" s="1">
        <v>44630.782268518517</v>
      </c>
      <c r="P649" s="1">
        <v>44631.178796296299</v>
      </c>
      <c r="Q649">
        <v>30725</v>
      </c>
      <c r="R649">
        <v>3535</v>
      </c>
      <c r="S649" t="b">
        <v>0</v>
      </c>
      <c r="T649" t="s">
        <v>86</v>
      </c>
      <c r="U649" t="b">
        <v>1</v>
      </c>
      <c r="V649" t="s">
        <v>113</v>
      </c>
      <c r="W649" s="1">
        <v>44630.803518518522</v>
      </c>
      <c r="X649">
        <v>1802</v>
      </c>
      <c r="Y649">
        <v>274</v>
      </c>
      <c r="Z649">
        <v>0</v>
      </c>
      <c r="AA649">
        <v>274</v>
      </c>
      <c r="AB649">
        <v>0</v>
      </c>
      <c r="AC649">
        <v>17</v>
      </c>
      <c r="AD649">
        <v>41</v>
      </c>
      <c r="AE649">
        <v>0</v>
      </c>
      <c r="AF649">
        <v>0</v>
      </c>
      <c r="AG649">
        <v>0</v>
      </c>
      <c r="AH649" t="s">
        <v>284</v>
      </c>
      <c r="AI649" s="1">
        <v>44631.178796296299</v>
      </c>
      <c r="AJ649">
        <v>1705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41</v>
      </c>
      <c r="AQ649">
        <v>0</v>
      </c>
      <c r="AR649">
        <v>0</v>
      </c>
      <c r="AS649">
        <v>0</v>
      </c>
      <c r="AT649" t="s">
        <v>86</v>
      </c>
      <c r="AU649" t="s">
        <v>86</v>
      </c>
      <c r="AV649" t="s">
        <v>86</v>
      </c>
      <c r="AW649" t="s">
        <v>86</v>
      </c>
      <c r="AX649" t="s">
        <v>86</v>
      </c>
      <c r="AY649" t="s">
        <v>86</v>
      </c>
      <c r="AZ649" t="s">
        <v>86</v>
      </c>
      <c r="BA649" t="s">
        <v>86</v>
      </c>
      <c r="BB649" t="s">
        <v>86</v>
      </c>
      <c r="BC649" t="s">
        <v>86</v>
      </c>
      <c r="BD649" t="s">
        <v>86</v>
      </c>
      <c r="BE649" t="s">
        <v>86</v>
      </c>
    </row>
    <row r="650" spans="1:57" x14ac:dyDescent="0.45">
      <c r="A650" t="s">
        <v>1479</v>
      </c>
      <c r="B650" t="s">
        <v>77</v>
      </c>
      <c r="C650" t="s">
        <v>1473</v>
      </c>
      <c r="D650" t="s">
        <v>79</v>
      </c>
      <c r="E650" s="2" t="str">
        <f>HYPERLINK("capsilon://?command=openfolder&amp;siteaddress=FAM.docvelocity-na8.net&amp;folderid=FX9CB02CF9-CB7E-3915-B174-C2CEB8E3E41C","FX22034938")</f>
        <v>FX22034938</v>
      </c>
      <c r="F650" t="s">
        <v>80</v>
      </c>
      <c r="G650" t="s">
        <v>80</v>
      </c>
      <c r="H650" t="s">
        <v>81</v>
      </c>
      <c r="I650" t="s">
        <v>1474</v>
      </c>
      <c r="J650">
        <v>1102</v>
      </c>
      <c r="K650" t="s">
        <v>83</v>
      </c>
      <c r="L650" t="s">
        <v>84</v>
      </c>
      <c r="M650" t="s">
        <v>85</v>
      </c>
      <c r="N650">
        <v>2</v>
      </c>
      <c r="O650" s="1">
        <v>44630.785914351851</v>
      </c>
      <c r="P650" s="1">
        <v>44631.196226851855</v>
      </c>
      <c r="Q650">
        <v>29162</v>
      </c>
      <c r="R650">
        <v>6289</v>
      </c>
      <c r="S650" t="b">
        <v>0</v>
      </c>
      <c r="T650" t="s">
        <v>86</v>
      </c>
      <c r="U650" t="b">
        <v>1</v>
      </c>
      <c r="V650" t="s">
        <v>118</v>
      </c>
      <c r="W650" s="1">
        <v>44630.833460648151</v>
      </c>
      <c r="X650">
        <v>3876</v>
      </c>
      <c r="Y650">
        <v>971</v>
      </c>
      <c r="Z650">
        <v>0</v>
      </c>
      <c r="AA650">
        <v>971</v>
      </c>
      <c r="AB650">
        <v>441</v>
      </c>
      <c r="AC650">
        <v>67</v>
      </c>
      <c r="AD650">
        <v>131</v>
      </c>
      <c r="AE650">
        <v>0</v>
      </c>
      <c r="AF650">
        <v>0</v>
      </c>
      <c r="AG650">
        <v>0</v>
      </c>
      <c r="AH650" t="s">
        <v>257</v>
      </c>
      <c r="AI650" s="1">
        <v>44631.196226851855</v>
      </c>
      <c r="AJ650">
        <v>2246</v>
      </c>
      <c r="AK650">
        <v>15</v>
      </c>
      <c r="AL650">
        <v>0</v>
      </c>
      <c r="AM650">
        <v>15</v>
      </c>
      <c r="AN650">
        <v>441</v>
      </c>
      <c r="AO650">
        <v>15</v>
      </c>
      <c r="AP650">
        <v>116</v>
      </c>
      <c r="AQ650">
        <v>0</v>
      </c>
      <c r="AR650">
        <v>0</v>
      </c>
      <c r="AS650">
        <v>0</v>
      </c>
      <c r="AT650" t="s">
        <v>86</v>
      </c>
      <c r="AU650" t="s">
        <v>86</v>
      </c>
      <c r="AV650" t="s">
        <v>86</v>
      </c>
      <c r="AW650" t="s">
        <v>86</v>
      </c>
      <c r="AX650" t="s">
        <v>86</v>
      </c>
      <c r="AY650" t="s">
        <v>86</v>
      </c>
      <c r="AZ650" t="s">
        <v>86</v>
      </c>
      <c r="BA650" t="s">
        <v>86</v>
      </c>
      <c r="BB650" t="s">
        <v>86</v>
      </c>
      <c r="BC650" t="s">
        <v>86</v>
      </c>
      <c r="BD650" t="s">
        <v>86</v>
      </c>
      <c r="BE650" t="s">
        <v>86</v>
      </c>
    </row>
    <row r="651" spans="1:57" x14ac:dyDescent="0.45">
      <c r="A651" t="s">
        <v>1480</v>
      </c>
      <c r="B651" t="s">
        <v>77</v>
      </c>
      <c r="C651" t="s">
        <v>1481</v>
      </c>
      <c r="D651" t="s">
        <v>79</v>
      </c>
      <c r="E651" s="2" t="str">
        <f>HYPERLINK("capsilon://?command=openfolder&amp;siteaddress=FAM.docvelocity-na8.net&amp;folderid=FXE88D7730-44E5-38B3-6B31-022D68DF49D2","FX22035002")</f>
        <v>FX22035002</v>
      </c>
      <c r="F651" t="s">
        <v>80</v>
      </c>
      <c r="G651" t="s">
        <v>80</v>
      </c>
      <c r="H651" t="s">
        <v>81</v>
      </c>
      <c r="I651" t="s">
        <v>1482</v>
      </c>
      <c r="J651">
        <v>291</v>
      </c>
      <c r="K651" t="s">
        <v>83</v>
      </c>
      <c r="L651" t="s">
        <v>84</v>
      </c>
      <c r="M651" t="s">
        <v>85</v>
      </c>
      <c r="N651">
        <v>1</v>
      </c>
      <c r="O651" s="1">
        <v>44630.797754629632</v>
      </c>
      <c r="P651" s="1">
        <v>44631.15724537037</v>
      </c>
      <c r="Q651">
        <v>30241</v>
      </c>
      <c r="R651">
        <v>819</v>
      </c>
      <c r="S651" t="b">
        <v>0</v>
      </c>
      <c r="T651" t="s">
        <v>86</v>
      </c>
      <c r="U651" t="b">
        <v>0</v>
      </c>
      <c r="V651" t="s">
        <v>200</v>
      </c>
      <c r="W651" s="1">
        <v>44631.15724537037</v>
      </c>
      <c r="X651">
        <v>365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291</v>
      </c>
      <c r="AE651">
        <v>253</v>
      </c>
      <c r="AF651">
        <v>0</v>
      </c>
      <c r="AG651">
        <v>11</v>
      </c>
      <c r="AH651" t="s">
        <v>86</v>
      </c>
      <c r="AI651" t="s">
        <v>86</v>
      </c>
      <c r="AJ651" t="s">
        <v>86</v>
      </c>
      <c r="AK651" t="s">
        <v>86</v>
      </c>
      <c r="AL651" t="s">
        <v>86</v>
      </c>
      <c r="AM651" t="s">
        <v>86</v>
      </c>
      <c r="AN651" t="s">
        <v>86</v>
      </c>
      <c r="AO651" t="s">
        <v>86</v>
      </c>
      <c r="AP651" t="s">
        <v>86</v>
      </c>
      <c r="AQ651" t="s">
        <v>86</v>
      </c>
      <c r="AR651" t="s">
        <v>86</v>
      </c>
      <c r="AS651" t="s">
        <v>86</v>
      </c>
      <c r="AT651" t="s">
        <v>86</v>
      </c>
      <c r="AU651" t="s">
        <v>86</v>
      </c>
      <c r="AV651" t="s">
        <v>86</v>
      </c>
      <c r="AW651" t="s">
        <v>86</v>
      </c>
      <c r="AX651" t="s">
        <v>86</v>
      </c>
      <c r="AY651" t="s">
        <v>86</v>
      </c>
      <c r="AZ651" t="s">
        <v>86</v>
      </c>
      <c r="BA651" t="s">
        <v>86</v>
      </c>
      <c r="BB651" t="s">
        <v>86</v>
      </c>
      <c r="BC651" t="s">
        <v>86</v>
      </c>
      <c r="BD651" t="s">
        <v>86</v>
      </c>
      <c r="BE651" t="s">
        <v>86</v>
      </c>
    </row>
    <row r="652" spans="1:57" x14ac:dyDescent="0.45">
      <c r="A652" t="s">
        <v>1483</v>
      </c>
      <c r="B652" t="s">
        <v>77</v>
      </c>
      <c r="C652" t="s">
        <v>1484</v>
      </c>
      <c r="D652" t="s">
        <v>79</v>
      </c>
      <c r="E652" s="2" t="str">
        <f>HYPERLINK("capsilon://?command=openfolder&amp;siteaddress=FAM.docvelocity-na8.net&amp;folderid=FX28248089-D747-8BDA-86CF-7F88B245115E","FX22034456")</f>
        <v>FX22034456</v>
      </c>
      <c r="F652" t="s">
        <v>80</v>
      </c>
      <c r="G652" t="s">
        <v>80</v>
      </c>
      <c r="H652" t="s">
        <v>81</v>
      </c>
      <c r="I652" t="s">
        <v>1485</v>
      </c>
      <c r="J652">
        <v>214</v>
      </c>
      <c r="K652" t="s">
        <v>83</v>
      </c>
      <c r="L652" t="s">
        <v>84</v>
      </c>
      <c r="M652" t="s">
        <v>85</v>
      </c>
      <c r="N652">
        <v>1</v>
      </c>
      <c r="O652" s="1">
        <v>44630.798425925925</v>
      </c>
      <c r="P652" s="1">
        <v>44631.164189814815</v>
      </c>
      <c r="Q652">
        <v>30693</v>
      </c>
      <c r="R652">
        <v>909</v>
      </c>
      <c r="S652" t="b">
        <v>0</v>
      </c>
      <c r="T652" t="s">
        <v>86</v>
      </c>
      <c r="U652" t="b">
        <v>0</v>
      </c>
      <c r="V652" t="s">
        <v>200</v>
      </c>
      <c r="W652" s="1">
        <v>44631.164189814815</v>
      </c>
      <c r="X652">
        <v>599</v>
      </c>
      <c r="Y652">
        <v>52</v>
      </c>
      <c r="Z652">
        <v>0</v>
      </c>
      <c r="AA652">
        <v>52</v>
      </c>
      <c r="AB652">
        <v>0</v>
      </c>
      <c r="AC652">
        <v>0</v>
      </c>
      <c r="AD652">
        <v>162</v>
      </c>
      <c r="AE652">
        <v>124</v>
      </c>
      <c r="AF652">
        <v>0</v>
      </c>
      <c r="AG652">
        <v>8</v>
      </c>
      <c r="AH652" t="s">
        <v>86</v>
      </c>
      <c r="AI652" t="s">
        <v>86</v>
      </c>
      <c r="AJ652" t="s">
        <v>86</v>
      </c>
      <c r="AK652" t="s">
        <v>86</v>
      </c>
      <c r="AL652" t="s">
        <v>86</v>
      </c>
      <c r="AM652" t="s">
        <v>86</v>
      </c>
      <c r="AN652" t="s">
        <v>86</v>
      </c>
      <c r="AO652" t="s">
        <v>86</v>
      </c>
      <c r="AP652" t="s">
        <v>86</v>
      </c>
      <c r="AQ652" t="s">
        <v>86</v>
      </c>
      <c r="AR652" t="s">
        <v>86</v>
      </c>
      <c r="AS652" t="s">
        <v>86</v>
      </c>
      <c r="AT652" t="s">
        <v>86</v>
      </c>
      <c r="AU652" t="s">
        <v>86</v>
      </c>
      <c r="AV652" t="s">
        <v>86</v>
      </c>
      <c r="AW652" t="s">
        <v>86</v>
      </c>
      <c r="AX652" t="s">
        <v>86</v>
      </c>
      <c r="AY652" t="s">
        <v>86</v>
      </c>
      <c r="AZ652" t="s">
        <v>86</v>
      </c>
      <c r="BA652" t="s">
        <v>86</v>
      </c>
      <c r="BB652" t="s">
        <v>86</v>
      </c>
      <c r="BC652" t="s">
        <v>86</v>
      </c>
      <c r="BD652" t="s">
        <v>86</v>
      </c>
      <c r="BE652" t="s">
        <v>86</v>
      </c>
    </row>
    <row r="653" spans="1:57" x14ac:dyDescent="0.45">
      <c r="A653" t="s">
        <v>1486</v>
      </c>
      <c r="B653" t="s">
        <v>77</v>
      </c>
      <c r="C653" t="s">
        <v>1487</v>
      </c>
      <c r="D653" t="s">
        <v>79</v>
      </c>
      <c r="E653" s="2" t="str">
        <f>HYPERLINK("capsilon://?command=openfolder&amp;siteaddress=FAM.docvelocity-na8.net&amp;folderid=FX601E7880-CB2B-E538-E407-70CB8C1105F2","FX220210502")</f>
        <v>FX220210502</v>
      </c>
      <c r="F653" t="s">
        <v>80</v>
      </c>
      <c r="G653" t="s">
        <v>80</v>
      </c>
      <c r="H653" t="s">
        <v>81</v>
      </c>
      <c r="I653" t="s">
        <v>1488</v>
      </c>
      <c r="J653">
        <v>0</v>
      </c>
      <c r="K653" t="s">
        <v>83</v>
      </c>
      <c r="L653" t="s">
        <v>84</v>
      </c>
      <c r="M653" t="s">
        <v>85</v>
      </c>
      <c r="N653">
        <v>2</v>
      </c>
      <c r="O653" s="1">
        <v>44621.685902777775</v>
      </c>
      <c r="P653" s="1">
        <v>44621.69902777778</v>
      </c>
      <c r="Q653">
        <v>597</v>
      </c>
      <c r="R653">
        <v>537</v>
      </c>
      <c r="S653" t="b">
        <v>0</v>
      </c>
      <c r="T653" t="s">
        <v>86</v>
      </c>
      <c r="U653" t="b">
        <v>0</v>
      </c>
      <c r="V653" t="s">
        <v>152</v>
      </c>
      <c r="W653" s="1">
        <v>44621.691006944442</v>
      </c>
      <c r="X653">
        <v>437</v>
      </c>
      <c r="Y653">
        <v>46</v>
      </c>
      <c r="Z653">
        <v>0</v>
      </c>
      <c r="AA653">
        <v>46</v>
      </c>
      <c r="AB653">
        <v>0</v>
      </c>
      <c r="AC653">
        <v>20</v>
      </c>
      <c r="AD653">
        <v>-46</v>
      </c>
      <c r="AE653">
        <v>0</v>
      </c>
      <c r="AF653">
        <v>0</v>
      </c>
      <c r="AG653">
        <v>0</v>
      </c>
      <c r="AH653" t="s">
        <v>122</v>
      </c>
      <c r="AI653" s="1">
        <v>44621.69902777778</v>
      </c>
      <c r="AJ653">
        <v>100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-46</v>
      </c>
      <c r="AQ653">
        <v>0</v>
      </c>
      <c r="AR653">
        <v>0</v>
      </c>
      <c r="AS653">
        <v>0</v>
      </c>
      <c r="AT653" t="s">
        <v>86</v>
      </c>
      <c r="AU653" t="s">
        <v>86</v>
      </c>
      <c r="AV653" t="s">
        <v>86</v>
      </c>
      <c r="AW653" t="s">
        <v>86</v>
      </c>
      <c r="AX653" t="s">
        <v>86</v>
      </c>
      <c r="AY653" t="s">
        <v>86</v>
      </c>
      <c r="AZ653" t="s">
        <v>86</v>
      </c>
      <c r="BA653" t="s">
        <v>86</v>
      </c>
      <c r="BB653" t="s">
        <v>86</v>
      </c>
      <c r="BC653" t="s">
        <v>86</v>
      </c>
      <c r="BD653" t="s">
        <v>86</v>
      </c>
      <c r="BE653" t="s">
        <v>86</v>
      </c>
    </row>
    <row r="654" spans="1:57" x14ac:dyDescent="0.45">
      <c r="A654" t="s">
        <v>1489</v>
      </c>
      <c r="B654" t="s">
        <v>77</v>
      </c>
      <c r="C654" t="s">
        <v>1487</v>
      </c>
      <c r="D654" t="s">
        <v>79</v>
      </c>
      <c r="E654" s="2" t="str">
        <f>HYPERLINK("capsilon://?command=openfolder&amp;siteaddress=FAM.docvelocity-na8.net&amp;folderid=FX601E7880-CB2B-E538-E407-70CB8C1105F2","FX220210502")</f>
        <v>FX220210502</v>
      </c>
      <c r="F654" t="s">
        <v>80</v>
      </c>
      <c r="G654" t="s">
        <v>80</v>
      </c>
      <c r="H654" t="s">
        <v>81</v>
      </c>
      <c r="I654" t="s">
        <v>1490</v>
      </c>
      <c r="J654">
        <v>0</v>
      </c>
      <c r="K654" t="s">
        <v>83</v>
      </c>
      <c r="L654" t="s">
        <v>84</v>
      </c>
      <c r="M654" t="s">
        <v>85</v>
      </c>
      <c r="N654">
        <v>2</v>
      </c>
      <c r="O654" s="1">
        <v>44621.686122685183</v>
      </c>
      <c r="P654" s="1">
        <v>44621.700416666667</v>
      </c>
      <c r="Q654">
        <v>870</v>
      </c>
      <c r="R654">
        <v>365</v>
      </c>
      <c r="S654" t="b">
        <v>0</v>
      </c>
      <c r="T654" t="s">
        <v>86</v>
      </c>
      <c r="U654" t="b">
        <v>0</v>
      </c>
      <c r="V654" t="s">
        <v>139</v>
      </c>
      <c r="W654" s="1">
        <v>44621.687858796293</v>
      </c>
      <c r="X654">
        <v>148</v>
      </c>
      <c r="Y654">
        <v>21</v>
      </c>
      <c r="Z654">
        <v>0</v>
      </c>
      <c r="AA654">
        <v>21</v>
      </c>
      <c r="AB654">
        <v>0</v>
      </c>
      <c r="AC654">
        <v>4</v>
      </c>
      <c r="AD654">
        <v>-21</v>
      </c>
      <c r="AE654">
        <v>0</v>
      </c>
      <c r="AF654">
        <v>0</v>
      </c>
      <c r="AG654">
        <v>0</v>
      </c>
      <c r="AH654" t="s">
        <v>92</v>
      </c>
      <c r="AI654" s="1">
        <v>44621.700416666667</v>
      </c>
      <c r="AJ654">
        <v>217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-21</v>
      </c>
      <c r="AQ654">
        <v>0</v>
      </c>
      <c r="AR654">
        <v>0</v>
      </c>
      <c r="AS654">
        <v>0</v>
      </c>
      <c r="AT654" t="s">
        <v>86</v>
      </c>
      <c r="AU654" t="s">
        <v>86</v>
      </c>
      <c r="AV654" t="s">
        <v>86</v>
      </c>
      <c r="AW654" t="s">
        <v>86</v>
      </c>
      <c r="AX654" t="s">
        <v>86</v>
      </c>
      <c r="AY654" t="s">
        <v>86</v>
      </c>
      <c r="AZ654" t="s">
        <v>86</v>
      </c>
      <c r="BA654" t="s">
        <v>86</v>
      </c>
      <c r="BB654" t="s">
        <v>86</v>
      </c>
      <c r="BC654" t="s">
        <v>86</v>
      </c>
      <c r="BD654" t="s">
        <v>86</v>
      </c>
      <c r="BE654" t="s">
        <v>86</v>
      </c>
    </row>
    <row r="655" spans="1:57" x14ac:dyDescent="0.45">
      <c r="A655" t="s">
        <v>1491</v>
      </c>
      <c r="B655" t="s">
        <v>77</v>
      </c>
      <c r="C655" t="s">
        <v>1487</v>
      </c>
      <c r="D655" t="s">
        <v>79</v>
      </c>
      <c r="E655" s="2" t="str">
        <f>HYPERLINK("capsilon://?command=openfolder&amp;siteaddress=FAM.docvelocity-na8.net&amp;folderid=FX601E7880-CB2B-E538-E407-70CB8C1105F2","FX220210502")</f>
        <v>FX220210502</v>
      </c>
      <c r="F655" t="s">
        <v>80</v>
      </c>
      <c r="G655" t="s">
        <v>80</v>
      </c>
      <c r="H655" t="s">
        <v>81</v>
      </c>
      <c r="I655" t="s">
        <v>1492</v>
      </c>
      <c r="J655">
        <v>0</v>
      </c>
      <c r="K655" t="s">
        <v>83</v>
      </c>
      <c r="L655" t="s">
        <v>84</v>
      </c>
      <c r="M655" t="s">
        <v>85</v>
      </c>
      <c r="N655">
        <v>2</v>
      </c>
      <c r="O655" s="1">
        <v>44621.686469907407</v>
      </c>
      <c r="P655" s="1">
        <v>44621.700231481482</v>
      </c>
      <c r="Q655">
        <v>233</v>
      </c>
      <c r="R655">
        <v>956</v>
      </c>
      <c r="S655" t="b">
        <v>0</v>
      </c>
      <c r="T655" t="s">
        <v>86</v>
      </c>
      <c r="U655" t="b">
        <v>0</v>
      </c>
      <c r="V655" t="s">
        <v>139</v>
      </c>
      <c r="W655" s="1">
        <v>44621.698020833333</v>
      </c>
      <c r="X655">
        <v>742</v>
      </c>
      <c r="Y655">
        <v>51</v>
      </c>
      <c r="Z655">
        <v>0</v>
      </c>
      <c r="AA655">
        <v>51</v>
      </c>
      <c r="AB655">
        <v>0</v>
      </c>
      <c r="AC655">
        <v>33</v>
      </c>
      <c r="AD655">
        <v>-51</v>
      </c>
      <c r="AE655">
        <v>0</v>
      </c>
      <c r="AF655">
        <v>0</v>
      </c>
      <c r="AG655">
        <v>0</v>
      </c>
      <c r="AH655" t="s">
        <v>122</v>
      </c>
      <c r="AI655" s="1">
        <v>44621.700231481482</v>
      </c>
      <c r="AJ655">
        <v>103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-51</v>
      </c>
      <c r="AQ655">
        <v>0</v>
      </c>
      <c r="AR655">
        <v>0</v>
      </c>
      <c r="AS655">
        <v>0</v>
      </c>
      <c r="AT655" t="s">
        <v>86</v>
      </c>
      <c r="AU655" t="s">
        <v>86</v>
      </c>
      <c r="AV655" t="s">
        <v>86</v>
      </c>
      <c r="AW655" t="s">
        <v>86</v>
      </c>
      <c r="AX655" t="s">
        <v>86</v>
      </c>
      <c r="AY655" t="s">
        <v>86</v>
      </c>
      <c r="AZ655" t="s">
        <v>86</v>
      </c>
      <c r="BA655" t="s">
        <v>86</v>
      </c>
      <c r="BB655" t="s">
        <v>86</v>
      </c>
      <c r="BC655" t="s">
        <v>86</v>
      </c>
      <c r="BD655" t="s">
        <v>86</v>
      </c>
      <c r="BE655" t="s">
        <v>86</v>
      </c>
    </row>
    <row r="656" spans="1:57" x14ac:dyDescent="0.45">
      <c r="A656" t="s">
        <v>1493</v>
      </c>
      <c r="B656" t="s">
        <v>77</v>
      </c>
      <c r="C656" t="s">
        <v>1487</v>
      </c>
      <c r="D656" t="s">
        <v>79</v>
      </c>
      <c r="E656" s="2" t="str">
        <f>HYPERLINK("capsilon://?command=openfolder&amp;siteaddress=FAM.docvelocity-na8.net&amp;folderid=FX601E7880-CB2B-E538-E407-70CB8C1105F2","FX220210502")</f>
        <v>FX220210502</v>
      </c>
      <c r="F656" t="s">
        <v>80</v>
      </c>
      <c r="G656" t="s">
        <v>80</v>
      </c>
      <c r="H656" t="s">
        <v>81</v>
      </c>
      <c r="I656" t="s">
        <v>1494</v>
      </c>
      <c r="J656">
        <v>0</v>
      </c>
      <c r="K656" t="s">
        <v>83</v>
      </c>
      <c r="L656" t="s">
        <v>84</v>
      </c>
      <c r="M656" t="s">
        <v>85</v>
      </c>
      <c r="N656">
        <v>2</v>
      </c>
      <c r="O656" s="1">
        <v>44621.686724537038</v>
      </c>
      <c r="P656" s="1">
        <v>44621.700833333336</v>
      </c>
      <c r="Q656">
        <v>1070</v>
      </c>
      <c r="R656">
        <v>149</v>
      </c>
      <c r="S656" t="b">
        <v>0</v>
      </c>
      <c r="T656" t="s">
        <v>86</v>
      </c>
      <c r="U656" t="b">
        <v>0</v>
      </c>
      <c r="V656" t="s">
        <v>202</v>
      </c>
      <c r="W656" s="1">
        <v>44621.690115740741</v>
      </c>
      <c r="X656">
        <v>98</v>
      </c>
      <c r="Y656">
        <v>21</v>
      </c>
      <c r="Z656">
        <v>0</v>
      </c>
      <c r="AA656">
        <v>21</v>
      </c>
      <c r="AB656">
        <v>0</v>
      </c>
      <c r="AC656">
        <v>4</v>
      </c>
      <c r="AD656">
        <v>-21</v>
      </c>
      <c r="AE656">
        <v>0</v>
      </c>
      <c r="AF656">
        <v>0</v>
      </c>
      <c r="AG656">
        <v>0</v>
      </c>
      <c r="AH656" t="s">
        <v>122</v>
      </c>
      <c r="AI656" s="1">
        <v>44621.700833333336</v>
      </c>
      <c r="AJ656">
        <v>51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-21</v>
      </c>
      <c r="AQ656">
        <v>0</v>
      </c>
      <c r="AR656">
        <v>0</v>
      </c>
      <c r="AS656">
        <v>0</v>
      </c>
      <c r="AT656" t="s">
        <v>86</v>
      </c>
      <c r="AU656" t="s">
        <v>86</v>
      </c>
      <c r="AV656" t="s">
        <v>86</v>
      </c>
      <c r="AW656" t="s">
        <v>86</v>
      </c>
      <c r="AX656" t="s">
        <v>86</v>
      </c>
      <c r="AY656" t="s">
        <v>86</v>
      </c>
      <c r="AZ656" t="s">
        <v>86</v>
      </c>
      <c r="BA656" t="s">
        <v>86</v>
      </c>
      <c r="BB656" t="s">
        <v>86</v>
      </c>
      <c r="BC656" t="s">
        <v>86</v>
      </c>
      <c r="BD656" t="s">
        <v>86</v>
      </c>
      <c r="BE656" t="s">
        <v>86</v>
      </c>
    </row>
    <row r="657" spans="1:57" x14ac:dyDescent="0.45">
      <c r="A657" t="s">
        <v>1495</v>
      </c>
      <c r="B657" t="s">
        <v>77</v>
      </c>
      <c r="C657" t="s">
        <v>1496</v>
      </c>
      <c r="D657" t="s">
        <v>79</v>
      </c>
      <c r="E657" s="2" t="str">
        <f>HYPERLINK("capsilon://?command=openfolder&amp;siteaddress=FAM.docvelocity-na8.net&amp;folderid=FXA125B87F-9B3B-7405-0A17-41F6155B67D5","FX220212863")</f>
        <v>FX220212863</v>
      </c>
      <c r="F657" t="s">
        <v>80</v>
      </c>
      <c r="G657" t="s">
        <v>80</v>
      </c>
      <c r="H657" t="s">
        <v>81</v>
      </c>
      <c r="I657" t="s">
        <v>1497</v>
      </c>
      <c r="J657">
        <v>0</v>
      </c>
      <c r="K657" t="s">
        <v>83</v>
      </c>
      <c r="L657" t="s">
        <v>84</v>
      </c>
      <c r="M657" t="s">
        <v>85</v>
      </c>
      <c r="N657">
        <v>2</v>
      </c>
      <c r="O657" s="1">
        <v>44621.686932870369</v>
      </c>
      <c r="P657" s="1">
        <v>44621.702175925922</v>
      </c>
      <c r="Q657">
        <v>1097</v>
      </c>
      <c r="R657">
        <v>220</v>
      </c>
      <c r="S657" t="b">
        <v>0</v>
      </c>
      <c r="T657" t="s">
        <v>86</v>
      </c>
      <c r="U657" t="b">
        <v>0</v>
      </c>
      <c r="V657" t="s">
        <v>202</v>
      </c>
      <c r="W657" s="1">
        <v>44621.690925925926</v>
      </c>
      <c r="X657">
        <v>69</v>
      </c>
      <c r="Y657">
        <v>9</v>
      </c>
      <c r="Z657">
        <v>0</v>
      </c>
      <c r="AA657">
        <v>9</v>
      </c>
      <c r="AB657">
        <v>0</v>
      </c>
      <c r="AC657">
        <v>3</v>
      </c>
      <c r="AD657">
        <v>-9</v>
      </c>
      <c r="AE657">
        <v>0</v>
      </c>
      <c r="AF657">
        <v>0</v>
      </c>
      <c r="AG657">
        <v>0</v>
      </c>
      <c r="AH657" t="s">
        <v>92</v>
      </c>
      <c r="AI657" s="1">
        <v>44621.702175925922</v>
      </c>
      <c r="AJ657">
        <v>151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-9</v>
      </c>
      <c r="AQ657">
        <v>0</v>
      </c>
      <c r="AR657">
        <v>0</v>
      </c>
      <c r="AS657">
        <v>0</v>
      </c>
      <c r="AT657" t="s">
        <v>86</v>
      </c>
      <c r="AU657" t="s">
        <v>86</v>
      </c>
      <c r="AV657" t="s">
        <v>86</v>
      </c>
      <c r="AW657" t="s">
        <v>86</v>
      </c>
      <c r="AX657" t="s">
        <v>86</v>
      </c>
      <c r="AY657" t="s">
        <v>86</v>
      </c>
      <c r="AZ657" t="s">
        <v>86</v>
      </c>
      <c r="BA657" t="s">
        <v>86</v>
      </c>
      <c r="BB657" t="s">
        <v>86</v>
      </c>
      <c r="BC657" t="s">
        <v>86</v>
      </c>
      <c r="BD657" t="s">
        <v>86</v>
      </c>
      <c r="BE657" t="s">
        <v>86</v>
      </c>
    </row>
    <row r="658" spans="1:57" x14ac:dyDescent="0.45">
      <c r="A658" t="s">
        <v>1498</v>
      </c>
      <c r="B658" t="s">
        <v>77</v>
      </c>
      <c r="C658" t="s">
        <v>1499</v>
      </c>
      <c r="D658" t="s">
        <v>79</v>
      </c>
      <c r="E658" s="2" t="str">
        <f>HYPERLINK("capsilon://?command=openfolder&amp;siteaddress=FAM.docvelocity-na8.net&amp;folderid=FX435488B5-B987-6780-9A3F-DDAF53C90F49","FX22032114")</f>
        <v>FX22032114</v>
      </c>
      <c r="F658" t="s">
        <v>80</v>
      </c>
      <c r="G658" t="s">
        <v>80</v>
      </c>
      <c r="H658" t="s">
        <v>81</v>
      </c>
      <c r="I658" t="s">
        <v>1500</v>
      </c>
      <c r="J658">
        <v>230</v>
      </c>
      <c r="K658" t="s">
        <v>83</v>
      </c>
      <c r="L658" t="s">
        <v>84</v>
      </c>
      <c r="M658" t="s">
        <v>85</v>
      </c>
      <c r="N658">
        <v>1</v>
      </c>
      <c r="O658" s="1">
        <v>44630.867048611108</v>
      </c>
      <c r="P658" s="1">
        <v>44631.157604166663</v>
      </c>
      <c r="Q658">
        <v>24474</v>
      </c>
      <c r="R658">
        <v>630</v>
      </c>
      <c r="S658" t="b">
        <v>0</v>
      </c>
      <c r="T658" t="s">
        <v>86</v>
      </c>
      <c r="U658" t="b">
        <v>0</v>
      </c>
      <c r="V658" t="s">
        <v>139</v>
      </c>
      <c r="W658" s="1">
        <v>44631.157604166663</v>
      </c>
      <c r="X658">
        <v>352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230</v>
      </c>
      <c r="AE658">
        <v>204</v>
      </c>
      <c r="AF658">
        <v>0</v>
      </c>
      <c r="AG658">
        <v>8</v>
      </c>
      <c r="AH658" t="s">
        <v>86</v>
      </c>
      <c r="AI658" t="s">
        <v>86</v>
      </c>
      <c r="AJ658" t="s">
        <v>86</v>
      </c>
      <c r="AK658" t="s">
        <v>86</v>
      </c>
      <c r="AL658" t="s">
        <v>86</v>
      </c>
      <c r="AM658" t="s">
        <v>86</v>
      </c>
      <c r="AN658" t="s">
        <v>86</v>
      </c>
      <c r="AO658" t="s">
        <v>86</v>
      </c>
      <c r="AP658" t="s">
        <v>86</v>
      </c>
      <c r="AQ658" t="s">
        <v>86</v>
      </c>
      <c r="AR658" t="s">
        <v>86</v>
      </c>
      <c r="AS658" t="s">
        <v>86</v>
      </c>
      <c r="AT658" t="s">
        <v>86</v>
      </c>
      <c r="AU658" t="s">
        <v>86</v>
      </c>
      <c r="AV658" t="s">
        <v>86</v>
      </c>
      <c r="AW658" t="s">
        <v>86</v>
      </c>
      <c r="AX658" t="s">
        <v>86</v>
      </c>
      <c r="AY658" t="s">
        <v>86</v>
      </c>
      <c r="AZ658" t="s">
        <v>86</v>
      </c>
      <c r="BA658" t="s">
        <v>86</v>
      </c>
      <c r="BB658" t="s">
        <v>86</v>
      </c>
      <c r="BC658" t="s">
        <v>86</v>
      </c>
      <c r="BD658" t="s">
        <v>86</v>
      </c>
      <c r="BE658" t="s">
        <v>86</v>
      </c>
    </row>
    <row r="659" spans="1:57" x14ac:dyDescent="0.45">
      <c r="A659" t="s">
        <v>1501</v>
      </c>
      <c r="B659" t="s">
        <v>77</v>
      </c>
      <c r="C659" t="s">
        <v>1502</v>
      </c>
      <c r="D659" t="s">
        <v>79</v>
      </c>
      <c r="E659" s="2" t="str">
        <f>HYPERLINK("capsilon://?command=openfolder&amp;siteaddress=FAM.docvelocity-na8.net&amp;folderid=FX7031929F-EC30-625F-EF60-918402E9C765","FX22032734")</f>
        <v>FX22032734</v>
      </c>
      <c r="F659" t="s">
        <v>80</v>
      </c>
      <c r="G659" t="s">
        <v>80</v>
      </c>
      <c r="H659" t="s">
        <v>81</v>
      </c>
      <c r="I659" t="s">
        <v>1503</v>
      </c>
      <c r="J659">
        <v>56</v>
      </c>
      <c r="K659" t="s">
        <v>83</v>
      </c>
      <c r="L659" t="s">
        <v>84</v>
      </c>
      <c r="M659" t="s">
        <v>85</v>
      </c>
      <c r="N659">
        <v>2</v>
      </c>
      <c r="O659" s="1">
        <v>44630.877997685187</v>
      </c>
      <c r="P659" s="1">
        <v>44631.230706018519</v>
      </c>
      <c r="Q659">
        <v>29268</v>
      </c>
      <c r="R659">
        <v>1206</v>
      </c>
      <c r="S659" t="b">
        <v>0</v>
      </c>
      <c r="T659" t="s">
        <v>86</v>
      </c>
      <c r="U659" t="b">
        <v>0</v>
      </c>
      <c r="V659" t="s">
        <v>202</v>
      </c>
      <c r="W659" s="1">
        <v>44630.999328703707</v>
      </c>
      <c r="X659">
        <v>750</v>
      </c>
      <c r="Y659">
        <v>51</v>
      </c>
      <c r="Z659">
        <v>0</v>
      </c>
      <c r="AA659">
        <v>51</v>
      </c>
      <c r="AB659">
        <v>0</v>
      </c>
      <c r="AC659">
        <v>34</v>
      </c>
      <c r="AD659">
        <v>5</v>
      </c>
      <c r="AE659">
        <v>0</v>
      </c>
      <c r="AF659">
        <v>0</v>
      </c>
      <c r="AG659">
        <v>0</v>
      </c>
      <c r="AH659" t="s">
        <v>284</v>
      </c>
      <c r="AI659" s="1">
        <v>44631.230706018519</v>
      </c>
      <c r="AJ659">
        <v>456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5</v>
      </c>
      <c r="AQ659">
        <v>0</v>
      </c>
      <c r="AR659">
        <v>0</v>
      </c>
      <c r="AS659">
        <v>0</v>
      </c>
      <c r="AT659" t="s">
        <v>86</v>
      </c>
      <c r="AU659" t="s">
        <v>86</v>
      </c>
      <c r="AV659" t="s">
        <v>86</v>
      </c>
      <c r="AW659" t="s">
        <v>86</v>
      </c>
      <c r="AX659" t="s">
        <v>86</v>
      </c>
      <c r="AY659" t="s">
        <v>86</v>
      </c>
      <c r="AZ659" t="s">
        <v>86</v>
      </c>
      <c r="BA659" t="s">
        <v>86</v>
      </c>
      <c r="BB659" t="s">
        <v>86</v>
      </c>
      <c r="BC659" t="s">
        <v>86</v>
      </c>
      <c r="BD659" t="s">
        <v>86</v>
      </c>
      <c r="BE659" t="s">
        <v>86</v>
      </c>
    </row>
    <row r="660" spans="1:57" x14ac:dyDescent="0.45">
      <c r="A660" t="s">
        <v>1504</v>
      </c>
      <c r="B660" t="s">
        <v>77</v>
      </c>
      <c r="C660" t="s">
        <v>1502</v>
      </c>
      <c r="D660" t="s">
        <v>79</v>
      </c>
      <c r="E660" s="2" t="str">
        <f>HYPERLINK("capsilon://?command=openfolder&amp;siteaddress=FAM.docvelocity-na8.net&amp;folderid=FX7031929F-EC30-625F-EF60-918402E9C765","FX22032734")</f>
        <v>FX22032734</v>
      </c>
      <c r="F660" t="s">
        <v>80</v>
      </c>
      <c r="G660" t="s">
        <v>80</v>
      </c>
      <c r="H660" t="s">
        <v>81</v>
      </c>
      <c r="I660" t="s">
        <v>1505</v>
      </c>
      <c r="J660">
        <v>65</v>
      </c>
      <c r="K660" t="s">
        <v>83</v>
      </c>
      <c r="L660" t="s">
        <v>84</v>
      </c>
      <c r="M660" t="s">
        <v>85</v>
      </c>
      <c r="N660">
        <v>2</v>
      </c>
      <c r="O660" s="1">
        <v>44630.878125000003</v>
      </c>
      <c r="P660" s="1">
        <v>44631.229502314818</v>
      </c>
      <c r="Q660">
        <v>29383</v>
      </c>
      <c r="R660">
        <v>976</v>
      </c>
      <c r="S660" t="b">
        <v>0</v>
      </c>
      <c r="T660" t="s">
        <v>86</v>
      </c>
      <c r="U660" t="b">
        <v>0</v>
      </c>
      <c r="V660" t="s">
        <v>116</v>
      </c>
      <c r="W660" s="1">
        <v>44630.996122685188</v>
      </c>
      <c r="X660">
        <v>695</v>
      </c>
      <c r="Y660">
        <v>60</v>
      </c>
      <c r="Z660">
        <v>0</v>
      </c>
      <c r="AA660">
        <v>60</v>
      </c>
      <c r="AB660">
        <v>0</v>
      </c>
      <c r="AC660">
        <v>28</v>
      </c>
      <c r="AD660">
        <v>5</v>
      </c>
      <c r="AE660">
        <v>0</v>
      </c>
      <c r="AF660">
        <v>0</v>
      </c>
      <c r="AG660">
        <v>0</v>
      </c>
      <c r="AH660" t="s">
        <v>746</v>
      </c>
      <c r="AI660" s="1">
        <v>44631.229502314818</v>
      </c>
      <c r="AJ660">
        <v>281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5</v>
      </c>
      <c r="AQ660">
        <v>0</v>
      </c>
      <c r="AR660">
        <v>0</v>
      </c>
      <c r="AS660">
        <v>0</v>
      </c>
      <c r="AT660" t="s">
        <v>86</v>
      </c>
      <c r="AU660" t="s">
        <v>86</v>
      </c>
      <c r="AV660" t="s">
        <v>86</v>
      </c>
      <c r="AW660" t="s">
        <v>86</v>
      </c>
      <c r="AX660" t="s">
        <v>86</v>
      </c>
      <c r="AY660" t="s">
        <v>86</v>
      </c>
      <c r="AZ660" t="s">
        <v>86</v>
      </c>
      <c r="BA660" t="s">
        <v>86</v>
      </c>
      <c r="BB660" t="s">
        <v>86</v>
      </c>
      <c r="BC660" t="s">
        <v>86</v>
      </c>
      <c r="BD660" t="s">
        <v>86</v>
      </c>
      <c r="BE660" t="s">
        <v>86</v>
      </c>
    </row>
    <row r="661" spans="1:57" x14ac:dyDescent="0.45">
      <c r="A661" t="s">
        <v>1506</v>
      </c>
      <c r="B661" t="s">
        <v>77</v>
      </c>
      <c r="C661" t="s">
        <v>1502</v>
      </c>
      <c r="D661" t="s">
        <v>79</v>
      </c>
      <c r="E661" s="2" t="str">
        <f>HYPERLINK("capsilon://?command=openfolder&amp;siteaddress=FAM.docvelocity-na8.net&amp;folderid=FX7031929F-EC30-625F-EF60-918402E9C765","FX22032734")</f>
        <v>FX22032734</v>
      </c>
      <c r="F661" t="s">
        <v>80</v>
      </c>
      <c r="G661" t="s">
        <v>80</v>
      </c>
      <c r="H661" t="s">
        <v>81</v>
      </c>
      <c r="I661" t="s">
        <v>1507</v>
      </c>
      <c r="J661">
        <v>0</v>
      </c>
      <c r="K661" t="s">
        <v>83</v>
      </c>
      <c r="L661" t="s">
        <v>84</v>
      </c>
      <c r="M661" t="s">
        <v>85</v>
      </c>
      <c r="N661">
        <v>2</v>
      </c>
      <c r="O661" s="1">
        <v>44630.878854166665</v>
      </c>
      <c r="P661" s="1">
        <v>44631.233668981484</v>
      </c>
      <c r="Q661">
        <v>29796</v>
      </c>
      <c r="R661">
        <v>860</v>
      </c>
      <c r="S661" t="b">
        <v>0</v>
      </c>
      <c r="T661" t="s">
        <v>86</v>
      </c>
      <c r="U661" t="b">
        <v>0</v>
      </c>
      <c r="V661" t="s">
        <v>116</v>
      </c>
      <c r="W661" s="1">
        <v>44631.001932870371</v>
      </c>
      <c r="X661">
        <v>501</v>
      </c>
      <c r="Y661">
        <v>52</v>
      </c>
      <c r="Z661">
        <v>0</v>
      </c>
      <c r="AA661">
        <v>52</v>
      </c>
      <c r="AB661">
        <v>0</v>
      </c>
      <c r="AC661">
        <v>23</v>
      </c>
      <c r="AD661">
        <v>-52</v>
      </c>
      <c r="AE661">
        <v>0</v>
      </c>
      <c r="AF661">
        <v>0</v>
      </c>
      <c r="AG661">
        <v>0</v>
      </c>
      <c r="AH661" t="s">
        <v>746</v>
      </c>
      <c r="AI661" s="1">
        <v>44631.233668981484</v>
      </c>
      <c r="AJ661">
        <v>359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-52</v>
      </c>
      <c r="AQ661">
        <v>0</v>
      </c>
      <c r="AR661">
        <v>0</v>
      </c>
      <c r="AS661">
        <v>0</v>
      </c>
      <c r="AT661" t="s">
        <v>86</v>
      </c>
      <c r="AU661" t="s">
        <v>86</v>
      </c>
      <c r="AV661" t="s">
        <v>86</v>
      </c>
      <c r="AW661" t="s">
        <v>86</v>
      </c>
      <c r="AX661" t="s">
        <v>86</v>
      </c>
      <c r="AY661" t="s">
        <v>86</v>
      </c>
      <c r="AZ661" t="s">
        <v>86</v>
      </c>
      <c r="BA661" t="s">
        <v>86</v>
      </c>
      <c r="BB661" t="s">
        <v>86</v>
      </c>
      <c r="BC661" t="s">
        <v>86</v>
      </c>
      <c r="BD661" t="s">
        <v>86</v>
      </c>
      <c r="BE661" t="s">
        <v>86</v>
      </c>
    </row>
    <row r="662" spans="1:57" x14ac:dyDescent="0.45">
      <c r="A662" t="s">
        <v>1508</v>
      </c>
      <c r="B662" t="s">
        <v>77</v>
      </c>
      <c r="C662" t="s">
        <v>1502</v>
      </c>
      <c r="D662" t="s">
        <v>79</v>
      </c>
      <c r="E662" s="2" t="str">
        <f>HYPERLINK("capsilon://?command=openfolder&amp;siteaddress=FAM.docvelocity-na8.net&amp;folderid=FX7031929F-EC30-625F-EF60-918402E9C765","FX22032734")</f>
        <v>FX22032734</v>
      </c>
      <c r="F662" t="s">
        <v>80</v>
      </c>
      <c r="G662" t="s">
        <v>80</v>
      </c>
      <c r="H662" t="s">
        <v>81</v>
      </c>
      <c r="I662" t="s">
        <v>1509</v>
      </c>
      <c r="J662">
        <v>0</v>
      </c>
      <c r="K662" t="s">
        <v>83</v>
      </c>
      <c r="L662" t="s">
        <v>84</v>
      </c>
      <c r="M662" t="s">
        <v>85</v>
      </c>
      <c r="N662">
        <v>2</v>
      </c>
      <c r="O662" s="1">
        <v>44630.878923611112</v>
      </c>
      <c r="P662" s="1">
        <v>44631.233923611115</v>
      </c>
      <c r="Q662">
        <v>30037</v>
      </c>
      <c r="R662">
        <v>635</v>
      </c>
      <c r="S662" t="b">
        <v>0</v>
      </c>
      <c r="T662" t="s">
        <v>86</v>
      </c>
      <c r="U662" t="b">
        <v>0</v>
      </c>
      <c r="V662" t="s">
        <v>202</v>
      </c>
      <c r="W662" s="1">
        <v>44631.003483796296</v>
      </c>
      <c r="X662">
        <v>358</v>
      </c>
      <c r="Y662">
        <v>52</v>
      </c>
      <c r="Z662">
        <v>0</v>
      </c>
      <c r="AA662">
        <v>52</v>
      </c>
      <c r="AB662">
        <v>0</v>
      </c>
      <c r="AC662">
        <v>33</v>
      </c>
      <c r="AD662">
        <v>-52</v>
      </c>
      <c r="AE662">
        <v>0</v>
      </c>
      <c r="AF662">
        <v>0</v>
      </c>
      <c r="AG662">
        <v>0</v>
      </c>
      <c r="AH662" t="s">
        <v>284</v>
      </c>
      <c r="AI662" s="1">
        <v>44631.233923611115</v>
      </c>
      <c r="AJ662">
        <v>277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-52</v>
      </c>
      <c r="AQ662">
        <v>0</v>
      </c>
      <c r="AR662">
        <v>0</v>
      </c>
      <c r="AS662">
        <v>0</v>
      </c>
      <c r="AT662" t="s">
        <v>86</v>
      </c>
      <c r="AU662" t="s">
        <v>86</v>
      </c>
      <c r="AV662" t="s">
        <v>86</v>
      </c>
      <c r="AW662" t="s">
        <v>86</v>
      </c>
      <c r="AX662" t="s">
        <v>86</v>
      </c>
      <c r="AY662" t="s">
        <v>86</v>
      </c>
      <c r="AZ662" t="s">
        <v>86</v>
      </c>
      <c r="BA662" t="s">
        <v>86</v>
      </c>
      <c r="BB662" t="s">
        <v>86</v>
      </c>
      <c r="BC662" t="s">
        <v>86</v>
      </c>
      <c r="BD662" t="s">
        <v>86</v>
      </c>
      <c r="BE662" t="s">
        <v>86</v>
      </c>
    </row>
    <row r="663" spans="1:57" x14ac:dyDescent="0.45">
      <c r="A663" t="s">
        <v>1510</v>
      </c>
      <c r="B663" t="s">
        <v>77</v>
      </c>
      <c r="C663" t="s">
        <v>1511</v>
      </c>
      <c r="D663" t="s">
        <v>79</v>
      </c>
      <c r="E663" s="2" t="str">
        <f>HYPERLINK("capsilon://?command=openfolder&amp;siteaddress=FAM.docvelocity-na8.net&amp;folderid=FX8ACC6922-BB03-03DB-D708-3BDB8AC5FBB2","FX22028468")</f>
        <v>FX22028468</v>
      </c>
      <c r="F663" t="s">
        <v>80</v>
      </c>
      <c r="G663" t="s">
        <v>80</v>
      </c>
      <c r="H663" t="s">
        <v>81</v>
      </c>
      <c r="I663" t="s">
        <v>1512</v>
      </c>
      <c r="J663">
        <v>0</v>
      </c>
      <c r="K663" t="s">
        <v>83</v>
      </c>
      <c r="L663" t="s">
        <v>84</v>
      </c>
      <c r="M663" t="s">
        <v>85</v>
      </c>
      <c r="N663">
        <v>1</v>
      </c>
      <c r="O663" s="1">
        <v>44621.687881944446</v>
      </c>
      <c r="P663" s="1">
        <v>44621.786076388889</v>
      </c>
      <c r="Q663">
        <v>7443</v>
      </c>
      <c r="R663">
        <v>1041</v>
      </c>
      <c r="S663" t="b">
        <v>0</v>
      </c>
      <c r="T663" t="s">
        <v>86</v>
      </c>
      <c r="U663" t="b">
        <v>0</v>
      </c>
      <c r="V663" t="s">
        <v>87</v>
      </c>
      <c r="W663" s="1">
        <v>44621.786076388889</v>
      </c>
      <c r="X663">
        <v>379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169</v>
      </c>
      <c r="AF663">
        <v>0</v>
      </c>
      <c r="AG663">
        <v>8</v>
      </c>
      <c r="AH663" t="s">
        <v>86</v>
      </c>
      <c r="AI663" t="s">
        <v>86</v>
      </c>
      <c r="AJ663" t="s">
        <v>86</v>
      </c>
      <c r="AK663" t="s">
        <v>86</v>
      </c>
      <c r="AL663" t="s">
        <v>86</v>
      </c>
      <c r="AM663" t="s">
        <v>86</v>
      </c>
      <c r="AN663" t="s">
        <v>86</v>
      </c>
      <c r="AO663" t="s">
        <v>86</v>
      </c>
      <c r="AP663" t="s">
        <v>86</v>
      </c>
      <c r="AQ663" t="s">
        <v>86</v>
      </c>
      <c r="AR663" t="s">
        <v>86</v>
      </c>
      <c r="AS663" t="s">
        <v>86</v>
      </c>
      <c r="AT663" t="s">
        <v>86</v>
      </c>
      <c r="AU663" t="s">
        <v>86</v>
      </c>
      <c r="AV663" t="s">
        <v>86</v>
      </c>
      <c r="AW663" t="s">
        <v>86</v>
      </c>
      <c r="AX663" t="s">
        <v>86</v>
      </c>
      <c r="AY663" t="s">
        <v>86</v>
      </c>
      <c r="AZ663" t="s">
        <v>86</v>
      </c>
      <c r="BA663" t="s">
        <v>86</v>
      </c>
      <c r="BB663" t="s">
        <v>86</v>
      </c>
      <c r="BC663" t="s">
        <v>86</v>
      </c>
      <c r="BD663" t="s">
        <v>86</v>
      </c>
      <c r="BE663" t="s">
        <v>86</v>
      </c>
    </row>
    <row r="664" spans="1:57" x14ac:dyDescent="0.45">
      <c r="A664" t="s">
        <v>1513</v>
      </c>
      <c r="B664" t="s">
        <v>77</v>
      </c>
      <c r="C664" t="s">
        <v>1514</v>
      </c>
      <c r="D664" t="s">
        <v>79</v>
      </c>
      <c r="E664" s="2" t="str">
        <f>HYPERLINK("capsilon://?command=openfolder&amp;siteaddress=FAM.docvelocity-na8.net&amp;folderid=FXB82E1B3D-389D-8441-5CC9-3E17FAD77A1B","FX22035141")</f>
        <v>FX22035141</v>
      </c>
      <c r="F664" t="s">
        <v>80</v>
      </c>
      <c r="G664" t="s">
        <v>80</v>
      </c>
      <c r="H664" t="s">
        <v>81</v>
      </c>
      <c r="I664" t="s">
        <v>1515</v>
      </c>
      <c r="J664">
        <v>134</v>
      </c>
      <c r="K664" t="s">
        <v>83</v>
      </c>
      <c r="L664" t="s">
        <v>84</v>
      </c>
      <c r="M664" t="s">
        <v>85</v>
      </c>
      <c r="N664">
        <v>1</v>
      </c>
      <c r="O664" s="1">
        <v>44630.977129629631</v>
      </c>
      <c r="P664" s="1">
        <v>44631.153807870367</v>
      </c>
      <c r="Q664">
        <v>14732</v>
      </c>
      <c r="R664">
        <v>533</v>
      </c>
      <c r="S664" t="b">
        <v>0</v>
      </c>
      <c r="T664" t="s">
        <v>86</v>
      </c>
      <c r="U664" t="b">
        <v>0</v>
      </c>
      <c r="V664" t="s">
        <v>118</v>
      </c>
      <c r="W664" s="1">
        <v>44631.153807870367</v>
      </c>
      <c r="X664">
        <v>349</v>
      </c>
      <c r="Y664">
        <v>21</v>
      </c>
      <c r="Z664">
        <v>0</v>
      </c>
      <c r="AA664">
        <v>21</v>
      </c>
      <c r="AB664">
        <v>0</v>
      </c>
      <c r="AC664">
        <v>0</v>
      </c>
      <c r="AD664">
        <v>113</v>
      </c>
      <c r="AE664">
        <v>101</v>
      </c>
      <c r="AF664">
        <v>0</v>
      </c>
      <c r="AG664">
        <v>2</v>
      </c>
      <c r="AH664" t="s">
        <v>86</v>
      </c>
      <c r="AI664" t="s">
        <v>86</v>
      </c>
      <c r="AJ664" t="s">
        <v>86</v>
      </c>
      <c r="AK664" t="s">
        <v>86</v>
      </c>
      <c r="AL664" t="s">
        <v>86</v>
      </c>
      <c r="AM664" t="s">
        <v>86</v>
      </c>
      <c r="AN664" t="s">
        <v>86</v>
      </c>
      <c r="AO664" t="s">
        <v>86</v>
      </c>
      <c r="AP664" t="s">
        <v>86</v>
      </c>
      <c r="AQ664" t="s">
        <v>86</v>
      </c>
      <c r="AR664" t="s">
        <v>86</v>
      </c>
      <c r="AS664" t="s">
        <v>86</v>
      </c>
      <c r="AT664" t="s">
        <v>86</v>
      </c>
      <c r="AU664" t="s">
        <v>86</v>
      </c>
      <c r="AV664" t="s">
        <v>86</v>
      </c>
      <c r="AW664" t="s">
        <v>86</v>
      </c>
      <c r="AX664" t="s">
        <v>86</v>
      </c>
      <c r="AY664" t="s">
        <v>86</v>
      </c>
      <c r="AZ664" t="s">
        <v>86</v>
      </c>
      <c r="BA664" t="s">
        <v>86</v>
      </c>
      <c r="BB664" t="s">
        <v>86</v>
      </c>
      <c r="BC664" t="s">
        <v>86</v>
      </c>
      <c r="BD664" t="s">
        <v>86</v>
      </c>
      <c r="BE664" t="s">
        <v>86</v>
      </c>
    </row>
    <row r="665" spans="1:57" x14ac:dyDescent="0.45">
      <c r="A665" t="s">
        <v>1516</v>
      </c>
      <c r="B665" t="s">
        <v>77</v>
      </c>
      <c r="C665" t="s">
        <v>1517</v>
      </c>
      <c r="D665" t="s">
        <v>79</v>
      </c>
      <c r="E665" s="2" t="str">
        <f>HYPERLINK("capsilon://?command=openfolder&amp;siteaddress=FAM.docvelocity-na8.net&amp;folderid=FXF70C7F91-F259-EEB7-4031-74FCDEA4EC23","FX22033510")</f>
        <v>FX22033510</v>
      </c>
      <c r="F665" t="s">
        <v>80</v>
      </c>
      <c r="G665" t="s">
        <v>80</v>
      </c>
      <c r="H665" t="s">
        <v>81</v>
      </c>
      <c r="I665" t="s">
        <v>1518</v>
      </c>
      <c r="J665">
        <v>244</v>
      </c>
      <c r="K665" t="s">
        <v>83</v>
      </c>
      <c r="L665" t="s">
        <v>84</v>
      </c>
      <c r="M665" t="s">
        <v>85</v>
      </c>
      <c r="N665">
        <v>1</v>
      </c>
      <c r="O665" s="1">
        <v>44631.025902777779</v>
      </c>
      <c r="P665" s="1">
        <v>44631.163159722222</v>
      </c>
      <c r="Q665">
        <v>10879</v>
      </c>
      <c r="R665">
        <v>980</v>
      </c>
      <c r="S665" t="b">
        <v>0</v>
      </c>
      <c r="T665" t="s">
        <v>86</v>
      </c>
      <c r="U665" t="b">
        <v>0</v>
      </c>
      <c r="V665" t="s">
        <v>118</v>
      </c>
      <c r="W665" s="1">
        <v>44631.163159722222</v>
      </c>
      <c r="X665">
        <v>807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244</v>
      </c>
      <c r="AE665">
        <v>220</v>
      </c>
      <c r="AF665">
        <v>0</v>
      </c>
      <c r="AG665">
        <v>13</v>
      </c>
      <c r="AH665" t="s">
        <v>86</v>
      </c>
      <c r="AI665" t="s">
        <v>86</v>
      </c>
      <c r="AJ665" t="s">
        <v>86</v>
      </c>
      <c r="AK665" t="s">
        <v>86</v>
      </c>
      <c r="AL665" t="s">
        <v>86</v>
      </c>
      <c r="AM665" t="s">
        <v>86</v>
      </c>
      <c r="AN665" t="s">
        <v>86</v>
      </c>
      <c r="AO665" t="s">
        <v>86</v>
      </c>
      <c r="AP665" t="s">
        <v>86</v>
      </c>
      <c r="AQ665" t="s">
        <v>86</v>
      </c>
      <c r="AR665" t="s">
        <v>86</v>
      </c>
      <c r="AS665" t="s">
        <v>86</v>
      </c>
      <c r="AT665" t="s">
        <v>86</v>
      </c>
      <c r="AU665" t="s">
        <v>86</v>
      </c>
      <c r="AV665" t="s">
        <v>86</v>
      </c>
      <c r="AW665" t="s">
        <v>86</v>
      </c>
      <c r="AX665" t="s">
        <v>86</v>
      </c>
      <c r="AY665" t="s">
        <v>86</v>
      </c>
      <c r="AZ665" t="s">
        <v>86</v>
      </c>
      <c r="BA665" t="s">
        <v>86</v>
      </c>
      <c r="BB665" t="s">
        <v>86</v>
      </c>
      <c r="BC665" t="s">
        <v>86</v>
      </c>
      <c r="BD665" t="s">
        <v>86</v>
      </c>
      <c r="BE665" t="s">
        <v>86</v>
      </c>
    </row>
    <row r="666" spans="1:57" x14ac:dyDescent="0.45">
      <c r="A666" t="s">
        <v>1519</v>
      </c>
      <c r="B666" t="s">
        <v>77</v>
      </c>
      <c r="C666" t="s">
        <v>1520</v>
      </c>
      <c r="D666" t="s">
        <v>79</v>
      </c>
      <c r="E666" s="2" t="str">
        <f>HYPERLINK("capsilon://?command=openfolder&amp;siteaddress=FAM.docvelocity-na8.net&amp;folderid=FX8E51C9C5-B6F8-6C70-A753-8AFB3A552B4F","FX22032844")</f>
        <v>FX22032844</v>
      </c>
      <c r="F666" t="s">
        <v>80</v>
      </c>
      <c r="G666" t="s">
        <v>80</v>
      </c>
      <c r="H666" t="s">
        <v>81</v>
      </c>
      <c r="I666" t="s">
        <v>1521</v>
      </c>
      <c r="J666">
        <v>224</v>
      </c>
      <c r="K666" t="s">
        <v>83</v>
      </c>
      <c r="L666" t="s">
        <v>84</v>
      </c>
      <c r="M666" t="s">
        <v>85</v>
      </c>
      <c r="N666">
        <v>1</v>
      </c>
      <c r="O666" s="1">
        <v>44631.055752314816</v>
      </c>
      <c r="P666" s="1">
        <v>44631.171712962961</v>
      </c>
      <c r="Q666">
        <v>9046</v>
      </c>
      <c r="R666">
        <v>973</v>
      </c>
      <c r="S666" t="b">
        <v>0</v>
      </c>
      <c r="T666" t="s">
        <v>86</v>
      </c>
      <c r="U666" t="b">
        <v>0</v>
      </c>
      <c r="V666" t="s">
        <v>118</v>
      </c>
      <c r="W666" s="1">
        <v>44631.171712962961</v>
      </c>
      <c r="X666">
        <v>738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224</v>
      </c>
      <c r="AE666">
        <v>200</v>
      </c>
      <c r="AF666">
        <v>0</v>
      </c>
      <c r="AG666">
        <v>7</v>
      </c>
      <c r="AH666" t="s">
        <v>86</v>
      </c>
      <c r="AI666" t="s">
        <v>86</v>
      </c>
      <c r="AJ666" t="s">
        <v>86</v>
      </c>
      <c r="AK666" t="s">
        <v>86</v>
      </c>
      <c r="AL666" t="s">
        <v>86</v>
      </c>
      <c r="AM666" t="s">
        <v>86</v>
      </c>
      <c r="AN666" t="s">
        <v>86</v>
      </c>
      <c r="AO666" t="s">
        <v>86</v>
      </c>
      <c r="AP666" t="s">
        <v>86</v>
      </c>
      <c r="AQ666" t="s">
        <v>86</v>
      </c>
      <c r="AR666" t="s">
        <v>86</v>
      </c>
      <c r="AS666" t="s">
        <v>86</v>
      </c>
      <c r="AT666" t="s">
        <v>86</v>
      </c>
      <c r="AU666" t="s">
        <v>86</v>
      </c>
      <c r="AV666" t="s">
        <v>86</v>
      </c>
      <c r="AW666" t="s">
        <v>86</v>
      </c>
      <c r="AX666" t="s">
        <v>86</v>
      </c>
      <c r="AY666" t="s">
        <v>86</v>
      </c>
      <c r="AZ666" t="s">
        <v>86</v>
      </c>
      <c r="BA666" t="s">
        <v>86</v>
      </c>
      <c r="BB666" t="s">
        <v>86</v>
      </c>
      <c r="BC666" t="s">
        <v>86</v>
      </c>
      <c r="BD666" t="s">
        <v>86</v>
      </c>
      <c r="BE666" t="s">
        <v>86</v>
      </c>
    </row>
    <row r="667" spans="1:57" x14ac:dyDescent="0.45">
      <c r="A667" t="s">
        <v>1522</v>
      </c>
      <c r="B667" t="s">
        <v>77</v>
      </c>
      <c r="C667" t="s">
        <v>1514</v>
      </c>
      <c r="D667" t="s">
        <v>79</v>
      </c>
      <c r="E667" s="2" t="str">
        <f>HYPERLINK("capsilon://?command=openfolder&amp;siteaddress=FAM.docvelocity-na8.net&amp;folderid=FXB82E1B3D-389D-8441-5CC9-3E17FAD77A1B","FX22035141")</f>
        <v>FX22035141</v>
      </c>
      <c r="F667" t="s">
        <v>80</v>
      </c>
      <c r="G667" t="s">
        <v>80</v>
      </c>
      <c r="H667" t="s">
        <v>81</v>
      </c>
      <c r="I667" t="s">
        <v>1515</v>
      </c>
      <c r="J667">
        <v>130</v>
      </c>
      <c r="K667" t="s">
        <v>83</v>
      </c>
      <c r="L667" t="s">
        <v>84</v>
      </c>
      <c r="M667" t="s">
        <v>85</v>
      </c>
      <c r="N667">
        <v>2</v>
      </c>
      <c r="O667" s="1">
        <v>44631.154548611114</v>
      </c>
      <c r="P667" s="1">
        <v>44631.198391203703</v>
      </c>
      <c r="Q667">
        <v>1403</v>
      </c>
      <c r="R667">
        <v>2385</v>
      </c>
      <c r="S667" t="b">
        <v>0</v>
      </c>
      <c r="T667" t="s">
        <v>86</v>
      </c>
      <c r="U667" t="b">
        <v>1</v>
      </c>
      <c r="V667" t="s">
        <v>113</v>
      </c>
      <c r="W667" s="1">
        <v>44631.167638888888</v>
      </c>
      <c r="X667">
        <v>1122</v>
      </c>
      <c r="Y667">
        <v>111</v>
      </c>
      <c r="Z667">
        <v>0</v>
      </c>
      <c r="AA667">
        <v>111</v>
      </c>
      <c r="AB667">
        <v>0</v>
      </c>
      <c r="AC667">
        <v>21</v>
      </c>
      <c r="AD667">
        <v>19</v>
      </c>
      <c r="AE667">
        <v>0</v>
      </c>
      <c r="AF667">
        <v>0</v>
      </c>
      <c r="AG667">
        <v>0</v>
      </c>
      <c r="AH667" t="s">
        <v>284</v>
      </c>
      <c r="AI667" s="1">
        <v>44631.198391203703</v>
      </c>
      <c r="AJ667">
        <v>1250</v>
      </c>
      <c r="AK667">
        <v>2</v>
      </c>
      <c r="AL667">
        <v>0</v>
      </c>
      <c r="AM667">
        <v>2</v>
      </c>
      <c r="AN667">
        <v>0</v>
      </c>
      <c r="AO667">
        <v>2</v>
      </c>
      <c r="AP667">
        <v>17</v>
      </c>
      <c r="AQ667">
        <v>0</v>
      </c>
      <c r="AR667">
        <v>0</v>
      </c>
      <c r="AS667">
        <v>0</v>
      </c>
      <c r="AT667" t="s">
        <v>86</v>
      </c>
      <c r="AU667" t="s">
        <v>86</v>
      </c>
      <c r="AV667" t="s">
        <v>86</v>
      </c>
      <c r="AW667" t="s">
        <v>86</v>
      </c>
      <c r="AX667" t="s">
        <v>86</v>
      </c>
      <c r="AY667" t="s">
        <v>86</v>
      </c>
      <c r="AZ667" t="s">
        <v>86</v>
      </c>
      <c r="BA667" t="s">
        <v>86</v>
      </c>
      <c r="BB667" t="s">
        <v>86</v>
      </c>
      <c r="BC667" t="s">
        <v>86</v>
      </c>
      <c r="BD667" t="s">
        <v>86</v>
      </c>
      <c r="BE667" t="s">
        <v>86</v>
      </c>
    </row>
    <row r="668" spans="1:57" x14ac:dyDescent="0.45">
      <c r="A668" t="s">
        <v>1523</v>
      </c>
      <c r="B668" t="s">
        <v>77</v>
      </c>
      <c r="C668" t="s">
        <v>1481</v>
      </c>
      <c r="D668" t="s">
        <v>79</v>
      </c>
      <c r="E668" s="2" t="str">
        <f>HYPERLINK("capsilon://?command=openfolder&amp;siteaddress=FAM.docvelocity-na8.net&amp;folderid=FXE88D7730-44E5-38B3-6B31-022D68DF49D2","FX22035002")</f>
        <v>FX22035002</v>
      </c>
      <c r="F668" t="s">
        <v>80</v>
      </c>
      <c r="G668" t="s">
        <v>80</v>
      </c>
      <c r="H668" t="s">
        <v>81</v>
      </c>
      <c r="I668" t="s">
        <v>1482</v>
      </c>
      <c r="J668">
        <v>447</v>
      </c>
      <c r="K668" t="s">
        <v>83</v>
      </c>
      <c r="L668" t="s">
        <v>84</v>
      </c>
      <c r="M668" t="s">
        <v>85</v>
      </c>
      <c r="N668">
        <v>2</v>
      </c>
      <c r="O668" s="1">
        <v>44631.158217592594</v>
      </c>
      <c r="P668" s="1">
        <v>44631.201956018522</v>
      </c>
      <c r="Q668">
        <v>344</v>
      </c>
      <c r="R668">
        <v>3435</v>
      </c>
      <c r="S668" t="b">
        <v>0</v>
      </c>
      <c r="T668" t="s">
        <v>86</v>
      </c>
      <c r="U668" t="b">
        <v>1</v>
      </c>
      <c r="V668" t="s">
        <v>94</v>
      </c>
      <c r="W668" s="1">
        <v>44631.181921296295</v>
      </c>
      <c r="X668">
        <v>2040</v>
      </c>
      <c r="Y668">
        <v>373</v>
      </c>
      <c r="Z668">
        <v>0</v>
      </c>
      <c r="AA668">
        <v>373</v>
      </c>
      <c r="AB668">
        <v>0</v>
      </c>
      <c r="AC668">
        <v>58</v>
      </c>
      <c r="AD668">
        <v>74</v>
      </c>
      <c r="AE668">
        <v>0</v>
      </c>
      <c r="AF668">
        <v>0</v>
      </c>
      <c r="AG668">
        <v>0</v>
      </c>
      <c r="AH668" t="s">
        <v>746</v>
      </c>
      <c r="AI668" s="1">
        <v>44631.201956018522</v>
      </c>
      <c r="AJ668">
        <v>1362</v>
      </c>
      <c r="AK668">
        <v>1</v>
      </c>
      <c r="AL668">
        <v>0</v>
      </c>
      <c r="AM668">
        <v>1</v>
      </c>
      <c r="AN668">
        <v>0</v>
      </c>
      <c r="AO668">
        <v>1</v>
      </c>
      <c r="AP668">
        <v>73</v>
      </c>
      <c r="AQ668">
        <v>0</v>
      </c>
      <c r="AR668">
        <v>0</v>
      </c>
      <c r="AS668">
        <v>0</v>
      </c>
      <c r="AT668" t="s">
        <v>86</v>
      </c>
      <c r="AU668" t="s">
        <v>86</v>
      </c>
      <c r="AV668" t="s">
        <v>86</v>
      </c>
      <c r="AW668" t="s">
        <v>86</v>
      </c>
      <c r="AX668" t="s">
        <v>86</v>
      </c>
      <c r="AY668" t="s">
        <v>86</v>
      </c>
      <c r="AZ668" t="s">
        <v>86</v>
      </c>
      <c r="BA668" t="s">
        <v>86</v>
      </c>
      <c r="BB668" t="s">
        <v>86</v>
      </c>
      <c r="BC668" t="s">
        <v>86</v>
      </c>
      <c r="BD668" t="s">
        <v>86</v>
      </c>
      <c r="BE668" t="s">
        <v>86</v>
      </c>
    </row>
    <row r="669" spans="1:57" x14ac:dyDescent="0.45">
      <c r="A669" t="s">
        <v>1524</v>
      </c>
      <c r="B669" t="s">
        <v>77</v>
      </c>
      <c r="C669" t="s">
        <v>1499</v>
      </c>
      <c r="D669" t="s">
        <v>79</v>
      </c>
      <c r="E669" s="2" t="str">
        <f>HYPERLINK("capsilon://?command=openfolder&amp;siteaddress=FAM.docvelocity-na8.net&amp;folderid=FX435488B5-B987-6780-9A3F-DDAF53C90F49","FX22032114")</f>
        <v>FX22032114</v>
      </c>
      <c r="F669" t="s">
        <v>80</v>
      </c>
      <c r="G669" t="s">
        <v>80</v>
      </c>
      <c r="H669" t="s">
        <v>81</v>
      </c>
      <c r="I669" t="s">
        <v>1500</v>
      </c>
      <c r="J669">
        <v>350</v>
      </c>
      <c r="K669" t="s">
        <v>83</v>
      </c>
      <c r="L669" t="s">
        <v>84</v>
      </c>
      <c r="M669" t="s">
        <v>85</v>
      </c>
      <c r="N669">
        <v>2</v>
      </c>
      <c r="O669" s="1">
        <v>44631.158761574072</v>
      </c>
      <c r="P669" s="1">
        <v>44631.222256944442</v>
      </c>
      <c r="Q669">
        <v>2137</v>
      </c>
      <c r="R669">
        <v>3349</v>
      </c>
      <c r="S669" t="b">
        <v>0</v>
      </c>
      <c r="T669" t="s">
        <v>86</v>
      </c>
      <c r="U669" t="b">
        <v>1</v>
      </c>
      <c r="V669" t="s">
        <v>139</v>
      </c>
      <c r="W669" s="1">
        <v>44631.18041666667</v>
      </c>
      <c r="X669">
        <v>858</v>
      </c>
      <c r="Y669">
        <v>212</v>
      </c>
      <c r="Z669">
        <v>0</v>
      </c>
      <c r="AA669">
        <v>212</v>
      </c>
      <c r="AB669">
        <v>88</v>
      </c>
      <c r="AC669">
        <v>10</v>
      </c>
      <c r="AD669">
        <v>138</v>
      </c>
      <c r="AE669">
        <v>0</v>
      </c>
      <c r="AF669">
        <v>0</v>
      </c>
      <c r="AG669">
        <v>0</v>
      </c>
      <c r="AH669" t="s">
        <v>284</v>
      </c>
      <c r="AI669" s="1">
        <v>44631.222256944442</v>
      </c>
      <c r="AJ669">
        <v>2062</v>
      </c>
      <c r="AK669">
        <v>4</v>
      </c>
      <c r="AL669">
        <v>0</v>
      </c>
      <c r="AM669">
        <v>4</v>
      </c>
      <c r="AN669">
        <v>88</v>
      </c>
      <c r="AO669">
        <v>4</v>
      </c>
      <c r="AP669">
        <v>134</v>
      </c>
      <c r="AQ669">
        <v>0</v>
      </c>
      <c r="AR669">
        <v>0</v>
      </c>
      <c r="AS669">
        <v>0</v>
      </c>
      <c r="AT669" t="s">
        <v>86</v>
      </c>
      <c r="AU669" t="s">
        <v>86</v>
      </c>
      <c r="AV669" t="s">
        <v>86</v>
      </c>
      <c r="AW669" t="s">
        <v>86</v>
      </c>
      <c r="AX669" t="s">
        <v>86</v>
      </c>
      <c r="AY669" t="s">
        <v>86</v>
      </c>
      <c r="AZ669" t="s">
        <v>86</v>
      </c>
      <c r="BA669" t="s">
        <v>86</v>
      </c>
      <c r="BB669" t="s">
        <v>86</v>
      </c>
      <c r="BC669" t="s">
        <v>86</v>
      </c>
      <c r="BD669" t="s">
        <v>86</v>
      </c>
      <c r="BE669" t="s">
        <v>86</v>
      </c>
    </row>
    <row r="670" spans="1:57" x14ac:dyDescent="0.45">
      <c r="A670" t="s">
        <v>1525</v>
      </c>
      <c r="B670" t="s">
        <v>77</v>
      </c>
      <c r="C670" t="s">
        <v>1517</v>
      </c>
      <c r="D670" t="s">
        <v>79</v>
      </c>
      <c r="E670" s="2" t="str">
        <f>HYPERLINK("capsilon://?command=openfolder&amp;siteaddress=FAM.docvelocity-na8.net&amp;folderid=FXF70C7F91-F259-EEB7-4031-74FCDEA4EC23","FX22033510")</f>
        <v>FX22033510</v>
      </c>
      <c r="F670" t="s">
        <v>80</v>
      </c>
      <c r="G670" t="s">
        <v>80</v>
      </c>
      <c r="H670" t="s">
        <v>81</v>
      </c>
      <c r="I670" t="s">
        <v>1518</v>
      </c>
      <c r="J670">
        <v>484</v>
      </c>
      <c r="K670" t="s">
        <v>83</v>
      </c>
      <c r="L670" t="s">
        <v>84</v>
      </c>
      <c r="M670" t="s">
        <v>85</v>
      </c>
      <c r="N670">
        <v>2</v>
      </c>
      <c r="O670" s="1">
        <v>44631.164583333331</v>
      </c>
      <c r="P670" s="1">
        <v>44631.218182870369</v>
      </c>
      <c r="Q670">
        <v>822</v>
      </c>
      <c r="R670">
        <v>3809</v>
      </c>
      <c r="S670" t="b">
        <v>0</v>
      </c>
      <c r="T670" t="s">
        <v>86</v>
      </c>
      <c r="U670" t="b">
        <v>1</v>
      </c>
      <c r="V670" t="s">
        <v>113</v>
      </c>
      <c r="W670" s="1">
        <v>44631.196909722225</v>
      </c>
      <c r="X670">
        <v>2327</v>
      </c>
      <c r="Y670">
        <v>382</v>
      </c>
      <c r="Z670">
        <v>0</v>
      </c>
      <c r="AA670">
        <v>382</v>
      </c>
      <c r="AB670">
        <v>21</v>
      </c>
      <c r="AC670">
        <v>4</v>
      </c>
      <c r="AD670">
        <v>102</v>
      </c>
      <c r="AE670">
        <v>0</v>
      </c>
      <c r="AF670">
        <v>0</v>
      </c>
      <c r="AG670">
        <v>0</v>
      </c>
      <c r="AH670" t="s">
        <v>746</v>
      </c>
      <c r="AI670" s="1">
        <v>44631.218182870369</v>
      </c>
      <c r="AJ670">
        <v>1401</v>
      </c>
      <c r="AK670">
        <v>6</v>
      </c>
      <c r="AL670">
        <v>0</v>
      </c>
      <c r="AM670">
        <v>6</v>
      </c>
      <c r="AN670">
        <v>21</v>
      </c>
      <c r="AO670">
        <v>6</v>
      </c>
      <c r="AP670">
        <v>96</v>
      </c>
      <c r="AQ670">
        <v>0</v>
      </c>
      <c r="AR670">
        <v>0</v>
      </c>
      <c r="AS670">
        <v>0</v>
      </c>
      <c r="AT670" t="s">
        <v>86</v>
      </c>
      <c r="AU670" t="s">
        <v>86</v>
      </c>
      <c r="AV670" t="s">
        <v>86</v>
      </c>
      <c r="AW670" t="s">
        <v>86</v>
      </c>
      <c r="AX670" t="s">
        <v>86</v>
      </c>
      <c r="AY670" t="s">
        <v>86</v>
      </c>
      <c r="AZ670" t="s">
        <v>86</v>
      </c>
      <c r="BA670" t="s">
        <v>86</v>
      </c>
      <c r="BB670" t="s">
        <v>86</v>
      </c>
      <c r="BC670" t="s">
        <v>86</v>
      </c>
      <c r="BD670" t="s">
        <v>86</v>
      </c>
      <c r="BE670" t="s">
        <v>86</v>
      </c>
    </row>
    <row r="671" spans="1:57" x14ac:dyDescent="0.45">
      <c r="A671" t="s">
        <v>1526</v>
      </c>
      <c r="B671" t="s">
        <v>77</v>
      </c>
      <c r="C671" t="s">
        <v>1484</v>
      </c>
      <c r="D671" t="s">
        <v>79</v>
      </c>
      <c r="E671" s="2" t="str">
        <f>HYPERLINK("capsilon://?command=openfolder&amp;siteaddress=FAM.docvelocity-na8.net&amp;folderid=FX28248089-D747-8BDA-86CF-7F88B245115E","FX22034456")</f>
        <v>FX22034456</v>
      </c>
      <c r="F671" t="s">
        <v>80</v>
      </c>
      <c r="G671" t="s">
        <v>80</v>
      </c>
      <c r="H671" t="s">
        <v>81</v>
      </c>
      <c r="I671" t="s">
        <v>1485</v>
      </c>
      <c r="J671">
        <v>252</v>
      </c>
      <c r="K671" t="s">
        <v>83</v>
      </c>
      <c r="L671" t="s">
        <v>84</v>
      </c>
      <c r="M671" t="s">
        <v>85</v>
      </c>
      <c r="N671">
        <v>2</v>
      </c>
      <c r="O671" s="1">
        <v>44631.16511574074</v>
      </c>
      <c r="P671" s="1">
        <v>44631.226238425923</v>
      </c>
      <c r="Q671">
        <v>3352</v>
      </c>
      <c r="R671">
        <v>1929</v>
      </c>
      <c r="S671" t="b">
        <v>0</v>
      </c>
      <c r="T671" t="s">
        <v>86</v>
      </c>
      <c r="U671" t="b">
        <v>1</v>
      </c>
      <c r="V671" t="s">
        <v>118</v>
      </c>
      <c r="W671" s="1">
        <v>44631.185706018521</v>
      </c>
      <c r="X671">
        <v>1208</v>
      </c>
      <c r="Y671">
        <v>204</v>
      </c>
      <c r="Z671">
        <v>0</v>
      </c>
      <c r="AA671">
        <v>204</v>
      </c>
      <c r="AB671">
        <v>52</v>
      </c>
      <c r="AC671">
        <v>17</v>
      </c>
      <c r="AD671">
        <v>48</v>
      </c>
      <c r="AE671">
        <v>0</v>
      </c>
      <c r="AF671">
        <v>0</v>
      </c>
      <c r="AG671">
        <v>0</v>
      </c>
      <c r="AH671" t="s">
        <v>746</v>
      </c>
      <c r="AI671" s="1">
        <v>44631.226238425923</v>
      </c>
      <c r="AJ671">
        <v>695</v>
      </c>
      <c r="AK671">
        <v>0</v>
      </c>
      <c r="AL671">
        <v>0</v>
      </c>
      <c r="AM671">
        <v>0</v>
      </c>
      <c r="AN671">
        <v>52</v>
      </c>
      <c r="AO671">
        <v>0</v>
      </c>
      <c r="AP671">
        <v>48</v>
      </c>
      <c r="AQ671">
        <v>0</v>
      </c>
      <c r="AR671">
        <v>0</v>
      </c>
      <c r="AS671">
        <v>0</v>
      </c>
      <c r="AT671" t="s">
        <v>86</v>
      </c>
      <c r="AU671" t="s">
        <v>86</v>
      </c>
      <c r="AV671" t="s">
        <v>86</v>
      </c>
      <c r="AW671" t="s">
        <v>86</v>
      </c>
      <c r="AX671" t="s">
        <v>86</v>
      </c>
      <c r="AY671" t="s">
        <v>86</v>
      </c>
      <c r="AZ671" t="s">
        <v>86</v>
      </c>
      <c r="BA671" t="s">
        <v>86</v>
      </c>
      <c r="BB671" t="s">
        <v>86</v>
      </c>
      <c r="BC671" t="s">
        <v>86</v>
      </c>
      <c r="BD671" t="s">
        <v>86</v>
      </c>
      <c r="BE671" t="s">
        <v>86</v>
      </c>
    </row>
    <row r="672" spans="1:57" x14ac:dyDescent="0.45">
      <c r="A672" t="s">
        <v>1527</v>
      </c>
      <c r="B672" t="s">
        <v>77</v>
      </c>
      <c r="C672" t="s">
        <v>1520</v>
      </c>
      <c r="D672" t="s">
        <v>79</v>
      </c>
      <c r="E672" s="2" t="str">
        <f>HYPERLINK("capsilon://?command=openfolder&amp;siteaddress=FAM.docvelocity-na8.net&amp;folderid=FX8E51C9C5-B6F8-6C70-A753-8AFB3A552B4F","FX22032844")</f>
        <v>FX22032844</v>
      </c>
      <c r="F672" t="s">
        <v>80</v>
      </c>
      <c r="G672" t="s">
        <v>80</v>
      </c>
      <c r="H672" t="s">
        <v>81</v>
      </c>
      <c r="I672" t="s">
        <v>1521</v>
      </c>
      <c r="J672">
        <v>304</v>
      </c>
      <c r="K672" t="s">
        <v>83</v>
      </c>
      <c r="L672" t="s">
        <v>84</v>
      </c>
      <c r="M672" t="s">
        <v>85</v>
      </c>
      <c r="N672">
        <v>2</v>
      </c>
      <c r="O672" s="1">
        <v>44631.172766203701</v>
      </c>
      <c r="P672" s="1">
        <v>44631.239861111113</v>
      </c>
      <c r="Q672">
        <v>3123</v>
      </c>
      <c r="R672">
        <v>2674</v>
      </c>
      <c r="S672" t="b">
        <v>0</v>
      </c>
      <c r="T672" t="s">
        <v>86</v>
      </c>
      <c r="U672" t="b">
        <v>1</v>
      </c>
      <c r="V672" t="s">
        <v>105</v>
      </c>
      <c r="W672" s="1">
        <v>44631.190451388888</v>
      </c>
      <c r="X672">
        <v>1218</v>
      </c>
      <c r="Y672">
        <v>251</v>
      </c>
      <c r="Z672">
        <v>0</v>
      </c>
      <c r="AA672">
        <v>251</v>
      </c>
      <c r="AB672">
        <v>0</v>
      </c>
      <c r="AC672">
        <v>18</v>
      </c>
      <c r="AD672">
        <v>53</v>
      </c>
      <c r="AE672">
        <v>0</v>
      </c>
      <c r="AF672">
        <v>0</v>
      </c>
      <c r="AG672">
        <v>0</v>
      </c>
      <c r="AH672" t="s">
        <v>114</v>
      </c>
      <c r="AI672" s="1">
        <v>44631.239861111113</v>
      </c>
      <c r="AJ672">
        <v>1441</v>
      </c>
      <c r="AK672">
        <v>1</v>
      </c>
      <c r="AL672">
        <v>0</v>
      </c>
      <c r="AM672">
        <v>1</v>
      </c>
      <c r="AN672">
        <v>0</v>
      </c>
      <c r="AO672">
        <v>1</v>
      </c>
      <c r="AP672">
        <v>52</v>
      </c>
      <c r="AQ672">
        <v>0</v>
      </c>
      <c r="AR672">
        <v>0</v>
      </c>
      <c r="AS672">
        <v>0</v>
      </c>
      <c r="AT672" t="s">
        <v>86</v>
      </c>
      <c r="AU672" t="s">
        <v>86</v>
      </c>
      <c r="AV672" t="s">
        <v>86</v>
      </c>
      <c r="AW672" t="s">
        <v>86</v>
      </c>
      <c r="AX672" t="s">
        <v>86</v>
      </c>
      <c r="AY672" t="s">
        <v>86</v>
      </c>
      <c r="AZ672" t="s">
        <v>86</v>
      </c>
      <c r="BA672" t="s">
        <v>86</v>
      </c>
      <c r="BB672" t="s">
        <v>86</v>
      </c>
      <c r="BC672" t="s">
        <v>86</v>
      </c>
      <c r="BD672" t="s">
        <v>86</v>
      </c>
      <c r="BE672" t="s">
        <v>86</v>
      </c>
    </row>
    <row r="673" spans="1:57" x14ac:dyDescent="0.45">
      <c r="A673" t="s">
        <v>1528</v>
      </c>
      <c r="B673" t="s">
        <v>77</v>
      </c>
      <c r="C673" t="s">
        <v>103</v>
      </c>
      <c r="D673" t="s">
        <v>79</v>
      </c>
      <c r="E673" s="2" t="str">
        <f>HYPERLINK("capsilon://?command=openfolder&amp;siteaddress=FAM.docvelocity-na8.net&amp;folderid=FX8CFD9F0C-7B6F-8DE9-EBB6-CEA6C39334E1","FX220212246")</f>
        <v>FX220212246</v>
      </c>
      <c r="F673" t="s">
        <v>80</v>
      </c>
      <c r="G673" t="s">
        <v>80</v>
      </c>
      <c r="H673" t="s">
        <v>81</v>
      </c>
      <c r="I673" t="s">
        <v>1529</v>
      </c>
      <c r="J673">
        <v>0</v>
      </c>
      <c r="K673" t="s">
        <v>83</v>
      </c>
      <c r="L673" t="s">
        <v>84</v>
      </c>
      <c r="M673" t="s">
        <v>85</v>
      </c>
      <c r="N673">
        <v>1</v>
      </c>
      <c r="O673" s="1">
        <v>44621.689918981479</v>
      </c>
      <c r="P673" s="1">
        <v>44621.943599537037</v>
      </c>
      <c r="Q673">
        <v>20414</v>
      </c>
      <c r="R673">
        <v>1504</v>
      </c>
      <c r="S673" t="b">
        <v>0</v>
      </c>
      <c r="T673" t="s">
        <v>86</v>
      </c>
      <c r="U673" t="b">
        <v>0</v>
      </c>
      <c r="V673" t="s">
        <v>214</v>
      </c>
      <c r="W673" s="1">
        <v>44621.943599537037</v>
      </c>
      <c r="X673">
        <v>1170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184</v>
      </c>
      <c r="AF673">
        <v>0</v>
      </c>
      <c r="AG673">
        <v>7</v>
      </c>
      <c r="AH673" t="s">
        <v>86</v>
      </c>
      <c r="AI673" t="s">
        <v>86</v>
      </c>
      <c r="AJ673" t="s">
        <v>86</v>
      </c>
      <c r="AK673" t="s">
        <v>86</v>
      </c>
      <c r="AL673" t="s">
        <v>86</v>
      </c>
      <c r="AM673" t="s">
        <v>86</v>
      </c>
      <c r="AN673" t="s">
        <v>86</v>
      </c>
      <c r="AO673" t="s">
        <v>86</v>
      </c>
      <c r="AP673" t="s">
        <v>86</v>
      </c>
      <c r="AQ673" t="s">
        <v>86</v>
      </c>
      <c r="AR673" t="s">
        <v>86</v>
      </c>
      <c r="AS673" t="s">
        <v>86</v>
      </c>
      <c r="AT673" t="s">
        <v>86</v>
      </c>
      <c r="AU673" t="s">
        <v>86</v>
      </c>
      <c r="AV673" t="s">
        <v>86</v>
      </c>
      <c r="AW673" t="s">
        <v>86</v>
      </c>
      <c r="AX673" t="s">
        <v>86</v>
      </c>
      <c r="AY673" t="s">
        <v>86</v>
      </c>
      <c r="AZ673" t="s">
        <v>86</v>
      </c>
      <c r="BA673" t="s">
        <v>86</v>
      </c>
      <c r="BB673" t="s">
        <v>86</v>
      </c>
      <c r="BC673" t="s">
        <v>86</v>
      </c>
      <c r="BD673" t="s">
        <v>86</v>
      </c>
      <c r="BE673" t="s">
        <v>86</v>
      </c>
    </row>
    <row r="674" spans="1:57" x14ac:dyDescent="0.45">
      <c r="A674" t="s">
        <v>1530</v>
      </c>
      <c r="B674" t="s">
        <v>77</v>
      </c>
      <c r="C674" t="s">
        <v>1321</v>
      </c>
      <c r="D674" t="s">
        <v>79</v>
      </c>
      <c r="E674" s="2" t="str">
        <f>HYPERLINK("capsilon://?command=openfolder&amp;siteaddress=FAM.docvelocity-na8.net&amp;folderid=FXC1E208A9-8FD5-DEBE-B5C9-96E24485E319","FX22034006")</f>
        <v>FX22034006</v>
      </c>
      <c r="F674" t="s">
        <v>80</v>
      </c>
      <c r="G674" t="s">
        <v>80</v>
      </c>
      <c r="H674" t="s">
        <v>81</v>
      </c>
      <c r="I674" t="s">
        <v>1531</v>
      </c>
      <c r="J674">
        <v>0</v>
      </c>
      <c r="K674" t="s">
        <v>83</v>
      </c>
      <c r="L674" t="s">
        <v>84</v>
      </c>
      <c r="M674" t="s">
        <v>85</v>
      </c>
      <c r="N674">
        <v>2</v>
      </c>
      <c r="O674" s="1">
        <v>44631.360902777778</v>
      </c>
      <c r="P674" s="1">
        <v>44631.3672337963</v>
      </c>
      <c r="Q674">
        <v>352</v>
      </c>
      <c r="R674">
        <v>195</v>
      </c>
      <c r="S674" t="b">
        <v>0</v>
      </c>
      <c r="T674" t="s">
        <v>86</v>
      </c>
      <c r="U674" t="b">
        <v>0</v>
      </c>
      <c r="V674" t="s">
        <v>105</v>
      </c>
      <c r="W674" s="1">
        <v>44631.362673611111</v>
      </c>
      <c r="X674">
        <v>85</v>
      </c>
      <c r="Y674">
        <v>9</v>
      </c>
      <c r="Z674">
        <v>0</v>
      </c>
      <c r="AA674">
        <v>9</v>
      </c>
      <c r="AB674">
        <v>0</v>
      </c>
      <c r="AC674">
        <v>1</v>
      </c>
      <c r="AD674">
        <v>-9</v>
      </c>
      <c r="AE674">
        <v>0</v>
      </c>
      <c r="AF674">
        <v>0</v>
      </c>
      <c r="AG674">
        <v>0</v>
      </c>
      <c r="AH674" t="s">
        <v>284</v>
      </c>
      <c r="AI674" s="1">
        <v>44631.3672337963</v>
      </c>
      <c r="AJ674">
        <v>110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-9</v>
      </c>
      <c r="AQ674">
        <v>0</v>
      </c>
      <c r="AR674">
        <v>0</v>
      </c>
      <c r="AS674">
        <v>0</v>
      </c>
      <c r="AT674" t="s">
        <v>86</v>
      </c>
      <c r="AU674" t="s">
        <v>86</v>
      </c>
      <c r="AV674" t="s">
        <v>86</v>
      </c>
      <c r="AW674" t="s">
        <v>86</v>
      </c>
      <c r="AX674" t="s">
        <v>86</v>
      </c>
      <c r="AY674" t="s">
        <v>86</v>
      </c>
      <c r="AZ674" t="s">
        <v>86</v>
      </c>
      <c r="BA674" t="s">
        <v>86</v>
      </c>
      <c r="BB674" t="s">
        <v>86</v>
      </c>
      <c r="BC674" t="s">
        <v>86</v>
      </c>
      <c r="BD674" t="s">
        <v>86</v>
      </c>
      <c r="BE674" t="s">
        <v>86</v>
      </c>
    </row>
    <row r="675" spans="1:57" x14ac:dyDescent="0.45">
      <c r="A675" t="s">
        <v>1532</v>
      </c>
      <c r="B675" t="s">
        <v>77</v>
      </c>
      <c r="C675" t="s">
        <v>1533</v>
      </c>
      <c r="D675" t="s">
        <v>79</v>
      </c>
      <c r="E675" s="2" t="str">
        <f>HYPERLINK("capsilon://?command=openfolder&amp;siteaddress=FAM.docvelocity-na8.net&amp;folderid=FXB5145CF9-5F4B-2EA5-9CB6-3DD7FE848D45","FX22025193")</f>
        <v>FX22025193</v>
      </c>
      <c r="F675" t="s">
        <v>80</v>
      </c>
      <c r="G675" t="s">
        <v>80</v>
      </c>
      <c r="H675" t="s">
        <v>81</v>
      </c>
      <c r="I675" t="s">
        <v>1534</v>
      </c>
      <c r="J675">
        <v>0</v>
      </c>
      <c r="K675" t="s">
        <v>83</v>
      </c>
      <c r="L675" t="s">
        <v>84</v>
      </c>
      <c r="M675" t="s">
        <v>85</v>
      </c>
      <c r="N675">
        <v>2</v>
      </c>
      <c r="O675" s="1">
        <v>44631.401203703703</v>
      </c>
      <c r="P675" s="1">
        <v>44631.458981481483</v>
      </c>
      <c r="Q675">
        <v>4114</v>
      </c>
      <c r="R675">
        <v>878</v>
      </c>
      <c r="S675" t="b">
        <v>0</v>
      </c>
      <c r="T675" t="s">
        <v>86</v>
      </c>
      <c r="U675" t="b">
        <v>0</v>
      </c>
      <c r="V675" t="s">
        <v>139</v>
      </c>
      <c r="W675" s="1">
        <v>44631.453912037039</v>
      </c>
      <c r="X675">
        <v>440</v>
      </c>
      <c r="Y675">
        <v>52</v>
      </c>
      <c r="Z675">
        <v>0</v>
      </c>
      <c r="AA675">
        <v>52</v>
      </c>
      <c r="AB675">
        <v>0</v>
      </c>
      <c r="AC675">
        <v>14</v>
      </c>
      <c r="AD675">
        <v>-52</v>
      </c>
      <c r="AE675">
        <v>0</v>
      </c>
      <c r="AF675">
        <v>0</v>
      </c>
      <c r="AG675">
        <v>0</v>
      </c>
      <c r="AH675" t="s">
        <v>257</v>
      </c>
      <c r="AI675" s="1">
        <v>44631.458981481483</v>
      </c>
      <c r="AJ675">
        <v>367</v>
      </c>
      <c r="AK675">
        <v>0</v>
      </c>
      <c r="AL675">
        <v>0</v>
      </c>
      <c r="AM675">
        <v>0</v>
      </c>
      <c r="AN675">
        <v>0</v>
      </c>
      <c r="AO675">
        <v>1</v>
      </c>
      <c r="AP675">
        <v>-52</v>
      </c>
      <c r="AQ675">
        <v>0</v>
      </c>
      <c r="AR675">
        <v>0</v>
      </c>
      <c r="AS675">
        <v>0</v>
      </c>
      <c r="AT675" t="s">
        <v>86</v>
      </c>
      <c r="AU675" t="s">
        <v>86</v>
      </c>
      <c r="AV675" t="s">
        <v>86</v>
      </c>
      <c r="AW675" t="s">
        <v>86</v>
      </c>
      <c r="AX675" t="s">
        <v>86</v>
      </c>
      <c r="AY675" t="s">
        <v>86</v>
      </c>
      <c r="AZ675" t="s">
        <v>86</v>
      </c>
      <c r="BA675" t="s">
        <v>86</v>
      </c>
      <c r="BB675" t="s">
        <v>86</v>
      </c>
      <c r="BC675" t="s">
        <v>86</v>
      </c>
      <c r="BD675" t="s">
        <v>86</v>
      </c>
      <c r="BE675" t="s">
        <v>86</v>
      </c>
    </row>
    <row r="676" spans="1:57" x14ac:dyDescent="0.45">
      <c r="A676" t="s">
        <v>1535</v>
      </c>
      <c r="B676" t="s">
        <v>77</v>
      </c>
      <c r="C676" t="s">
        <v>1533</v>
      </c>
      <c r="D676" t="s">
        <v>79</v>
      </c>
      <c r="E676" s="2" t="str">
        <f>HYPERLINK("capsilon://?command=openfolder&amp;siteaddress=FAM.docvelocity-na8.net&amp;folderid=FXB5145CF9-5F4B-2EA5-9CB6-3DD7FE848D45","FX22025193")</f>
        <v>FX22025193</v>
      </c>
      <c r="F676" t="s">
        <v>80</v>
      </c>
      <c r="G676" t="s">
        <v>80</v>
      </c>
      <c r="H676" t="s">
        <v>81</v>
      </c>
      <c r="I676" t="s">
        <v>1536</v>
      </c>
      <c r="J676">
        <v>0</v>
      </c>
      <c r="K676" t="s">
        <v>83</v>
      </c>
      <c r="L676" t="s">
        <v>84</v>
      </c>
      <c r="M676" t="s">
        <v>85</v>
      </c>
      <c r="N676">
        <v>2</v>
      </c>
      <c r="O676" s="1">
        <v>44631.464571759258</v>
      </c>
      <c r="P676" s="1">
        <v>44631.493587962963</v>
      </c>
      <c r="Q676">
        <v>2139</v>
      </c>
      <c r="R676">
        <v>368</v>
      </c>
      <c r="S676" t="b">
        <v>0</v>
      </c>
      <c r="T676" t="s">
        <v>86</v>
      </c>
      <c r="U676" t="b">
        <v>0</v>
      </c>
      <c r="V676" t="s">
        <v>118</v>
      </c>
      <c r="W676" s="1">
        <v>44631.481863425928</v>
      </c>
      <c r="X676">
        <v>244</v>
      </c>
      <c r="Y676">
        <v>9</v>
      </c>
      <c r="Z676">
        <v>0</v>
      </c>
      <c r="AA676">
        <v>9</v>
      </c>
      <c r="AB676">
        <v>0</v>
      </c>
      <c r="AC676">
        <v>4</v>
      </c>
      <c r="AD676">
        <v>-9</v>
      </c>
      <c r="AE676">
        <v>0</v>
      </c>
      <c r="AF676">
        <v>0</v>
      </c>
      <c r="AG676">
        <v>0</v>
      </c>
      <c r="AH676" t="s">
        <v>106</v>
      </c>
      <c r="AI676" s="1">
        <v>44631.493587962963</v>
      </c>
      <c r="AJ676">
        <v>110</v>
      </c>
      <c r="AK676">
        <v>1</v>
      </c>
      <c r="AL676">
        <v>0</v>
      </c>
      <c r="AM676">
        <v>1</v>
      </c>
      <c r="AN676">
        <v>0</v>
      </c>
      <c r="AO676">
        <v>1</v>
      </c>
      <c r="AP676">
        <v>-10</v>
      </c>
      <c r="AQ676">
        <v>0</v>
      </c>
      <c r="AR676">
        <v>0</v>
      </c>
      <c r="AS676">
        <v>0</v>
      </c>
      <c r="AT676" t="s">
        <v>86</v>
      </c>
      <c r="AU676" t="s">
        <v>86</v>
      </c>
      <c r="AV676" t="s">
        <v>86</v>
      </c>
      <c r="AW676" t="s">
        <v>86</v>
      </c>
      <c r="AX676" t="s">
        <v>86</v>
      </c>
      <c r="AY676" t="s">
        <v>86</v>
      </c>
      <c r="AZ676" t="s">
        <v>86</v>
      </c>
      <c r="BA676" t="s">
        <v>86</v>
      </c>
      <c r="BB676" t="s">
        <v>86</v>
      </c>
      <c r="BC676" t="s">
        <v>86</v>
      </c>
      <c r="BD676" t="s">
        <v>86</v>
      </c>
      <c r="BE676" t="s">
        <v>86</v>
      </c>
    </row>
    <row r="677" spans="1:57" x14ac:dyDescent="0.45">
      <c r="A677" t="s">
        <v>1537</v>
      </c>
      <c r="B677" t="s">
        <v>77</v>
      </c>
      <c r="C677" t="s">
        <v>1538</v>
      </c>
      <c r="D677" t="s">
        <v>79</v>
      </c>
      <c r="E677" s="2" t="str">
        <f>HYPERLINK("capsilon://?command=openfolder&amp;siteaddress=FAM.docvelocity-na8.net&amp;folderid=FX1107BEA6-30FC-C89C-842A-A06553C75D5F","FX22034289")</f>
        <v>FX22034289</v>
      </c>
      <c r="F677" t="s">
        <v>80</v>
      </c>
      <c r="G677" t="s">
        <v>80</v>
      </c>
      <c r="H677" t="s">
        <v>81</v>
      </c>
      <c r="I677" t="s">
        <v>1539</v>
      </c>
      <c r="J677">
        <v>282</v>
      </c>
      <c r="K677" t="s">
        <v>83</v>
      </c>
      <c r="L677" t="s">
        <v>84</v>
      </c>
      <c r="M677" t="s">
        <v>85</v>
      </c>
      <c r="N677">
        <v>1</v>
      </c>
      <c r="O677" s="1">
        <v>44631.472812499997</v>
      </c>
      <c r="P677" s="1">
        <v>44631.501944444448</v>
      </c>
      <c r="Q677">
        <v>1805</v>
      </c>
      <c r="R677">
        <v>712</v>
      </c>
      <c r="S677" t="b">
        <v>0</v>
      </c>
      <c r="T677" t="s">
        <v>86</v>
      </c>
      <c r="U677" t="b">
        <v>0</v>
      </c>
      <c r="V677" t="s">
        <v>139</v>
      </c>
      <c r="W677" s="1">
        <v>44631.501944444448</v>
      </c>
      <c r="X677">
        <v>551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282</v>
      </c>
      <c r="AE677">
        <v>270</v>
      </c>
      <c r="AF677">
        <v>0</v>
      </c>
      <c r="AG677">
        <v>10</v>
      </c>
      <c r="AH677" t="s">
        <v>86</v>
      </c>
      <c r="AI677" t="s">
        <v>86</v>
      </c>
      <c r="AJ677" t="s">
        <v>86</v>
      </c>
      <c r="AK677" t="s">
        <v>86</v>
      </c>
      <c r="AL677" t="s">
        <v>86</v>
      </c>
      <c r="AM677" t="s">
        <v>86</v>
      </c>
      <c r="AN677" t="s">
        <v>86</v>
      </c>
      <c r="AO677" t="s">
        <v>86</v>
      </c>
      <c r="AP677" t="s">
        <v>86</v>
      </c>
      <c r="AQ677" t="s">
        <v>86</v>
      </c>
      <c r="AR677" t="s">
        <v>86</v>
      </c>
      <c r="AS677" t="s">
        <v>86</v>
      </c>
      <c r="AT677" t="s">
        <v>86</v>
      </c>
      <c r="AU677" t="s">
        <v>86</v>
      </c>
      <c r="AV677" t="s">
        <v>86</v>
      </c>
      <c r="AW677" t="s">
        <v>86</v>
      </c>
      <c r="AX677" t="s">
        <v>86</v>
      </c>
      <c r="AY677" t="s">
        <v>86</v>
      </c>
      <c r="AZ677" t="s">
        <v>86</v>
      </c>
      <c r="BA677" t="s">
        <v>86</v>
      </c>
      <c r="BB677" t="s">
        <v>86</v>
      </c>
      <c r="BC677" t="s">
        <v>86</v>
      </c>
      <c r="BD677" t="s">
        <v>86</v>
      </c>
      <c r="BE677" t="s">
        <v>86</v>
      </c>
    </row>
    <row r="678" spans="1:57" x14ac:dyDescent="0.45">
      <c r="A678" t="s">
        <v>1540</v>
      </c>
      <c r="B678" t="s">
        <v>77</v>
      </c>
      <c r="C678" t="s">
        <v>1541</v>
      </c>
      <c r="D678" t="s">
        <v>79</v>
      </c>
      <c r="E678" s="2" t="str">
        <f>HYPERLINK("capsilon://?command=openfolder&amp;siteaddress=FAM.docvelocity-na8.net&amp;folderid=FX08825ED5-5A6C-727C-B1C8-49F086054BD5","FX22034798")</f>
        <v>FX22034798</v>
      </c>
      <c r="F678" t="s">
        <v>80</v>
      </c>
      <c r="G678" t="s">
        <v>80</v>
      </c>
      <c r="H678" t="s">
        <v>81</v>
      </c>
      <c r="I678" t="s">
        <v>1542</v>
      </c>
      <c r="J678">
        <v>28</v>
      </c>
      <c r="K678" t="s">
        <v>83</v>
      </c>
      <c r="L678" t="s">
        <v>84</v>
      </c>
      <c r="M678" t="s">
        <v>85</v>
      </c>
      <c r="N678">
        <v>1</v>
      </c>
      <c r="O678" s="1">
        <v>44631.472893518519</v>
      </c>
      <c r="P678" s="1">
        <v>44631.505879629629</v>
      </c>
      <c r="Q678">
        <v>2429</v>
      </c>
      <c r="R678">
        <v>421</v>
      </c>
      <c r="S678" t="b">
        <v>0</v>
      </c>
      <c r="T678" t="s">
        <v>86</v>
      </c>
      <c r="U678" t="b">
        <v>0</v>
      </c>
      <c r="V678" t="s">
        <v>87</v>
      </c>
      <c r="W678" s="1">
        <v>44631.505879629629</v>
      </c>
      <c r="X678">
        <v>158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28</v>
      </c>
      <c r="AE678">
        <v>21</v>
      </c>
      <c r="AF678">
        <v>0</v>
      </c>
      <c r="AG678">
        <v>2</v>
      </c>
      <c r="AH678" t="s">
        <v>86</v>
      </c>
      <c r="AI678" t="s">
        <v>86</v>
      </c>
      <c r="AJ678" t="s">
        <v>86</v>
      </c>
      <c r="AK678" t="s">
        <v>86</v>
      </c>
      <c r="AL678" t="s">
        <v>86</v>
      </c>
      <c r="AM678" t="s">
        <v>86</v>
      </c>
      <c r="AN678" t="s">
        <v>86</v>
      </c>
      <c r="AO678" t="s">
        <v>86</v>
      </c>
      <c r="AP678" t="s">
        <v>86</v>
      </c>
      <c r="AQ678" t="s">
        <v>86</v>
      </c>
      <c r="AR678" t="s">
        <v>86</v>
      </c>
      <c r="AS678" t="s">
        <v>86</v>
      </c>
      <c r="AT678" t="s">
        <v>86</v>
      </c>
      <c r="AU678" t="s">
        <v>86</v>
      </c>
      <c r="AV678" t="s">
        <v>86</v>
      </c>
      <c r="AW678" t="s">
        <v>86</v>
      </c>
      <c r="AX678" t="s">
        <v>86</v>
      </c>
      <c r="AY678" t="s">
        <v>86</v>
      </c>
      <c r="AZ678" t="s">
        <v>86</v>
      </c>
      <c r="BA678" t="s">
        <v>86</v>
      </c>
      <c r="BB678" t="s">
        <v>86</v>
      </c>
      <c r="BC678" t="s">
        <v>86</v>
      </c>
      <c r="BD678" t="s">
        <v>86</v>
      </c>
      <c r="BE678" t="s">
        <v>86</v>
      </c>
    </row>
    <row r="679" spans="1:57" x14ac:dyDescent="0.45">
      <c r="A679" t="s">
        <v>1543</v>
      </c>
      <c r="B679" t="s">
        <v>77</v>
      </c>
      <c r="C679" t="s">
        <v>1544</v>
      </c>
      <c r="D679" t="s">
        <v>79</v>
      </c>
      <c r="E679" s="2" t="str">
        <f>HYPERLINK("capsilon://?command=openfolder&amp;siteaddress=FAM.docvelocity-na8.net&amp;folderid=FX3AE8779A-8759-B867-CD26-6918B58D057D","FX22034376")</f>
        <v>FX22034376</v>
      </c>
      <c r="F679" t="s">
        <v>80</v>
      </c>
      <c r="G679" t="s">
        <v>80</v>
      </c>
      <c r="H679" t="s">
        <v>81</v>
      </c>
      <c r="I679" t="s">
        <v>1545</v>
      </c>
      <c r="J679">
        <v>66</v>
      </c>
      <c r="K679" t="s">
        <v>83</v>
      </c>
      <c r="L679" t="s">
        <v>84</v>
      </c>
      <c r="M679" t="s">
        <v>85</v>
      </c>
      <c r="N679">
        <v>2</v>
      </c>
      <c r="O679" s="1">
        <v>44631.484050925923</v>
      </c>
      <c r="P679" s="1">
        <v>44631.50681712963</v>
      </c>
      <c r="Q679">
        <v>790</v>
      </c>
      <c r="R679">
        <v>1177</v>
      </c>
      <c r="S679" t="b">
        <v>0</v>
      </c>
      <c r="T679" t="s">
        <v>86</v>
      </c>
      <c r="U679" t="b">
        <v>0</v>
      </c>
      <c r="V679" t="s">
        <v>551</v>
      </c>
      <c r="W679" s="1">
        <v>44631.493587962963</v>
      </c>
      <c r="X679">
        <v>613</v>
      </c>
      <c r="Y679">
        <v>60</v>
      </c>
      <c r="Z679">
        <v>0</v>
      </c>
      <c r="AA679">
        <v>60</v>
      </c>
      <c r="AB679">
        <v>0</v>
      </c>
      <c r="AC679">
        <v>20</v>
      </c>
      <c r="AD679">
        <v>6</v>
      </c>
      <c r="AE679">
        <v>0</v>
      </c>
      <c r="AF679">
        <v>0</v>
      </c>
      <c r="AG679">
        <v>0</v>
      </c>
      <c r="AH679" t="s">
        <v>106</v>
      </c>
      <c r="AI679" s="1">
        <v>44631.50681712963</v>
      </c>
      <c r="AJ679">
        <v>557</v>
      </c>
      <c r="AK679">
        <v>2</v>
      </c>
      <c r="AL679">
        <v>0</v>
      </c>
      <c r="AM679">
        <v>2</v>
      </c>
      <c r="AN679">
        <v>0</v>
      </c>
      <c r="AO679">
        <v>2</v>
      </c>
      <c r="AP679">
        <v>4</v>
      </c>
      <c r="AQ679">
        <v>0</v>
      </c>
      <c r="AR679">
        <v>0</v>
      </c>
      <c r="AS679">
        <v>0</v>
      </c>
      <c r="AT679" t="s">
        <v>86</v>
      </c>
      <c r="AU679" t="s">
        <v>86</v>
      </c>
      <c r="AV679" t="s">
        <v>86</v>
      </c>
      <c r="AW679" t="s">
        <v>86</v>
      </c>
      <c r="AX679" t="s">
        <v>86</v>
      </c>
      <c r="AY679" t="s">
        <v>86</v>
      </c>
      <c r="AZ679" t="s">
        <v>86</v>
      </c>
      <c r="BA679" t="s">
        <v>86</v>
      </c>
      <c r="BB679" t="s">
        <v>86</v>
      </c>
      <c r="BC679" t="s">
        <v>86</v>
      </c>
      <c r="BD679" t="s">
        <v>86</v>
      </c>
      <c r="BE679" t="s">
        <v>86</v>
      </c>
    </row>
    <row r="680" spans="1:57" x14ac:dyDescent="0.45">
      <c r="A680" t="s">
        <v>1546</v>
      </c>
      <c r="B680" t="s">
        <v>77</v>
      </c>
      <c r="C680" t="s">
        <v>1538</v>
      </c>
      <c r="D680" t="s">
        <v>79</v>
      </c>
      <c r="E680" s="2" t="str">
        <f>HYPERLINK("capsilon://?command=openfolder&amp;siteaddress=FAM.docvelocity-na8.net&amp;folderid=FX1107BEA6-30FC-C89C-842A-A06553C75D5F","FX22034289")</f>
        <v>FX22034289</v>
      </c>
      <c r="F680" t="s">
        <v>80</v>
      </c>
      <c r="G680" t="s">
        <v>80</v>
      </c>
      <c r="H680" t="s">
        <v>81</v>
      </c>
      <c r="I680" t="s">
        <v>1539</v>
      </c>
      <c r="J680">
        <v>482</v>
      </c>
      <c r="K680" t="s">
        <v>83</v>
      </c>
      <c r="L680" t="s">
        <v>84</v>
      </c>
      <c r="M680" t="s">
        <v>85</v>
      </c>
      <c r="N680">
        <v>2</v>
      </c>
      <c r="O680" s="1">
        <v>44631.503680555557</v>
      </c>
      <c r="P680" s="1">
        <v>44631.555821759262</v>
      </c>
      <c r="Q680">
        <v>26</v>
      </c>
      <c r="R680">
        <v>4479</v>
      </c>
      <c r="S680" t="b">
        <v>0</v>
      </c>
      <c r="T680" t="s">
        <v>86</v>
      </c>
      <c r="U680" t="b">
        <v>1</v>
      </c>
      <c r="V680" t="s">
        <v>91</v>
      </c>
      <c r="W680" s="1">
        <v>44631.539189814815</v>
      </c>
      <c r="X680">
        <v>3061</v>
      </c>
      <c r="Y680">
        <v>267</v>
      </c>
      <c r="Z680">
        <v>0</v>
      </c>
      <c r="AA680">
        <v>267</v>
      </c>
      <c r="AB680">
        <v>102</v>
      </c>
      <c r="AC680">
        <v>111</v>
      </c>
      <c r="AD680">
        <v>215</v>
      </c>
      <c r="AE680">
        <v>0</v>
      </c>
      <c r="AF680">
        <v>0</v>
      </c>
      <c r="AG680">
        <v>0</v>
      </c>
      <c r="AH680" t="s">
        <v>106</v>
      </c>
      <c r="AI680" s="1">
        <v>44631.555821759262</v>
      </c>
      <c r="AJ680">
        <v>1418</v>
      </c>
      <c r="AK680">
        <v>4</v>
      </c>
      <c r="AL680">
        <v>0</v>
      </c>
      <c r="AM680">
        <v>4</v>
      </c>
      <c r="AN680">
        <v>102</v>
      </c>
      <c r="AO680">
        <v>2</v>
      </c>
      <c r="AP680">
        <v>211</v>
      </c>
      <c r="AQ680">
        <v>0</v>
      </c>
      <c r="AR680">
        <v>0</v>
      </c>
      <c r="AS680">
        <v>0</v>
      </c>
      <c r="AT680" t="s">
        <v>86</v>
      </c>
      <c r="AU680" t="s">
        <v>86</v>
      </c>
      <c r="AV680" t="s">
        <v>86</v>
      </c>
      <c r="AW680" t="s">
        <v>86</v>
      </c>
      <c r="AX680" t="s">
        <v>86</v>
      </c>
      <c r="AY680" t="s">
        <v>86</v>
      </c>
      <c r="AZ680" t="s">
        <v>86</v>
      </c>
      <c r="BA680" t="s">
        <v>86</v>
      </c>
      <c r="BB680" t="s">
        <v>86</v>
      </c>
      <c r="BC680" t="s">
        <v>86</v>
      </c>
      <c r="BD680" t="s">
        <v>86</v>
      </c>
      <c r="BE680" t="s">
        <v>86</v>
      </c>
    </row>
    <row r="681" spans="1:57" x14ac:dyDescent="0.45">
      <c r="A681" t="s">
        <v>1547</v>
      </c>
      <c r="B681" t="s">
        <v>77</v>
      </c>
      <c r="C681" t="s">
        <v>1541</v>
      </c>
      <c r="D681" t="s">
        <v>79</v>
      </c>
      <c r="E681" s="2" t="str">
        <f>HYPERLINK("capsilon://?command=openfolder&amp;siteaddress=FAM.docvelocity-na8.net&amp;folderid=FX08825ED5-5A6C-727C-B1C8-49F086054BD5","FX22034798")</f>
        <v>FX22034798</v>
      </c>
      <c r="F681" t="s">
        <v>80</v>
      </c>
      <c r="G681" t="s">
        <v>80</v>
      </c>
      <c r="H681" t="s">
        <v>81</v>
      </c>
      <c r="I681" t="s">
        <v>1542</v>
      </c>
      <c r="J681">
        <v>56</v>
      </c>
      <c r="K681" t="s">
        <v>83</v>
      </c>
      <c r="L681" t="s">
        <v>84</v>
      </c>
      <c r="M681" t="s">
        <v>85</v>
      </c>
      <c r="N681">
        <v>2</v>
      </c>
      <c r="O681" s="1">
        <v>44631.506435185183</v>
      </c>
      <c r="P681" s="1">
        <v>44631.652025462965</v>
      </c>
      <c r="Q681">
        <v>11458</v>
      </c>
      <c r="R681">
        <v>1121</v>
      </c>
      <c r="S681" t="b">
        <v>0</v>
      </c>
      <c r="T681" t="s">
        <v>86</v>
      </c>
      <c r="U681" t="b">
        <v>1</v>
      </c>
      <c r="V681" t="s">
        <v>94</v>
      </c>
      <c r="W681" s="1">
        <v>44631.515810185185</v>
      </c>
      <c r="X681">
        <v>806</v>
      </c>
      <c r="Y681">
        <v>42</v>
      </c>
      <c r="Z681">
        <v>0</v>
      </c>
      <c r="AA681">
        <v>42</v>
      </c>
      <c r="AB681">
        <v>0</v>
      </c>
      <c r="AC681">
        <v>36</v>
      </c>
      <c r="AD681">
        <v>14</v>
      </c>
      <c r="AE681">
        <v>0</v>
      </c>
      <c r="AF681">
        <v>0</v>
      </c>
      <c r="AG681">
        <v>0</v>
      </c>
      <c r="AH681" t="s">
        <v>106</v>
      </c>
      <c r="AI681" s="1">
        <v>44631.652025462965</v>
      </c>
      <c r="AJ681">
        <v>305</v>
      </c>
      <c r="AK681">
        <v>3</v>
      </c>
      <c r="AL681">
        <v>0</v>
      </c>
      <c r="AM681">
        <v>3</v>
      </c>
      <c r="AN681">
        <v>0</v>
      </c>
      <c r="AO681">
        <v>3</v>
      </c>
      <c r="AP681">
        <v>11</v>
      </c>
      <c r="AQ681">
        <v>0</v>
      </c>
      <c r="AR681">
        <v>0</v>
      </c>
      <c r="AS681">
        <v>0</v>
      </c>
      <c r="AT681" t="s">
        <v>86</v>
      </c>
      <c r="AU681" t="s">
        <v>86</v>
      </c>
      <c r="AV681" t="s">
        <v>86</v>
      </c>
      <c r="AW681" t="s">
        <v>86</v>
      </c>
      <c r="AX681" t="s">
        <v>86</v>
      </c>
      <c r="AY681" t="s">
        <v>86</v>
      </c>
      <c r="AZ681" t="s">
        <v>86</v>
      </c>
      <c r="BA681" t="s">
        <v>86</v>
      </c>
      <c r="BB681" t="s">
        <v>86</v>
      </c>
      <c r="BC681" t="s">
        <v>86</v>
      </c>
      <c r="BD681" t="s">
        <v>86</v>
      </c>
      <c r="BE681" t="s">
        <v>86</v>
      </c>
    </row>
    <row r="682" spans="1:57" x14ac:dyDescent="0.45">
      <c r="A682" t="s">
        <v>1548</v>
      </c>
      <c r="B682" t="s">
        <v>77</v>
      </c>
      <c r="C682" t="s">
        <v>1549</v>
      </c>
      <c r="D682" t="s">
        <v>79</v>
      </c>
      <c r="E682" s="2" t="str">
        <f>HYPERLINK("capsilon://?command=openfolder&amp;siteaddress=FAM.docvelocity-na8.net&amp;folderid=FX5D7ECC6C-29BD-D759-003A-10F0B0DEDD4A","FX22026245")</f>
        <v>FX22026245</v>
      </c>
      <c r="F682" t="s">
        <v>80</v>
      </c>
      <c r="G682" t="s">
        <v>80</v>
      </c>
      <c r="H682" t="s">
        <v>81</v>
      </c>
      <c r="I682" t="s">
        <v>1550</v>
      </c>
      <c r="J682">
        <v>0</v>
      </c>
      <c r="K682" t="s">
        <v>83</v>
      </c>
      <c r="L682" t="s">
        <v>84</v>
      </c>
      <c r="M682" t="s">
        <v>85</v>
      </c>
      <c r="N682">
        <v>2</v>
      </c>
      <c r="O682" s="1">
        <v>44631.515393518515</v>
      </c>
      <c r="P682" s="1">
        <v>44631.65556712963</v>
      </c>
      <c r="Q682">
        <v>11997</v>
      </c>
      <c r="R682">
        <v>114</v>
      </c>
      <c r="S682" t="b">
        <v>0</v>
      </c>
      <c r="T682" t="s">
        <v>86</v>
      </c>
      <c r="U682" t="b">
        <v>0</v>
      </c>
      <c r="V682" t="s">
        <v>105</v>
      </c>
      <c r="W682" s="1">
        <v>44631.516504629632</v>
      </c>
      <c r="X682">
        <v>92</v>
      </c>
      <c r="Y682">
        <v>0</v>
      </c>
      <c r="Z682">
        <v>0</v>
      </c>
      <c r="AA682">
        <v>0</v>
      </c>
      <c r="AB682">
        <v>37</v>
      </c>
      <c r="AC682">
        <v>0</v>
      </c>
      <c r="AD682">
        <v>0</v>
      </c>
      <c r="AE682">
        <v>0</v>
      </c>
      <c r="AF682">
        <v>0</v>
      </c>
      <c r="AG682">
        <v>0</v>
      </c>
      <c r="AH682" t="s">
        <v>106</v>
      </c>
      <c r="AI682" s="1">
        <v>44631.65556712963</v>
      </c>
      <c r="AJ682">
        <v>16</v>
      </c>
      <c r="AK682">
        <v>0</v>
      </c>
      <c r="AL682">
        <v>0</v>
      </c>
      <c r="AM682">
        <v>0</v>
      </c>
      <c r="AN682">
        <v>37</v>
      </c>
      <c r="AO682">
        <v>0</v>
      </c>
      <c r="AP682">
        <v>0</v>
      </c>
      <c r="AQ682">
        <v>0</v>
      </c>
      <c r="AR682">
        <v>0</v>
      </c>
      <c r="AS682">
        <v>0</v>
      </c>
      <c r="AT682" t="s">
        <v>86</v>
      </c>
      <c r="AU682" t="s">
        <v>86</v>
      </c>
      <c r="AV682" t="s">
        <v>86</v>
      </c>
      <c r="AW682" t="s">
        <v>86</v>
      </c>
      <c r="AX682" t="s">
        <v>86</v>
      </c>
      <c r="AY682" t="s">
        <v>86</v>
      </c>
      <c r="AZ682" t="s">
        <v>86</v>
      </c>
      <c r="BA682" t="s">
        <v>86</v>
      </c>
      <c r="BB682" t="s">
        <v>86</v>
      </c>
      <c r="BC682" t="s">
        <v>86</v>
      </c>
      <c r="BD682" t="s">
        <v>86</v>
      </c>
      <c r="BE682" t="s">
        <v>86</v>
      </c>
    </row>
    <row r="683" spans="1:57" x14ac:dyDescent="0.45">
      <c r="A683" t="s">
        <v>1551</v>
      </c>
      <c r="B683" t="s">
        <v>77</v>
      </c>
      <c r="C683" t="s">
        <v>871</v>
      </c>
      <c r="D683" t="s">
        <v>79</v>
      </c>
      <c r="E683" s="2" t="str">
        <f>HYPERLINK("capsilon://?command=openfolder&amp;siteaddress=FAM.docvelocity-na8.net&amp;folderid=FXA0C87E57-77BF-CFB8-9F96-F3E1D7D9F0F2","FX22032877")</f>
        <v>FX22032877</v>
      </c>
      <c r="F683" t="s">
        <v>80</v>
      </c>
      <c r="G683" t="s">
        <v>80</v>
      </c>
      <c r="H683" t="s">
        <v>81</v>
      </c>
      <c r="I683" t="s">
        <v>1552</v>
      </c>
      <c r="J683">
        <v>0</v>
      </c>
      <c r="K683" t="s">
        <v>83</v>
      </c>
      <c r="L683" t="s">
        <v>84</v>
      </c>
      <c r="M683" t="s">
        <v>85</v>
      </c>
      <c r="N683">
        <v>2</v>
      </c>
      <c r="O683" s="1">
        <v>44631.540555555555</v>
      </c>
      <c r="P683" s="1">
        <v>44631.656574074077</v>
      </c>
      <c r="Q683">
        <v>9808</v>
      </c>
      <c r="R683">
        <v>216</v>
      </c>
      <c r="S683" t="b">
        <v>0</v>
      </c>
      <c r="T683" t="s">
        <v>86</v>
      </c>
      <c r="U683" t="b">
        <v>0</v>
      </c>
      <c r="V683" t="s">
        <v>91</v>
      </c>
      <c r="W683" s="1">
        <v>44631.542175925926</v>
      </c>
      <c r="X683">
        <v>130</v>
      </c>
      <c r="Y683">
        <v>9</v>
      </c>
      <c r="Z683">
        <v>0</v>
      </c>
      <c r="AA683">
        <v>9</v>
      </c>
      <c r="AB683">
        <v>0</v>
      </c>
      <c r="AC683">
        <v>1</v>
      </c>
      <c r="AD683">
        <v>-9</v>
      </c>
      <c r="AE683">
        <v>0</v>
      </c>
      <c r="AF683">
        <v>0</v>
      </c>
      <c r="AG683">
        <v>0</v>
      </c>
      <c r="AH683" t="s">
        <v>106</v>
      </c>
      <c r="AI683" s="1">
        <v>44631.656574074077</v>
      </c>
      <c r="AJ683">
        <v>86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-9</v>
      </c>
      <c r="AQ683">
        <v>0</v>
      </c>
      <c r="AR683">
        <v>0</v>
      </c>
      <c r="AS683">
        <v>0</v>
      </c>
      <c r="AT683" t="s">
        <v>86</v>
      </c>
      <c r="AU683" t="s">
        <v>86</v>
      </c>
      <c r="AV683" t="s">
        <v>86</v>
      </c>
      <c r="AW683" t="s">
        <v>86</v>
      </c>
      <c r="AX683" t="s">
        <v>86</v>
      </c>
      <c r="AY683" t="s">
        <v>86</v>
      </c>
      <c r="AZ683" t="s">
        <v>86</v>
      </c>
      <c r="BA683" t="s">
        <v>86</v>
      </c>
      <c r="BB683" t="s">
        <v>86</v>
      </c>
      <c r="BC683" t="s">
        <v>86</v>
      </c>
      <c r="BD683" t="s">
        <v>86</v>
      </c>
      <c r="BE683" t="s">
        <v>86</v>
      </c>
    </row>
    <row r="684" spans="1:57" x14ac:dyDescent="0.45">
      <c r="A684" t="s">
        <v>1553</v>
      </c>
      <c r="B684" t="s">
        <v>77</v>
      </c>
      <c r="C684" t="s">
        <v>1481</v>
      </c>
      <c r="D684" t="s">
        <v>79</v>
      </c>
      <c r="E684" s="2" t="str">
        <f>HYPERLINK("capsilon://?command=openfolder&amp;siteaddress=FAM.docvelocity-na8.net&amp;folderid=FXE88D7730-44E5-38B3-6B31-022D68DF49D2","FX22035002")</f>
        <v>FX22035002</v>
      </c>
      <c r="F684" t="s">
        <v>80</v>
      </c>
      <c r="G684" t="s">
        <v>80</v>
      </c>
      <c r="H684" t="s">
        <v>81</v>
      </c>
      <c r="I684" t="s">
        <v>1554</v>
      </c>
      <c r="J684">
        <v>0</v>
      </c>
      <c r="K684" t="s">
        <v>83</v>
      </c>
      <c r="L684" t="s">
        <v>84</v>
      </c>
      <c r="M684" t="s">
        <v>85</v>
      </c>
      <c r="N684">
        <v>2</v>
      </c>
      <c r="O684" s="1">
        <v>44631.565081018518</v>
      </c>
      <c r="P684" s="1">
        <v>44631.657696759263</v>
      </c>
      <c r="Q684">
        <v>7796</v>
      </c>
      <c r="R684">
        <v>206</v>
      </c>
      <c r="S684" t="b">
        <v>0</v>
      </c>
      <c r="T684" t="s">
        <v>86</v>
      </c>
      <c r="U684" t="b">
        <v>0</v>
      </c>
      <c r="V684" t="s">
        <v>94</v>
      </c>
      <c r="W684" s="1">
        <v>44631.565995370373</v>
      </c>
      <c r="X684">
        <v>77</v>
      </c>
      <c r="Y684">
        <v>9</v>
      </c>
      <c r="Z684">
        <v>0</v>
      </c>
      <c r="AA684">
        <v>9</v>
      </c>
      <c r="AB684">
        <v>0</v>
      </c>
      <c r="AC684">
        <v>1</v>
      </c>
      <c r="AD684">
        <v>-9</v>
      </c>
      <c r="AE684">
        <v>0</v>
      </c>
      <c r="AF684">
        <v>0</v>
      </c>
      <c r="AG684">
        <v>0</v>
      </c>
      <c r="AH684" t="s">
        <v>92</v>
      </c>
      <c r="AI684" s="1">
        <v>44631.657696759263</v>
      </c>
      <c r="AJ684">
        <v>129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-9</v>
      </c>
      <c r="AQ684">
        <v>0</v>
      </c>
      <c r="AR684">
        <v>0</v>
      </c>
      <c r="AS684">
        <v>0</v>
      </c>
      <c r="AT684" t="s">
        <v>86</v>
      </c>
      <c r="AU684" t="s">
        <v>86</v>
      </c>
      <c r="AV684" t="s">
        <v>86</v>
      </c>
      <c r="AW684" t="s">
        <v>86</v>
      </c>
      <c r="AX684" t="s">
        <v>86</v>
      </c>
      <c r="AY684" t="s">
        <v>86</v>
      </c>
      <c r="AZ684" t="s">
        <v>86</v>
      </c>
      <c r="BA684" t="s">
        <v>86</v>
      </c>
      <c r="BB684" t="s">
        <v>86</v>
      </c>
      <c r="BC684" t="s">
        <v>86</v>
      </c>
      <c r="BD684" t="s">
        <v>86</v>
      </c>
      <c r="BE684" t="s">
        <v>86</v>
      </c>
    </row>
    <row r="685" spans="1:57" x14ac:dyDescent="0.45">
      <c r="A685" t="s">
        <v>1555</v>
      </c>
      <c r="B685" t="s">
        <v>77</v>
      </c>
      <c r="C685" t="s">
        <v>1481</v>
      </c>
      <c r="D685" t="s">
        <v>79</v>
      </c>
      <c r="E685" s="2" t="str">
        <f>HYPERLINK("capsilon://?command=openfolder&amp;siteaddress=FAM.docvelocity-na8.net&amp;folderid=FXE88D7730-44E5-38B3-6B31-022D68DF49D2","FX22035002")</f>
        <v>FX22035002</v>
      </c>
      <c r="F685" t="s">
        <v>80</v>
      </c>
      <c r="G685" t="s">
        <v>80</v>
      </c>
      <c r="H685" t="s">
        <v>81</v>
      </c>
      <c r="I685" t="s">
        <v>1556</v>
      </c>
      <c r="J685">
        <v>0</v>
      </c>
      <c r="K685" t="s">
        <v>83</v>
      </c>
      <c r="L685" t="s">
        <v>84</v>
      </c>
      <c r="M685" t="s">
        <v>85</v>
      </c>
      <c r="N685">
        <v>2</v>
      </c>
      <c r="O685" s="1">
        <v>44631.566782407404</v>
      </c>
      <c r="P685" s="1">
        <v>44631.657453703701</v>
      </c>
      <c r="Q685">
        <v>7657</v>
      </c>
      <c r="R685">
        <v>177</v>
      </c>
      <c r="S685" t="b">
        <v>0</v>
      </c>
      <c r="T685" t="s">
        <v>86</v>
      </c>
      <c r="U685" t="b">
        <v>0</v>
      </c>
      <c r="V685" t="s">
        <v>105</v>
      </c>
      <c r="W685" s="1">
        <v>44631.568009259259</v>
      </c>
      <c r="X685">
        <v>102</v>
      </c>
      <c r="Y685">
        <v>9</v>
      </c>
      <c r="Z685">
        <v>0</v>
      </c>
      <c r="AA685">
        <v>9</v>
      </c>
      <c r="AB685">
        <v>0</v>
      </c>
      <c r="AC685">
        <v>1</v>
      </c>
      <c r="AD685">
        <v>-9</v>
      </c>
      <c r="AE685">
        <v>0</v>
      </c>
      <c r="AF685">
        <v>0</v>
      </c>
      <c r="AG685">
        <v>0</v>
      </c>
      <c r="AH685" t="s">
        <v>106</v>
      </c>
      <c r="AI685" s="1">
        <v>44631.657453703701</v>
      </c>
      <c r="AJ685">
        <v>75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-9</v>
      </c>
      <c r="AQ685">
        <v>0</v>
      </c>
      <c r="AR685">
        <v>0</v>
      </c>
      <c r="AS685">
        <v>0</v>
      </c>
      <c r="AT685" t="s">
        <v>86</v>
      </c>
      <c r="AU685" t="s">
        <v>86</v>
      </c>
      <c r="AV685" t="s">
        <v>86</v>
      </c>
      <c r="AW685" t="s">
        <v>86</v>
      </c>
      <c r="AX685" t="s">
        <v>86</v>
      </c>
      <c r="AY685" t="s">
        <v>86</v>
      </c>
      <c r="AZ685" t="s">
        <v>86</v>
      </c>
      <c r="BA685" t="s">
        <v>86</v>
      </c>
      <c r="BB685" t="s">
        <v>86</v>
      </c>
      <c r="BC685" t="s">
        <v>86</v>
      </c>
      <c r="BD685" t="s">
        <v>86</v>
      </c>
      <c r="BE685" t="s">
        <v>86</v>
      </c>
    </row>
    <row r="686" spans="1:57" x14ac:dyDescent="0.45">
      <c r="A686" t="s">
        <v>1557</v>
      </c>
      <c r="B686" t="s">
        <v>77</v>
      </c>
      <c r="C686" t="s">
        <v>1558</v>
      </c>
      <c r="D686" t="s">
        <v>79</v>
      </c>
      <c r="E686" s="2" t="str">
        <f>HYPERLINK("capsilon://?command=openfolder&amp;siteaddress=FAM.docvelocity-na8.net&amp;folderid=FX320598B6-8675-E3D1-C63C-CCED8E4340DC","FX22034561")</f>
        <v>FX22034561</v>
      </c>
      <c r="F686" t="s">
        <v>80</v>
      </c>
      <c r="G686" t="s">
        <v>80</v>
      </c>
      <c r="H686" t="s">
        <v>81</v>
      </c>
      <c r="I686" t="s">
        <v>1559</v>
      </c>
      <c r="J686">
        <v>54</v>
      </c>
      <c r="K686" t="s">
        <v>83</v>
      </c>
      <c r="L686" t="s">
        <v>84</v>
      </c>
      <c r="M686" t="s">
        <v>85</v>
      </c>
      <c r="N686">
        <v>2</v>
      </c>
      <c r="O686" s="1">
        <v>44631.569895833331</v>
      </c>
      <c r="P686" s="1">
        <v>44631.665011574078</v>
      </c>
      <c r="Q686">
        <v>7283</v>
      </c>
      <c r="R686">
        <v>935</v>
      </c>
      <c r="S686" t="b">
        <v>0</v>
      </c>
      <c r="T686" t="s">
        <v>86</v>
      </c>
      <c r="U686" t="b">
        <v>0</v>
      </c>
      <c r="V686" t="s">
        <v>105</v>
      </c>
      <c r="W686" s="1">
        <v>44631.573298611111</v>
      </c>
      <c r="X686">
        <v>289</v>
      </c>
      <c r="Y686">
        <v>49</v>
      </c>
      <c r="Z686">
        <v>0</v>
      </c>
      <c r="AA686">
        <v>49</v>
      </c>
      <c r="AB686">
        <v>0</v>
      </c>
      <c r="AC686">
        <v>7</v>
      </c>
      <c r="AD686">
        <v>5</v>
      </c>
      <c r="AE686">
        <v>0</v>
      </c>
      <c r="AF686">
        <v>0</v>
      </c>
      <c r="AG686">
        <v>0</v>
      </c>
      <c r="AH686" t="s">
        <v>92</v>
      </c>
      <c r="AI686" s="1">
        <v>44631.665011574078</v>
      </c>
      <c r="AJ686">
        <v>631</v>
      </c>
      <c r="AK686">
        <v>4</v>
      </c>
      <c r="AL686">
        <v>0</v>
      </c>
      <c r="AM686">
        <v>4</v>
      </c>
      <c r="AN686">
        <v>0</v>
      </c>
      <c r="AO686">
        <v>4</v>
      </c>
      <c r="AP686">
        <v>1</v>
      </c>
      <c r="AQ686">
        <v>0</v>
      </c>
      <c r="AR686">
        <v>0</v>
      </c>
      <c r="AS686">
        <v>0</v>
      </c>
      <c r="AT686" t="s">
        <v>86</v>
      </c>
      <c r="AU686" t="s">
        <v>86</v>
      </c>
      <c r="AV686" t="s">
        <v>86</v>
      </c>
      <c r="AW686" t="s">
        <v>86</v>
      </c>
      <c r="AX686" t="s">
        <v>86</v>
      </c>
      <c r="AY686" t="s">
        <v>86</v>
      </c>
      <c r="AZ686" t="s">
        <v>86</v>
      </c>
      <c r="BA686" t="s">
        <v>86</v>
      </c>
      <c r="BB686" t="s">
        <v>86</v>
      </c>
      <c r="BC686" t="s">
        <v>86</v>
      </c>
      <c r="BD686" t="s">
        <v>86</v>
      </c>
      <c r="BE686" t="s">
        <v>86</v>
      </c>
    </row>
    <row r="687" spans="1:57" x14ac:dyDescent="0.45">
      <c r="A687" t="s">
        <v>1560</v>
      </c>
      <c r="B687" t="s">
        <v>77</v>
      </c>
      <c r="C687" t="s">
        <v>1558</v>
      </c>
      <c r="D687" t="s">
        <v>79</v>
      </c>
      <c r="E687" s="2" t="str">
        <f>HYPERLINK("capsilon://?command=openfolder&amp;siteaddress=FAM.docvelocity-na8.net&amp;folderid=FX320598B6-8675-E3D1-C63C-CCED8E4340DC","FX22034561")</f>
        <v>FX22034561</v>
      </c>
      <c r="F687" t="s">
        <v>80</v>
      </c>
      <c r="G687" t="s">
        <v>80</v>
      </c>
      <c r="H687" t="s">
        <v>81</v>
      </c>
      <c r="I687" t="s">
        <v>1561</v>
      </c>
      <c r="J687">
        <v>28</v>
      </c>
      <c r="K687" t="s">
        <v>83</v>
      </c>
      <c r="L687" t="s">
        <v>84</v>
      </c>
      <c r="M687" t="s">
        <v>85</v>
      </c>
      <c r="N687">
        <v>2</v>
      </c>
      <c r="O687" s="1">
        <v>44631.570856481485</v>
      </c>
      <c r="P687" s="1">
        <v>44631.665868055556</v>
      </c>
      <c r="Q687">
        <v>7712</v>
      </c>
      <c r="R687">
        <v>497</v>
      </c>
      <c r="S687" t="b">
        <v>0</v>
      </c>
      <c r="T687" t="s">
        <v>86</v>
      </c>
      <c r="U687" t="b">
        <v>0</v>
      </c>
      <c r="V687" t="s">
        <v>94</v>
      </c>
      <c r="W687" s="1">
        <v>44631.572662037041</v>
      </c>
      <c r="X687">
        <v>153</v>
      </c>
      <c r="Y687">
        <v>21</v>
      </c>
      <c r="Z687">
        <v>0</v>
      </c>
      <c r="AA687">
        <v>21</v>
      </c>
      <c r="AB687">
        <v>0</v>
      </c>
      <c r="AC687">
        <v>2</v>
      </c>
      <c r="AD687">
        <v>7</v>
      </c>
      <c r="AE687">
        <v>0</v>
      </c>
      <c r="AF687">
        <v>0</v>
      </c>
      <c r="AG687">
        <v>0</v>
      </c>
      <c r="AH687" t="s">
        <v>106</v>
      </c>
      <c r="AI687" s="1">
        <v>44631.665868055556</v>
      </c>
      <c r="AJ687">
        <v>333</v>
      </c>
      <c r="AK687">
        <v>2</v>
      </c>
      <c r="AL687">
        <v>0</v>
      </c>
      <c r="AM687">
        <v>2</v>
      </c>
      <c r="AN687">
        <v>0</v>
      </c>
      <c r="AO687">
        <v>2</v>
      </c>
      <c r="AP687">
        <v>5</v>
      </c>
      <c r="AQ687">
        <v>0</v>
      </c>
      <c r="AR687">
        <v>0</v>
      </c>
      <c r="AS687">
        <v>0</v>
      </c>
      <c r="AT687" t="s">
        <v>86</v>
      </c>
      <c r="AU687" t="s">
        <v>86</v>
      </c>
      <c r="AV687" t="s">
        <v>86</v>
      </c>
      <c r="AW687" t="s">
        <v>86</v>
      </c>
      <c r="AX687" t="s">
        <v>86</v>
      </c>
      <c r="AY687" t="s">
        <v>86</v>
      </c>
      <c r="AZ687" t="s">
        <v>86</v>
      </c>
      <c r="BA687" t="s">
        <v>86</v>
      </c>
      <c r="BB687" t="s">
        <v>86</v>
      </c>
      <c r="BC687" t="s">
        <v>86</v>
      </c>
      <c r="BD687" t="s">
        <v>86</v>
      </c>
      <c r="BE687" t="s">
        <v>86</v>
      </c>
    </row>
    <row r="688" spans="1:57" x14ac:dyDescent="0.45">
      <c r="A688" t="s">
        <v>1562</v>
      </c>
      <c r="B688" t="s">
        <v>77</v>
      </c>
      <c r="C688" t="s">
        <v>1558</v>
      </c>
      <c r="D688" t="s">
        <v>79</v>
      </c>
      <c r="E688" s="2" t="str">
        <f>HYPERLINK("capsilon://?command=openfolder&amp;siteaddress=FAM.docvelocity-na8.net&amp;folderid=FX320598B6-8675-E3D1-C63C-CCED8E4340DC","FX22034561")</f>
        <v>FX22034561</v>
      </c>
      <c r="F688" t="s">
        <v>80</v>
      </c>
      <c r="G688" t="s">
        <v>80</v>
      </c>
      <c r="H688" t="s">
        <v>81</v>
      </c>
      <c r="I688" t="s">
        <v>1563</v>
      </c>
      <c r="J688">
        <v>28</v>
      </c>
      <c r="K688" t="s">
        <v>83</v>
      </c>
      <c r="L688" t="s">
        <v>84</v>
      </c>
      <c r="M688" t="s">
        <v>85</v>
      </c>
      <c r="N688">
        <v>2</v>
      </c>
      <c r="O688" s="1">
        <v>44631.571342592593</v>
      </c>
      <c r="P688" s="1">
        <v>44631.667962962965</v>
      </c>
      <c r="Q688">
        <v>7929</v>
      </c>
      <c r="R688">
        <v>419</v>
      </c>
      <c r="S688" t="b">
        <v>0</v>
      </c>
      <c r="T688" t="s">
        <v>86</v>
      </c>
      <c r="U688" t="b">
        <v>0</v>
      </c>
      <c r="V688" t="s">
        <v>105</v>
      </c>
      <c r="W688" s="1">
        <v>44631.575219907405</v>
      </c>
      <c r="X688">
        <v>165</v>
      </c>
      <c r="Y688">
        <v>21</v>
      </c>
      <c r="Z688">
        <v>0</v>
      </c>
      <c r="AA688">
        <v>21</v>
      </c>
      <c r="AB688">
        <v>0</v>
      </c>
      <c r="AC688">
        <v>3</v>
      </c>
      <c r="AD688">
        <v>7</v>
      </c>
      <c r="AE688">
        <v>0</v>
      </c>
      <c r="AF688">
        <v>0</v>
      </c>
      <c r="AG688">
        <v>0</v>
      </c>
      <c r="AH688" t="s">
        <v>92</v>
      </c>
      <c r="AI688" s="1">
        <v>44631.667962962965</v>
      </c>
      <c r="AJ688">
        <v>254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7</v>
      </c>
      <c r="AQ688">
        <v>0</v>
      </c>
      <c r="AR688">
        <v>0</v>
      </c>
      <c r="AS688">
        <v>0</v>
      </c>
      <c r="AT688" t="s">
        <v>86</v>
      </c>
      <c r="AU688" t="s">
        <v>86</v>
      </c>
      <c r="AV688" t="s">
        <v>86</v>
      </c>
      <c r="AW688" t="s">
        <v>86</v>
      </c>
      <c r="AX688" t="s">
        <v>86</v>
      </c>
      <c r="AY688" t="s">
        <v>86</v>
      </c>
      <c r="AZ688" t="s">
        <v>86</v>
      </c>
      <c r="BA688" t="s">
        <v>86</v>
      </c>
      <c r="BB688" t="s">
        <v>86</v>
      </c>
      <c r="BC688" t="s">
        <v>86</v>
      </c>
      <c r="BD688" t="s">
        <v>86</v>
      </c>
      <c r="BE688" t="s">
        <v>86</v>
      </c>
    </row>
    <row r="689" spans="1:57" x14ac:dyDescent="0.45">
      <c r="A689" t="s">
        <v>1564</v>
      </c>
      <c r="B689" t="s">
        <v>77</v>
      </c>
      <c r="C689" t="s">
        <v>1558</v>
      </c>
      <c r="D689" t="s">
        <v>79</v>
      </c>
      <c r="E689" s="2" t="str">
        <f>HYPERLINK("capsilon://?command=openfolder&amp;siteaddress=FAM.docvelocity-na8.net&amp;folderid=FX320598B6-8675-E3D1-C63C-CCED8E4340DC","FX22034561")</f>
        <v>FX22034561</v>
      </c>
      <c r="F689" t="s">
        <v>80</v>
      </c>
      <c r="G689" t="s">
        <v>80</v>
      </c>
      <c r="H689" t="s">
        <v>81</v>
      </c>
      <c r="I689" t="s">
        <v>1565</v>
      </c>
      <c r="J689">
        <v>32</v>
      </c>
      <c r="K689" t="s">
        <v>83</v>
      </c>
      <c r="L689" t="s">
        <v>84</v>
      </c>
      <c r="M689" t="s">
        <v>85</v>
      </c>
      <c r="N689">
        <v>2</v>
      </c>
      <c r="O689" s="1">
        <v>44631.572337962964</v>
      </c>
      <c r="P689" s="1">
        <v>44631.676400462966</v>
      </c>
      <c r="Q689">
        <v>7146</v>
      </c>
      <c r="R689">
        <v>1845</v>
      </c>
      <c r="S689" t="b">
        <v>0</v>
      </c>
      <c r="T689" t="s">
        <v>86</v>
      </c>
      <c r="U689" t="b">
        <v>0</v>
      </c>
      <c r="V689" t="s">
        <v>105</v>
      </c>
      <c r="W689" s="1">
        <v>44631.586851851855</v>
      </c>
      <c r="X689">
        <v>1004</v>
      </c>
      <c r="Y689">
        <v>49</v>
      </c>
      <c r="Z689">
        <v>0</v>
      </c>
      <c r="AA689">
        <v>49</v>
      </c>
      <c r="AB689">
        <v>0</v>
      </c>
      <c r="AC689">
        <v>38</v>
      </c>
      <c r="AD689">
        <v>-17</v>
      </c>
      <c r="AE689">
        <v>0</v>
      </c>
      <c r="AF689">
        <v>0</v>
      </c>
      <c r="AG689">
        <v>0</v>
      </c>
      <c r="AH689" t="s">
        <v>92</v>
      </c>
      <c r="AI689" s="1">
        <v>44631.676400462966</v>
      </c>
      <c r="AJ689">
        <v>729</v>
      </c>
      <c r="AK689">
        <v>7</v>
      </c>
      <c r="AL689">
        <v>0</v>
      </c>
      <c r="AM689">
        <v>7</v>
      </c>
      <c r="AN689">
        <v>0</v>
      </c>
      <c r="AO689">
        <v>7</v>
      </c>
      <c r="AP689">
        <v>-24</v>
      </c>
      <c r="AQ689">
        <v>0</v>
      </c>
      <c r="AR689">
        <v>0</v>
      </c>
      <c r="AS689">
        <v>0</v>
      </c>
      <c r="AT689" t="s">
        <v>86</v>
      </c>
      <c r="AU689" t="s">
        <v>86</v>
      </c>
      <c r="AV689" t="s">
        <v>86</v>
      </c>
      <c r="AW689" t="s">
        <v>86</v>
      </c>
      <c r="AX689" t="s">
        <v>86</v>
      </c>
      <c r="AY689" t="s">
        <v>86</v>
      </c>
      <c r="AZ689" t="s">
        <v>86</v>
      </c>
      <c r="BA689" t="s">
        <v>86</v>
      </c>
      <c r="BB689" t="s">
        <v>86</v>
      </c>
      <c r="BC689" t="s">
        <v>86</v>
      </c>
      <c r="BD689" t="s">
        <v>86</v>
      </c>
      <c r="BE689" t="s">
        <v>86</v>
      </c>
    </row>
    <row r="690" spans="1:57" x14ac:dyDescent="0.45">
      <c r="A690" t="s">
        <v>1566</v>
      </c>
      <c r="B690" t="s">
        <v>77</v>
      </c>
      <c r="C690" t="s">
        <v>1558</v>
      </c>
      <c r="D690" t="s">
        <v>79</v>
      </c>
      <c r="E690" s="2" t="str">
        <f>HYPERLINK("capsilon://?command=openfolder&amp;siteaddress=FAM.docvelocity-na8.net&amp;folderid=FX320598B6-8675-E3D1-C63C-CCED8E4340DC","FX22034561")</f>
        <v>FX22034561</v>
      </c>
      <c r="F690" t="s">
        <v>80</v>
      </c>
      <c r="G690" t="s">
        <v>80</v>
      </c>
      <c r="H690" t="s">
        <v>81</v>
      </c>
      <c r="I690" t="s">
        <v>1567</v>
      </c>
      <c r="J690">
        <v>0</v>
      </c>
      <c r="K690" t="s">
        <v>83</v>
      </c>
      <c r="L690" t="s">
        <v>84</v>
      </c>
      <c r="M690" t="s">
        <v>85</v>
      </c>
      <c r="N690">
        <v>2</v>
      </c>
      <c r="O690" s="1">
        <v>44631.572893518518</v>
      </c>
      <c r="P690" s="1">
        <v>44631.799513888887</v>
      </c>
      <c r="Q690">
        <v>18765</v>
      </c>
      <c r="R690">
        <v>815</v>
      </c>
      <c r="S690" t="b">
        <v>0</v>
      </c>
      <c r="T690" t="s">
        <v>86</v>
      </c>
      <c r="U690" t="b">
        <v>0</v>
      </c>
      <c r="V690" t="s">
        <v>94</v>
      </c>
      <c r="W690" s="1">
        <v>44631.581006944441</v>
      </c>
      <c r="X690">
        <v>693</v>
      </c>
      <c r="Y690">
        <v>52</v>
      </c>
      <c r="Z690">
        <v>0</v>
      </c>
      <c r="AA690">
        <v>52</v>
      </c>
      <c r="AB690">
        <v>0</v>
      </c>
      <c r="AC690">
        <v>39</v>
      </c>
      <c r="AD690">
        <v>-52</v>
      </c>
      <c r="AE690">
        <v>0</v>
      </c>
      <c r="AF690">
        <v>0</v>
      </c>
      <c r="AG690">
        <v>0</v>
      </c>
      <c r="AH690" t="s">
        <v>122</v>
      </c>
      <c r="AI690" s="1">
        <v>44631.799513888887</v>
      </c>
      <c r="AJ690">
        <v>113</v>
      </c>
      <c r="AK690">
        <v>2</v>
      </c>
      <c r="AL690">
        <v>0</v>
      </c>
      <c r="AM690">
        <v>2</v>
      </c>
      <c r="AN690">
        <v>0</v>
      </c>
      <c r="AO690">
        <v>1</v>
      </c>
      <c r="AP690">
        <v>-54</v>
      </c>
      <c r="AQ690">
        <v>0</v>
      </c>
      <c r="AR690">
        <v>0</v>
      </c>
      <c r="AS690">
        <v>0</v>
      </c>
      <c r="AT690" t="s">
        <v>86</v>
      </c>
      <c r="AU690" t="s">
        <v>86</v>
      </c>
      <c r="AV690" t="s">
        <v>86</v>
      </c>
      <c r="AW690" t="s">
        <v>86</v>
      </c>
      <c r="AX690" t="s">
        <v>86</v>
      </c>
      <c r="AY690" t="s">
        <v>86</v>
      </c>
      <c r="AZ690" t="s">
        <v>86</v>
      </c>
      <c r="BA690" t="s">
        <v>86</v>
      </c>
      <c r="BB690" t="s">
        <v>86</v>
      </c>
      <c r="BC690" t="s">
        <v>86</v>
      </c>
      <c r="BD690" t="s">
        <v>86</v>
      </c>
      <c r="BE690" t="s">
        <v>86</v>
      </c>
    </row>
    <row r="691" spans="1:57" x14ac:dyDescent="0.45">
      <c r="A691" t="s">
        <v>1568</v>
      </c>
      <c r="B691" t="s">
        <v>77</v>
      </c>
      <c r="C691" t="s">
        <v>1382</v>
      </c>
      <c r="D691" t="s">
        <v>79</v>
      </c>
      <c r="E691" s="2" t="str">
        <f>HYPERLINK("capsilon://?command=openfolder&amp;siteaddress=FAM.docvelocity-na8.net&amp;folderid=FX78201CF6-E88D-C2E4-F058-D95B9F7BCD0A","FX22019427")</f>
        <v>FX22019427</v>
      </c>
      <c r="F691" t="s">
        <v>80</v>
      </c>
      <c r="G691" t="s">
        <v>80</v>
      </c>
      <c r="H691" t="s">
        <v>81</v>
      </c>
      <c r="I691" t="s">
        <v>1569</v>
      </c>
      <c r="J691">
        <v>0</v>
      </c>
      <c r="K691" t="s">
        <v>83</v>
      </c>
      <c r="L691" t="s">
        <v>84</v>
      </c>
      <c r="M691" t="s">
        <v>85</v>
      </c>
      <c r="N691">
        <v>2</v>
      </c>
      <c r="O691" s="1">
        <v>44631.57775462963</v>
      </c>
      <c r="P691" s="1">
        <v>44631.799976851849</v>
      </c>
      <c r="Q691">
        <v>19083</v>
      </c>
      <c r="R691">
        <v>117</v>
      </c>
      <c r="S691" t="b">
        <v>0</v>
      </c>
      <c r="T691" t="s">
        <v>86</v>
      </c>
      <c r="U691" t="b">
        <v>0</v>
      </c>
      <c r="V691" t="s">
        <v>91</v>
      </c>
      <c r="W691" s="1">
        <v>44631.579027777778</v>
      </c>
      <c r="X691">
        <v>78</v>
      </c>
      <c r="Y691">
        <v>9</v>
      </c>
      <c r="Z691">
        <v>0</v>
      </c>
      <c r="AA691">
        <v>9</v>
      </c>
      <c r="AB691">
        <v>0</v>
      </c>
      <c r="AC691">
        <v>1</v>
      </c>
      <c r="AD691">
        <v>-9</v>
      </c>
      <c r="AE691">
        <v>0</v>
      </c>
      <c r="AF691">
        <v>0</v>
      </c>
      <c r="AG691">
        <v>0</v>
      </c>
      <c r="AH691" t="s">
        <v>122</v>
      </c>
      <c r="AI691" s="1">
        <v>44631.799976851849</v>
      </c>
      <c r="AJ691">
        <v>39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-9</v>
      </c>
      <c r="AQ691">
        <v>0</v>
      </c>
      <c r="AR691">
        <v>0</v>
      </c>
      <c r="AS691">
        <v>0</v>
      </c>
      <c r="AT691" t="s">
        <v>86</v>
      </c>
      <c r="AU691" t="s">
        <v>86</v>
      </c>
      <c r="AV691" t="s">
        <v>86</v>
      </c>
      <c r="AW691" t="s">
        <v>86</v>
      </c>
      <c r="AX691" t="s">
        <v>86</v>
      </c>
      <c r="AY691" t="s">
        <v>86</v>
      </c>
      <c r="AZ691" t="s">
        <v>86</v>
      </c>
      <c r="BA691" t="s">
        <v>86</v>
      </c>
      <c r="BB691" t="s">
        <v>86</v>
      </c>
      <c r="BC691" t="s">
        <v>86</v>
      </c>
      <c r="BD691" t="s">
        <v>86</v>
      </c>
      <c r="BE691" t="s">
        <v>86</v>
      </c>
    </row>
    <row r="692" spans="1:57" x14ac:dyDescent="0.45">
      <c r="A692" t="s">
        <v>1570</v>
      </c>
      <c r="B692" t="s">
        <v>77</v>
      </c>
      <c r="C692" t="s">
        <v>1439</v>
      </c>
      <c r="D692" t="s">
        <v>79</v>
      </c>
      <c r="E692" s="2" t="str">
        <f>HYPERLINK("capsilon://?command=openfolder&amp;siteaddress=FAM.docvelocity-na8.net&amp;folderid=FX123D7973-3557-075F-1D8A-52CD92AE8C28","FX22033711")</f>
        <v>FX22033711</v>
      </c>
      <c r="F692" t="s">
        <v>80</v>
      </c>
      <c r="G692" t="s">
        <v>80</v>
      </c>
      <c r="H692" t="s">
        <v>81</v>
      </c>
      <c r="I692" t="s">
        <v>1571</v>
      </c>
      <c r="J692">
        <v>0</v>
      </c>
      <c r="K692" t="s">
        <v>83</v>
      </c>
      <c r="L692" t="s">
        <v>84</v>
      </c>
      <c r="M692" t="s">
        <v>85</v>
      </c>
      <c r="N692">
        <v>2</v>
      </c>
      <c r="O692" s="1">
        <v>44631.585162037038</v>
      </c>
      <c r="P692" s="1">
        <v>44631.800462962965</v>
      </c>
      <c r="Q692">
        <v>18372</v>
      </c>
      <c r="R692">
        <v>230</v>
      </c>
      <c r="S692" t="b">
        <v>0</v>
      </c>
      <c r="T692" t="s">
        <v>86</v>
      </c>
      <c r="U692" t="b">
        <v>0</v>
      </c>
      <c r="V692" t="s">
        <v>118</v>
      </c>
      <c r="W692" s="1">
        <v>44631.588726851849</v>
      </c>
      <c r="X692">
        <v>189</v>
      </c>
      <c r="Y692">
        <v>15</v>
      </c>
      <c r="Z692">
        <v>0</v>
      </c>
      <c r="AA692">
        <v>15</v>
      </c>
      <c r="AB692">
        <v>0</v>
      </c>
      <c r="AC692">
        <v>9</v>
      </c>
      <c r="AD692">
        <v>-15</v>
      </c>
      <c r="AE692">
        <v>0</v>
      </c>
      <c r="AF692">
        <v>0</v>
      </c>
      <c r="AG692">
        <v>0</v>
      </c>
      <c r="AH692" t="s">
        <v>122</v>
      </c>
      <c r="AI692" s="1">
        <v>44631.800462962965</v>
      </c>
      <c r="AJ692">
        <v>41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-15</v>
      </c>
      <c r="AQ692">
        <v>0</v>
      </c>
      <c r="AR692">
        <v>0</v>
      </c>
      <c r="AS692">
        <v>0</v>
      </c>
      <c r="AT692" t="s">
        <v>86</v>
      </c>
      <c r="AU692" t="s">
        <v>86</v>
      </c>
      <c r="AV692" t="s">
        <v>86</v>
      </c>
      <c r="AW692" t="s">
        <v>86</v>
      </c>
      <c r="AX692" t="s">
        <v>86</v>
      </c>
      <c r="AY692" t="s">
        <v>86</v>
      </c>
      <c r="AZ692" t="s">
        <v>86</v>
      </c>
      <c r="BA692" t="s">
        <v>86</v>
      </c>
      <c r="BB692" t="s">
        <v>86</v>
      </c>
      <c r="BC692" t="s">
        <v>86</v>
      </c>
      <c r="BD692" t="s">
        <v>86</v>
      </c>
      <c r="BE692" t="s">
        <v>86</v>
      </c>
    </row>
    <row r="693" spans="1:57" x14ac:dyDescent="0.45">
      <c r="A693" t="s">
        <v>1572</v>
      </c>
      <c r="B693" t="s">
        <v>77</v>
      </c>
      <c r="C693" t="s">
        <v>1573</v>
      </c>
      <c r="D693" t="s">
        <v>79</v>
      </c>
      <c r="E693" s="2" t="str">
        <f>HYPERLINK("capsilon://?command=openfolder&amp;siteaddress=FAM.docvelocity-na8.net&amp;folderid=FXC8FCD4F7-2B49-FC56-789B-6536CD5C13ED","FX22034053")</f>
        <v>FX22034053</v>
      </c>
      <c r="F693" t="s">
        <v>80</v>
      </c>
      <c r="G693" t="s">
        <v>80</v>
      </c>
      <c r="H693" t="s">
        <v>81</v>
      </c>
      <c r="I693" t="s">
        <v>1574</v>
      </c>
      <c r="J693">
        <v>245</v>
      </c>
      <c r="K693" t="s">
        <v>83</v>
      </c>
      <c r="L693" t="s">
        <v>84</v>
      </c>
      <c r="M693" t="s">
        <v>85</v>
      </c>
      <c r="N693">
        <v>1</v>
      </c>
      <c r="O693" s="1">
        <v>44631.589965277781</v>
      </c>
      <c r="P693" s="1">
        <v>44631.660960648151</v>
      </c>
      <c r="Q693">
        <v>5589</v>
      </c>
      <c r="R693">
        <v>545</v>
      </c>
      <c r="S693" t="b">
        <v>0</v>
      </c>
      <c r="T693" t="s">
        <v>86</v>
      </c>
      <c r="U693" t="b">
        <v>0</v>
      </c>
      <c r="V693" t="s">
        <v>87</v>
      </c>
      <c r="W693" s="1">
        <v>44631.660960648151</v>
      </c>
      <c r="X693">
        <v>182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245</v>
      </c>
      <c r="AE693">
        <v>221</v>
      </c>
      <c r="AF693">
        <v>0</v>
      </c>
      <c r="AG693">
        <v>8</v>
      </c>
      <c r="AH693" t="s">
        <v>86</v>
      </c>
      <c r="AI693" t="s">
        <v>86</v>
      </c>
      <c r="AJ693" t="s">
        <v>86</v>
      </c>
      <c r="AK693" t="s">
        <v>86</v>
      </c>
      <c r="AL693" t="s">
        <v>86</v>
      </c>
      <c r="AM693" t="s">
        <v>86</v>
      </c>
      <c r="AN693" t="s">
        <v>86</v>
      </c>
      <c r="AO693" t="s">
        <v>86</v>
      </c>
      <c r="AP693" t="s">
        <v>86</v>
      </c>
      <c r="AQ693" t="s">
        <v>86</v>
      </c>
      <c r="AR693" t="s">
        <v>86</v>
      </c>
      <c r="AS693" t="s">
        <v>86</v>
      </c>
      <c r="AT693" t="s">
        <v>86</v>
      </c>
      <c r="AU693" t="s">
        <v>86</v>
      </c>
      <c r="AV693" t="s">
        <v>86</v>
      </c>
      <c r="AW693" t="s">
        <v>86</v>
      </c>
      <c r="AX693" t="s">
        <v>86</v>
      </c>
      <c r="AY693" t="s">
        <v>86</v>
      </c>
      <c r="AZ693" t="s">
        <v>86</v>
      </c>
      <c r="BA693" t="s">
        <v>86</v>
      </c>
      <c r="BB693" t="s">
        <v>86</v>
      </c>
      <c r="BC693" t="s">
        <v>86</v>
      </c>
      <c r="BD693" t="s">
        <v>86</v>
      </c>
      <c r="BE693" t="s">
        <v>86</v>
      </c>
    </row>
    <row r="694" spans="1:57" x14ac:dyDescent="0.45">
      <c r="A694" t="s">
        <v>1575</v>
      </c>
      <c r="B694" t="s">
        <v>77</v>
      </c>
      <c r="C694" t="s">
        <v>1502</v>
      </c>
      <c r="D694" t="s">
        <v>79</v>
      </c>
      <c r="E694" s="2" t="str">
        <f>HYPERLINK("capsilon://?command=openfolder&amp;siteaddress=FAM.docvelocity-na8.net&amp;folderid=FX7031929F-EC30-625F-EF60-918402E9C765","FX22032734")</f>
        <v>FX22032734</v>
      </c>
      <c r="F694" t="s">
        <v>80</v>
      </c>
      <c r="G694" t="s">
        <v>80</v>
      </c>
      <c r="H694" t="s">
        <v>81</v>
      </c>
      <c r="I694" t="s">
        <v>1576</v>
      </c>
      <c r="J694">
        <v>0</v>
      </c>
      <c r="K694" t="s">
        <v>83</v>
      </c>
      <c r="L694" t="s">
        <v>84</v>
      </c>
      <c r="M694" t="s">
        <v>85</v>
      </c>
      <c r="N694">
        <v>2</v>
      </c>
      <c r="O694" s="1">
        <v>44631.591365740744</v>
      </c>
      <c r="P694" s="1">
        <v>44631.800949074073</v>
      </c>
      <c r="Q694">
        <v>17859</v>
      </c>
      <c r="R694">
        <v>249</v>
      </c>
      <c r="S694" t="b">
        <v>0</v>
      </c>
      <c r="T694" t="s">
        <v>86</v>
      </c>
      <c r="U694" t="b">
        <v>0</v>
      </c>
      <c r="V694" t="s">
        <v>118</v>
      </c>
      <c r="W694" s="1">
        <v>44631.594178240739</v>
      </c>
      <c r="X694">
        <v>208</v>
      </c>
      <c r="Y694">
        <v>9</v>
      </c>
      <c r="Z694">
        <v>0</v>
      </c>
      <c r="AA694">
        <v>9</v>
      </c>
      <c r="AB694">
        <v>0</v>
      </c>
      <c r="AC694">
        <v>1</v>
      </c>
      <c r="AD694">
        <v>-9</v>
      </c>
      <c r="AE694">
        <v>0</v>
      </c>
      <c r="AF694">
        <v>0</v>
      </c>
      <c r="AG694">
        <v>0</v>
      </c>
      <c r="AH694" t="s">
        <v>122</v>
      </c>
      <c r="AI694" s="1">
        <v>44631.800949074073</v>
      </c>
      <c r="AJ694">
        <v>41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-9</v>
      </c>
      <c r="AQ694">
        <v>0</v>
      </c>
      <c r="AR694">
        <v>0</v>
      </c>
      <c r="AS694">
        <v>0</v>
      </c>
      <c r="AT694" t="s">
        <v>86</v>
      </c>
      <c r="AU694" t="s">
        <v>86</v>
      </c>
      <c r="AV694" t="s">
        <v>86</v>
      </c>
      <c r="AW694" t="s">
        <v>86</v>
      </c>
      <c r="AX694" t="s">
        <v>86</v>
      </c>
      <c r="AY694" t="s">
        <v>86</v>
      </c>
      <c r="AZ694" t="s">
        <v>86</v>
      </c>
      <c r="BA694" t="s">
        <v>86</v>
      </c>
      <c r="BB694" t="s">
        <v>86</v>
      </c>
      <c r="BC694" t="s">
        <v>86</v>
      </c>
      <c r="BD694" t="s">
        <v>86</v>
      </c>
      <c r="BE694" t="s">
        <v>86</v>
      </c>
    </row>
    <row r="695" spans="1:57" x14ac:dyDescent="0.45">
      <c r="A695" t="s">
        <v>1577</v>
      </c>
      <c r="B695" t="s">
        <v>77</v>
      </c>
      <c r="C695" t="s">
        <v>1578</v>
      </c>
      <c r="D695" t="s">
        <v>79</v>
      </c>
      <c r="E695" s="2" t="str">
        <f>HYPERLINK("capsilon://?command=openfolder&amp;siteaddress=FAM.docvelocity-na8.net&amp;folderid=FX756808DC-BCF5-56A5-8A81-E147DA4B575A","FX22034482")</f>
        <v>FX22034482</v>
      </c>
      <c r="F695" t="s">
        <v>80</v>
      </c>
      <c r="G695" t="s">
        <v>80</v>
      </c>
      <c r="H695" t="s">
        <v>81</v>
      </c>
      <c r="I695" t="s">
        <v>1579</v>
      </c>
      <c r="J695">
        <v>138</v>
      </c>
      <c r="K695" t="s">
        <v>83</v>
      </c>
      <c r="L695" t="s">
        <v>84</v>
      </c>
      <c r="M695" t="s">
        <v>85</v>
      </c>
      <c r="N695">
        <v>1</v>
      </c>
      <c r="O695" s="1">
        <v>44631.592824074076</v>
      </c>
      <c r="P695" s="1">
        <v>44631.662766203706</v>
      </c>
      <c r="Q695">
        <v>5700</v>
      </c>
      <c r="R695">
        <v>343</v>
      </c>
      <c r="S695" t="b">
        <v>0</v>
      </c>
      <c r="T695" t="s">
        <v>86</v>
      </c>
      <c r="U695" t="b">
        <v>0</v>
      </c>
      <c r="V695" t="s">
        <v>87</v>
      </c>
      <c r="W695" s="1">
        <v>44631.662766203706</v>
      </c>
      <c r="X695">
        <v>155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138</v>
      </c>
      <c r="AE695">
        <v>126</v>
      </c>
      <c r="AF695">
        <v>0</v>
      </c>
      <c r="AG695">
        <v>5</v>
      </c>
      <c r="AH695" t="s">
        <v>86</v>
      </c>
      <c r="AI695" t="s">
        <v>86</v>
      </c>
      <c r="AJ695" t="s">
        <v>86</v>
      </c>
      <c r="AK695" t="s">
        <v>86</v>
      </c>
      <c r="AL695" t="s">
        <v>86</v>
      </c>
      <c r="AM695" t="s">
        <v>86</v>
      </c>
      <c r="AN695" t="s">
        <v>86</v>
      </c>
      <c r="AO695" t="s">
        <v>86</v>
      </c>
      <c r="AP695" t="s">
        <v>86</v>
      </c>
      <c r="AQ695" t="s">
        <v>86</v>
      </c>
      <c r="AR695" t="s">
        <v>86</v>
      </c>
      <c r="AS695" t="s">
        <v>86</v>
      </c>
      <c r="AT695" t="s">
        <v>86</v>
      </c>
      <c r="AU695" t="s">
        <v>86</v>
      </c>
      <c r="AV695" t="s">
        <v>86</v>
      </c>
      <c r="AW695" t="s">
        <v>86</v>
      </c>
      <c r="AX695" t="s">
        <v>86</v>
      </c>
      <c r="AY695" t="s">
        <v>86</v>
      </c>
      <c r="AZ695" t="s">
        <v>86</v>
      </c>
      <c r="BA695" t="s">
        <v>86</v>
      </c>
      <c r="BB695" t="s">
        <v>86</v>
      </c>
      <c r="BC695" t="s">
        <v>86</v>
      </c>
      <c r="BD695" t="s">
        <v>86</v>
      </c>
      <c r="BE695" t="s">
        <v>86</v>
      </c>
    </row>
    <row r="696" spans="1:57" x14ac:dyDescent="0.45">
      <c r="A696" t="s">
        <v>1580</v>
      </c>
      <c r="B696" t="s">
        <v>77</v>
      </c>
      <c r="C696" t="s">
        <v>1581</v>
      </c>
      <c r="D696" t="s">
        <v>79</v>
      </c>
      <c r="E696" s="2" t="str">
        <f>HYPERLINK("capsilon://?command=openfolder&amp;siteaddress=FAM.docvelocity-na8.net&amp;folderid=FX60740536-A812-1296-CD19-3F70324FD4F3","FX220211318")</f>
        <v>FX220211318</v>
      </c>
      <c r="F696" t="s">
        <v>80</v>
      </c>
      <c r="G696" t="s">
        <v>80</v>
      </c>
      <c r="H696" t="s">
        <v>81</v>
      </c>
      <c r="I696" t="s">
        <v>1582</v>
      </c>
      <c r="J696">
        <v>63</v>
      </c>
      <c r="K696" t="s">
        <v>83</v>
      </c>
      <c r="L696" t="s">
        <v>84</v>
      </c>
      <c r="M696" t="s">
        <v>85</v>
      </c>
      <c r="N696">
        <v>1</v>
      </c>
      <c r="O696" s="1">
        <v>44631.595393518517</v>
      </c>
      <c r="P696" s="1">
        <v>44631.663645833331</v>
      </c>
      <c r="Q696">
        <v>5679</v>
      </c>
      <c r="R696">
        <v>218</v>
      </c>
      <c r="S696" t="b">
        <v>0</v>
      </c>
      <c r="T696" t="s">
        <v>86</v>
      </c>
      <c r="U696" t="b">
        <v>0</v>
      </c>
      <c r="V696" t="s">
        <v>87</v>
      </c>
      <c r="W696" s="1">
        <v>44631.663645833331</v>
      </c>
      <c r="X696">
        <v>75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63</v>
      </c>
      <c r="AE696">
        <v>58</v>
      </c>
      <c r="AF696">
        <v>0</v>
      </c>
      <c r="AG696">
        <v>2</v>
      </c>
      <c r="AH696" t="s">
        <v>86</v>
      </c>
      <c r="AI696" t="s">
        <v>86</v>
      </c>
      <c r="AJ696" t="s">
        <v>86</v>
      </c>
      <c r="AK696" t="s">
        <v>86</v>
      </c>
      <c r="AL696" t="s">
        <v>86</v>
      </c>
      <c r="AM696" t="s">
        <v>86</v>
      </c>
      <c r="AN696" t="s">
        <v>86</v>
      </c>
      <c r="AO696" t="s">
        <v>86</v>
      </c>
      <c r="AP696" t="s">
        <v>86</v>
      </c>
      <c r="AQ696" t="s">
        <v>86</v>
      </c>
      <c r="AR696" t="s">
        <v>86</v>
      </c>
      <c r="AS696" t="s">
        <v>86</v>
      </c>
      <c r="AT696" t="s">
        <v>86</v>
      </c>
      <c r="AU696" t="s">
        <v>86</v>
      </c>
      <c r="AV696" t="s">
        <v>86</v>
      </c>
      <c r="AW696" t="s">
        <v>86</v>
      </c>
      <c r="AX696" t="s">
        <v>86</v>
      </c>
      <c r="AY696" t="s">
        <v>86</v>
      </c>
      <c r="AZ696" t="s">
        <v>86</v>
      </c>
      <c r="BA696" t="s">
        <v>86</v>
      </c>
      <c r="BB696" t="s">
        <v>86</v>
      </c>
      <c r="BC696" t="s">
        <v>86</v>
      </c>
      <c r="BD696" t="s">
        <v>86</v>
      </c>
      <c r="BE696" t="s">
        <v>86</v>
      </c>
    </row>
    <row r="697" spans="1:57" x14ac:dyDescent="0.45">
      <c r="A697" t="s">
        <v>1583</v>
      </c>
      <c r="B697" t="s">
        <v>77</v>
      </c>
      <c r="C697" t="s">
        <v>1584</v>
      </c>
      <c r="D697" t="s">
        <v>79</v>
      </c>
      <c r="E697" s="2" t="str">
        <f>HYPERLINK("capsilon://?command=openfolder&amp;siteaddress=FAM.docvelocity-na8.net&amp;folderid=FXB90EF600-8A6E-42FA-11B8-984782D51AAB","FX22035073")</f>
        <v>FX22035073</v>
      </c>
      <c r="F697" t="s">
        <v>80</v>
      </c>
      <c r="G697" t="s">
        <v>80</v>
      </c>
      <c r="H697" t="s">
        <v>81</v>
      </c>
      <c r="I697" t="s">
        <v>1585</v>
      </c>
      <c r="J697">
        <v>131</v>
      </c>
      <c r="K697" t="s">
        <v>83</v>
      </c>
      <c r="L697" t="s">
        <v>84</v>
      </c>
      <c r="M697" t="s">
        <v>85</v>
      </c>
      <c r="N697">
        <v>2</v>
      </c>
      <c r="O697" s="1">
        <v>44631.597199074073</v>
      </c>
      <c r="P697" s="1">
        <v>44631.804224537038</v>
      </c>
      <c r="Q697">
        <v>16833</v>
      </c>
      <c r="R697">
        <v>1054</v>
      </c>
      <c r="S697" t="b">
        <v>0</v>
      </c>
      <c r="T697" t="s">
        <v>86</v>
      </c>
      <c r="U697" t="b">
        <v>0</v>
      </c>
      <c r="V697" t="s">
        <v>94</v>
      </c>
      <c r="W697" s="1">
        <v>44631.666342592594</v>
      </c>
      <c r="X697">
        <v>523</v>
      </c>
      <c r="Y697">
        <v>105</v>
      </c>
      <c r="Z697">
        <v>0</v>
      </c>
      <c r="AA697">
        <v>105</v>
      </c>
      <c r="AB697">
        <v>0</v>
      </c>
      <c r="AC697">
        <v>5</v>
      </c>
      <c r="AD697">
        <v>26</v>
      </c>
      <c r="AE697">
        <v>0</v>
      </c>
      <c r="AF697">
        <v>0</v>
      </c>
      <c r="AG697">
        <v>0</v>
      </c>
      <c r="AH697" t="s">
        <v>92</v>
      </c>
      <c r="AI697" s="1">
        <v>44631.804224537038</v>
      </c>
      <c r="AJ697">
        <v>316</v>
      </c>
      <c r="AK697">
        <v>1</v>
      </c>
      <c r="AL697">
        <v>0</v>
      </c>
      <c r="AM697">
        <v>1</v>
      </c>
      <c r="AN697">
        <v>0</v>
      </c>
      <c r="AO697">
        <v>1</v>
      </c>
      <c r="AP697">
        <v>25</v>
      </c>
      <c r="AQ697">
        <v>21</v>
      </c>
      <c r="AR697">
        <v>0</v>
      </c>
      <c r="AS697">
        <v>2</v>
      </c>
      <c r="AT697" t="s">
        <v>86</v>
      </c>
      <c r="AU697" t="s">
        <v>86</v>
      </c>
      <c r="AV697" t="s">
        <v>86</v>
      </c>
      <c r="AW697" t="s">
        <v>86</v>
      </c>
      <c r="AX697" t="s">
        <v>86</v>
      </c>
      <c r="AY697" t="s">
        <v>86</v>
      </c>
      <c r="AZ697" t="s">
        <v>86</v>
      </c>
      <c r="BA697" t="s">
        <v>86</v>
      </c>
      <c r="BB697" t="s">
        <v>86</v>
      </c>
      <c r="BC697" t="s">
        <v>86</v>
      </c>
      <c r="BD697" t="s">
        <v>86</v>
      </c>
      <c r="BE697" t="s">
        <v>86</v>
      </c>
    </row>
    <row r="698" spans="1:57" x14ac:dyDescent="0.45">
      <c r="A698" t="s">
        <v>1586</v>
      </c>
      <c r="B698" t="s">
        <v>77</v>
      </c>
      <c r="C698" t="s">
        <v>1587</v>
      </c>
      <c r="D698" t="s">
        <v>79</v>
      </c>
      <c r="E698" s="2" t="str">
        <f>HYPERLINK("capsilon://?command=openfolder&amp;siteaddress=FAM.docvelocity-na8.net&amp;folderid=FX378BFC8D-BC7F-4E5D-7EEA-F7E30736A22B","FX22034647")</f>
        <v>FX22034647</v>
      </c>
      <c r="F698" t="s">
        <v>80</v>
      </c>
      <c r="G698" t="s">
        <v>80</v>
      </c>
      <c r="H698" t="s">
        <v>81</v>
      </c>
      <c r="I698" t="s">
        <v>1588</v>
      </c>
      <c r="J698">
        <v>148</v>
      </c>
      <c r="K698" t="s">
        <v>83</v>
      </c>
      <c r="L698" t="s">
        <v>84</v>
      </c>
      <c r="M698" t="s">
        <v>85</v>
      </c>
      <c r="N698">
        <v>1</v>
      </c>
      <c r="O698" s="1">
        <v>44631.606550925928</v>
      </c>
      <c r="P698" s="1">
        <v>44631.670960648145</v>
      </c>
      <c r="Q698">
        <v>4708</v>
      </c>
      <c r="R698">
        <v>857</v>
      </c>
      <c r="S698" t="b">
        <v>0</v>
      </c>
      <c r="T698" t="s">
        <v>86</v>
      </c>
      <c r="U698" t="b">
        <v>0</v>
      </c>
      <c r="V698" t="s">
        <v>87</v>
      </c>
      <c r="W698" s="1">
        <v>44631.670960648145</v>
      </c>
      <c r="X698">
        <v>697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148</v>
      </c>
      <c r="AE698">
        <v>136</v>
      </c>
      <c r="AF698">
        <v>0</v>
      </c>
      <c r="AG698">
        <v>6</v>
      </c>
      <c r="AH698" t="s">
        <v>86</v>
      </c>
      <c r="AI698" t="s">
        <v>86</v>
      </c>
      <c r="AJ698" t="s">
        <v>86</v>
      </c>
      <c r="AK698" t="s">
        <v>86</v>
      </c>
      <c r="AL698" t="s">
        <v>86</v>
      </c>
      <c r="AM698" t="s">
        <v>86</v>
      </c>
      <c r="AN698" t="s">
        <v>86</v>
      </c>
      <c r="AO698" t="s">
        <v>86</v>
      </c>
      <c r="AP698" t="s">
        <v>86</v>
      </c>
      <c r="AQ698" t="s">
        <v>86</v>
      </c>
      <c r="AR698" t="s">
        <v>86</v>
      </c>
      <c r="AS698" t="s">
        <v>86</v>
      </c>
      <c r="AT698" t="s">
        <v>86</v>
      </c>
      <c r="AU698" t="s">
        <v>86</v>
      </c>
      <c r="AV698" t="s">
        <v>86</v>
      </c>
      <c r="AW698" t="s">
        <v>86</v>
      </c>
      <c r="AX698" t="s">
        <v>86</v>
      </c>
      <c r="AY698" t="s">
        <v>86</v>
      </c>
      <c r="AZ698" t="s">
        <v>86</v>
      </c>
      <c r="BA698" t="s">
        <v>86</v>
      </c>
      <c r="BB698" t="s">
        <v>86</v>
      </c>
      <c r="BC698" t="s">
        <v>86</v>
      </c>
      <c r="BD698" t="s">
        <v>86</v>
      </c>
      <c r="BE698" t="s">
        <v>86</v>
      </c>
    </row>
    <row r="699" spans="1:57" x14ac:dyDescent="0.45">
      <c r="A699" t="s">
        <v>1589</v>
      </c>
      <c r="B699" t="s">
        <v>77</v>
      </c>
      <c r="C699" t="s">
        <v>1590</v>
      </c>
      <c r="D699" t="s">
        <v>79</v>
      </c>
      <c r="E699" s="2" t="str">
        <f>HYPERLINK("capsilon://?command=openfolder&amp;siteaddress=FAM.docvelocity-na8.net&amp;folderid=FX1411E6C6-61EA-5ACC-3684-1D663F621CB5","FX22032373")</f>
        <v>FX22032373</v>
      </c>
      <c r="F699" t="s">
        <v>80</v>
      </c>
      <c r="G699" t="s">
        <v>80</v>
      </c>
      <c r="H699" t="s">
        <v>81</v>
      </c>
      <c r="I699" t="s">
        <v>1591</v>
      </c>
      <c r="J699">
        <v>226</v>
      </c>
      <c r="K699" t="s">
        <v>83</v>
      </c>
      <c r="L699" t="s">
        <v>84</v>
      </c>
      <c r="M699" t="s">
        <v>85</v>
      </c>
      <c r="N699">
        <v>1</v>
      </c>
      <c r="O699" s="1">
        <v>44631.617465277777</v>
      </c>
      <c r="P699" s="1">
        <v>44631.666412037041</v>
      </c>
      <c r="Q699">
        <v>3809</v>
      </c>
      <c r="R699">
        <v>420</v>
      </c>
      <c r="S699" t="b">
        <v>0</v>
      </c>
      <c r="T699" t="s">
        <v>86</v>
      </c>
      <c r="U699" t="b">
        <v>0</v>
      </c>
      <c r="V699" t="s">
        <v>87</v>
      </c>
      <c r="W699" s="1">
        <v>44631.666412037041</v>
      </c>
      <c r="X699">
        <v>224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226</v>
      </c>
      <c r="AE699">
        <v>0</v>
      </c>
      <c r="AF699">
        <v>0</v>
      </c>
      <c r="AG699">
        <v>7</v>
      </c>
      <c r="AH699" t="s">
        <v>86</v>
      </c>
      <c r="AI699" t="s">
        <v>86</v>
      </c>
      <c r="AJ699" t="s">
        <v>86</v>
      </c>
      <c r="AK699" t="s">
        <v>86</v>
      </c>
      <c r="AL699" t="s">
        <v>86</v>
      </c>
      <c r="AM699" t="s">
        <v>86</v>
      </c>
      <c r="AN699" t="s">
        <v>86</v>
      </c>
      <c r="AO699" t="s">
        <v>86</v>
      </c>
      <c r="AP699" t="s">
        <v>86</v>
      </c>
      <c r="AQ699" t="s">
        <v>86</v>
      </c>
      <c r="AR699" t="s">
        <v>86</v>
      </c>
      <c r="AS699" t="s">
        <v>86</v>
      </c>
      <c r="AT699" t="s">
        <v>86</v>
      </c>
      <c r="AU699" t="s">
        <v>86</v>
      </c>
      <c r="AV699" t="s">
        <v>86</v>
      </c>
      <c r="AW699" t="s">
        <v>86</v>
      </c>
      <c r="AX699" t="s">
        <v>86</v>
      </c>
      <c r="AY699" t="s">
        <v>86</v>
      </c>
      <c r="AZ699" t="s">
        <v>86</v>
      </c>
      <c r="BA699" t="s">
        <v>86</v>
      </c>
      <c r="BB699" t="s">
        <v>86</v>
      </c>
      <c r="BC699" t="s">
        <v>86</v>
      </c>
      <c r="BD699" t="s">
        <v>86</v>
      </c>
      <c r="BE699" t="s">
        <v>86</v>
      </c>
    </row>
    <row r="700" spans="1:57" x14ac:dyDescent="0.45">
      <c r="A700" t="s">
        <v>1592</v>
      </c>
      <c r="B700" t="s">
        <v>77</v>
      </c>
      <c r="C700" t="s">
        <v>1593</v>
      </c>
      <c r="D700" t="s">
        <v>79</v>
      </c>
      <c r="E700" s="2" t="str">
        <f>HYPERLINK("capsilon://?command=openfolder&amp;siteaddress=FAM.docvelocity-na8.net&amp;folderid=FX3A3CD10C-0355-F243-FE3A-D01AA983B46B","FX22035113")</f>
        <v>FX22035113</v>
      </c>
      <c r="F700" t="s">
        <v>80</v>
      </c>
      <c r="G700" t="s">
        <v>80</v>
      </c>
      <c r="H700" t="s">
        <v>81</v>
      </c>
      <c r="I700" t="s">
        <v>1594</v>
      </c>
      <c r="J700">
        <v>271</v>
      </c>
      <c r="K700" t="s">
        <v>83</v>
      </c>
      <c r="L700" t="s">
        <v>84</v>
      </c>
      <c r="M700" t="s">
        <v>85</v>
      </c>
      <c r="N700">
        <v>1</v>
      </c>
      <c r="O700" s="1">
        <v>44631.628136574072</v>
      </c>
      <c r="P700" s="1">
        <v>44631.678217592591</v>
      </c>
      <c r="Q700">
        <v>3575</v>
      </c>
      <c r="R700">
        <v>752</v>
      </c>
      <c r="S700" t="b">
        <v>0</v>
      </c>
      <c r="T700" t="s">
        <v>86</v>
      </c>
      <c r="U700" t="b">
        <v>0</v>
      </c>
      <c r="V700" t="s">
        <v>87</v>
      </c>
      <c r="W700" s="1">
        <v>44631.678217592591</v>
      </c>
      <c r="X700">
        <v>610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271</v>
      </c>
      <c r="AE700">
        <v>247</v>
      </c>
      <c r="AF700">
        <v>0</v>
      </c>
      <c r="AG700">
        <v>11</v>
      </c>
      <c r="AH700" t="s">
        <v>86</v>
      </c>
      <c r="AI700" t="s">
        <v>86</v>
      </c>
      <c r="AJ700" t="s">
        <v>86</v>
      </c>
      <c r="AK700" t="s">
        <v>86</v>
      </c>
      <c r="AL700" t="s">
        <v>86</v>
      </c>
      <c r="AM700" t="s">
        <v>86</v>
      </c>
      <c r="AN700" t="s">
        <v>86</v>
      </c>
      <c r="AO700" t="s">
        <v>86</v>
      </c>
      <c r="AP700" t="s">
        <v>86</v>
      </c>
      <c r="AQ700" t="s">
        <v>86</v>
      </c>
      <c r="AR700" t="s">
        <v>86</v>
      </c>
      <c r="AS700" t="s">
        <v>86</v>
      </c>
      <c r="AT700" t="s">
        <v>86</v>
      </c>
      <c r="AU700" t="s">
        <v>86</v>
      </c>
      <c r="AV700" t="s">
        <v>86</v>
      </c>
      <c r="AW700" t="s">
        <v>86</v>
      </c>
      <c r="AX700" t="s">
        <v>86</v>
      </c>
      <c r="AY700" t="s">
        <v>86</v>
      </c>
      <c r="AZ700" t="s">
        <v>86</v>
      </c>
      <c r="BA700" t="s">
        <v>86</v>
      </c>
      <c r="BB700" t="s">
        <v>86</v>
      </c>
      <c r="BC700" t="s">
        <v>86</v>
      </c>
      <c r="BD700" t="s">
        <v>86</v>
      </c>
      <c r="BE700" t="s">
        <v>86</v>
      </c>
    </row>
    <row r="701" spans="1:57" x14ac:dyDescent="0.45">
      <c r="A701" t="s">
        <v>1595</v>
      </c>
      <c r="B701" t="s">
        <v>77</v>
      </c>
      <c r="C701" t="s">
        <v>247</v>
      </c>
      <c r="D701" t="s">
        <v>79</v>
      </c>
      <c r="E701" s="2" t="str">
        <f>HYPERLINK("capsilon://?command=openfolder&amp;siteaddress=FAM.docvelocity-na8.net&amp;folderid=FX96C806F4-82B2-45AD-A192-FDDA9201AE2B","FX22031552")</f>
        <v>FX22031552</v>
      </c>
      <c r="F701" t="s">
        <v>80</v>
      </c>
      <c r="G701" t="s">
        <v>80</v>
      </c>
      <c r="H701" t="s">
        <v>81</v>
      </c>
      <c r="I701" t="s">
        <v>1596</v>
      </c>
      <c r="J701">
        <v>0</v>
      </c>
      <c r="K701" t="s">
        <v>83</v>
      </c>
      <c r="L701" t="s">
        <v>84</v>
      </c>
      <c r="M701" t="s">
        <v>85</v>
      </c>
      <c r="N701">
        <v>1</v>
      </c>
      <c r="O701" s="1">
        <v>44631.629895833335</v>
      </c>
      <c r="P701" s="1">
        <v>44631.682442129626</v>
      </c>
      <c r="Q701">
        <v>3883</v>
      </c>
      <c r="R701">
        <v>657</v>
      </c>
      <c r="S701" t="b">
        <v>0</v>
      </c>
      <c r="T701" t="s">
        <v>86</v>
      </c>
      <c r="U701" t="b">
        <v>0</v>
      </c>
      <c r="V701" t="s">
        <v>87</v>
      </c>
      <c r="W701" s="1">
        <v>44631.682442129626</v>
      </c>
      <c r="X701">
        <v>357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52</v>
      </c>
      <c r="AF701">
        <v>0</v>
      </c>
      <c r="AG701">
        <v>2</v>
      </c>
      <c r="AH701" t="s">
        <v>86</v>
      </c>
      <c r="AI701" t="s">
        <v>86</v>
      </c>
      <c r="AJ701" t="s">
        <v>86</v>
      </c>
      <c r="AK701" t="s">
        <v>86</v>
      </c>
      <c r="AL701" t="s">
        <v>86</v>
      </c>
      <c r="AM701" t="s">
        <v>86</v>
      </c>
      <c r="AN701" t="s">
        <v>86</v>
      </c>
      <c r="AO701" t="s">
        <v>86</v>
      </c>
      <c r="AP701" t="s">
        <v>86</v>
      </c>
      <c r="AQ701" t="s">
        <v>86</v>
      </c>
      <c r="AR701" t="s">
        <v>86</v>
      </c>
      <c r="AS701" t="s">
        <v>86</v>
      </c>
      <c r="AT701" t="s">
        <v>86</v>
      </c>
      <c r="AU701" t="s">
        <v>86</v>
      </c>
      <c r="AV701" t="s">
        <v>86</v>
      </c>
      <c r="AW701" t="s">
        <v>86</v>
      </c>
      <c r="AX701" t="s">
        <v>86</v>
      </c>
      <c r="AY701" t="s">
        <v>86</v>
      </c>
      <c r="AZ701" t="s">
        <v>86</v>
      </c>
      <c r="BA701" t="s">
        <v>86</v>
      </c>
      <c r="BB701" t="s">
        <v>86</v>
      </c>
      <c r="BC701" t="s">
        <v>86</v>
      </c>
      <c r="BD701" t="s">
        <v>86</v>
      </c>
      <c r="BE701" t="s">
        <v>86</v>
      </c>
    </row>
    <row r="702" spans="1:57" x14ac:dyDescent="0.45">
      <c r="A702" t="s">
        <v>1597</v>
      </c>
      <c r="B702" t="s">
        <v>77</v>
      </c>
      <c r="C702" t="s">
        <v>1598</v>
      </c>
      <c r="D702" t="s">
        <v>79</v>
      </c>
      <c r="E702" s="2" t="str">
        <f>HYPERLINK("capsilon://?command=openfolder&amp;siteaddress=FAM.docvelocity-na8.net&amp;folderid=FX5503409E-5403-8AE7-6C19-7B02B8412334","FX22034806")</f>
        <v>FX22034806</v>
      </c>
      <c r="F702" t="s">
        <v>80</v>
      </c>
      <c r="G702" t="s">
        <v>80</v>
      </c>
      <c r="H702" t="s">
        <v>81</v>
      </c>
      <c r="I702" t="s">
        <v>1599</v>
      </c>
      <c r="J702">
        <v>87</v>
      </c>
      <c r="K702" t="s">
        <v>83</v>
      </c>
      <c r="L702" t="s">
        <v>84</v>
      </c>
      <c r="M702" t="s">
        <v>85</v>
      </c>
      <c r="N702">
        <v>1</v>
      </c>
      <c r="O702" s="1">
        <v>44631.643819444442</v>
      </c>
      <c r="P702" s="1">
        <v>44631.690648148149</v>
      </c>
      <c r="Q702">
        <v>3281</v>
      </c>
      <c r="R702">
        <v>765</v>
      </c>
      <c r="S702" t="b">
        <v>0</v>
      </c>
      <c r="T702" t="s">
        <v>86</v>
      </c>
      <c r="U702" t="b">
        <v>0</v>
      </c>
      <c r="V702" t="s">
        <v>87</v>
      </c>
      <c r="W702" s="1">
        <v>44631.690648148149</v>
      </c>
      <c r="X702">
        <v>684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87</v>
      </c>
      <c r="AE702">
        <v>75</v>
      </c>
      <c r="AF702">
        <v>0</v>
      </c>
      <c r="AG702">
        <v>8</v>
      </c>
      <c r="AH702" t="s">
        <v>86</v>
      </c>
      <c r="AI702" t="s">
        <v>86</v>
      </c>
      <c r="AJ702" t="s">
        <v>86</v>
      </c>
      <c r="AK702" t="s">
        <v>86</v>
      </c>
      <c r="AL702" t="s">
        <v>86</v>
      </c>
      <c r="AM702" t="s">
        <v>86</v>
      </c>
      <c r="AN702" t="s">
        <v>86</v>
      </c>
      <c r="AO702" t="s">
        <v>86</v>
      </c>
      <c r="AP702" t="s">
        <v>86</v>
      </c>
      <c r="AQ702" t="s">
        <v>86</v>
      </c>
      <c r="AR702" t="s">
        <v>86</v>
      </c>
      <c r="AS702" t="s">
        <v>86</v>
      </c>
      <c r="AT702" t="s">
        <v>86</v>
      </c>
      <c r="AU702" t="s">
        <v>86</v>
      </c>
      <c r="AV702" t="s">
        <v>86</v>
      </c>
      <c r="AW702" t="s">
        <v>86</v>
      </c>
      <c r="AX702" t="s">
        <v>86</v>
      </c>
      <c r="AY702" t="s">
        <v>86</v>
      </c>
      <c r="AZ702" t="s">
        <v>86</v>
      </c>
      <c r="BA702" t="s">
        <v>86</v>
      </c>
      <c r="BB702" t="s">
        <v>86</v>
      </c>
      <c r="BC702" t="s">
        <v>86</v>
      </c>
      <c r="BD702" t="s">
        <v>86</v>
      </c>
      <c r="BE702" t="s">
        <v>86</v>
      </c>
    </row>
    <row r="703" spans="1:57" x14ac:dyDescent="0.45">
      <c r="A703" t="s">
        <v>1600</v>
      </c>
      <c r="B703" t="s">
        <v>77</v>
      </c>
      <c r="C703" t="s">
        <v>1601</v>
      </c>
      <c r="D703" t="s">
        <v>79</v>
      </c>
      <c r="E703" s="2" t="str">
        <f>HYPERLINK("capsilon://?command=openfolder&amp;siteaddress=FAM.docvelocity-na8.net&amp;folderid=FX62379511-D20F-CF2A-0F8B-702052F70942","FX22034839")</f>
        <v>FX22034839</v>
      </c>
      <c r="F703" t="s">
        <v>80</v>
      </c>
      <c r="G703" t="s">
        <v>80</v>
      </c>
      <c r="H703" t="s">
        <v>81</v>
      </c>
      <c r="I703" t="s">
        <v>1602</v>
      </c>
      <c r="J703">
        <v>105</v>
      </c>
      <c r="K703" t="s">
        <v>83</v>
      </c>
      <c r="L703" t="s">
        <v>84</v>
      </c>
      <c r="M703" t="s">
        <v>85</v>
      </c>
      <c r="N703">
        <v>1</v>
      </c>
      <c r="O703" s="1">
        <v>44631.645405092589</v>
      </c>
      <c r="P703" s="1">
        <v>44631.654120370367</v>
      </c>
      <c r="Q703">
        <v>312</v>
      </c>
      <c r="R703">
        <v>441</v>
      </c>
      <c r="S703" t="b">
        <v>0</v>
      </c>
      <c r="T703" t="s">
        <v>86</v>
      </c>
      <c r="U703" t="b">
        <v>0</v>
      </c>
      <c r="V703" t="s">
        <v>113</v>
      </c>
      <c r="W703" s="1">
        <v>44631.654120370367</v>
      </c>
      <c r="X703">
        <v>432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105</v>
      </c>
      <c r="AE703">
        <v>53</v>
      </c>
      <c r="AF703">
        <v>0</v>
      </c>
      <c r="AG703">
        <v>4</v>
      </c>
      <c r="AH703" t="s">
        <v>86</v>
      </c>
      <c r="AI703" t="s">
        <v>86</v>
      </c>
      <c r="AJ703" t="s">
        <v>86</v>
      </c>
      <c r="AK703" t="s">
        <v>86</v>
      </c>
      <c r="AL703" t="s">
        <v>86</v>
      </c>
      <c r="AM703" t="s">
        <v>86</v>
      </c>
      <c r="AN703" t="s">
        <v>86</v>
      </c>
      <c r="AO703" t="s">
        <v>86</v>
      </c>
      <c r="AP703" t="s">
        <v>86</v>
      </c>
      <c r="AQ703" t="s">
        <v>86</v>
      </c>
      <c r="AR703" t="s">
        <v>86</v>
      </c>
      <c r="AS703" t="s">
        <v>86</v>
      </c>
      <c r="AT703" t="s">
        <v>86</v>
      </c>
      <c r="AU703" t="s">
        <v>86</v>
      </c>
      <c r="AV703" t="s">
        <v>86</v>
      </c>
      <c r="AW703" t="s">
        <v>86</v>
      </c>
      <c r="AX703" t="s">
        <v>86</v>
      </c>
      <c r="AY703" t="s">
        <v>86</v>
      </c>
      <c r="AZ703" t="s">
        <v>86</v>
      </c>
      <c r="BA703" t="s">
        <v>86</v>
      </c>
      <c r="BB703" t="s">
        <v>86</v>
      </c>
      <c r="BC703" t="s">
        <v>86</v>
      </c>
      <c r="BD703" t="s">
        <v>86</v>
      </c>
      <c r="BE703" t="s">
        <v>86</v>
      </c>
    </row>
    <row r="704" spans="1:57" x14ac:dyDescent="0.45">
      <c r="A704" t="s">
        <v>1603</v>
      </c>
      <c r="B704" t="s">
        <v>77</v>
      </c>
      <c r="C704" t="s">
        <v>1601</v>
      </c>
      <c r="D704" t="s">
        <v>79</v>
      </c>
      <c r="E704" s="2" t="str">
        <f>HYPERLINK("capsilon://?command=openfolder&amp;siteaddress=FAM.docvelocity-na8.net&amp;folderid=FX62379511-D20F-CF2A-0F8B-702052F70942","FX22034839")</f>
        <v>FX22034839</v>
      </c>
      <c r="F704" t="s">
        <v>80</v>
      </c>
      <c r="G704" t="s">
        <v>80</v>
      </c>
      <c r="H704" t="s">
        <v>81</v>
      </c>
      <c r="I704" t="s">
        <v>1602</v>
      </c>
      <c r="J704">
        <v>157</v>
      </c>
      <c r="K704" t="s">
        <v>83</v>
      </c>
      <c r="L704" t="s">
        <v>84</v>
      </c>
      <c r="M704" t="s">
        <v>85</v>
      </c>
      <c r="N704">
        <v>2</v>
      </c>
      <c r="O704" s="1">
        <v>44631.655150462961</v>
      </c>
      <c r="P704" s="1">
        <v>44631.700486111113</v>
      </c>
      <c r="Q704">
        <v>1014</v>
      </c>
      <c r="R704">
        <v>2903</v>
      </c>
      <c r="S704" t="b">
        <v>0</v>
      </c>
      <c r="T704" t="s">
        <v>86</v>
      </c>
      <c r="U704" t="b">
        <v>1</v>
      </c>
      <c r="V704" t="s">
        <v>551</v>
      </c>
      <c r="W704" s="1">
        <v>44631.681539351855</v>
      </c>
      <c r="X704">
        <v>2187</v>
      </c>
      <c r="Y704">
        <v>124</v>
      </c>
      <c r="Z704">
        <v>0</v>
      </c>
      <c r="AA704">
        <v>124</v>
      </c>
      <c r="AB704">
        <v>0</v>
      </c>
      <c r="AC704">
        <v>75</v>
      </c>
      <c r="AD704">
        <v>33</v>
      </c>
      <c r="AE704">
        <v>0</v>
      </c>
      <c r="AF704">
        <v>0</v>
      </c>
      <c r="AG704">
        <v>0</v>
      </c>
      <c r="AH704" t="s">
        <v>92</v>
      </c>
      <c r="AI704" s="1">
        <v>44631.700486111113</v>
      </c>
      <c r="AJ704">
        <v>694</v>
      </c>
      <c r="AK704">
        <v>6</v>
      </c>
      <c r="AL704">
        <v>0</v>
      </c>
      <c r="AM704">
        <v>6</v>
      </c>
      <c r="AN704">
        <v>0</v>
      </c>
      <c r="AO704">
        <v>6</v>
      </c>
      <c r="AP704">
        <v>27</v>
      </c>
      <c r="AQ704">
        <v>0</v>
      </c>
      <c r="AR704">
        <v>0</v>
      </c>
      <c r="AS704">
        <v>0</v>
      </c>
      <c r="AT704" t="s">
        <v>86</v>
      </c>
      <c r="AU704" t="s">
        <v>86</v>
      </c>
      <c r="AV704" t="s">
        <v>86</v>
      </c>
      <c r="AW704" t="s">
        <v>86</v>
      </c>
      <c r="AX704" t="s">
        <v>86</v>
      </c>
      <c r="AY704" t="s">
        <v>86</v>
      </c>
      <c r="AZ704" t="s">
        <v>86</v>
      </c>
      <c r="BA704" t="s">
        <v>86</v>
      </c>
      <c r="BB704" t="s">
        <v>86</v>
      </c>
      <c r="BC704" t="s">
        <v>86</v>
      </c>
      <c r="BD704" t="s">
        <v>86</v>
      </c>
      <c r="BE704" t="s">
        <v>86</v>
      </c>
    </row>
    <row r="705" spans="1:57" x14ac:dyDescent="0.45">
      <c r="A705" t="s">
        <v>1604</v>
      </c>
      <c r="B705" t="s">
        <v>77</v>
      </c>
      <c r="C705" t="s">
        <v>1520</v>
      </c>
      <c r="D705" t="s">
        <v>79</v>
      </c>
      <c r="E705" s="2" t="str">
        <f>HYPERLINK("capsilon://?command=openfolder&amp;siteaddress=FAM.docvelocity-na8.net&amp;folderid=FX8E51C9C5-B6F8-6C70-A753-8AFB3A552B4F","FX22032844")</f>
        <v>FX22032844</v>
      </c>
      <c r="F705" t="s">
        <v>80</v>
      </c>
      <c r="G705" t="s">
        <v>80</v>
      </c>
      <c r="H705" t="s">
        <v>81</v>
      </c>
      <c r="I705" t="s">
        <v>1605</v>
      </c>
      <c r="J705">
        <v>0</v>
      </c>
      <c r="K705" t="s">
        <v>83</v>
      </c>
      <c r="L705" t="s">
        <v>84</v>
      </c>
      <c r="M705" t="s">
        <v>85</v>
      </c>
      <c r="N705">
        <v>2</v>
      </c>
      <c r="O705" s="1">
        <v>44631.657094907408</v>
      </c>
      <c r="P705" s="1">
        <v>44631.807789351849</v>
      </c>
      <c r="Q705">
        <v>12419</v>
      </c>
      <c r="R705">
        <v>601</v>
      </c>
      <c r="S705" t="b">
        <v>0</v>
      </c>
      <c r="T705" t="s">
        <v>86</v>
      </c>
      <c r="U705" t="b">
        <v>0</v>
      </c>
      <c r="V705" t="s">
        <v>94</v>
      </c>
      <c r="W705" s="1">
        <v>44631.692430555559</v>
      </c>
      <c r="X705">
        <v>281</v>
      </c>
      <c r="Y705">
        <v>52</v>
      </c>
      <c r="Z705">
        <v>0</v>
      </c>
      <c r="AA705">
        <v>52</v>
      </c>
      <c r="AB705">
        <v>0</v>
      </c>
      <c r="AC705">
        <v>28</v>
      </c>
      <c r="AD705">
        <v>-52</v>
      </c>
      <c r="AE705">
        <v>0</v>
      </c>
      <c r="AF705">
        <v>0</v>
      </c>
      <c r="AG705">
        <v>0</v>
      </c>
      <c r="AH705" t="s">
        <v>92</v>
      </c>
      <c r="AI705" s="1">
        <v>44631.807789351849</v>
      </c>
      <c r="AJ705">
        <v>161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-52</v>
      </c>
      <c r="AQ705">
        <v>0</v>
      </c>
      <c r="AR705">
        <v>0</v>
      </c>
      <c r="AS705">
        <v>0</v>
      </c>
      <c r="AT705" t="s">
        <v>86</v>
      </c>
      <c r="AU705" t="s">
        <v>86</v>
      </c>
      <c r="AV705" t="s">
        <v>86</v>
      </c>
      <c r="AW705" t="s">
        <v>86</v>
      </c>
      <c r="AX705" t="s">
        <v>86</v>
      </c>
      <c r="AY705" t="s">
        <v>86</v>
      </c>
      <c r="AZ705" t="s">
        <v>86</v>
      </c>
      <c r="BA705" t="s">
        <v>86</v>
      </c>
      <c r="BB705" t="s">
        <v>86</v>
      </c>
      <c r="BC705" t="s">
        <v>86</v>
      </c>
      <c r="BD705" t="s">
        <v>86</v>
      </c>
      <c r="BE705" t="s">
        <v>86</v>
      </c>
    </row>
    <row r="706" spans="1:57" x14ac:dyDescent="0.45">
      <c r="A706" t="s">
        <v>1606</v>
      </c>
      <c r="B706" t="s">
        <v>77</v>
      </c>
      <c r="C706" t="s">
        <v>1573</v>
      </c>
      <c r="D706" t="s">
        <v>79</v>
      </c>
      <c r="E706" s="2" t="str">
        <f>HYPERLINK("capsilon://?command=openfolder&amp;siteaddress=FAM.docvelocity-na8.net&amp;folderid=FXC8FCD4F7-2B49-FC56-789B-6536CD5C13ED","FX22034053")</f>
        <v>FX22034053</v>
      </c>
      <c r="F706" t="s">
        <v>80</v>
      </c>
      <c r="G706" t="s">
        <v>80</v>
      </c>
      <c r="H706" t="s">
        <v>81</v>
      </c>
      <c r="I706" t="s">
        <v>1574</v>
      </c>
      <c r="J706">
        <v>349</v>
      </c>
      <c r="K706" t="s">
        <v>83</v>
      </c>
      <c r="L706" t="s">
        <v>84</v>
      </c>
      <c r="M706" t="s">
        <v>85</v>
      </c>
      <c r="N706">
        <v>2</v>
      </c>
      <c r="O706" s="1">
        <v>44631.661793981482</v>
      </c>
      <c r="P706" s="1">
        <v>44631.692442129628</v>
      </c>
      <c r="Q706">
        <v>390</v>
      </c>
      <c r="R706">
        <v>2258</v>
      </c>
      <c r="S706" t="b">
        <v>0</v>
      </c>
      <c r="T706" t="s">
        <v>86</v>
      </c>
      <c r="U706" t="b">
        <v>1</v>
      </c>
      <c r="V706" t="s">
        <v>94</v>
      </c>
      <c r="W706" s="1">
        <v>44631.67633101852</v>
      </c>
      <c r="X706">
        <v>863</v>
      </c>
      <c r="Y706">
        <v>232</v>
      </c>
      <c r="Z706">
        <v>0</v>
      </c>
      <c r="AA706">
        <v>232</v>
      </c>
      <c r="AB706">
        <v>0</v>
      </c>
      <c r="AC706">
        <v>19</v>
      </c>
      <c r="AD706">
        <v>117</v>
      </c>
      <c r="AE706">
        <v>0</v>
      </c>
      <c r="AF706">
        <v>0</v>
      </c>
      <c r="AG706">
        <v>0</v>
      </c>
      <c r="AH706" t="s">
        <v>92</v>
      </c>
      <c r="AI706" s="1">
        <v>44631.692442129628</v>
      </c>
      <c r="AJ706">
        <v>1385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116</v>
      </c>
      <c r="AQ706">
        <v>0</v>
      </c>
      <c r="AR706">
        <v>0</v>
      </c>
      <c r="AS706">
        <v>0</v>
      </c>
      <c r="AT706" t="s">
        <v>86</v>
      </c>
      <c r="AU706" t="s">
        <v>86</v>
      </c>
      <c r="AV706" t="s">
        <v>86</v>
      </c>
      <c r="AW706" t="s">
        <v>86</v>
      </c>
      <c r="AX706" t="s">
        <v>86</v>
      </c>
      <c r="AY706" t="s">
        <v>86</v>
      </c>
      <c r="AZ706" t="s">
        <v>86</v>
      </c>
      <c r="BA706" t="s">
        <v>86</v>
      </c>
      <c r="BB706" t="s">
        <v>86</v>
      </c>
      <c r="BC706" t="s">
        <v>86</v>
      </c>
      <c r="BD706" t="s">
        <v>86</v>
      </c>
      <c r="BE706" t="s">
        <v>86</v>
      </c>
    </row>
    <row r="707" spans="1:57" x14ac:dyDescent="0.45">
      <c r="A707" t="s">
        <v>1607</v>
      </c>
      <c r="B707" t="s">
        <v>77</v>
      </c>
      <c r="C707" t="s">
        <v>1578</v>
      </c>
      <c r="D707" t="s">
        <v>79</v>
      </c>
      <c r="E707" s="2" t="str">
        <f>HYPERLINK("capsilon://?command=openfolder&amp;siteaddress=FAM.docvelocity-na8.net&amp;folderid=FX756808DC-BCF5-56A5-8A81-E147DA4B575A","FX22034482")</f>
        <v>FX22034482</v>
      </c>
      <c r="F707" t="s">
        <v>80</v>
      </c>
      <c r="G707" t="s">
        <v>80</v>
      </c>
      <c r="H707" t="s">
        <v>81</v>
      </c>
      <c r="I707" t="s">
        <v>1579</v>
      </c>
      <c r="J707">
        <v>214</v>
      </c>
      <c r="K707" t="s">
        <v>83</v>
      </c>
      <c r="L707" t="s">
        <v>84</v>
      </c>
      <c r="M707" t="s">
        <v>85</v>
      </c>
      <c r="N707">
        <v>2</v>
      </c>
      <c r="O707" s="1">
        <v>44631.663587962961</v>
      </c>
      <c r="P707" s="1">
        <v>44631.758900462963</v>
      </c>
      <c r="Q707">
        <v>6166</v>
      </c>
      <c r="R707">
        <v>2069</v>
      </c>
      <c r="S707" t="b">
        <v>0</v>
      </c>
      <c r="T707" t="s">
        <v>86</v>
      </c>
      <c r="U707" t="b">
        <v>1</v>
      </c>
      <c r="V707" t="s">
        <v>200</v>
      </c>
      <c r="W707" s="1">
        <v>44631.685925925929</v>
      </c>
      <c r="X707">
        <v>1322</v>
      </c>
      <c r="Y707">
        <v>170</v>
      </c>
      <c r="Z707">
        <v>0</v>
      </c>
      <c r="AA707">
        <v>170</v>
      </c>
      <c r="AB707">
        <v>0</v>
      </c>
      <c r="AC707">
        <v>117</v>
      </c>
      <c r="AD707">
        <v>44</v>
      </c>
      <c r="AE707">
        <v>0</v>
      </c>
      <c r="AF707">
        <v>0</v>
      </c>
      <c r="AG707">
        <v>0</v>
      </c>
      <c r="AH707" t="s">
        <v>207</v>
      </c>
      <c r="AI707" s="1">
        <v>44631.758900462963</v>
      </c>
      <c r="AJ707">
        <v>699</v>
      </c>
      <c r="AK707">
        <v>4</v>
      </c>
      <c r="AL707">
        <v>0</v>
      </c>
      <c r="AM707">
        <v>4</v>
      </c>
      <c r="AN707">
        <v>0</v>
      </c>
      <c r="AO707">
        <v>5</v>
      </c>
      <c r="AP707">
        <v>40</v>
      </c>
      <c r="AQ707">
        <v>0</v>
      </c>
      <c r="AR707">
        <v>0</v>
      </c>
      <c r="AS707">
        <v>0</v>
      </c>
      <c r="AT707" t="s">
        <v>86</v>
      </c>
      <c r="AU707" t="s">
        <v>86</v>
      </c>
      <c r="AV707" t="s">
        <v>86</v>
      </c>
      <c r="AW707" t="s">
        <v>86</v>
      </c>
      <c r="AX707" t="s">
        <v>86</v>
      </c>
      <c r="AY707" t="s">
        <v>86</v>
      </c>
      <c r="AZ707" t="s">
        <v>86</v>
      </c>
      <c r="BA707" t="s">
        <v>86</v>
      </c>
      <c r="BB707" t="s">
        <v>86</v>
      </c>
      <c r="BC707" t="s">
        <v>86</v>
      </c>
      <c r="BD707" t="s">
        <v>86</v>
      </c>
      <c r="BE707" t="s">
        <v>86</v>
      </c>
    </row>
    <row r="708" spans="1:57" x14ac:dyDescent="0.45">
      <c r="A708" t="s">
        <v>1608</v>
      </c>
      <c r="B708" t="s">
        <v>77</v>
      </c>
      <c r="C708" t="s">
        <v>1581</v>
      </c>
      <c r="D708" t="s">
        <v>79</v>
      </c>
      <c r="E708" s="2" t="str">
        <f>HYPERLINK("capsilon://?command=openfolder&amp;siteaddress=FAM.docvelocity-na8.net&amp;folderid=FX60740536-A812-1296-CD19-3F70324FD4F3","FX220211318")</f>
        <v>FX220211318</v>
      </c>
      <c r="F708" t="s">
        <v>80</v>
      </c>
      <c r="G708" t="s">
        <v>80</v>
      </c>
      <c r="H708" t="s">
        <v>81</v>
      </c>
      <c r="I708" t="s">
        <v>1582</v>
      </c>
      <c r="J708">
        <v>87</v>
      </c>
      <c r="K708" t="s">
        <v>83</v>
      </c>
      <c r="L708" t="s">
        <v>84</v>
      </c>
      <c r="M708" t="s">
        <v>85</v>
      </c>
      <c r="N708">
        <v>2</v>
      </c>
      <c r="O708" s="1">
        <v>44631.664247685185</v>
      </c>
      <c r="P708" s="1">
        <v>44631.758796296293</v>
      </c>
      <c r="Q708">
        <v>7541</v>
      </c>
      <c r="R708">
        <v>628</v>
      </c>
      <c r="S708" t="b">
        <v>0</v>
      </c>
      <c r="T708" t="s">
        <v>86</v>
      </c>
      <c r="U708" t="b">
        <v>1</v>
      </c>
      <c r="V708" t="s">
        <v>94</v>
      </c>
      <c r="W708" s="1">
        <v>44631.681875000002</v>
      </c>
      <c r="X708">
        <v>478</v>
      </c>
      <c r="Y708">
        <v>71</v>
      </c>
      <c r="Z708">
        <v>0</v>
      </c>
      <c r="AA708">
        <v>71</v>
      </c>
      <c r="AB708">
        <v>0</v>
      </c>
      <c r="AC708">
        <v>20</v>
      </c>
      <c r="AD708">
        <v>16</v>
      </c>
      <c r="AE708">
        <v>0</v>
      </c>
      <c r="AF708">
        <v>0</v>
      </c>
      <c r="AG708">
        <v>0</v>
      </c>
      <c r="AH708" t="s">
        <v>122</v>
      </c>
      <c r="AI708" s="1">
        <v>44631.758796296293</v>
      </c>
      <c r="AJ708">
        <v>146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16</v>
      </c>
      <c r="AQ708">
        <v>0</v>
      </c>
      <c r="AR708">
        <v>0</v>
      </c>
      <c r="AS708">
        <v>0</v>
      </c>
      <c r="AT708" t="s">
        <v>86</v>
      </c>
      <c r="AU708" t="s">
        <v>86</v>
      </c>
      <c r="AV708" t="s">
        <v>86</v>
      </c>
      <c r="AW708" t="s">
        <v>86</v>
      </c>
      <c r="AX708" t="s">
        <v>86</v>
      </c>
      <c r="AY708" t="s">
        <v>86</v>
      </c>
      <c r="AZ708" t="s">
        <v>86</v>
      </c>
      <c r="BA708" t="s">
        <v>86</v>
      </c>
      <c r="BB708" t="s">
        <v>86</v>
      </c>
      <c r="BC708" t="s">
        <v>86</v>
      </c>
      <c r="BD708" t="s">
        <v>86</v>
      </c>
      <c r="BE708" t="s">
        <v>86</v>
      </c>
    </row>
    <row r="709" spans="1:57" x14ac:dyDescent="0.45">
      <c r="A709" t="s">
        <v>1609</v>
      </c>
      <c r="B709" t="s">
        <v>77</v>
      </c>
      <c r="C709" t="s">
        <v>1590</v>
      </c>
      <c r="D709" t="s">
        <v>79</v>
      </c>
      <c r="E709" s="2" t="str">
        <f>HYPERLINK("capsilon://?command=openfolder&amp;siteaddress=FAM.docvelocity-na8.net&amp;folderid=FX1411E6C6-61EA-5ACC-3684-1D663F621CB5","FX22032373")</f>
        <v>FX22032373</v>
      </c>
      <c r="F709" t="s">
        <v>80</v>
      </c>
      <c r="G709" t="s">
        <v>80</v>
      </c>
      <c r="H709" t="s">
        <v>81</v>
      </c>
      <c r="I709" t="s">
        <v>1591</v>
      </c>
      <c r="J709">
        <v>302</v>
      </c>
      <c r="K709" t="s">
        <v>83</v>
      </c>
      <c r="L709" t="s">
        <v>84</v>
      </c>
      <c r="M709" t="s">
        <v>85</v>
      </c>
      <c r="N709">
        <v>2</v>
      </c>
      <c r="O709" s="1">
        <v>44631.667673611111</v>
      </c>
      <c r="P709" s="1">
        <v>44631.763981481483</v>
      </c>
      <c r="Q709">
        <v>6600</v>
      </c>
      <c r="R709">
        <v>1721</v>
      </c>
      <c r="S709" t="b">
        <v>0</v>
      </c>
      <c r="T709" t="s">
        <v>86</v>
      </c>
      <c r="U709" t="b">
        <v>1</v>
      </c>
      <c r="V709" t="s">
        <v>200</v>
      </c>
      <c r="W709" s="1">
        <v>44631.699861111112</v>
      </c>
      <c r="X709">
        <v>1204</v>
      </c>
      <c r="Y709">
        <v>255</v>
      </c>
      <c r="Z709">
        <v>0</v>
      </c>
      <c r="AA709">
        <v>255</v>
      </c>
      <c r="AB709">
        <v>0</v>
      </c>
      <c r="AC709">
        <v>27</v>
      </c>
      <c r="AD709">
        <v>47</v>
      </c>
      <c r="AE709">
        <v>0</v>
      </c>
      <c r="AF709">
        <v>0</v>
      </c>
      <c r="AG709">
        <v>0</v>
      </c>
      <c r="AH709" t="s">
        <v>122</v>
      </c>
      <c r="AI709" s="1">
        <v>44631.763981481483</v>
      </c>
      <c r="AJ709">
        <v>447</v>
      </c>
      <c r="AK709">
        <v>6</v>
      </c>
      <c r="AL709">
        <v>0</v>
      </c>
      <c r="AM709">
        <v>6</v>
      </c>
      <c r="AN709">
        <v>0</v>
      </c>
      <c r="AO709">
        <v>5</v>
      </c>
      <c r="AP709">
        <v>41</v>
      </c>
      <c r="AQ709">
        <v>0</v>
      </c>
      <c r="AR709">
        <v>0</v>
      </c>
      <c r="AS709">
        <v>0</v>
      </c>
      <c r="AT709" t="s">
        <v>86</v>
      </c>
      <c r="AU709" t="s">
        <v>86</v>
      </c>
      <c r="AV709" t="s">
        <v>86</v>
      </c>
      <c r="AW709" t="s">
        <v>86</v>
      </c>
      <c r="AX709" t="s">
        <v>86</v>
      </c>
      <c r="AY709" t="s">
        <v>86</v>
      </c>
      <c r="AZ709" t="s">
        <v>86</v>
      </c>
      <c r="BA709" t="s">
        <v>86</v>
      </c>
      <c r="BB709" t="s">
        <v>86</v>
      </c>
      <c r="BC709" t="s">
        <v>86</v>
      </c>
      <c r="BD709" t="s">
        <v>86</v>
      </c>
      <c r="BE709" t="s">
        <v>86</v>
      </c>
    </row>
    <row r="710" spans="1:57" x14ac:dyDescent="0.45">
      <c r="A710" t="s">
        <v>1610</v>
      </c>
      <c r="B710" t="s">
        <v>77</v>
      </c>
      <c r="C710" t="s">
        <v>1587</v>
      </c>
      <c r="D710" t="s">
        <v>79</v>
      </c>
      <c r="E710" s="2" t="str">
        <f>HYPERLINK("capsilon://?command=openfolder&amp;siteaddress=FAM.docvelocity-na8.net&amp;folderid=FX378BFC8D-BC7F-4E5D-7EEA-F7E30736A22B","FX22034647")</f>
        <v>FX22034647</v>
      </c>
      <c r="F710" t="s">
        <v>80</v>
      </c>
      <c r="G710" t="s">
        <v>80</v>
      </c>
      <c r="H710" t="s">
        <v>81</v>
      </c>
      <c r="I710" t="s">
        <v>1588</v>
      </c>
      <c r="J710">
        <v>248</v>
      </c>
      <c r="K710" t="s">
        <v>83</v>
      </c>
      <c r="L710" t="s">
        <v>84</v>
      </c>
      <c r="M710" t="s">
        <v>85</v>
      </c>
      <c r="N710">
        <v>2</v>
      </c>
      <c r="O710" s="1">
        <v>44631.671678240738</v>
      </c>
      <c r="P710" s="1">
        <v>44631.765717592592</v>
      </c>
      <c r="Q710">
        <v>7030</v>
      </c>
      <c r="R710">
        <v>1095</v>
      </c>
      <c r="S710" t="b">
        <v>0</v>
      </c>
      <c r="T710" t="s">
        <v>86</v>
      </c>
      <c r="U710" t="b">
        <v>1</v>
      </c>
      <c r="V710" t="s">
        <v>94</v>
      </c>
      <c r="W710" s="1">
        <v>44631.687662037039</v>
      </c>
      <c r="X710">
        <v>499</v>
      </c>
      <c r="Y710">
        <v>214</v>
      </c>
      <c r="Z710">
        <v>0</v>
      </c>
      <c r="AA710">
        <v>214</v>
      </c>
      <c r="AB710">
        <v>0</v>
      </c>
      <c r="AC710">
        <v>7</v>
      </c>
      <c r="AD710">
        <v>34</v>
      </c>
      <c r="AE710">
        <v>0</v>
      </c>
      <c r="AF710">
        <v>0</v>
      </c>
      <c r="AG710">
        <v>0</v>
      </c>
      <c r="AH710" t="s">
        <v>207</v>
      </c>
      <c r="AI710" s="1">
        <v>44631.765717592592</v>
      </c>
      <c r="AJ710">
        <v>589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34</v>
      </c>
      <c r="AQ710">
        <v>0</v>
      </c>
      <c r="AR710">
        <v>0</v>
      </c>
      <c r="AS710">
        <v>0</v>
      </c>
      <c r="AT710" t="s">
        <v>86</v>
      </c>
      <c r="AU710" t="s">
        <v>86</v>
      </c>
      <c r="AV710" t="s">
        <v>86</v>
      </c>
      <c r="AW710" t="s">
        <v>86</v>
      </c>
      <c r="AX710" t="s">
        <v>86</v>
      </c>
      <c r="AY710" t="s">
        <v>86</v>
      </c>
      <c r="AZ710" t="s">
        <v>86</v>
      </c>
      <c r="BA710" t="s">
        <v>86</v>
      </c>
      <c r="BB710" t="s">
        <v>86</v>
      </c>
      <c r="BC710" t="s">
        <v>86</v>
      </c>
      <c r="BD710" t="s">
        <v>86</v>
      </c>
      <c r="BE710" t="s">
        <v>86</v>
      </c>
    </row>
    <row r="711" spans="1:57" x14ac:dyDescent="0.45">
      <c r="A711" t="s">
        <v>1611</v>
      </c>
      <c r="B711" t="s">
        <v>77</v>
      </c>
      <c r="C711" t="s">
        <v>1593</v>
      </c>
      <c r="D711" t="s">
        <v>79</v>
      </c>
      <c r="E711" s="2" t="str">
        <f>HYPERLINK("capsilon://?command=openfolder&amp;siteaddress=FAM.docvelocity-na8.net&amp;folderid=FX3A3CD10C-0355-F243-FE3A-D01AA983B46B","FX22035113")</f>
        <v>FX22035113</v>
      </c>
      <c r="F711" t="s">
        <v>80</v>
      </c>
      <c r="G711" t="s">
        <v>80</v>
      </c>
      <c r="H711" t="s">
        <v>81</v>
      </c>
      <c r="I711" t="s">
        <v>1594</v>
      </c>
      <c r="J711">
        <v>439</v>
      </c>
      <c r="K711" t="s">
        <v>83</v>
      </c>
      <c r="L711" t="s">
        <v>84</v>
      </c>
      <c r="M711" t="s">
        <v>85</v>
      </c>
      <c r="N711">
        <v>2</v>
      </c>
      <c r="O711" s="1">
        <v>44631.679305555554</v>
      </c>
      <c r="P711" s="1">
        <v>44631.794560185182</v>
      </c>
      <c r="Q711">
        <v>5771</v>
      </c>
      <c r="R711">
        <v>4187</v>
      </c>
      <c r="S711" t="b">
        <v>0</v>
      </c>
      <c r="T711" t="s">
        <v>86</v>
      </c>
      <c r="U711" t="b">
        <v>1</v>
      </c>
      <c r="V711" t="s">
        <v>91</v>
      </c>
      <c r="W711" s="1">
        <v>44631.711365740739</v>
      </c>
      <c r="X711">
        <v>1870</v>
      </c>
      <c r="Y711">
        <v>376</v>
      </c>
      <c r="Z711">
        <v>0</v>
      </c>
      <c r="AA711">
        <v>376</v>
      </c>
      <c r="AB711">
        <v>0</v>
      </c>
      <c r="AC711">
        <v>53</v>
      </c>
      <c r="AD711">
        <v>63</v>
      </c>
      <c r="AE711">
        <v>0</v>
      </c>
      <c r="AF711">
        <v>0</v>
      </c>
      <c r="AG711">
        <v>0</v>
      </c>
      <c r="AH711" t="s">
        <v>92</v>
      </c>
      <c r="AI711" s="1">
        <v>44631.794560185182</v>
      </c>
      <c r="AJ711">
        <v>1131</v>
      </c>
      <c r="AK711">
        <v>3</v>
      </c>
      <c r="AL711">
        <v>0</v>
      </c>
      <c r="AM711">
        <v>3</v>
      </c>
      <c r="AN711">
        <v>0</v>
      </c>
      <c r="AO711">
        <v>3</v>
      </c>
      <c r="AP711">
        <v>60</v>
      </c>
      <c r="AQ711">
        <v>0</v>
      </c>
      <c r="AR711">
        <v>0</v>
      </c>
      <c r="AS711">
        <v>0</v>
      </c>
      <c r="AT711" t="s">
        <v>86</v>
      </c>
      <c r="AU711" t="s">
        <v>86</v>
      </c>
      <c r="AV711" t="s">
        <v>86</v>
      </c>
      <c r="AW711" t="s">
        <v>86</v>
      </c>
      <c r="AX711" t="s">
        <v>86</v>
      </c>
      <c r="AY711" t="s">
        <v>86</v>
      </c>
      <c r="AZ711" t="s">
        <v>86</v>
      </c>
      <c r="BA711" t="s">
        <v>86</v>
      </c>
      <c r="BB711" t="s">
        <v>86</v>
      </c>
      <c r="BC711" t="s">
        <v>86</v>
      </c>
      <c r="BD711" t="s">
        <v>86</v>
      </c>
      <c r="BE711" t="s">
        <v>86</v>
      </c>
    </row>
    <row r="712" spans="1:57" x14ac:dyDescent="0.45">
      <c r="A712" t="s">
        <v>1612</v>
      </c>
      <c r="B712" t="s">
        <v>77</v>
      </c>
      <c r="C712" t="s">
        <v>247</v>
      </c>
      <c r="D712" t="s">
        <v>79</v>
      </c>
      <c r="E712" s="2" t="str">
        <f>HYPERLINK("capsilon://?command=openfolder&amp;siteaddress=FAM.docvelocity-na8.net&amp;folderid=FX96C806F4-82B2-45AD-A192-FDDA9201AE2B","FX22031552")</f>
        <v>FX22031552</v>
      </c>
      <c r="F712" t="s">
        <v>80</v>
      </c>
      <c r="G712" t="s">
        <v>80</v>
      </c>
      <c r="H712" t="s">
        <v>81</v>
      </c>
      <c r="I712" t="s">
        <v>1596</v>
      </c>
      <c r="J712">
        <v>0</v>
      </c>
      <c r="K712" t="s">
        <v>83</v>
      </c>
      <c r="L712" t="s">
        <v>84</v>
      </c>
      <c r="M712" t="s">
        <v>85</v>
      </c>
      <c r="N712">
        <v>2</v>
      </c>
      <c r="O712" s="1">
        <v>44631.682881944442</v>
      </c>
      <c r="P712" s="1">
        <v>44631.785069444442</v>
      </c>
      <c r="Q712">
        <v>4361</v>
      </c>
      <c r="R712">
        <v>4468</v>
      </c>
      <c r="S712" t="b">
        <v>0</v>
      </c>
      <c r="T712" t="s">
        <v>86</v>
      </c>
      <c r="U712" t="b">
        <v>1</v>
      </c>
      <c r="V712" t="s">
        <v>118</v>
      </c>
      <c r="W712" s="1">
        <v>44631.736562500002</v>
      </c>
      <c r="X712">
        <v>4123</v>
      </c>
      <c r="Y712">
        <v>89</v>
      </c>
      <c r="Z712">
        <v>0</v>
      </c>
      <c r="AA712">
        <v>89</v>
      </c>
      <c r="AB712">
        <v>0</v>
      </c>
      <c r="AC712">
        <v>61</v>
      </c>
      <c r="AD712">
        <v>-89</v>
      </c>
      <c r="AE712">
        <v>0</v>
      </c>
      <c r="AF712">
        <v>0</v>
      </c>
      <c r="AG712">
        <v>0</v>
      </c>
      <c r="AH712" t="s">
        <v>122</v>
      </c>
      <c r="AI712" s="1">
        <v>44631.785069444442</v>
      </c>
      <c r="AJ712">
        <v>128</v>
      </c>
      <c r="AK712">
        <v>4</v>
      </c>
      <c r="AL712">
        <v>0</v>
      </c>
      <c r="AM712">
        <v>4</v>
      </c>
      <c r="AN712">
        <v>0</v>
      </c>
      <c r="AO712">
        <v>3</v>
      </c>
      <c r="AP712">
        <v>-93</v>
      </c>
      <c r="AQ712">
        <v>0</v>
      </c>
      <c r="AR712">
        <v>0</v>
      </c>
      <c r="AS712">
        <v>0</v>
      </c>
      <c r="AT712" t="s">
        <v>86</v>
      </c>
      <c r="AU712" t="s">
        <v>86</v>
      </c>
      <c r="AV712" t="s">
        <v>86</v>
      </c>
      <c r="AW712" t="s">
        <v>86</v>
      </c>
      <c r="AX712" t="s">
        <v>86</v>
      </c>
      <c r="AY712" t="s">
        <v>86</v>
      </c>
      <c r="AZ712" t="s">
        <v>86</v>
      </c>
      <c r="BA712" t="s">
        <v>86</v>
      </c>
      <c r="BB712" t="s">
        <v>86</v>
      </c>
      <c r="BC712" t="s">
        <v>86</v>
      </c>
      <c r="BD712" t="s">
        <v>86</v>
      </c>
      <c r="BE712" t="s">
        <v>86</v>
      </c>
    </row>
    <row r="713" spans="1:57" x14ac:dyDescent="0.45">
      <c r="A713" t="s">
        <v>1613</v>
      </c>
      <c r="B713" t="s">
        <v>77</v>
      </c>
      <c r="C713" t="s">
        <v>1598</v>
      </c>
      <c r="D713" t="s">
        <v>79</v>
      </c>
      <c r="E713" s="2" t="str">
        <f>HYPERLINK("capsilon://?command=openfolder&amp;siteaddress=FAM.docvelocity-na8.net&amp;folderid=FX5503409E-5403-8AE7-6C19-7B02B8412334","FX22034806")</f>
        <v>FX22034806</v>
      </c>
      <c r="F713" t="s">
        <v>80</v>
      </c>
      <c r="G713" t="s">
        <v>80</v>
      </c>
      <c r="H713" t="s">
        <v>81</v>
      </c>
      <c r="I713" t="s">
        <v>1599</v>
      </c>
      <c r="J713">
        <v>251</v>
      </c>
      <c r="K713" t="s">
        <v>83</v>
      </c>
      <c r="L713" t="s">
        <v>84</v>
      </c>
      <c r="M713" t="s">
        <v>85</v>
      </c>
      <c r="N713">
        <v>2</v>
      </c>
      <c r="O713" s="1">
        <v>44631.691550925927</v>
      </c>
      <c r="P713" s="1">
        <v>44631.804097222222</v>
      </c>
      <c r="Q713">
        <v>4910</v>
      </c>
      <c r="R713">
        <v>4814</v>
      </c>
      <c r="S713" t="b">
        <v>0</v>
      </c>
      <c r="T713" t="s">
        <v>86</v>
      </c>
      <c r="U713" t="b">
        <v>1</v>
      </c>
      <c r="V713" t="s">
        <v>116</v>
      </c>
      <c r="W713" s="1">
        <v>44631.739085648151</v>
      </c>
      <c r="X713">
        <v>3163</v>
      </c>
      <c r="Y713">
        <v>189</v>
      </c>
      <c r="Z713">
        <v>0</v>
      </c>
      <c r="AA713">
        <v>189</v>
      </c>
      <c r="AB713">
        <v>21</v>
      </c>
      <c r="AC713">
        <v>74</v>
      </c>
      <c r="AD713">
        <v>62</v>
      </c>
      <c r="AE713">
        <v>0</v>
      </c>
      <c r="AF713">
        <v>0</v>
      </c>
      <c r="AG713">
        <v>0</v>
      </c>
      <c r="AH713" t="s">
        <v>207</v>
      </c>
      <c r="AI713" s="1">
        <v>44631.804097222222</v>
      </c>
      <c r="AJ713">
        <v>1364</v>
      </c>
      <c r="AK713">
        <v>16</v>
      </c>
      <c r="AL713">
        <v>0</v>
      </c>
      <c r="AM713">
        <v>16</v>
      </c>
      <c r="AN713">
        <v>21</v>
      </c>
      <c r="AO713">
        <v>16</v>
      </c>
      <c r="AP713">
        <v>46</v>
      </c>
      <c r="AQ713">
        <v>0</v>
      </c>
      <c r="AR713">
        <v>0</v>
      </c>
      <c r="AS713">
        <v>0</v>
      </c>
      <c r="AT713" t="s">
        <v>86</v>
      </c>
      <c r="AU713" t="s">
        <v>86</v>
      </c>
      <c r="AV713" t="s">
        <v>86</v>
      </c>
      <c r="AW713" t="s">
        <v>86</v>
      </c>
      <c r="AX713" t="s">
        <v>86</v>
      </c>
      <c r="AY713" t="s">
        <v>86</v>
      </c>
      <c r="AZ713" t="s">
        <v>86</v>
      </c>
      <c r="BA713" t="s">
        <v>86</v>
      </c>
      <c r="BB713" t="s">
        <v>86</v>
      </c>
      <c r="BC713" t="s">
        <v>86</v>
      </c>
      <c r="BD713" t="s">
        <v>86</v>
      </c>
      <c r="BE713" t="s">
        <v>86</v>
      </c>
    </row>
    <row r="714" spans="1:57" x14ac:dyDescent="0.45">
      <c r="A714" t="s">
        <v>1614</v>
      </c>
      <c r="B714" t="s">
        <v>77</v>
      </c>
      <c r="C714" t="s">
        <v>1615</v>
      </c>
      <c r="D714" t="s">
        <v>79</v>
      </c>
      <c r="E714" s="2" t="str">
        <f>HYPERLINK("capsilon://?command=openfolder&amp;siteaddress=FAM.docvelocity-na8.net&amp;folderid=FXD1C9CDAD-D0C1-3742-23A2-319A9B48CC0D","FX22035459")</f>
        <v>FX22035459</v>
      </c>
      <c r="F714" t="s">
        <v>80</v>
      </c>
      <c r="G714" t="s">
        <v>80</v>
      </c>
      <c r="H714" t="s">
        <v>81</v>
      </c>
      <c r="I714" t="s">
        <v>1616</v>
      </c>
      <c r="J714">
        <v>28</v>
      </c>
      <c r="K714" t="s">
        <v>83</v>
      </c>
      <c r="L714" t="s">
        <v>84</v>
      </c>
      <c r="M714" t="s">
        <v>85</v>
      </c>
      <c r="N714">
        <v>2</v>
      </c>
      <c r="O714" s="1">
        <v>44631.704733796294</v>
      </c>
      <c r="P714" s="1">
        <v>44631.80572916667</v>
      </c>
      <c r="Q714">
        <v>8416</v>
      </c>
      <c r="R714">
        <v>310</v>
      </c>
      <c r="S714" t="b">
        <v>0</v>
      </c>
      <c r="T714" t="s">
        <v>86</v>
      </c>
      <c r="U714" t="b">
        <v>0</v>
      </c>
      <c r="V714" t="s">
        <v>91</v>
      </c>
      <c r="W714" s="1">
        <v>44631.713553240741</v>
      </c>
      <c r="X714">
        <v>188</v>
      </c>
      <c r="Y714">
        <v>21</v>
      </c>
      <c r="Z714">
        <v>0</v>
      </c>
      <c r="AA714">
        <v>21</v>
      </c>
      <c r="AB714">
        <v>0</v>
      </c>
      <c r="AC714">
        <v>2</v>
      </c>
      <c r="AD714">
        <v>7</v>
      </c>
      <c r="AE714">
        <v>0</v>
      </c>
      <c r="AF714">
        <v>0</v>
      </c>
      <c r="AG714">
        <v>0</v>
      </c>
      <c r="AH714" t="s">
        <v>92</v>
      </c>
      <c r="AI714" s="1">
        <v>44631.80572916667</v>
      </c>
      <c r="AJ714">
        <v>91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7</v>
      </c>
      <c r="AQ714">
        <v>0</v>
      </c>
      <c r="AR714">
        <v>0</v>
      </c>
      <c r="AS714">
        <v>0</v>
      </c>
      <c r="AT714" t="s">
        <v>86</v>
      </c>
      <c r="AU714" t="s">
        <v>86</v>
      </c>
      <c r="AV714" t="s">
        <v>86</v>
      </c>
      <c r="AW714" t="s">
        <v>86</v>
      </c>
      <c r="AX714" t="s">
        <v>86</v>
      </c>
      <c r="AY714" t="s">
        <v>86</v>
      </c>
      <c r="AZ714" t="s">
        <v>86</v>
      </c>
      <c r="BA714" t="s">
        <v>86</v>
      </c>
      <c r="BB714" t="s">
        <v>86</v>
      </c>
      <c r="BC714" t="s">
        <v>86</v>
      </c>
      <c r="BD714" t="s">
        <v>86</v>
      </c>
      <c r="BE714" t="s">
        <v>86</v>
      </c>
    </row>
    <row r="715" spans="1:57" x14ac:dyDescent="0.45">
      <c r="A715" t="s">
        <v>1617</v>
      </c>
      <c r="B715" t="s">
        <v>77</v>
      </c>
      <c r="C715" t="s">
        <v>796</v>
      </c>
      <c r="D715" t="s">
        <v>79</v>
      </c>
      <c r="E715" s="2" t="str">
        <f>HYPERLINK("capsilon://?command=openfolder&amp;siteaddress=FAM.docvelocity-na8.net&amp;folderid=FXD578A889-9C7B-9F9B-B037-8AB70561713D","FX220210622")</f>
        <v>FX220210622</v>
      </c>
      <c r="F715" t="s">
        <v>80</v>
      </c>
      <c r="G715" t="s">
        <v>80</v>
      </c>
      <c r="H715" t="s">
        <v>81</v>
      </c>
      <c r="I715" t="s">
        <v>1618</v>
      </c>
      <c r="J715">
        <v>0</v>
      </c>
      <c r="K715" t="s">
        <v>83</v>
      </c>
      <c r="L715" t="s">
        <v>84</v>
      </c>
      <c r="M715" t="s">
        <v>85</v>
      </c>
      <c r="N715">
        <v>1</v>
      </c>
      <c r="O715" s="1">
        <v>44631.723599537036</v>
      </c>
      <c r="P715" s="1">
        <v>44631.725324074076</v>
      </c>
      <c r="Q715">
        <v>14</v>
      </c>
      <c r="R715">
        <v>135</v>
      </c>
      <c r="S715" t="b">
        <v>0</v>
      </c>
      <c r="T715" t="s">
        <v>86</v>
      </c>
      <c r="U715" t="b">
        <v>0</v>
      </c>
      <c r="V715" t="s">
        <v>87</v>
      </c>
      <c r="W715" s="1">
        <v>44631.725324074076</v>
      </c>
      <c r="X715">
        <v>114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52</v>
      </c>
      <c r="AF715">
        <v>0</v>
      </c>
      <c r="AG715">
        <v>1</v>
      </c>
      <c r="AH715" t="s">
        <v>86</v>
      </c>
      <c r="AI715" t="s">
        <v>86</v>
      </c>
      <c r="AJ715" t="s">
        <v>86</v>
      </c>
      <c r="AK715" t="s">
        <v>86</v>
      </c>
      <c r="AL715" t="s">
        <v>86</v>
      </c>
      <c r="AM715" t="s">
        <v>86</v>
      </c>
      <c r="AN715" t="s">
        <v>86</v>
      </c>
      <c r="AO715" t="s">
        <v>86</v>
      </c>
      <c r="AP715" t="s">
        <v>86</v>
      </c>
      <c r="AQ715" t="s">
        <v>86</v>
      </c>
      <c r="AR715" t="s">
        <v>86</v>
      </c>
      <c r="AS715" t="s">
        <v>86</v>
      </c>
      <c r="AT715" t="s">
        <v>86</v>
      </c>
      <c r="AU715" t="s">
        <v>86</v>
      </c>
      <c r="AV715" t="s">
        <v>86</v>
      </c>
      <c r="AW715" t="s">
        <v>86</v>
      </c>
      <c r="AX715" t="s">
        <v>86</v>
      </c>
      <c r="AY715" t="s">
        <v>86</v>
      </c>
      <c r="AZ715" t="s">
        <v>86</v>
      </c>
      <c r="BA715" t="s">
        <v>86</v>
      </c>
      <c r="BB715" t="s">
        <v>86</v>
      </c>
      <c r="BC715" t="s">
        <v>86</v>
      </c>
      <c r="BD715" t="s">
        <v>86</v>
      </c>
      <c r="BE715" t="s">
        <v>86</v>
      </c>
    </row>
    <row r="716" spans="1:57" x14ac:dyDescent="0.45">
      <c r="A716" t="s">
        <v>1619</v>
      </c>
      <c r="B716" t="s">
        <v>77</v>
      </c>
      <c r="C716" t="s">
        <v>1620</v>
      </c>
      <c r="D716" t="s">
        <v>79</v>
      </c>
      <c r="E716" s="2" t="str">
        <f>HYPERLINK("capsilon://?command=openfolder&amp;siteaddress=FAM.docvelocity-na8.net&amp;folderid=FX1E7EAE7B-D3E3-3439-F0EA-2D7CFFFEB23F","FX22025104")</f>
        <v>FX22025104</v>
      </c>
      <c r="F716" t="s">
        <v>80</v>
      </c>
      <c r="G716" t="s">
        <v>80</v>
      </c>
      <c r="H716" t="s">
        <v>81</v>
      </c>
      <c r="I716" t="s">
        <v>1621</v>
      </c>
      <c r="J716">
        <v>0</v>
      </c>
      <c r="K716" t="s">
        <v>83</v>
      </c>
      <c r="L716" t="s">
        <v>84</v>
      </c>
      <c r="M716" t="s">
        <v>85</v>
      </c>
      <c r="N716">
        <v>2</v>
      </c>
      <c r="O716" s="1">
        <v>44631.724953703706</v>
      </c>
      <c r="P716" s="1">
        <v>44631.805914351855</v>
      </c>
      <c r="Q716">
        <v>6877</v>
      </c>
      <c r="R716">
        <v>118</v>
      </c>
      <c r="S716" t="b">
        <v>0</v>
      </c>
      <c r="T716" t="s">
        <v>86</v>
      </c>
      <c r="U716" t="b">
        <v>0</v>
      </c>
      <c r="V716" t="s">
        <v>105</v>
      </c>
      <c r="W716" s="1">
        <v>44631.725775462961</v>
      </c>
      <c r="X716">
        <v>67</v>
      </c>
      <c r="Y716">
        <v>0</v>
      </c>
      <c r="Z716">
        <v>0</v>
      </c>
      <c r="AA716">
        <v>0</v>
      </c>
      <c r="AB716">
        <v>37</v>
      </c>
      <c r="AC716">
        <v>0</v>
      </c>
      <c r="AD716">
        <v>0</v>
      </c>
      <c r="AE716">
        <v>0</v>
      </c>
      <c r="AF716">
        <v>0</v>
      </c>
      <c r="AG716">
        <v>0</v>
      </c>
      <c r="AH716" t="s">
        <v>92</v>
      </c>
      <c r="AI716" s="1">
        <v>44631.805914351855</v>
      </c>
      <c r="AJ716">
        <v>16</v>
      </c>
      <c r="AK716">
        <v>0</v>
      </c>
      <c r="AL716">
        <v>0</v>
      </c>
      <c r="AM716">
        <v>0</v>
      </c>
      <c r="AN716">
        <v>37</v>
      </c>
      <c r="AO716">
        <v>0</v>
      </c>
      <c r="AP716">
        <v>0</v>
      </c>
      <c r="AQ716">
        <v>0</v>
      </c>
      <c r="AR716">
        <v>0</v>
      </c>
      <c r="AS716">
        <v>0</v>
      </c>
      <c r="AT716" t="s">
        <v>86</v>
      </c>
      <c r="AU716" t="s">
        <v>86</v>
      </c>
      <c r="AV716" t="s">
        <v>86</v>
      </c>
      <c r="AW716" t="s">
        <v>86</v>
      </c>
      <c r="AX716" t="s">
        <v>86</v>
      </c>
      <c r="AY716" t="s">
        <v>86</v>
      </c>
      <c r="AZ716" t="s">
        <v>86</v>
      </c>
      <c r="BA716" t="s">
        <v>86</v>
      </c>
      <c r="BB716" t="s">
        <v>86</v>
      </c>
      <c r="BC716" t="s">
        <v>86</v>
      </c>
      <c r="BD716" t="s">
        <v>86</v>
      </c>
      <c r="BE716" t="s">
        <v>86</v>
      </c>
    </row>
    <row r="717" spans="1:57" x14ac:dyDescent="0.45">
      <c r="A717" t="s">
        <v>1622</v>
      </c>
      <c r="B717" t="s">
        <v>77</v>
      </c>
      <c r="C717" t="s">
        <v>796</v>
      </c>
      <c r="D717" t="s">
        <v>79</v>
      </c>
      <c r="E717" s="2" t="str">
        <f>HYPERLINK("capsilon://?command=openfolder&amp;siteaddress=FAM.docvelocity-na8.net&amp;folderid=FXD578A889-9C7B-9F9B-B037-8AB70561713D","FX220210622")</f>
        <v>FX220210622</v>
      </c>
      <c r="F717" t="s">
        <v>80</v>
      </c>
      <c r="G717" t="s">
        <v>80</v>
      </c>
      <c r="H717" t="s">
        <v>81</v>
      </c>
      <c r="I717" t="s">
        <v>1618</v>
      </c>
      <c r="J717">
        <v>0</v>
      </c>
      <c r="K717" t="s">
        <v>83</v>
      </c>
      <c r="L717" t="s">
        <v>84</v>
      </c>
      <c r="M717" t="s">
        <v>85</v>
      </c>
      <c r="N717">
        <v>2</v>
      </c>
      <c r="O717" s="1">
        <v>44631.725694444445</v>
      </c>
      <c r="P717" s="1">
        <v>44631.788310185184</v>
      </c>
      <c r="Q717">
        <v>4850</v>
      </c>
      <c r="R717">
        <v>560</v>
      </c>
      <c r="S717" t="b">
        <v>0</v>
      </c>
      <c r="T717" t="s">
        <v>86</v>
      </c>
      <c r="U717" t="b">
        <v>1</v>
      </c>
      <c r="V717" t="s">
        <v>87</v>
      </c>
      <c r="W717" s="1">
        <v>44631.72965277778</v>
      </c>
      <c r="X717">
        <v>341</v>
      </c>
      <c r="Y717">
        <v>37</v>
      </c>
      <c r="Z717">
        <v>0</v>
      </c>
      <c r="AA717">
        <v>37</v>
      </c>
      <c r="AB717">
        <v>0</v>
      </c>
      <c r="AC717">
        <v>33</v>
      </c>
      <c r="AD717">
        <v>-37</v>
      </c>
      <c r="AE717">
        <v>0</v>
      </c>
      <c r="AF717">
        <v>0</v>
      </c>
      <c r="AG717">
        <v>0</v>
      </c>
      <c r="AH717" t="s">
        <v>207</v>
      </c>
      <c r="AI717" s="1">
        <v>44631.788310185184</v>
      </c>
      <c r="AJ717">
        <v>219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-37</v>
      </c>
      <c r="AQ717">
        <v>0</v>
      </c>
      <c r="AR717">
        <v>0</v>
      </c>
      <c r="AS717">
        <v>0</v>
      </c>
      <c r="AT717" t="s">
        <v>86</v>
      </c>
      <c r="AU717" t="s">
        <v>86</v>
      </c>
      <c r="AV717" t="s">
        <v>86</v>
      </c>
      <c r="AW717" t="s">
        <v>86</v>
      </c>
      <c r="AX717" t="s">
        <v>86</v>
      </c>
      <c r="AY717" t="s">
        <v>86</v>
      </c>
      <c r="AZ717" t="s">
        <v>86</v>
      </c>
      <c r="BA717" t="s">
        <v>86</v>
      </c>
      <c r="BB717" t="s">
        <v>86</v>
      </c>
      <c r="BC717" t="s">
        <v>86</v>
      </c>
      <c r="BD717" t="s">
        <v>86</v>
      </c>
      <c r="BE717" t="s">
        <v>86</v>
      </c>
    </row>
    <row r="718" spans="1:57" x14ac:dyDescent="0.45">
      <c r="A718" t="s">
        <v>1623</v>
      </c>
      <c r="B718" t="s">
        <v>77</v>
      </c>
      <c r="C718" t="s">
        <v>1624</v>
      </c>
      <c r="D718" t="s">
        <v>79</v>
      </c>
      <c r="E718" s="2" t="str">
        <f>HYPERLINK("capsilon://?command=openfolder&amp;siteaddress=FAM.docvelocity-na8.net&amp;folderid=FX8BE1BDC9-AEF6-DF39-3BAC-81D4F71D64BF","FX22035041")</f>
        <v>FX22035041</v>
      </c>
      <c r="F718" t="s">
        <v>80</v>
      </c>
      <c r="G718" t="s">
        <v>80</v>
      </c>
      <c r="H718" t="s">
        <v>81</v>
      </c>
      <c r="I718" t="s">
        <v>1625</v>
      </c>
      <c r="J718">
        <v>0</v>
      </c>
      <c r="K718" t="s">
        <v>83</v>
      </c>
      <c r="L718" t="s">
        <v>84</v>
      </c>
      <c r="M718" t="s">
        <v>85</v>
      </c>
      <c r="N718">
        <v>2</v>
      </c>
      <c r="O718" s="1">
        <v>44631.727002314816</v>
      </c>
      <c r="P718" s="1">
        <v>44631.807384259257</v>
      </c>
      <c r="Q718">
        <v>6653</v>
      </c>
      <c r="R718">
        <v>292</v>
      </c>
      <c r="S718" t="b">
        <v>0</v>
      </c>
      <c r="T718" t="s">
        <v>86</v>
      </c>
      <c r="U718" t="b">
        <v>0</v>
      </c>
      <c r="V718" t="s">
        <v>105</v>
      </c>
      <c r="W718" s="1">
        <v>44631.729201388887</v>
      </c>
      <c r="X718">
        <v>184</v>
      </c>
      <c r="Y718">
        <v>9</v>
      </c>
      <c r="Z718">
        <v>0</v>
      </c>
      <c r="AA718">
        <v>9</v>
      </c>
      <c r="AB718">
        <v>0</v>
      </c>
      <c r="AC718">
        <v>1</v>
      </c>
      <c r="AD718">
        <v>-9</v>
      </c>
      <c r="AE718">
        <v>0</v>
      </c>
      <c r="AF718">
        <v>0</v>
      </c>
      <c r="AG718">
        <v>0</v>
      </c>
      <c r="AH718" t="s">
        <v>106</v>
      </c>
      <c r="AI718" s="1">
        <v>44631.807384259257</v>
      </c>
      <c r="AJ718">
        <v>108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-9</v>
      </c>
      <c r="AQ718">
        <v>0</v>
      </c>
      <c r="AR718">
        <v>0</v>
      </c>
      <c r="AS718">
        <v>0</v>
      </c>
      <c r="AT718" t="s">
        <v>86</v>
      </c>
      <c r="AU718" t="s">
        <v>86</v>
      </c>
      <c r="AV718" t="s">
        <v>86</v>
      </c>
      <c r="AW718" t="s">
        <v>86</v>
      </c>
      <c r="AX718" t="s">
        <v>86</v>
      </c>
      <c r="AY718" t="s">
        <v>86</v>
      </c>
      <c r="AZ718" t="s">
        <v>86</v>
      </c>
      <c r="BA718" t="s">
        <v>86</v>
      </c>
      <c r="BB718" t="s">
        <v>86</v>
      </c>
      <c r="BC718" t="s">
        <v>86</v>
      </c>
      <c r="BD718" t="s">
        <v>86</v>
      </c>
      <c r="BE718" t="s">
        <v>86</v>
      </c>
    </row>
    <row r="719" spans="1:57" x14ac:dyDescent="0.45">
      <c r="A719" t="s">
        <v>1626</v>
      </c>
      <c r="B719" t="s">
        <v>77</v>
      </c>
      <c r="C719" t="s">
        <v>796</v>
      </c>
      <c r="D719" t="s">
        <v>79</v>
      </c>
      <c r="E719" s="2" t="str">
        <f>HYPERLINK("capsilon://?command=openfolder&amp;siteaddress=FAM.docvelocity-na8.net&amp;folderid=FXD578A889-9C7B-9F9B-B037-8AB70561713D","FX220210622")</f>
        <v>FX220210622</v>
      </c>
      <c r="F719" t="s">
        <v>80</v>
      </c>
      <c r="G719" t="s">
        <v>80</v>
      </c>
      <c r="H719" t="s">
        <v>81</v>
      </c>
      <c r="I719" t="s">
        <v>1627</v>
      </c>
      <c r="J719">
        <v>0</v>
      </c>
      <c r="K719" t="s">
        <v>83</v>
      </c>
      <c r="L719" t="s">
        <v>84</v>
      </c>
      <c r="M719" t="s">
        <v>85</v>
      </c>
      <c r="N719">
        <v>2</v>
      </c>
      <c r="O719" s="1">
        <v>44631.727407407408</v>
      </c>
      <c r="P719" s="1">
        <v>44631.809791666667</v>
      </c>
      <c r="Q719">
        <v>6641</v>
      </c>
      <c r="R719">
        <v>477</v>
      </c>
      <c r="S719" t="b">
        <v>0</v>
      </c>
      <c r="T719" t="s">
        <v>86</v>
      </c>
      <c r="U719" t="b">
        <v>0</v>
      </c>
      <c r="V719" t="s">
        <v>91</v>
      </c>
      <c r="W719" s="1">
        <v>44631.730949074074</v>
      </c>
      <c r="X719">
        <v>298</v>
      </c>
      <c r="Y719">
        <v>37</v>
      </c>
      <c r="Z719">
        <v>0</v>
      </c>
      <c r="AA719">
        <v>37</v>
      </c>
      <c r="AB719">
        <v>0</v>
      </c>
      <c r="AC719">
        <v>33</v>
      </c>
      <c r="AD719">
        <v>-37</v>
      </c>
      <c r="AE719">
        <v>0</v>
      </c>
      <c r="AF719">
        <v>0</v>
      </c>
      <c r="AG719">
        <v>0</v>
      </c>
      <c r="AH719" t="s">
        <v>92</v>
      </c>
      <c r="AI719" s="1">
        <v>44631.809791666667</v>
      </c>
      <c r="AJ719">
        <v>172</v>
      </c>
      <c r="AK719">
        <v>1</v>
      </c>
      <c r="AL719">
        <v>0</v>
      </c>
      <c r="AM719">
        <v>1</v>
      </c>
      <c r="AN719">
        <v>0</v>
      </c>
      <c r="AO719">
        <v>1</v>
      </c>
      <c r="AP719">
        <v>-38</v>
      </c>
      <c r="AQ719">
        <v>0</v>
      </c>
      <c r="AR719">
        <v>0</v>
      </c>
      <c r="AS719">
        <v>0</v>
      </c>
      <c r="AT719" t="s">
        <v>86</v>
      </c>
      <c r="AU719" t="s">
        <v>86</v>
      </c>
      <c r="AV719" t="s">
        <v>86</v>
      </c>
      <c r="AW719" t="s">
        <v>86</v>
      </c>
      <c r="AX719" t="s">
        <v>86</v>
      </c>
      <c r="AY719" t="s">
        <v>86</v>
      </c>
      <c r="AZ719" t="s">
        <v>86</v>
      </c>
      <c r="BA719" t="s">
        <v>86</v>
      </c>
      <c r="BB719" t="s">
        <v>86</v>
      </c>
      <c r="BC719" t="s">
        <v>86</v>
      </c>
      <c r="BD719" t="s">
        <v>86</v>
      </c>
      <c r="BE719" t="s">
        <v>86</v>
      </c>
    </row>
    <row r="720" spans="1:57" x14ac:dyDescent="0.45">
      <c r="A720" t="s">
        <v>1628</v>
      </c>
      <c r="B720" t="s">
        <v>77</v>
      </c>
      <c r="C720" t="s">
        <v>1629</v>
      </c>
      <c r="D720" t="s">
        <v>79</v>
      </c>
      <c r="E720" s="2" t="str">
        <f>HYPERLINK("capsilon://?command=openfolder&amp;siteaddress=FAM.docvelocity-na8.net&amp;folderid=FX0B8B8A51-A590-2CC4-50CE-953AC8C30354","FX22033281")</f>
        <v>FX22033281</v>
      </c>
      <c r="F720" t="s">
        <v>80</v>
      </c>
      <c r="G720" t="s">
        <v>80</v>
      </c>
      <c r="H720" t="s">
        <v>81</v>
      </c>
      <c r="I720" t="s">
        <v>1630</v>
      </c>
      <c r="J720">
        <v>86</v>
      </c>
      <c r="K720" t="s">
        <v>83</v>
      </c>
      <c r="L720" t="s">
        <v>84</v>
      </c>
      <c r="M720" t="s">
        <v>85</v>
      </c>
      <c r="N720">
        <v>1</v>
      </c>
      <c r="O720" s="1">
        <v>44631.731527777774</v>
      </c>
      <c r="P720" s="1">
        <v>44631.738842592589</v>
      </c>
      <c r="Q720">
        <v>17</v>
      </c>
      <c r="R720">
        <v>615</v>
      </c>
      <c r="S720" t="b">
        <v>0</v>
      </c>
      <c r="T720" t="s">
        <v>86</v>
      </c>
      <c r="U720" t="b">
        <v>0</v>
      </c>
      <c r="V720" t="s">
        <v>94</v>
      </c>
      <c r="W720" s="1">
        <v>44631.738842592589</v>
      </c>
      <c r="X720">
        <v>615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86</v>
      </c>
      <c r="AE720">
        <v>74</v>
      </c>
      <c r="AF720">
        <v>0</v>
      </c>
      <c r="AG720">
        <v>8</v>
      </c>
      <c r="AH720" t="s">
        <v>86</v>
      </c>
      <c r="AI720" t="s">
        <v>86</v>
      </c>
      <c r="AJ720" t="s">
        <v>86</v>
      </c>
      <c r="AK720" t="s">
        <v>86</v>
      </c>
      <c r="AL720" t="s">
        <v>86</v>
      </c>
      <c r="AM720" t="s">
        <v>86</v>
      </c>
      <c r="AN720" t="s">
        <v>86</v>
      </c>
      <c r="AO720" t="s">
        <v>86</v>
      </c>
      <c r="AP720" t="s">
        <v>86</v>
      </c>
      <c r="AQ720" t="s">
        <v>86</v>
      </c>
      <c r="AR720" t="s">
        <v>86</v>
      </c>
      <c r="AS720" t="s">
        <v>86</v>
      </c>
      <c r="AT720" t="s">
        <v>86</v>
      </c>
      <c r="AU720" t="s">
        <v>86</v>
      </c>
      <c r="AV720" t="s">
        <v>86</v>
      </c>
      <c r="AW720" t="s">
        <v>86</v>
      </c>
      <c r="AX720" t="s">
        <v>86</v>
      </c>
      <c r="AY720" t="s">
        <v>86</v>
      </c>
      <c r="AZ720" t="s">
        <v>86</v>
      </c>
      <c r="BA720" t="s">
        <v>86</v>
      </c>
      <c r="BB720" t="s">
        <v>86</v>
      </c>
      <c r="BC720" t="s">
        <v>86</v>
      </c>
      <c r="BD720" t="s">
        <v>86</v>
      </c>
      <c r="BE720" t="s">
        <v>86</v>
      </c>
    </row>
    <row r="721" spans="1:57" x14ac:dyDescent="0.45">
      <c r="A721" t="s">
        <v>1631</v>
      </c>
      <c r="B721" t="s">
        <v>77</v>
      </c>
      <c r="C721" t="s">
        <v>1632</v>
      </c>
      <c r="D721" t="s">
        <v>79</v>
      </c>
      <c r="E721" s="2" t="str">
        <f>HYPERLINK("capsilon://?command=openfolder&amp;siteaddress=FAM.docvelocity-na8.net&amp;folderid=FX2A4A81E3-745F-0456-DEA8-C5A4C939D662","FX220112814")</f>
        <v>FX220112814</v>
      </c>
      <c r="F721" t="s">
        <v>80</v>
      </c>
      <c r="G721" t="s">
        <v>80</v>
      </c>
      <c r="H721" t="s">
        <v>81</v>
      </c>
      <c r="I721" t="s">
        <v>1633</v>
      </c>
      <c r="J721">
        <v>0</v>
      </c>
      <c r="K721" t="s">
        <v>83</v>
      </c>
      <c r="L721" t="s">
        <v>84</v>
      </c>
      <c r="M721" t="s">
        <v>85</v>
      </c>
      <c r="N721">
        <v>2</v>
      </c>
      <c r="O721" s="1">
        <v>44631.736701388887</v>
      </c>
      <c r="P721" s="1">
        <v>44631.809016203704</v>
      </c>
      <c r="Q721">
        <v>6139</v>
      </c>
      <c r="R721">
        <v>109</v>
      </c>
      <c r="S721" t="b">
        <v>0</v>
      </c>
      <c r="T721" t="s">
        <v>86</v>
      </c>
      <c r="U721" t="b">
        <v>0</v>
      </c>
      <c r="V721" t="s">
        <v>91</v>
      </c>
      <c r="W721" s="1">
        <v>44631.737951388888</v>
      </c>
      <c r="X721">
        <v>85</v>
      </c>
      <c r="Y721">
        <v>0</v>
      </c>
      <c r="Z721">
        <v>0</v>
      </c>
      <c r="AA721">
        <v>0</v>
      </c>
      <c r="AB721">
        <v>37</v>
      </c>
      <c r="AC721">
        <v>0</v>
      </c>
      <c r="AD721">
        <v>0</v>
      </c>
      <c r="AE721">
        <v>0</v>
      </c>
      <c r="AF721">
        <v>0</v>
      </c>
      <c r="AG721">
        <v>0</v>
      </c>
      <c r="AH721" t="s">
        <v>106</v>
      </c>
      <c r="AI721" s="1">
        <v>44631.809016203704</v>
      </c>
      <c r="AJ721">
        <v>24</v>
      </c>
      <c r="AK721">
        <v>0</v>
      </c>
      <c r="AL721">
        <v>0</v>
      </c>
      <c r="AM721">
        <v>0</v>
      </c>
      <c r="AN721">
        <v>37</v>
      </c>
      <c r="AO721">
        <v>0</v>
      </c>
      <c r="AP721">
        <v>0</v>
      </c>
      <c r="AQ721">
        <v>0</v>
      </c>
      <c r="AR721">
        <v>0</v>
      </c>
      <c r="AS721">
        <v>0</v>
      </c>
      <c r="AT721" t="s">
        <v>86</v>
      </c>
      <c r="AU721" t="s">
        <v>86</v>
      </c>
      <c r="AV721" t="s">
        <v>86</v>
      </c>
      <c r="AW721" t="s">
        <v>86</v>
      </c>
      <c r="AX721" t="s">
        <v>86</v>
      </c>
      <c r="AY721" t="s">
        <v>86</v>
      </c>
      <c r="AZ721" t="s">
        <v>86</v>
      </c>
      <c r="BA721" t="s">
        <v>86</v>
      </c>
      <c r="BB721" t="s">
        <v>86</v>
      </c>
      <c r="BC721" t="s">
        <v>86</v>
      </c>
      <c r="BD721" t="s">
        <v>86</v>
      </c>
      <c r="BE721" t="s">
        <v>86</v>
      </c>
    </row>
    <row r="722" spans="1:57" x14ac:dyDescent="0.45">
      <c r="A722" t="s">
        <v>1634</v>
      </c>
      <c r="B722" t="s">
        <v>77</v>
      </c>
      <c r="C722" t="s">
        <v>1629</v>
      </c>
      <c r="D722" t="s">
        <v>79</v>
      </c>
      <c r="E722" s="2" t="str">
        <f>HYPERLINK("capsilon://?command=openfolder&amp;siteaddress=FAM.docvelocity-na8.net&amp;folderid=FX0B8B8A51-A590-2CC4-50CE-953AC8C30354","FX22033281")</f>
        <v>FX22033281</v>
      </c>
      <c r="F722" t="s">
        <v>80</v>
      </c>
      <c r="G722" t="s">
        <v>80</v>
      </c>
      <c r="H722" t="s">
        <v>81</v>
      </c>
      <c r="I722" t="s">
        <v>1630</v>
      </c>
      <c r="J722">
        <v>250</v>
      </c>
      <c r="K722" t="s">
        <v>83</v>
      </c>
      <c r="L722" t="s">
        <v>84</v>
      </c>
      <c r="M722" t="s">
        <v>85</v>
      </c>
      <c r="N722">
        <v>2</v>
      </c>
      <c r="O722" s="1">
        <v>44631.740231481483</v>
      </c>
      <c r="P722" s="1">
        <v>44631.792129629626</v>
      </c>
      <c r="Q722">
        <v>2152</v>
      </c>
      <c r="R722">
        <v>2332</v>
      </c>
      <c r="S722" t="b">
        <v>0</v>
      </c>
      <c r="T722" t="s">
        <v>86</v>
      </c>
      <c r="U722" t="b">
        <v>1</v>
      </c>
      <c r="V722" t="s">
        <v>118</v>
      </c>
      <c r="W722" s="1">
        <v>44631.76258101852</v>
      </c>
      <c r="X722">
        <v>1927</v>
      </c>
      <c r="Y722">
        <v>198</v>
      </c>
      <c r="Z722">
        <v>0</v>
      </c>
      <c r="AA722">
        <v>198</v>
      </c>
      <c r="AB722">
        <v>21</v>
      </c>
      <c r="AC722">
        <v>31</v>
      </c>
      <c r="AD722">
        <v>52</v>
      </c>
      <c r="AE722">
        <v>0</v>
      </c>
      <c r="AF722">
        <v>0</v>
      </c>
      <c r="AG722">
        <v>0</v>
      </c>
      <c r="AH722" t="s">
        <v>122</v>
      </c>
      <c r="AI722" s="1">
        <v>44631.792129629626</v>
      </c>
      <c r="AJ722">
        <v>405</v>
      </c>
      <c r="AK722">
        <v>2</v>
      </c>
      <c r="AL722">
        <v>0</v>
      </c>
      <c r="AM722">
        <v>2</v>
      </c>
      <c r="AN722">
        <v>21</v>
      </c>
      <c r="AO722">
        <v>1</v>
      </c>
      <c r="AP722">
        <v>50</v>
      </c>
      <c r="AQ722">
        <v>0</v>
      </c>
      <c r="AR722">
        <v>0</v>
      </c>
      <c r="AS722">
        <v>0</v>
      </c>
      <c r="AT722" t="s">
        <v>86</v>
      </c>
      <c r="AU722" t="s">
        <v>86</v>
      </c>
      <c r="AV722" t="s">
        <v>86</v>
      </c>
      <c r="AW722" t="s">
        <v>86</v>
      </c>
      <c r="AX722" t="s">
        <v>86</v>
      </c>
      <c r="AY722" t="s">
        <v>86</v>
      </c>
      <c r="AZ722" t="s">
        <v>86</v>
      </c>
      <c r="BA722" t="s">
        <v>86</v>
      </c>
      <c r="BB722" t="s">
        <v>86</v>
      </c>
      <c r="BC722" t="s">
        <v>86</v>
      </c>
      <c r="BD722" t="s">
        <v>86</v>
      </c>
      <c r="BE722" t="s">
        <v>86</v>
      </c>
    </row>
    <row r="723" spans="1:57" x14ac:dyDescent="0.45">
      <c r="A723" t="s">
        <v>1635</v>
      </c>
      <c r="B723" t="s">
        <v>77</v>
      </c>
      <c r="C723" t="s">
        <v>1359</v>
      </c>
      <c r="D723" t="s">
        <v>79</v>
      </c>
      <c r="E723" s="2" t="str">
        <f>HYPERLINK("capsilon://?command=openfolder&amp;siteaddress=FAM.docvelocity-na8.net&amp;folderid=FX6E305857-5E03-5A87-5392-801EFCF59991","FX21126383")</f>
        <v>FX21126383</v>
      </c>
      <c r="F723" t="s">
        <v>80</v>
      </c>
      <c r="G723" t="s">
        <v>80</v>
      </c>
      <c r="H723" t="s">
        <v>81</v>
      </c>
      <c r="I723" t="s">
        <v>1636</v>
      </c>
      <c r="J723">
        <v>28</v>
      </c>
      <c r="K723" t="s">
        <v>83</v>
      </c>
      <c r="L723" t="s">
        <v>84</v>
      </c>
      <c r="M723" t="s">
        <v>85</v>
      </c>
      <c r="N723">
        <v>2</v>
      </c>
      <c r="O723" s="1">
        <v>44631.742546296293</v>
      </c>
      <c r="P723" s="1">
        <v>44631.811701388891</v>
      </c>
      <c r="Q723">
        <v>5626</v>
      </c>
      <c r="R723">
        <v>349</v>
      </c>
      <c r="S723" t="b">
        <v>0</v>
      </c>
      <c r="T723" t="s">
        <v>86</v>
      </c>
      <c r="U723" t="b">
        <v>0</v>
      </c>
      <c r="V723" t="s">
        <v>105</v>
      </c>
      <c r="W723" s="1">
        <v>44631.744687500002</v>
      </c>
      <c r="X723">
        <v>181</v>
      </c>
      <c r="Y723">
        <v>21</v>
      </c>
      <c r="Z723">
        <v>0</v>
      </c>
      <c r="AA723">
        <v>21</v>
      </c>
      <c r="AB723">
        <v>0</v>
      </c>
      <c r="AC723">
        <v>1</v>
      </c>
      <c r="AD723">
        <v>7</v>
      </c>
      <c r="AE723">
        <v>0</v>
      </c>
      <c r="AF723">
        <v>0</v>
      </c>
      <c r="AG723">
        <v>0</v>
      </c>
      <c r="AH723" t="s">
        <v>92</v>
      </c>
      <c r="AI723" s="1">
        <v>44631.811701388891</v>
      </c>
      <c r="AJ723">
        <v>164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7</v>
      </c>
      <c r="AQ723">
        <v>0</v>
      </c>
      <c r="AR723">
        <v>0</v>
      </c>
      <c r="AS723">
        <v>0</v>
      </c>
      <c r="AT723" t="s">
        <v>86</v>
      </c>
      <c r="AU723" t="s">
        <v>86</v>
      </c>
      <c r="AV723" t="s">
        <v>86</v>
      </c>
      <c r="AW723" t="s">
        <v>86</v>
      </c>
      <c r="AX723" t="s">
        <v>86</v>
      </c>
      <c r="AY723" t="s">
        <v>86</v>
      </c>
      <c r="AZ723" t="s">
        <v>86</v>
      </c>
      <c r="BA723" t="s">
        <v>86</v>
      </c>
      <c r="BB723" t="s">
        <v>86</v>
      </c>
      <c r="BC723" t="s">
        <v>86</v>
      </c>
      <c r="BD723" t="s">
        <v>86</v>
      </c>
      <c r="BE723" t="s">
        <v>86</v>
      </c>
    </row>
    <row r="724" spans="1:57" x14ac:dyDescent="0.45">
      <c r="A724" t="s">
        <v>1637</v>
      </c>
      <c r="B724" t="s">
        <v>77</v>
      </c>
      <c r="C724" t="s">
        <v>1638</v>
      </c>
      <c r="D724" t="s">
        <v>79</v>
      </c>
      <c r="E724" s="2" t="str">
        <f>HYPERLINK("capsilon://?command=openfolder&amp;siteaddress=FAM.docvelocity-na8.net&amp;folderid=FX6BB269BC-BA8C-55CC-9B70-FE2A5864CDE9","FX22034052")</f>
        <v>FX22034052</v>
      </c>
      <c r="F724" t="s">
        <v>80</v>
      </c>
      <c r="G724" t="s">
        <v>80</v>
      </c>
      <c r="H724" t="s">
        <v>81</v>
      </c>
      <c r="I724" t="s">
        <v>1639</v>
      </c>
      <c r="J724">
        <v>127</v>
      </c>
      <c r="K724" t="s">
        <v>83</v>
      </c>
      <c r="L724" t="s">
        <v>84</v>
      </c>
      <c r="M724" t="s">
        <v>85</v>
      </c>
      <c r="N724">
        <v>1</v>
      </c>
      <c r="O724" s="1">
        <v>44631.75209490741</v>
      </c>
      <c r="P724" s="1">
        <v>44631.780127314814</v>
      </c>
      <c r="Q724">
        <v>2134</v>
      </c>
      <c r="R724">
        <v>288</v>
      </c>
      <c r="S724" t="b">
        <v>0</v>
      </c>
      <c r="T724" t="s">
        <v>86</v>
      </c>
      <c r="U724" t="b">
        <v>0</v>
      </c>
      <c r="V724" t="s">
        <v>87</v>
      </c>
      <c r="W724" s="1">
        <v>44631.780127314814</v>
      </c>
      <c r="X724">
        <v>167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127</v>
      </c>
      <c r="AE724">
        <v>115</v>
      </c>
      <c r="AF724">
        <v>0</v>
      </c>
      <c r="AG724">
        <v>3</v>
      </c>
      <c r="AH724" t="s">
        <v>86</v>
      </c>
      <c r="AI724" t="s">
        <v>86</v>
      </c>
      <c r="AJ724" t="s">
        <v>86</v>
      </c>
      <c r="AK724" t="s">
        <v>86</v>
      </c>
      <c r="AL724" t="s">
        <v>86</v>
      </c>
      <c r="AM724" t="s">
        <v>86</v>
      </c>
      <c r="AN724" t="s">
        <v>86</v>
      </c>
      <c r="AO724" t="s">
        <v>86</v>
      </c>
      <c r="AP724" t="s">
        <v>86</v>
      </c>
      <c r="AQ724" t="s">
        <v>86</v>
      </c>
      <c r="AR724" t="s">
        <v>86</v>
      </c>
      <c r="AS724" t="s">
        <v>86</v>
      </c>
      <c r="AT724" t="s">
        <v>86</v>
      </c>
      <c r="AU724" t="s">
        <v>86</v>
      </c>
      <c r="AV724" t="s">
        <v>86</v>
      </c>
      <c r="AW724" t="s">
        <v>86</v>
      </c>
      <c r="AX724" t="s">
        <v>86</v>
      </c>
      <c r="AY724" t="s">
        <v>86</v>
      </c>
      <c r="AZ724" t="s">
        <v>86</v>
      </c>
      <c r="BA724" t="s">
        <v>86</v>
      </c>
      <c r="BB724" t="s">
        <v>86</v>
      </c>
      <c r="BC724" t="s">
        <v>86</v>
      </c>
      <c r="BD724" t="s">
        <v>86</v>
      </c>
      <c r="BE724" t="s">
        <v>86</v>
      </c>
    </row>
    <row r="725" spans="1:57" x14ac:dyDescent="0.45">
      <c r="A725" t="s">
        <v>1640</v>
      </c>
      <c r="B725" t="s">
        <v>77</v>
      </c>
      <c r="C725" t="s">
        <v>1581</v>
      </c>
      <c r="D725" t="s">
        <v>79</v>
      </c>
      <c r="E725" s="2" t="str">
        <f>HYPERLINK("capsilon://?command=openfolder&amp;siteaddress=FAM.docvelocity-na8.net&amp;folderid=FX60740536-A812-1296-CD19-3F70324FD4F3","FX220211318")</f>
        <v>FX220211318</v>
      </c>
      <c r="F725" t="s">
        <v>80</v>
      </c>
      <c r="G725" t="s">
        <v>80</v>
      </c>
      <c r="H725" t="s">
        <v>81</v>
      </c>
      <c r="I725" t="s">
        <v>1641</v>
      </c>
      <c r="J725">
        <v>28</v>
      </c>
      <c r="K725" t="s">
        <v>83</v>
      </c>
      <c r="L725" t="s">
        <v>84</v>
      </c>
      <c r="M725" t="s">
        <v>85</v>
      </c>
      <c r="N725">
        <v>2</v>
      </c>
      <c r="O725" s="1">
        <v>44631.760092592594</v>
      </c>
      <c r="P725" s="1">
        <v>44631.813194444447</v>
      </c>
      <c r="Q725">
        <v>4195</v>
      </c>
      <c r="R725">
        <v>393</v>
      </c>
      <c r="S725" t="b">
        <v>0</v>
      </c>
      <c r="T725" t="s">
        <v>86</v>
      </c>
      <c r="U725" t="b">
        <v>0</v>
      </c>
      <c r="V725" t="s">
        <v>105</v>
      </c>
      <c r="W725" s="1">
        <v>44631.7656712963</v>
      </c>
      <c r="X725">
        <v>265</v>
      </c>
      <c r="Y725">
        <v>21</v>
      </c>
      <c r="Z725">
        <v>0</v>
      </c>
      <c r="AA725">
        <v>21</v>
      </c>
      <c r="AB725">
        <v>0</v>
      </c>
      <c r="AC725">
        <v>3</v>
      </c>
      <c r="AD725">
        <v>7</v>
      </c>
      <c r="AE725">
        <v>0</v>
      </c>
      <c r="AF725">
        <v>0</v>
      </c>
      <c r="AG725">
        <v>0</v>
      </c>
      <c r="AH725" t="s">
        <v>92</v>
      </c>
      <c r="AI725" s="1">
        <v>44631.813194444447</v>
      </c>
      <c r="AJ725">
        <v>128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7</v>
      </c>
      <c r="AQ725">
        <v>0</v>
      </c>
      <c r="AR725">
        <v>0</v>
      </c>
      <c r="AS725">
        <v>0</v>
      </c>
      <c r="AT725" t="s">
        <v>86</v>
      </c>
      <c r="AU725" t="s">
        <v>86</v>
      </c>
      <c r="AV725" t="s">
        <v>86</v>
      </c>
      <c r="AW725" t="s">
        <v>86</v>
      </c>
      <c r="AX725" t="s">
        <v>86</v>
      </c>
      <c r="AY725" t="s">
        <v>86</v>
      </c>
      <c r="AZ725" t="s">
        <v>86</v>
      </c>
      <c r="BA725" t="s">
        <v>86</v>
      </c>
      <c r="BB725" t="s">
        <v>86</v>
      </c>
      <c r="BC725" t="s">
        <v>86</v>
      </c>
      <c r="BD725" t="s">
        <v>86</v>
      </c>
      <c r="BE725" t="s">
        <v>86</v>
      </c>
    </row>
    <row r="726" spans="1:57" x14ac:dyDescent="0.45">
      <c r="A726" t="s">
        <v>1642</v>
      </c>
      <c r="B726" t="s">
        <v>77</v>
      </c>
      <c r="C726" t="s">
        <v>1643</v>
      </c>
      <c r="D726" t="s">
        <v>79</v>
      </c>
      <c r="E726" s="2" t="str">
        <f>HYPERLINK("capsilon://?command=openfolder&amp;siteaddress=FAM.docvelocity-na8.net&amp;folderid=FXB6B78E73-8F2C-5C51-E59A-52342DF7D8D5","FX22035484")</f>
        <v>FX22035484</v>
      </c>
      <c r="F726" t="s">
        <v>80</v>
      </c>
      <c r="G726" t="s">
        <v>80</v>
      </c>
      <c r="H726" t="s">
        <v>81</v>
      </c>
      <c r="I726" t="s">
        <v>1644</v>
      </c>
      <c r="J726">
        <v>92</v>
      </c>
      <c r="K726" t="s">
        <v>83</v>
      </c>
      <c r="L726" t="s">
        <v>84</v>
      </c>
      <c r="M726" t="s">
        <v>85</v>
      </c>
      <c r="N726">
        <v>1</v>
      </c>
      <c r="O726" s="1">
        <v>44631.779456018521</v>
      </c>
      <c r="P726" s="1">
        <v>44631.782766203702</v>
      </c>
      <c r="Q726">
        <v>27</v>
      </c>
      <c r="R726">
        <v>259</v>
      </c>
      <c r="S726" t="b">
        <v>0</v>
      </c>
      <c r="T726" t="s">
        <v>86</v>
      </c>
      <c r="U726" t="b">
        <v>0</v>
      </c>
      <c r="V726" t="s">
        <v>87</v>
      </c>
      <c r="W726" s="1">
        <v>44631.782766203702</v>
      </c>
      <c r="X726">
        <v>227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92</v>
      </c>
      <c r="AE726">
        <v>80</v>
      </c>
      <c r="AF726">
        <v>0</v>
      </c>
      <c r="AG726">
        <v>4</v>
      </c>
      <c r="AH726" t="s">
        <v>86</v>
      </c>
      <c r="AI726" t="s">
        <v>86</v>
      </c>
      <c r="AJ726" t="s">
        <v>86</v>
      </c>
      <c r="AK726" t="s">
        <v>86</v>
      </c>
      <c r="AL726" t="s">
        <v>86</v>
      </c>
      <c r="AM726" t="s">
        <v>86</v>
      </c>
      <c r="AN726" t="s">
        <v>86</v>
      </c>
      <c r="AO726" t="s">
        <v>86</v>
      </c>
      <c r="AP726" t="s">
        <v>86</v>
      </c>
      <c r="AQ726" t="s">
        <v>86</v>
      </c>
      <c r="AR726" t="s">
        <v>86</v>
      </c>
      <c r="AS726" t="s">
        <v>86</v>
      </c>
      <c r="AT726" t="s">
        <v>86</v>
      </c>
      <c r="AU726" t="s">
        <v>86</v>
      </c>
      <c r="AV726" t="s">
        <v>86</v>
      </c>
      <c r="AW726" t="s">
        <v>86</v>
      </c>
      <c r="AX726" t="s">
        <v>86</v>
      </c>
      <c r="AY726" t="s">
        <v>86</v>
      </c>
      <c r="AZ726" t="s">
        <v>86</v>
      </c>
      <c r="BA726" t="s">
        <v>86</v>
      </c>
      <c r="BB726" t="s">
        <v>86</v>
      </c>
      <c r="BC726" t="s">
        <v>86</v>
      </c>
      <c r="BD726" t="s">
        <v>86</v>
      </c>
      <c r="BE726" t="s">
        <v>86</v>
      </c>
    </row>
    <row r="727" spans="1:57" x14ac:dyDescent="0.45">
      <c r="A727" t="s">
        <v>1645</v>
      </c>
      <c r="B727" t="s">
        <v>77</v>
      </c>
      <c r="C727" t="s">
        <v>1646</v>
      </c>
      <c r="D727" t="s">
        <v>79</v>
      </c>
      <c r="E727" s="2" t="str">
        <f>HYPERLINK("capsilon://?command=openfolder&amp;siteaddress=FAM.docvelocity-na8.net&amp;folderid=FXB817AD31-55A3-D230-F514-444560115BB8","FX22031333")</f>
        <v>FX22031333</v>
      </c>
      <c r="F727" t="s">
        <v>80</v>
      </c>
      <c r="G727" t="s">
        <v>80</v>
      </c>
      <c r="H727" t="s">
        <v>81</v>
      </c>
      <c r="I727" t="s">
        <v>1647</v>
      </c>
      <c r="J727">
        <v>124</v>
      </c>
      <c r="K727" t="s">
        <v>83</v>
      </c>
      <c r="L727" t="s">
        <v>84</v>
      </c>
      <c r="M727" t="s">
        <v>85</v>
      </c>
      <c r="N727">
        <v>1</v>
      </c>
      <c r="O727" s="1">
        <v>44631.780555555553</v>
      </c>
      <c r="P727" s="1">
        <v>44631.785462962966</v>
      </c>
      <c r="Q727">
        <v>109</v>
      </c>
      <c r="R727">
        <v>315</v>
      </c>
      <c r="S727" t="b">
        <v>0</v>
      </c>
      <c r="T727" t="s">
        <v>86</v>
      </c>
      <c r="U727" t="b">
        <v>0</v>
      </c>
      <c r="V727" t="s">
        <v>87</v>
      </c>
      <c r="W727" s="1">
        <v>44631.785462962966</v>
      </c>
      <c r="X727">
        <v>232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124</v>
      </c>
      <c r="AE727">
        <v>112</v>
      </c>
      <c r="AF727">
        <v>0</v>
      </c>
      <c r="AG727">
        <v>5</v>
      </c>
      <c r="AH727" t="s">
        <v>86</v>
      </c>
      <c r="AI727" t="s">
        <v>86</v>
      </c>
      <c r="AJ727" t="s">
        <v>86</v>
      </c>
      <c r="AK727" t="s">
        <v>86</v>
      </c>
      <c r="AL727" t="s">
        <v>86</v>
      </c>
      <c r="AM727" t="s">
        <v>86</v>
      </c>
      <c r="AN727" t="s">
        <v>86</v>
      </c>
      <c r="AO727" t="s">
        <v>86</v>
      </c>
      <c r="AP727" t="s">
        <v>86</v>
      </c>
      <c r="AQ727" t="s">
        <v>86</v>
      </c>
      <c r="AR727" t="s">
        <v>86</v>
      </c>
      <c r="AS727" t="s">
        <v>86</v>
      </c>
      <c r="AT727" t="s">
        <v>86</v>
      </c>
      <c r="AU727" t="s">
        <v>86</v>
      </c>
      <c r="AV727" t="s">
        <v>86</v>
      </c>
      <c r="AW727" t="s">
        <v>86</v>
      </c>
      <c r="AX727" t="s">
        <v>86</v>
      </c>
      <c r="AY727" t="s">
        <v>86</v>
      </c>
      <c r="AZ727" t="s">
        <v>86</v>
      </c>
      <c r="BA727" t="s">
        <v>86</v>
      </c>
      <c r="BB727" t="s">
        <v>86</v>
      </c>
      <c r="BC727" t="s">
        <v>86</v>
      </c>
      <c r="BD727" t="s">
        <v>86</v>
      </c>
      <c r="BE727" t="s">
        <v>86</v>
      </c>
    </row>
    <row r="728" spans="1:57" x14ac:dyDescent="0.45">
      <c r="A728" t="s">
        <v>1648</v>
      </c>
      <c r="B728" t="s">
        <v>77</v>
      </c>
      <c r="C728" t="s">
        <v>1638</v>
      </c>
      <c r="D728" t="s">
        <v>79</v>
      </c>
      <c r="E728" s="2" t="str">
        <f>HYPERLINK("capsilon://?command=openfolder&amp;siteaddress=FAM.docvelocity-na8.net&amp;folderid=FX6BB269BC-BA8C-55CC-9B70-FE2A5864CDE9","FX22034052")</f>
        <v>FX22034052</v>
      </c>
      <c r="F728" t="s">
        <v>80</v>
      </c>
      <c r="G728" t="s">
        <v>80</v>
      </c>
      <c r="H728" t="s">
        <v>81</v>
      </c>
      <c r="I728" t="s">
        <v>1639</v>
      </c>
      <c r="J728">
        <v>151</v>
      </c>
      <c r="K728" t="s">
        <v>83</v>
      </c>
      <c r="L728" t="s">
        <v>84</v>
      </c>
      <c r="M728" t="s">
        <v>85</v>
      </c>
      <c r="N728">
        <v>2</v>
      </c>
      <c r="O728" s="1">
        <v>44631.780925925923</v>
      </c>
      <c r="P728" s="1">
        <v>44631.798206018517</v>
      </c>
      <c r="Q728">
        <v>92</v>
      </c>
      <c r="R728">
        <v>1401</v>
      </c>
      <c r="S728" t="b">
        <v>0</v>
      </c>
      <c r="T728" t="s">
        <v>86</v>
      </c>
      <c r="U728" t="b">
        <v>1</v>
      </c>
      <c r="V728" t="s">
        <v>105</v>
      </c>
      <c r="W728" s="1">
        <v>44631.794803240744</v>
      </c>
      <c r="X728">
        <v>1198</v>
      </c>
      <c r="Y728">
        <v>113</v>
      </c>
      <c r="Z728">
        <v>0</v>
      </c>
      <c r="AA728">
        <v>113</v>
      </c>
      <c r="AB728">
        <v>21</v>
      </c>
      <c r="AC728">
        <v>78</v>
      </c>
      <c r="AD728">
        <v>38</v>
      </c>
      <c r="AE728">
        <v>0</v>
      </c>
      <c r="AF728">
        <v>0</v>
      </c>
      <c r="AG728">
        <v>0</v>
      </c>
      <c r="AH728" t="s">
        <v>122</v>
      </c>
      <c r="AI728" s="1">
        <v>44631.798206018517</v>
      </c>
      <c r="AJ728">
        <v>203</v>
      </c>
      <c r="AK728">
        <v>5</v>
      </c>
      <c r="AL728">
        <v>0</v>
      </c>
      <c r="AM728">
        <v>5</v>
      </c>
      <c r="AN728">
        <v>21</v>
      </c>
      <c r="AO728">
        <v>4</v>
      </c>
      <c r="AP728">
        <v>33</v>
      </c>
      <c r="AQ728">
        <v>0</v>
      </c>
      <c r="AR728">
        <v>0</v>
      </c>
      <c r="AS728">
        <v>0</v>
      </c>
      <c r="AT728" t="s">
        <v>86</v>
      </c>
      <c r="AU728" t="s">
        <v>86</v>
      </c>
      <c r="AV728" t="s">
        <v>86</v>
      </c>
      <c r="AW728" t="s">
        <v>86</v>
      </c>
      <c r="AX728" t="s">
        <v>86</v>
      </c>
      <c r="AY728" t="s">
        <v>86</v>
      </c>
      <c r="AZ728" t="s">
        <v>86</v>
      </c>
      <c r="BA728" t="s">
        <v>86</v>
      </c>
      <c r="BB728" t="s">
        <v>86</v>
      </c>
      <c r="BC728" t="s">
        <v>86</v>
      </c>
      <c r="BD728" t="s">
        <v>86</v>
      </c>
      <c r="BE728" t="s">
        <v>86</v>
      </c>
    </row>
    <row r="729" spans="1:57" x14ac:dyDescent="0.45">
      <c r="A729" t="s">
        <v>1649</v>
      </c>
      <c r="B729" t="s">
        <v>77</v>
      </c>
      <c r="C729" t="s">
        <v>1643</v>
      </c>
      <c r="D729" t="s">
        <v>79</v>
      </c>
      <c r="E729" s="2" t="str">
        <f>HYPERLINK("capsilon://?command=openfolder&amp;siteaddress=FAM.docvelocity-na8.net&amp;folderid=FXB6B78E73-8F2C-5C51-E59A-52342DF7D8D5","FX22035484")</f>
        <v>FX22035484</v>
      </c>
      <c r="F729" t="s">
        <v>80</v>
      </c>
      <c r="G729" t="s">
        <v>80</v>
      </c>
      <c r="H729" t="s">
        <v>81</v>
      </c>
      <c r="I729" t="s">
        <v>1644</v>
      </c>
      <c r="J729">
        <v>144</v>
      </c>
      <c r="K729" t="s">
        <v>83</v>
      </c>
      <c r="L729" t="s">
        <v>84</v>
      </c>
      <c r="M729" t="s">
        <v>85</v>
      </c>
      <c r="N729">
        <v>2</v>
      </c>
      <c r="O729" s="1">
        <v>44631.783703703702</v>
      </c>
      <c r="P729" s="1">
        <v>44631.795844907407</v>
      </c>
      <c r="Q729">
        <v>388</v>
      </c>
      <c r="R729">
        <v>661</v>
      </c>
      <c r="S729" t="b">
        <v>0</v>
      </c>
      <c r="T729" t="s">
        <v>86</v>
      </c>
      <c r="U729" t="b">
        <v>1</v>
      </c>
      <c r="V729" t="s">
        <v>118</v>
      </c>
      <c r="W729" s="1">
        <v>44631.787546296298</v>
      </c>
      <c r="X729">
        <v>325</v>
      </c>
      <c r="Y729">
        <v>120</v>
      </c>
      <c r="Z729">
        <v>0</v>
      </c>
      <c r="AA729">
        <v>120</v>
      </c>
      <c r="AB729">
        <v>0</v>
      </c>
      <c r="AC729">
        <v>2</v>
      </c>
      <c r="AD729">
        <v>24</v>
      </c>
      <c r="AE729">
        <v>0</v>
      </c>
      <c r="AF729">
        <v>0</v>
      </c>
      <c r="AG729">
        <v>0</v>
      </c>
      <c r="AH729" t="s">
        <v>122</v>
      </c>
      <c r="AI729" s="1">
        <v>44631.795844907407</v>
      </c>
      <c r="AJ729">
        <v>320</v>
      </c>
      <c r="AK729">
        <v>6</v>
      </c>
      <c r="AL729">
        <v>0</v>
      </c>
      <c r="AM729">
        <v>6</v>
      </c>
      <c r="AN729">
        <v>0</v>
      </c>
      <c r="AO729">
        <v>5</v>
      </c>
      <c r="AP729">
        <v>18</v>
      </c>
      <c r="AQ729">
        <v>0</v>
      </c>
      <c r="AR729">
        <v>0</v>
      </c>
      <c r="AS729">
        <v>0</v>
      </c>
      <c r="AT729" t="s">
        <v>86</v>
      </c>
      <c r="AU729" t="s">
        <v>86</v>
      </c>
      <c r="AV729" t="s">
        <v>86</v>
      </c>
      <c r="AW729" t="s">
        <v>86</v>
      </c>
      <c r="AX729" t="s">
        <v>86</v>
      </c>
      <c r="AY729" t="s">
        <v>86</v>
      </c>
      <c r="AZ729" t="s">
        <v>86</v>
      </c>
      <c r="BA729" t="s">
        <v>86</v>
      </c>
      <c r="BB729" t="s">
        <v>86</v>
      </c>
      <c r="BC729" t="s">
        <v>86</v>
      </c>
      <c r="BD729" t="s">
        <v>86</v>
      </c>
      <c r="BE729" t="s">
        <v>86</v>
      </c>
    </row>
    <row r="730" spans="1:57" x14ac:dyDescent="0.45">
      <c r="A730" t="s">
        <v>1650</v>
      </c>
      <c r="B730" t="s">
        <v>77</v>
      </c>
      <c r="C730" t="s">
        <v>1646</v>
      </c>
      <c r="D730" t="s">
        <v>79</v>
      </c>
      <c r="E730" s="2" t="str">
        <f>HYPERLINK("capsilon://?command=openfolder&amp;siteaddress=FAM.docvelocity-na8.net&amp;folderid=FXB817AD31-55A3-D230-F514-444560115BB8","FX22031333")</f>
        <v>FX22031333</v>
      </c>
      <c r="F730" t="s">
        <v>80</v>
      </c>
      <c r="G730" t="s">
        <v>80</v>
      </c>
      <c r="H730" t="s">
        <v>81</v>
      </c>
      <c r="I730" t="s">
        <v>1647</v>
      </c>
      <c r="J730">
        <v>204</v>
      </c>
      <c r="K730" t="s">
        <v>83</v>
      </c>
      <c r="L730" t="s">
        <v>84</v>
      </c>
      <c r="M730" t="s">
        <v>85</v>
      </c>
      <c r="N730">
        <v>2</v>
      </c>
      <c r="O730" s="1">
        <v>44631.786446759259</v>
      </c>
      <c r="P730" s="1">
        <v>44631.800567129627</v>
      </c>
      <c r="Q730">
        <v>13</v>
      </c>
      <c r="R730">
        <v>1207</v>
      </c>
      <c r="S730" t="b">
        <v>0</v>
      </c>
      <c r="T730" t="s">
        <v>86</v>
      </c>
      <c r="U730" t="b">
        <v>1</v>
      </c>
      <c r="V730" t="s">
        <v>551</v>
      </c>
      <c r="W730" s="1">
        <v>44631.794537037036</v>
      </c>
      <c r="X730">
        <v>689</v>
      </c>
      <c r="Y730">
        <v>168</v>
      </c>
      <c r="Z730">
        <v>0</v>
      </c>
      <c r="AA730">
        <v>168</v>
      </c>
      <c r="AB730">
        <v>0</v>
      </c>
      <c r="AC730">
        <v>6</v>
      </c>
      <c r="AD730">
        <v>36</v>
      </c>
      <c r="AE730">
        <v>0</v>
      </c>
      <c r="AF730">
        <v>0</v>
      </c>
      <c r="AG730">
        <v>0</v>
      </c>
      <c r="AH730" t="s">
        <v>92</v>
      </c>
      <c r="AI730" s="1">
        <v>44631.800567129627</v>
      </c>
      <c r="AJ730">
        <v>518</v>
      </c>
      <c r="AK730">
        <v>3</v>
      </c>
      <c r="AL730">
        <v>0</v>
      </c>
      <c r="AM730">
        <v>3</v>
      </c>
      <c r="AN730">
        <v>5</v>
      </c>
      <c r="AO730">
        <v>3</v>
      </c>
      <c r="AP730">
        <v>33</v>
      </c>
      <c r="AQ730">
        <v>0</v>
      </c>
      <c r="AR730">
        <v>0</v>
      </c>
      <c r="AS730">
        <v>0</v>
      </c>
      <c r="AT730" t="s">
        <v>86</v>
      </c>
      <c r="AU730" t="s">
        <v>86</v>
      </c>
      <c r="AV730" t="s">
        <v>86</v>
      </c>
      <c r="AW730" t="s">
        <v>86</v>
      </c>
      <c r="AX730" t="s">
        <v>86</v>
      </c>
      <c r="AY730" t="s">
        <v>86</v>
      </c>
      <c r="AZ730" t="s">
        <v>86</v>
      </c>
      <c r="BA730" t="s">
        <v>86</v>
      </c>
      <c r="BB730" t="s">
        <v>86</v>
      </c>
      <c r="BC730" t="s">
        <v>86</v>
      </c>
      <c r="BD730" t="s">
        <v>86</v>
      </c>
      <c r="BE730" t="s">
        <v>86</v>
      </c>
    </row>
    <row r="731" spans="1:57" x14ac:dyDescent="0.45">
      <c r="A731" t="s">
        <v>1651</v>
      </c>
      <c r="B731" t="s">
        <v>77</v>
      </c>
      <c r="C731" t="s">
        <v>1584</v>
      </c>
      <c r="D731" t="s">
        <v>79</v>
      </c>
      <c r="E731" s="2" t="str">
        <f>HYPERLINK("capsilon://?command=openfolder&amp;siteaddress=FAM.docvelocity-na8.net&amp;folderid=FXB90EF600-8A6E-42FA-11B8-984782D51AAB","FX22035073")</f>
        <v>FX22035073</v>
      </c>
      <c r="F731" t="s">
        <v>80</v>
      </c>
      <c r="G731" t="s">
        <v>80</v>
      </c>
      <c r="H731" t="s">
        <v>81</v>
      </c>
      <c r="I731" t="s">
        <v>1585</v>
      </c>
      <c r="J731">
        <v>56</v>
      </c>
      <c r="K731" t="s">
        <v>83</v>
      </c>
      <c r="L731" t="s">
        <v>84</v>
      </c>
      <c r="M731" t="s">
        <v>85</v>
      </c>
      <c r="N731">
        <v>2</v>
      </c>
      <c r="O731" s="1">
        <v>44631.804895833331</v>
      </c>
      <c r="P731" s="1">
        <v>44632.236122685186</v>
      </c>
      <c r="Q731">
        <v>35768</v>
      </c>
      <c r="R731">
        <v>1490</v>
      </c>
      <c r="S731" t="b">
        <v>0</v>
      </c>
      <c r="T731" t="s">
        <v>86</v>
      </c>
      <c r="U731" t="b">
        <v>1</v>
      </c>
      <c r="V731" t="s">
        <v>551</v>
      </c>
      <c r="W731" s="1">
        <v>44631.82167824074</v>
      </c>
      <c r="X731">
        <v>462</v>
      </c>
      <c r="Y731">
        <v>43</v>
      </c>
      <c r="Z731">
        <v>0</v>
      </c>
      <c r="AA731">
        <v>43</v>
      </c>
      <c r="AB731">
        <v>0</v>
      </c>
      <c r="AC731">
        <v>2</v>
      </c>
      <c r="AD731">
        <v>13</v>
      </c>
      <c r="AE731">
        <v>0</v>
      </c>
      <c r="AF731">
        <v>0</v>
      </c>
      <c r="AG731">
        <v>0</v>
      </c>
      <c r="AH731" t="s">
        <v>448</v>
      </c>
      <c r="AI731" s="1">
        <v>44632.236122685186</v>
      </c>
      <c r="AJ731">
        <v>969</v>
      </c>
      <c r="AK731">
        <v>3</v>
      </c>
      <c r="AL731">
        <v>0</v>
      </c>
      <c r="AM731">
        <v>3</v>
      </c>
      <c r="AN731">
        <v>0</v>
      </c>
      <c r="AO731">
        <v>2</v>
      </c>
      <c r="AP731">
        <v>10</v>
      </c>
      <c r="AQ731">
        <v>0</v>
      </c>
      <c r="AR731">
        <v>0</v>
      </c>
      <c r="AS731">
        <v>0</v>
      </c>
      <c r="AT731" t="s">
        <v>86</v>
      </c>
      <c r="AU731" t="s">
        <v>86</v>
      </c>
      <c r="AV731" t="s">
        <v>86</v>
      </c>
      <c r="AW731" t="s">
        <v>86</v>
      </c>
      <c r="AX731" t="s">
        <v>86</v>
      </c>
      <c r="AY731" t="s">
        <v>86</v>
      </c>
      <c r="AZ731" t="s">
        <v>86</v>
      </c>
      <c r="BA731" t="s">
        <v>86</v>
      </c>
      <c r="BB731" t="s">
        <v>86</v>
      </c>
      <c r="BC731" t="s">
        <v>86</v>
      </c>
      <c r="BD731" t="s">
        <v>86</v>
      </c>
      <c r="BE731" t="s">
        <v>86</v>
      </c>
    </row>
    <row r="732" spans="1:57" x14ac:dyDescent="0.45">
      <c r="A732" t="s">
        <v>1652</v>
      </c>
      <c r="B732" t="s">
        <v>77</v>
      </c>
      <c r="C732" t="s">
        <v>1653</v>
      </c>
      <c r="D732" t="s">
        <v>79</v>
      </c>
      <c r="E732" s="2" t="str">
        <f>HYPERLINK("capsilon://?command=openfolder&amp;siteaddress=FAM.docvelocity-na8.net&amp;folderid=FXF49975D7-089D-5E40-9059-FBBB2EBEAB3F","FX22035601")</f>
        <v>FX22035601</v>
      </c>
      <c r="F732" t="s">
        <v>80</v>
      </c>
      <c r="G732" t="s">
        <v>80</v>
      </c>
      <c r="H732" t="s">
        <v>81</v>
      </c>
      <c r="I732" t="s">
        <v>1654</v>
      </c>
      <c r="J732">
        <v>295</v>
      </c>
      <c r="K732" t="s">
        <v>83</v>
      </c>
      <c r="L732" t="s">
        <v>84</v>
      </c>
      <c r="M732" t="s">
        <v>85</v>
      </c>
      <c r="N732">
        <v>1</v>
      </c>
      <c r="O732" s="1">
        <v>44631.809027777781</v>
      </c>
      <c r="P732" s="1">
        <v>44632.126157407409</v>
      </c>
      <c r="Q732">
        <v>25444</v>
      </c>
      <c r="R732">
        <v>1956</v>
      </c>
      <c r="S732" t="b">
        <v>0</v>
      </c>
      <c r="T732" t="s">
        <v>86</v>
      </c>
      <c r="U732" t="b">
        <v>0</v>
      </c>
      <c r="V732" t="s">
        <v>214</v>
      </c>
      <c r="W732" s="1">
        <v>44632.126157407409</v>
      </c>
      <c r="X732">
        <v>1792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295</v>
      </c>
      <c r="AE732">
        <v>269</v>
      </c>
      <c r="AF732">
        <v>0</v>
      </c>
      <c r="AG732">
        <v>6</v>
      </c>
      <c r="AH732" t="s">
        <v>86</v>
      </c>
      <c r="AI732" t="s">
        <v>86</v>
      </c>
      <c r="AJ732" t="s">
        <v>86</v>
      </c>
      <c r="AK732" t="s">
        <v>86</v>
      </c>
      <c r="AL732" t="s">
        <v>86</v>
      </c>
      <c r="AM732" t="s">
        <v>86</v>
      </c>
      <c r="AN732" t="s">
        <v>86</v>
      </c>
      <c r="AO732" t="s">
        <v>86</v>
      </c>
      <c r="AP732" t="s">
        <v>86</v>
      </c>
      <c r="AQ732" t="s">
        <v>86</v>
      </c>
      <c r="AR732" t="s">
        <v>86</v>
      </c>
      <c r="AS732" t="s">
        <v>86</v>
      </c>
      <c r="AT732" t="s">
        <v>86</v>
      </c>
      <c r="AU732" t="s">
        <v>86</v>
      </c>
      <c r="AV732" t="s">
        <v>86</v>
      </c>
      <c r="AW732" t="s">
        <v>86</v>
      </c>
      <c r="AX732" t="s">
        <v>86</v>
      </c>
      <c r="AY732" t="s">
        <v>86</v>
      </c>
      <c r="AZ732" t="s">
        <v>86</v>
      </c>
      <c r="BA732" t="s">
        <v>86</v>
      </c>
      <c r="BB732" t="s">
        <v>86</v>
      </c>
      <c r="BC732" t="s">
        <v>86</v>
      </c>
      <c r="BD732" t="s">
        <v>86</v>
      </c>
      <c r="BE732" t="s">
        <v>86</v>
      </c>
    </row>
    <row r="733" spans="1:57" x14ac:dyDescent="0.45">
      <c r="A733" t="s">
        <v>1655</v>
      </c>
      <c r="B733" t="s">
        <v>77</v>
      </c>
      <c r="C733" t="s">
        <v>1656</v>
      </c>
      <c r="D733" t="s">
        <v>79</v>
      </c>
      <c r="E733" s="2" t="str">
        <f>HYPERLINK("capsilon://?command=openfolder&amp;siteaddress=FAM.docvelocity-na8.net&amp;folderid=FX6D976B37-3635-0DF7-33A5-57753C90FDE6","FX22031406")</f>
        <v>FX22031406</v>
      </c>
      <c r="F733" t="s">
        <v>80</v>
      </c>
      <c r="G733" t="s">
        <v>80</v>
      </c>
      <c r="H733" t="s">
        <v>81</v>
      </c>
      <c r="I733" t="s">
        <v>1657</v>
      </c>
      <c r="J733">
        <v>209</v>
      </c>
      <c r="K733" t="s">
        <v>83</v>
      </c>
      <c r="L733" t="s">
        <v>84</v>
      </c>
      <c r="M733" t="s">
        <v>85</v>
      </c>
      <c r="N733">
        <v>1</v>
      </c>
      <c r="O733" s="1">
        <v>44631.813078703701</v>
      </c>
      <c r="P733" s="1">
        <v>44632.132951388892</v>
      </c>
      <c r="Q733">
        <v>26940</v>
      </c>
      <c r="R733">
        <v>697</v>
      </c>
      <c r="S733" t="b">
        <v>0</v>
      </c>
      <c r="T733" t="s">
        <v>86</v>
      </c>
      <c r="U733" t="b">
        <v>0</v>
      </c>
      <c r="V733" t="s">
        <v>214</v>
      </c>
      <c r="W733" s="1">
        <v>44632.132951388892</v>
      </c>
      <c r="X733">
        <v>586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209</v>
      </c>
      <c r="AE733">
        <v>204</v>
      </c>
      <c r="AF733">
        <v>0</v>
      </c>
      <c r="AG733">
        <v>3</v>
      </c>
      <c r="AH733" t="s">
        <v>86</v>
      </c>
      <c r="AI733" t="s">
        <v>86</v>
      </c>
      <c r="AJ733" t="s">
        <v>86</v>
      </c>
      <c r="AK733" t="s">
        <v>86</v>
      </c>
      <c r="AL733" t="s">
        <v>86</v>
      </c>
      <c r="AM733" t="s">
        <v>86</v>
      </c>
      <c r="AN733" t="s">
        <v>86</v>
      </c>
      <c r="AO733" t="s">
        <v>86</v>
      </c>
      <c r="AP733" t="s">
        <v>86</v>
      </c>
      <c r="AQ733" t="s">
        <v>86</v>
      </c>
      <c r="AR733" t="s">
        <v>86</v>
      </c>
      <c r="AS733" t="s">
        <v>86</v>
      </c>
      <c r="AT733" t="s">
        <v>86</v>
      </c>
      <c r="AU733" t="s">
        <v>86</v>
      </c>
      <c r="AV733" t="s">
        <v>86</v>
      </c>
      <c r="AW733" t="s">
        <v>86</v>
      </c>
      <c r="AX733" t="s">
        <v>86</v>
      </c>
      <c r="AY733" t="s">
        <v>86</v>
      </c>
      <c r="AZ733" t="s">
        <v>86</v>
      </c>
      <c r="BA733" t="s">
        <v>86</v>
      </c>
      <c r="BB733" t="s">
        <v>86</v>
      </c>
      <c r="BC733" t="s">
        <v>86</v>
      </c>
      <c r="BD733" t="s">
        <v>86</v>
      </c>
      <c r="BE733" t="s">
        <v>86</v>
      </c>
    </row>
    <row r="734" spans="1:57" x14ac:dyDescent="0.45">
      <c r="A734" t="s">
        <v>1658</v>
      </c>
      <c r="B734" t="s">
        <v>77</v>
      </c>
      <c r="C734" t="s">
        <v>1656</v>
      </c>
      <c r="D734" t="s">
        <v>79</v>
      </c>
      <c r="E734" s="2" t="str">
        <f>HYPERLINK("capsilon://?command=openfolder&amp;siteaddress=FAM.docvelocity-na8.net&amp;folderid=FX6D976B37-3635-0DF7-33A5-57753C90FDE6","FX22031406")</f>
        <v>FX22031406</v>
      </c>
      <c r="F734" t="s">
        <v>80</v>
      </c>
      <c r="G734" t="s">
        <v>80</v>
      </c>
      <c r="H734" t="s">
        <v>81</v>
      </c>
      <c r="I734" t="s">
        <v>1659</v>
      </c>
      <c r="J734">
        <v>149</v>
      </c>
      <c r="K734" t="s">
        <v>83</v>
      </c>
      <c r="L734" t="s">
        <v>84</v>
      </c>
      <c r="M734" t="s">
        <v>85</v>
      </c>
      <c r="N734">
        <v>1</v>
      </c>
      <c r="O734" s="1">
        <v>44631.813240740739</v>
      </c>
      <c r="P734" s="1">
        <v>44632.139282407406</v>
      </c>
      <c r="Q734">
        <v>27540</v>
      </c>
      <c r="R734">
        <v>630</v>
      </c>
      <c r="S734" t="b">
        <v>0</v>
      </c>
      <c r="T734" t="s">
        <v>86</v>
      </c>
      <c r="U734" t="b">
        <v>0</v>
      </c>
      <c r="V734" t="s">
        <v>214</v>
      </c>
      <c r="W734" s="1">
        <v>44632.139282407406</v>
      </c>
      <c r="X734">
        <v>546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149</v>
      </c>
      <c r="AE734">
        <v>144</v>
      </c>
      <c r="AF734">
        <v>0</v>
      </c>
      <c r="AG734">
        <v>5</v>
      </c>
      <c r="AH734" t="s">
        <v>86</v>
      </c>
      <c r="AI734" t="s">
        <v>86</v>
      </c>
      <c r="AJ734" t="s">
        <v>86</v>
      </c>
      <c r="AK734" t="s">
        <v>86</v>
      </c>
      <c r="AL734" t="s">
        <v>86</v>
      </c>
      <c r="AM734" t="s">
        <v>86</v>
      </c>
      <c r="AN734" t="s">
        <v>86</v>
      </c>
      <c r="AO734" t="s">
        <v>86</v>
      </c>
      <c r="AP734" t="s">
        <v>86</v>
      </c>
      <c r="AQ734" t="s">
        <v>86</v>
      </c>
      <c r="AR734" t="s">
        <v>86</v>
      </c>
      <c r="AS734" t="s">
        <v>86</v>
      </c>
      <c r="AT734" t="s">
        <v>86</v>
      </c>
      <c r="AU734" t="s">
        <v>86</v>
      </c>
      <c r="AV734" t="s">
        <v>86</v>
      </c>
      <c r="AW734" t="s">
        <v>86</v>
      </c>
      <c r="AX734" t="s">
        <v>86</v>
      </c>
      <c r="AY734" t="s">
        <v>86</v>
      </c>
      <c r="AZ734" t="s">
        <v>86</v>
      </c>
      <c r="BA734" t="s">
        <v>86</v>
      </c>
      <c r="BB734" t="s">
        <v>86</v>
      </c>
      <c r="BC734" t="s">
        <v>86</v>
      </c>
      <c r="BD734" t="s">
        <v>86</v>
      </c>
      <c r="BE734" t="s">
        <v>86</v>
      </c>
    </row>
    <row r="735" spans="1:57" x14ac:dyDescent="0.45">
      <c r="A735" t="s">
        <v>1660</v>
      </c>
      <c r="B735" t="s">
        <v>77</v>
      </c>
      <c r="C735" t="s">
        <v>1656</v>
      </c>
      <c r="D735" t="s">
        <v>79</v>
      </c>
      <c r="E735" s="2" t="str">
        <f>HYPERLINK("capsilon://?command=openfolder&amp;siteaddress=FAM.docvelocity-na8.net&amp;folderid=FX6D976B37-3635-0DF7-33A5-57753C90FDE6","FX22031406")</f>
        <v>FX22031406</v>
      </c>
      <c r="F735" t="s">
        <v>80</v>
      </c>
      <c r="G735" t="s">
        <v>80</v>
      </c>
      <c r="H735" t="s">
        <v>81</v>
      </c>
      <c r="I735" t="s">
        <v>1661</v>
      </c>
      <c r="J735">
        <v>28</v>
      </c>
      <c r="K735" t="s">
        <v>83</v>
      </c>
      <c r="L735" t="s">
        <v>84</v>
      </c>
      <c r="M735" t="s">
        <v>85</v>
      </c>
      <c r="N735">
        <v>1</v>
      </c>
      <c r="O735" s="1">
        <v>44631.813726851855</v>
      </c>
      <c r="P735" s="1">
        <v>44632.192060185182</v>
      </c>
      <c r="Q735">
        <v>32176</v>
      </c>
      <c r="R735">
        <v>512</v>
      </c>
      <c r="S735" t="b">
        <v>0</v>
      </c>
      <c r="T735" t="s">
        <v>86</v>
      </c>
      <c r="U735" t="b">
        <v>0</v>
      </c>
      <c r="V735" t="s">
        <v>214</v>
      </c>
      <c r="W735" s="1">
        <v>44632.192060185182</v>
      </c>
      <c r="X735">
        <v>443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28</v>
      </c>
      <c r="AE735">
        <v>21</v>
      </c>
      <c r="AF735">
        <v>0</v>
      </c>
      <c r="AG735">
        <v>3</v>
      </c>
      <c r="AH735" t="s">
        <v>86</v>
      </c>
      <c r="AI735" t="s">
        <v>86</v>
      </c>
      <c r="AJ735" t="s">
        <v>86</v>
      </c>
      <c r="AK735" t="s">
        <v>86</v>
      </c>
      <c r="AL735" t="s">
        <v>86</v>
      </c>
      <c r="AM735" t="s">
        <v>86</v>
      </c>
      <c r="AN735" t="s">
        <v>86</v>
      </c>
      <c r="AO735" t="s">
        <v>86</v>
      </c>
      <c r="AP735" t="s">
        <v>86</v>
      </c>
      <c r="AQ735" t="s">
        <v>86</v>
      </c>
      <c r="AR735" t="s">
        <v>86</v>
      </c>
      <c r="AS735" t="s">
        <v>86</v>
      </c>
      <c r="AT735" t="s">
        <v>86</v>
      </c>
      <c r="AU735" t="s">
        <v>86</v>
      </c>
      <c r="AV735" t="s">
        <v>86</v>
      </c>
      <c r="AW735" t="s">
        <v>86</v>
      </c>
      <c r="AX735" t="s">
        <v>86</v>
      </c>
      <c r="AY735" t="s">
        <v>86</v>
      </c>
      <c r="AZ735" t="s">
        <v>86</v>
      </c>
      <c r="BA735" t="s">
        <v>86</v>
      </c>
      <c r="BB735" t="s">
        <v>86</v>
      </c>
      <c r="BC735" t="s">
        <v>86</v>
      </c>
      <c r="BD735" t="s">
        <v>86</v>
      </c>
      <c r="BE735" t="s">
        <v>86</v>
      </c>
    </row>
    <row r="736" spans="1:57" x14ac:dyDescent="0.45">
      <c r="A736" t="s">
        <v>1662</v>
      </c>
      <c r="B736" t="s">
        <v>77</v>
      </c>
      <c r="C736" t="s">
        <v>1656</v>
      </c>
      <c r="D736" t="s">
        <v>79</v>
      </c>
      <c r="E736" s="2" t="str">
        <f>HYPERLINK("capsilon://?command=openfolder&amp;siteaddress=FAM.docvelocity-na8.net&amp;folderid=FX6D976B37-3635-0DF7-33A5-57753C90FDE6","FX22031406")</f>
        <v>FX22031406</v>
      </c>
      <c r="F736" t="s">
        <v>80</v>
      </c>
      <c r="G736" t="s">
        <v>80</v>
      </c>
      <c r="H736" t="s">
        <v>81</v>
      </c>
      <c r="I736" t="s">
        <v>1663</v>
      </c>
      <c r="J736">
        <v>28</v>
      </c>
      <c r="K736" t="s">
        <v>83</v>
      </c>
      <c r="L736" t="s">
        <v>84</v>
      </c>
      <c r="M736" t="s">
        <v>85</v>
      </c>
      <c r="N736">
        <v>1</v>
      </c>
      <c r="O736" s="1">
        <v>44631.814189814817</v>
      </c>
      <c r="P736" s="1">
        <v>44632.19703703704</v>
      </c>
      <c r="Q736">
        <v>32442</v>
      </c>
      <c r="R736">
        <v>636</v>
      </c>
      <c r="S736" t="b">
        <v>0</v>
      </c>
      <c r="T736" t="s">
        <v>86</v>
      </c>
      <c r="U736" t="b">
        <v>0</v>
      </c>
      <c r="V736" t="s">
        <v>214</v>
      </c>
      <c r="W736" s="1">
        <v>44632.19703703704</v>
      </c>
      <c r="X736">
        <v>429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28</v>
      </c>
      <c r="AE736">
        <v>21</v>
      </c>
      <c r="AF736">
        <v>0</v>
      </c>
      <c r="AG736">
        <v>3</v>
      </c>
      <c r="AH736" t="s">
        <v>86</v>
      </c>
      <c r="AI736" t="s">
        <v>86</v>
      </c>
      <c r="AJ736" t="s">
        <v>86</v>
      </c>
      <c r="AK736" t="s">
        <v>86</v>
      </c>
      <c r="AL736" t="s">
        <v>86</v>
      </c>
      <c r="AM736" t="s">
        <v>86</v>
      </c>
      <c r="AN736" t="s">
        <v>86</v>
      </c>
      <c r="AO736" t="s">
        <v>86</v>
      </c>
      <c r="AP736" t="s">
        <v>86</v>
      </c>
      <c r="AQ736" t="s">
        <v>86</v>
      </c>
      <c r="AR736" t="s">
        <v>86</v>
      </c>
      <c r="AS736" t="s">
        <v>86</v>
      </c>
      <c r="AT736" t="s">
        <v>86</v>
      </c>
      <c r="AU736" t="s">
        <v>86</v>
      </c>
      <c r="AV736" t="s">
        <v>86</v>
      </c>
      <c r="AW736" t="s">
        <v>86</v>
      </c>
      <c r="AX736" t="s">
        <v>86</v>
      </c>
      <c r="AY736" t="s">
        <v>86</v>
      </c>
      <c r="AZ736" t="s">
        <v>86</v>
      </c>
      <c r="BA736" t="s">
        <v>86</v>
      </c>
      <c r="BB736" t="s">
        <v>86</v>
      </c>
      <c r="BC736" t="s">
        <v>86</v>
      </c>
      <c r="BD736" t="s">
        <v>86</v>
      </c>
      <c r="BE736" t="s">
        <v>86</v>
      </c>
    </row>
    <row r="737" spans="1:57" x14ac:dyDescent="0.45">
      <c r="A737" t="s">
        <v>1664</v>
      </c>
      <c r="B737" t="s">
        <v>77</v>
      </c>
      <c r="C737" t="s">
        <v>193</v>
      </c>
      <c r="D737" t="s">
        <v>79</v>
      </c>
      <c r="E737" s="2" t="str">
        <f>HYPERLINK("capsilon://?command=openfolder&amp;siteaddress=FAM.docvelocity-na8.net&amp;folderid=FXF5EC464E-1F69-EC98-2C32-4025C6424852","FX220213063")</f>
        <v>FX220213063</v>
      </c>
      <c r="F737" t="s">
        <v>80</v>
      </c>
      <c r="G737" t="s">
        <v>80</v>
      </c>
      <c r="H737" t="s">
        <v>81</v>
      </c>
      <c r="I737" t="s">
        <v>194</v>
      </c>
      <c r="J737">
        <v>0</v>
      </c>
      <c r="K737" t="s">
        <v>83</v>
      </c>
      <c r="L737" t="s">
        <v>84</v>
      </c>
      <c r="M737" t="s">
        <v>85</v>
      </c>
      <c r="N737">
        <v>2</v>
      </c>
      <c r="O737" s="1">
        <v>44621.722442129627</v>
      </c>
      <c r="P737" s="1">
        <v>44622.128634259258</v>
      </c>
      <c r="Q737">
        <v>28577</v>
      </c>
      <c r="R737">
        <v>6518</v>
      </c>
      <c r="S737" t="b">
        <v>0</v>
      </c>
      <c r="T737" t="s">
        <v>86</v>
      </c>
      <c r="U737" t="b">
        <v>1</v>
      </c>
      <c r="V737" t="s">
        <v>116</v>
      </c>
      <c r="W737" s="1">
        <v>44621.7887962963</v>
      </c>
      <c r="X737">
        <v>5190</v>
      </c>
      <c r="Y737">
        <v>458</v>
      </c>
      <c r="Z737">
        <v>0</v>
      </c>
      <c r="AA737">
        <v>458</v>
      </c>
      <c r="AB737">
        <v>0</v>
      </c>
      <c r="AC737">
        <v>276</v>
      </c>
      <c r="AD737">
        <v>-458</v>
      </c>
      <c r="AE737">
        <v>0</v>
      </c>
      <c r="AF737">
        <v>0</v>
      </c>
      <c r="AG737">
        <v>0</v>
      </c>
      <c r="AH737" t="s">
        <v>257</v>
      </c>
      <c r="AI737" s="1">
        <v>44622.128634259258</v>
      </c>
      <c r="AJ737">
        <v>1298</v>
      </c>
      <c r="AK737">
        <v>2</v>
      </c>
      <c r="AL737">
        <v>0</v>
      </c>
      <c r="AM737">
        <v>2</v>
      </c>
      <c r="AN737">
        <v>0</v>
      </c>
      <c r="AO737">
        <v>1</v>
      </c>
      <c r="AP737">
        <v>-460</v>
      </c>
      <c r="AQ737">
        <v>0</v>
      </c>
      <c r="AR737">
        <v>0</v>
      </c>
      <c r="AS737">
        <v>0</v>
      </c>
      <c r="AT737" t="s">
        <v>86</v>
      </c>
      <c r="AU737" t="s">
        <v>86</v>
      </c>
      <c r="AV737" t="s">
        <v>86</v>
      </c>
      <c r="AW737" t="s">
        <v>86</v>
      </c>
      <c r="AX737" t="s">
        <v>86</v>
      </c>
      <c r="AY737" t="s">
        <v>86</v>
      </c>
      <c r="AZ737" t="s">
        <v>86</v>
      </c>
      <c r="BA737" t="s">
        <v>86</v>
      </c>
      <c r="BB737" t="s">
        <v>86</v>
      </c>
      <c r="BC737" t="s">
        <v>86</v>
      </c>
      <c r="BD737" t="s">
        <v>86</v>
      </c>
      <c r="BE737" t="s">
        <v>86</v>
      </c>
    </row>
    <row r="738" spans="1:57" x14ac:dyDescent="0.45">
      <c r="A738" t="s">
        <v>1665</v>
      </c>
      <c r="B738" t="s">
        <v>77</v>
      </c>
      <c r="C738" t="s">
        <v>1666</v>
      </c>
      <c r="D738" t="s">
        <v>79</v>
      </c>
      <c r="E738" s="2" t="str">
        <f>HYPERLINK("capsilon://?command=openfolder&amp;siteaddress=FAM.docvelocity-na8.net&amp;folderid=FX91B80F80-5A82-B142-DA54-C24CD6145673","FX22035626")</f>
        <v>FX22035626</v>
      </c>
      <c r="F738" t="s">
        <v>80</v>
      </c>
      <c r="G738" t="s">
        <v>80</v>
      </c>
      <c r="H738" t="s">
        <v>81</v>
      </c>
      <c r="I738" t="s">
        <v>1667</v>
      </c>
      <c r="J738">
        <v>352</v>
      </c>
      <c r="K738" t="s">
        <v>83</v>
      </c>
      <c r="L738" t="s">
        <v>84</v>
      </c>
      <c r="M738" t="s">
        <v>85</v>
      </c>
      <c r="N738">
        <v>1</v>
      </c>
      <c r="O738" s="1">
        <v>44631.847546296296</v>
      </c>
      <c r="P738" s="1">
        <v>44632.206631944442</v>
      </c>
      <c r="Q738">
        <v>29979</v>
      </c>
      <c r="R738">
        <v>1046</v>
      </c>
      <c r="S738" t="b">
        <v>0</v>
      </c>
      <c r="T738" t="s">
        <v>86</v>
      </c>
      <c r="U738" t="b">
        <v>0</v>
      </c>
      <c r="V738" t="s">
        <v>214</v>
      </c>
      <c r="W738" s="1">
        <v>44632.206631944442</v>
      </c>
      <c r="X738">
        <v>828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352</v>
      </c>
      <c r="AE738">
        <v>340</v>
      </c>
      <c r="AF738">
        <v>0</v>
      </c>
      <c r="AG738">
        <v>8</v>
      </c>
      <c r="AH738" t="s">
        <v>86</v>
      </c>
      <c r="AI738" t="s">
        <v>86</v>
      </c>
      <c r="AJ738" t="s">
        <v>86</v>
      </c>
      <c r="AK738" t="s">
        <v>86</v>
      </c>
      <c r="AL738" t="s">
        <v>86</v>
      </c>
      <c r="AM738" t="s">
        <v>86</v>
      </c>
      <c r="AN738" t="s">
        <v>86</v>
      </c>
      <c r="AO738" t="s">
        <v>86</v>
      </c>
      <c r="AP738" t="s">
        <v>86</v>
      </c>
      <c r="AQ738" t="s">
        <v>86</v>
      </c>
      <c r="AR738" t="s">
        <v>86</v>
      </c>
      <c r="AS738" t="s">
        <v>86</v>
      </c>
      <c r="AT738" t="s">
        <v>86</v>
      </c>
      <c r="AU738" t="s">
        <v>86</v>
      </c>
      <c r="AV738" t="s">
        <v>86</v>
      </c>
      <c r="AW738" t="s">
        <v>86</v>
      </c>
      <c r="AX738" t="s">
        <v>86</v>
      </c>
      <c r="AY738" t="s">
        <v>86</v>
      </c>
      <c r="AZ738" t="s">
        <v>86</v>
      </c>
      <c r="BA738" t="s">
        <v>86</v>
      </c>
      <c r="BB738" t="s">
        <v>86</v>
      </c>
      <c r="BC738" t="s">
        <v>86</v>
      </c>
      <c r="BD738" t="s">
        <v>86</v>
      </c>
      <c r="BE738" t="s">
        <v>86</v>
      </c>
    </row>
    <row r="739" spans="1:57" x14ac:dyDescent="0.45">
      <c r="A739" t="s">
        <v>1668</v>
      </c>
      <c r="B739" t="s">
        <v>77</v>
      </c>
      <c r="C739" t="s">
        <v>751</v>
      </c>
      <c r="D739" t="s">
        <v>79</v>
      </c>
      <c r="E739" s="2" t="str">
        <f>HYPERLINK("capsilon://?command=openfolder&amp;siteaddress=FAM.docvelocity-na8.net&amp;folderid=FXFE8B17E7-5ACC-22E6-D00E-ED311AEDF6C3","FX22032226")</f>
        <v>FX22032226</v>
      </c>
      <c r="F739" t="s">
        <v>80</v>
      </c>
      <c r="G739" t="s">
        <v>80</v>
      </c>
      <c r="H739" t="s">
        <v>81</v>
      </c>
      <c r="I739" t="s">
        <v>1669</v>
      </c>
      <c r="J739">
        <v>0</v>
      </c>
      <c r="K739" t="s">
        <v>83</v>
      </c>
      <c r="L739" t="s">
        <v>84</v>
      </c>
      <c r="M739" t="s">
        <v>85</v>
      </c>
      <c r="N739">
        <v>2</v>
      </c>
      <c r="O739" s="1">
        <v>44631.854212962964</v>
      </c>
      <c r="P739" s="1">
        <v>44634.250023148146</v>
      </c>
      <c r="Q739">
        <v>206800</v>
      </c>
      <c r="R739">
        <v>198</v>
      </c>
      <c r="S739" t="b">
        <v>0</v>
      </c>
      <c r="T739" t="s">
        <v>86</v>
      </c>
      <c r="U739" t="b">
        <v>0</v>
      </c>
      <c r="V739" t="s">
        <v>91</v>
      </c>
      <c r="W739" s="1">
        <v>44632.116828703707</v>
      </c>
      <c r="X739">
        <v>134</v>
      </c>
      <c r="Y739">
        <v>9</v>
      </c>
      <c r="Z739">
        <v>0</v>
      </c>
      <c r="AA739">
        <v>9</v>
      </c>
      <c r="AB739">
        <v>0</v>
      </c>
      <c r="AC739">
        <v>3</v>
      </c>
      <c r="AD739">
        <v>-9</v>
      </c>
      <c r="AE739">
        <v>0</v>
      </c>
      <c r="AF739">
        <v>0</v>
      </c>
      <c r="AG739">
        <v>0</v>
      </c>
      <c r="AH739" t="s">
        <v>257</v>
      </c>
      <c r="AI739" s="1">
        <v>44634.250023148146</v>
      </c>
      <c r="AJ739">
        <v>64</v>
      </c>
      <c r="AK739">
        <v>1</v>
      </c>
      <c r="AL739">
        <v>0</v>
      </c>
      <c r="AM739">
        <v>1</v>
      </c>
      <c r="AN739">
        <v>0</v>
      </c>
      <c r="AO739">
        <v>0</v>
      </c>
      <c r="AP739">
        <v>-10</v>
      </c>
      <c r="AQ739">
        <v>0</v>
      </c>
      <c r="AR739">
        <v>0</v>
      </c>
      <c r="AS739">
        <v>0</v>
      </c>
      <c r="AT739" t="s">
        <v>86</v>
      </c>
      <c r="AU739" t="s">
        <v>86</v>
      </c>
      <c r="AV739" t="s">
        <v>86</v>
      </c>
      <c r="AW739" t="s">
        <v>86</v>
      </c>
      <c r="AX739" t="s">
        <v>86</v>
      </c>
      <c r="AY739" t="s">
        <v>86</v>
      </c>
      <c r="AZ739" t="s">
        <v>86</v>
      </c>
      <c r="BA739" t="s">
        <v>86</v>
      </c>
      <c r="BB739" t="s">
        <v>86</v>
      </c>
      <c r="BC739" t="s">
        <v>86</v>
      </c>
      <c r="BD739" t="s">
        <v>86</v>
      </c>
      <c r="BE739" t="s">
        <v>86</v>
      </c>
    </row>
    <row r="740" spans="1:57" x14ac:dyDescent="0.45">
      <c r="A740" t="s">
        <v>1670</v>
      </c>
      <c r="B740" t="s">
        <v>77</v>
      </c>
      <c r="C740" t="s">
        <v>1671</v>
      </c>
      <c r="D740" t="s">
        <v>79</v>
      </c>
      <c r="E740" s="2" t="str">
        <f>HYPERLINK("capsilon://?command=openfolder&amp;siteaddress=FAM.docvelocity-na8.net&amp;folderid=FXBA3BE742-AB7A-9F89-56C3-FA07332A98E3","FX2203527")</f>
        <v>FX2203527</v>
      </c>
      <c r="F740" t="s">
        <v>80</v>
      </c>
      <c r="G740" t="s">
        <v>80</v>
      </c>
      <c r="H740" t="s">
        <v>81</v>
      </c>
      <c r="I740" t="s">
        <v>1672</v>
      </c>
      <c r="J740">
        <v>56</v>
      </c>
      <c r="K740" t="s">
        <v>83</v>
      </c>
      <c r="L740" t="s">
        <v>84</v>
      </c>
      <c r="M740" t="s">
        <v>85</v>
      </c>
      <c r="N740">
        <v>2</v>
      </c>
      <c r="O740" s="1">
        <v>44631.855196759258</v>
      </c>
      <c r="P740" s="1">
        <v>44634.252476851849</v>
      </c>
      <c r="Q740">
        <v>206554</v>
      </c>
      <c r="R740">
        <v>571</v>
      </c>
      <c r="S740" t="b">
        <v>0</v>
      </c>
      <c r="T740" t="s">
        <v>86</v>
      </c>
      <c r="U740" t="b">
        <v>0</v>
      </c>
      <c r="V740" t="s">
        <v>91</v>
      </c>
      <c r="W740" s="1">
        <v>44632.120694444442</v>
      </c>
      <c r="X740">
        <v>333</v>
      </c>
      <c r="Y740">
        <v>42</v>
      </c>
      <c r="Z740">
        <v>0</v>
      </c>
      <c r="AA740">
        <v>42</v>
      </c>
      <c r="AB740">
        <v>0</v>
      </c>
      <c r="AC740">
        <v>1</v>
      </c>
      <c r="AD740">
        <v>14</v>
      </c>
      <c r="AE740">
        <v>0</v>
      </c>
      <c r="AF740">
        <v>0</v>
      </c>
      <c r="AG740">
        <v>0</v>
      </c>
      <c r="AH740" t="s">
        <v>746</v>
      </c>
      <c r="AI740" s="1">
        <v>44634.252476851849</v>
      </c>
      <c r="AJ740">
        <v>238</v>
      </c>
      <c r="AK740">
        <v>1</v>
      </c>
      <c r="AL740">
        <v>0</v>
      </c>
      <c r="AM740">
        <v>1</v>
      </c>
      <c r="AN740">
        <v>0</v>
      </c>
      <c r="AO740">
        <v>1</v>
      </c>
      <c r="AP740">
        <v>13</v>
      </c>
      <c r="AQ740">
        <v>0</v>
      </c>
      <c r="AR740">
        <v>0</v>
      </c>
      <c r="AS740">
        <v>0</v>
      </c>
      <c r="AT740" t="s">
        <v>86</v>
      </c>
      <c r="AU740" t="s">
        <v>86</v>
      </c>
      <c r="AV740" t="s">
        <v>86</v>
      </c>
      <c r="AW740" t="s">
        <v>86</v>
      </c>
      <c r="AX740" t="s">
        <v>86</v>
      </c>
      <c r="AY740" t="s">
        <v>86</v>
      </c>
      <c r="AZ740" t="s">
        <v>86</v>
      </c>
      <c r="BA740" t="s">
        <v>86</v>
      </c>
      <c r="BB740" t="s">
        <v>86</v>
      </c>
      <c r="BC740" t="s">
        <v>86</v>
      </c>
      <c r="BD740" t="s">
        <v>86</v>
      </c>
      <c r="BE740" t="s">
        <v>86</v>
      </c>
    </row>
    <row r="741" spans="1:57" x14ac:dyDescent="0.45">
      <c r="A741" t="s">
        <v>1673</v>
      </c>
      <c r="B741" t="s">
        <v>77</v>
      </c>
      <c r="C741" t="s">
        <v>751</v>
      </c>
      <c r="D741" t="s">
        <v>79</v>
      </c>
      <c r="E741" s="2" t="str">
        <f>HYPERLINK("capsilon://?command=openfolder&amp;siteaddress=FAM.docvelocity-na8.net&amp;folderid=FXFE8B17E7-5ACC-22E6-D00E-ED311AEDF6C3","FX22032226")</f>
        <v>FX22032226</v>
      </c>
      <c r="F741" t="s">
        <v>80</v>
      </c>
      <c r="G741" t="s">
        <v>80</v>
      </c>
      <c r="H741" t="s">
        <v>81</v>
      </c>
      <c r="I741" t="s">
        <v>1674</v>
      </c>
      <c r="J741">
        <v>0</v>
      </c>
      <c r="K741" t="s">
        <v>83</v>
      </c>
      <c r="L741" t="s">
        <v>84</v>
      </c>
      <c r="M741" t="s">
        <v>85</v>
      </c>
      <c r="N741">
        <v>2</v>
      </c>
      <c r="O741" s="1">
        <v>44631.855868055558</v>
      </c>
      <c r="P741" s="1">
        <v>44634.250289351854</v>
      </c>
      <c r="Q741">
        <v>206234</v>
      </c>
      <c r="R741">
        <v>644</v>
      </c>
      <c r="S741" t="b">
        <v>0</v>
      </c>
      <c r="T741" t="s">
        <v>86</v>
      </c>
      <c r="U741" t="b">
        <v>0</v>
      </c>
      <c r="V741" t="s">
        <v>91</v>
      </c>
      <c r="W741" s="1">
        <v>44632.127905092595</v>
      </c>
      <c r="X741">
        <v>622</v>
      </c>
      <c r="Y741">
        <v>0</v>
      </c>
      <c r="Z741">
        <v>0</v>
      </c>
      <c r="AA741">
        <v>0</v>
      </c>
      <c r="AB741">
        <v>9</v>
      </c>
      <c r="AC741">
        <v>1</v>
      </c>
      <c r="AD741">
        <v>0</v>
      </c>
      <c r="AE741">
        <v>0</v>
      </c>
      <c r="AF741">
        <v>0</v>
      </c>
      <c r="AG741">
        <v>0</v>
      </c>
      <c r="AH741" t="s">
        <v>257</v>
      </c>
      <c r="AI741" s="1">
        <v>44634.250289351854</v>
      </c>
      <c r="AJ741">
        <v>22</v>
      </c>
      <c r="AK741">
        <v>0</v>
      </c>
      <c r="AL741">
        <v>0</v>
      </c>
      <c r="AM741">
        <v>0</v>
      </c>
      <c r="AN741">
        <v>9</v>
      </c>
      <c r="AO741">
        <v>0</v>
      </c>
      <c r="AP741">
        <v>0</v>
      </c>
      <c r="AQ741">
        <v>0</v>
      </c>
      <c r="AR741">
        <v>0</v>
      </c>
      <c r="AS741">
        <v>0</v>
      </c>
      <c r="AT741" t="s">
        <v>86</v>
      </c>
      <c r="AU741" t="s">
        <v>86</v>
      </c>
      <c r="AV741" t="s">
        <v>86</v>
      </c>
      <c r="AW741" t="s">
        <v>86</v>
      </c>
      <c r="AX741" t="s">
        <v>86</v>
      </c>
      <c r="AY741" t="s">
        <v>86</v>
      </c>
      <c r="AZ741" t="s">
        <v>86</v>
      </c>
      <c r="BA741" t="s">
        <v>86</v>
      </c>
      <c r="BB741" t="s">
        <v>86</v>
      </c>
      <c r="BC741" t="s">
        <v>86</v>
      </c>
      <c r="BD741" t="s">
        <v>86</v>
      </c>
      <c r="BE741" t="s">
        <v>86</v>
      </c>
    </row>
    <row r="742" spans="1:57" x14ac:dyDescent="0.45">
      <c r="A742" t="s">
        <v>1675</v>
      </c>
      <c r="B742" t="s">
        <v>77</v>
      </c>
      <c r="C742" t="s">
        <v>1676</v>
      </c>
      <c r="D742" t="s">
        <v>79</v>
      </c>
      <c r="E742" s="2" t="str">
        <f>HYPERLINK("capsilon://?command=openfolder&amp;siteaddress=FAM.docvelocity-na8.net&amp;folderid=FX74B50169-1429-8CDF-6126-72F2902DFB3D","FX22039")</f>
        <v>FX22039</v>
      </c>
      <c r="F742" t="s">
        <v>80</v>
      </c>
      <c r="G742" t="s">
        <v>80</v>
      </c>
      <c r="H742" t="s">
        <v>81</v>
      </c>
      <c r="I742" t="s">
        <v>1677</v>
      </c>
      <c r="J742">
        <v>0</v>
      </c>
      <c r="K742" t="s">
        <v>83</v>
      </c>
      <c r="L742" t="s">
        <v>84</v>
      </c>
      <c r="M742" t="s">
        <v>85</v>
      </c>
      <c r="N742">
        <v>1</v>
      </c>
      <c r="O742" s="1">
        <v>44621.723298611112</v>
      </c>
      <c r="P742" s="1">
        <v>44621.946736111109</v>
      </c>
      <c r="Q742">
        <v>18770</v>
      </c>
      <c r="R742">
        <v>535</v>
      </c>
      <c r="S742" t="b">
        <v>0</v>
      </c>
      <c r="T742" t="s">
        <v>86</v>
      </c>
      <c r="U742" t="b">
        <v>0</v>
      </c>
      <c r="V742" t="s">
        <v>214</v>
      </c>
      <c r="W742" s="1">
        <v>44621.946736111109</v>
      </c>
      <c r="X742">
        <v>270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72</v>
      </c>
      <c r="AF742">
        <v>0</v>
      </c>
      <c r="AG742">
        <v>3</v>
      </c>
      <c r="AH742" t="s">
        <v>86</v>
      </c>
      <c r="AI742" t="s">
        <v>86</v>
      </c>
      <c r="AJ742" t="s">
        <v>86</v>
      </c>
      <c r="AK742" t="s">
        <v>86</v>
      </c>
      <c r="AL742" t="s">
        <v>86</v>
      </c>
      <c r="AM742" t="s">
        <v>86</v>
      </c>
      <c r="AN742" t="s">
        <v>86</v>
      </c>
      <c r="AO742" t="s">
        <v>86</v>
      </c>
      <c r="AP742" t="s">
        <v>86</v>
      </c>
      <c r="AQ742" t="s">
        <v>86</v>
      </c>
      <c r="AR742" t="s">
        <v>86</v>
      </c>
      <c r="AS742" t="s">
        <v>86</v>
      </c>
      <c r="AT742" t="s">
        <v>86</v>
      </c>
      <c r="AU742" t="s">
        <v>86</v>
      </c>
      <c r="AV742" t="s">
        <v>86</v>
      </c>
      <c r="AW742" t="s">
        <v>86</v>
      </c>
      <c r="AX742" t="s">
        <v>86</v>
      </c>
      <c r="AY742" t="s">
        <v>86</v>
      </c>
      <c r="AZ742" t="s">
        <v>86</v>
      </c>
      <c r="BA742" t="s">
        <v>86</v>
      </c>
      <c r="BB742" t="s">
        <v>86</v>
      </c>
      <c r="BC742" t="s">
        <v>86</v>
      </c>
      <c r="BD742" t="s">
        <v>86</v>
      </c>
      <c r="BE742" t="s">
        <v>86</v>
      </c>
    </row>
    <row r="743" spans="1:57" x14ac:dyDescent="0.45">
      <c r="A743" t="s">
        <v>1678</v>
      </c>
      <c r="B743" t="s">
        <v>77</v>
      </c>
      <c r="C743" t="s">
        <v>1679</v>
      </c>
      <c r="D743" t="s">
        <v>79</v>
      </c>
      <c r="E743" s="2" t="str">
        <f>HYPERLINK("capsilon://?command=openfolder&amp;siteaddress=FAM.docvelocity-na8.net&amp;folderid=FX423D9868-BE5B-B56E-A4B8-DFCC95244A8E","FX22034655")</f>
        <v>FX22034655</v>
      </c>
      <c r="F743" t="s">
        <v>80</v>
      </c>
      <c r="G743" t="s">
        <v>80</v>
      </c>
      <c r="H743" t="s">
        <v>81</v>
      </c>
      <c r="I743" t="s">
        <v>1680</v>
      </c>
      <c r="J743">
        <v>148</v>
      </c>
      <c r="K743" t="s">
        <v>83</v>
      </c>
      <c r="L743" t="s">
        <v>84</v>
      </c>
      <c r="M743" t="s">
        <v>85</v>
      </c>
      <c r="N743">
        <v>1</v>
      </c>
      <c r="O743" s="1">
        <v>44631.872245370374</v>
      </c>
      <c r="P743" s="1">
        <v>44632.210729166669</v>
      </c>
      <c r="Q743">
        <v>28892</v>
      </c>
      <c r="R743">
        <v>353</v>
      </c>
      <c r="S743" t="b">
        <v>0</v>
      </c>
      <c r="T743" t="s">
        <v>86</v>
      </c>
      <c r="U743" t="b">
        <v>0</v>
      </c>
      <c r="V743" t="s">
        <v>214</v>
      </c>
      <c r="W743" s="1">
        <v>44632.210729166669</v>
      </c>
      <c r="X743">
        <v>353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148</v>
      </c>
      <c r="AE743">
        <v>136</v>
      </c>
      <c r="AF743">
        <v>0</v>
      </c>
      <c r="AG743">
        <v>4</v>
      </c>
      <c r="AH743" t="s">
        <v>86</v>
      </c>
      <c r="AI743" t="s">
        <v>86</v>
      </c>
      <c r="AJ743" t="s">
        <v>86</v>
      </c>
      <c r="AK743" t="s">
        <v>86</v>
      </c>
      <c r="AL743" t="s">
        <v>86</v>
      </c>
      <c r="AM743" t="s">
        <v>86</v>
      </c>
      <c r="AN743" t="s">
        <v>86</v>
      </c>
      <c r="AO743" t="s">
        <v>86</v>
      </c>
      <c r="AP743" t="s">
        <v>86</v>
      </c>
      <c r="AQ743" t="s">
        <v>86</v>
      </c>
      <c r="AR743" t="s">
        <v>86</v>
      </c>
      <c r="AS743" t="s">
        <v>86</v>
      </c>
      <c r="AT743" t="s">
        <v>86</v>
      </c>
      <c r="AU743" t="s">
        <v>86</v>
      </c>
      <c r="AV743" t="s">
        <v>86</v>
      </c>
      <c r="AW743" t="s">
        <v>86</v>
      </c>
      <c r="AX743" t="s">
        <v>86</v>
      </c>
      <c r="AY743" t="s">
        <v>86</v>
      </c>
      <c r="AZ743" t="s">
        <v>86</v>
      </c>
      <c r="BA743" t="s">
        <v>86</v>
      </c>
      <c r="BB743" t="s">
        <v>86</v>
      </c>
      <c r="BC743" t="s">
        <v>86</v>
      </c>
      <c r="BD743" t="s">
        <v>86</v>
      </c>
      <c r="BE743" t="s">
        <v>86</v>
      </c>
    </row>
    <row r="744" spans="1:57" x14ac:dyDescent="0.45">
      <c r="A744" t="s">
        <v>1681</v>
      </c>
      <c r="B744" t="s">
        <v>77</v>
      </c>
      <c r="C744" t="s">
        <v>1682</v>
      </c>
      <c r="D744" t="s">
        <v>79</v>
      </c>
      <c r="E744" s="2" t="str">
        <f>HYPERLINK("capsilon://?command=openfolder&amp;siteaddress=FAM.docvelocity-na8.net&amp;folderid=FX24525DA9-3604-6B5F-8919-2F8019B75545","FX22034029")</f>
        <v>FX22034029</v>
      </c>
      <c r="F744" t="s">
        <v>80</v>
      </c>
      <c r="G744" t="s">
        <v>80</v>
      </c>
      <c r="H744" t="s">
        <v>81</v>
      </c>
      <c r="I744" t="s">
        <v>1683</v>
      </c>
      <c r="J744">
        <v>76</v>
      </c>
      <c r="K744" t="s">
        <v>83</v>
      </c>
      <c r="L744" t="s">
        <v>84</v>
      </c>
      <c r="M744" t="s">
        <v>85</v>
      </c>
      <c r="N744">
        <v>1</v>
      </c>
      <c r="O744" s="1">
        <v>44631.885694444441</v>
      </c>
      <c r="P744" s="1">
        <v>44632.215173611112</v>
      </c>
      <c r="Q744">
        <v>28084</v>
      </c>
      <c r="R744">
        <v>383</v>
      </c>
      <c r="S744" t="b">
        <v>0</v>
      </c>
      <c r="T744" t="s">
        <v>86</v>
      </c>
      <c r="U744" t="b">
        <v>0</v>
      </c>
      <c r="V744" t="s">
        <v>214</v>
      </c>
      <c r="W744" s="1">
        <v>44632.215173611112</v>
      </c>
      <c r="X744">
        <v>383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76</v>
      </c>
      <c r="AE744">
        <v>64</v>
      </c>
      <c r="AF744">
        <v>0</v>
      </c>
      <c r="AG744">
        <v>3</v>
      </c>
      <c r="AH744" t="s">
        <v>86</v>
      </c>
      <c r="AI744" t="s">
        <v>86</v>
      </c>
      <c r="AJ744" t="s">
        <v>86</v>
      </c>
      <c r="AK744" t="s">
        <v>86</v>
      </c>
      <c r="AL744" t="s">
        <v>86</v>
      </c>
      <c r="AM744" t="s">
        <v>86</v>
      </c>
      <c r="AN744" t="s">
        <v>86</v>
      </c>
      <c r="AO744" t="s">
        <v>86</v>
      </c>
      <c r="AP744" t="s">
        <v>86</v>
      </c>
      <c r="AQ744" t="s">
        <v>86</v>
      </c>
      <c r="AR744" t="s">
        <v>86</v>
      </c>
      <c r="AS744" t="s">
        <v>86</v>
      </c>
      <c r="AT744" t="s">
        <v>86</v>
      </c>
      <c r="AU744" t="s">
        <v>86</v>
      </c>
      <c r="AV744" t="s">
        <v>86</v>
      </c>
      <c r="AW744" t="s">
        <v>86</v>
      </c>
      <c r="AX744" t="s">
        <v>86</v>
      </c>
      <c r="AY744" t="s">
        <v>86</v>
      </c>
      <c r="AZ744" t="s">
        <v>86</v>
      </c>
      <c r="BA744" t="s">
        <v>86</v>
      </c>
      <c r="BB744" t="s">
        <v>86</v>
      </c>
      <c r="BC744" t="s">
        <v>86</v>
      </c>
      <c r="BD744" t="s">
        <v>86</v>
      </c>
      <c r="BE744" t="s">
        <v>86</v>
      </c>
    </row>
    <row r="745" spans="1:57" x14ac:dyDescent="0.45">
      <c r="A745" t="s">
        <v>1684</v>
      </c>
      <c r="B745" t="s">
        <v>77</v>
      </c>
      <c r="C745" t="s">
        <v>1685</v>
      </c>
      <c r="D745" t="s">
        <v>79</v>
      </c>
      <c r="E745" s="2" t="str">
        <f>HYPERLINK("capsilon://?command=openfolder&amp;siteaddress=FAM.docvelocity-na8.net&amp;folderid=FX1E173465-534C-9A3B-7E03-D8B9D8069DB8","FX22035449")</f>
        <v>FX22035449</v>
      </c>
      <c r="F745" t="s">
        <v>80</v>
      </c>
      <c r="G745" t="s">
        <v>80</v>
      </c>
      <c r="H745" t="s">
        <v>81</v>
      </c>
      <c r="I745" t="s">
        <v>1686</v>
      </c>
      <c r="J745">
        <v>175</v>
      </c>
      <c r="K745" t="s">
        <v>83</v>
      </c>
      <c r="L745" t="s">
        <v>84</v>
      </c>
      <c r="M745" t="s">
        <v>85</v>
      </c>
      <c r="N745">
        <v>1</v>
      </c>
      <c r="O745" s="1">
        <v>44631.906192129631</v>
      </c>
      <c r="P745" s="1">
        <v>44632.25341435185</v>
      </c>
      <c r="Q745">
        <v>29193</v>
      </c>
      <c r="R745">
        <v>807</v>
      </c>
      <c r="S745" t="b">
        <v>0</v>
      </c>
      <c r="T745" t="s">
        <v>86</v>
      </c>
      <c r="U745" t="b">
        <v>0</v>
      </c>
      <c r="V745" t="s">
        <v>214</v>
      </c>
      <c r="W745" s="1">
        <v>44632.25341435185</v>
      </c>
      <c r="X745">
        <v>802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175</v>
      </c>
      <c r="AE745">
        <v>151</v>
      </c>
      <c r="AF745">
        <v>0</v>
      </c>
      <c r="AG745">
        <v>6</v>
      </c>
      <c r="AH745" t="s">
        <v>86</v>
      </c>
      <c r="AI745" t="s">
        <v>86</v>
      </c>
      <c r="AJ745" t="s">
        <v>86</v>
      </c>
      <c r="AK745" t="s">
        <v>86</v>
      </c>
      <c r="AL745" t="s">
        <v>86</v>
      </c>
      <c r="AM745" t="s">
        <v>86</v>
      </c>
      <c r="AN745" t="s">
        <v>86</v>
      </c>
      <c r="AO745" t="s">
        <v>86</v>
      </c>
      <c r="AP745" t="s">
        <v>86</v>
      </c>
      <c r="AQ745" t="s">
        <v>86</v>
      </c>
      <c r="AR745" t="s">
        <v>86</v>
      </c>
      <c r="AS745" t="s">
        <v>86</v>
      </c>
      <c r="AT745" t="s">
        <v>86</v>
      </c>
      <c r="AU745" t="s">
        <v>86</v>
      </c>
      <c r="AV745" t="s">
        <v>86</v>
      </c>
      <c r="AW745" t="s">
        <v>86</v>
      </c>
      <c r="AX745" t="s">
        <v>86</v>
      </c>
      <c r="AY745" t="s">
        <v>86</v>
      </c>
      <c r="AZ745" t="s">
        <v>86</v>
      </c>
      <c r="BA745" t="s">
        <v>86</v>
      </c>
      <c r="BB745" t="s">
        <v>86</v>
      </c>
      <c r="BC745" t="s">
        <v>86</v>
      </c>
      <c r="BD745" t="s">
        <v>86</v>
      </c>
      <c r="BE745" t="s">
        <v>86</v>
      </c>
    </row>
    <row r="746" spans="1:57" x14ac:dyDescent="0.45">
      <c r="A746" t="s">
        <v>1687</v>
      </c>
      <c r="B746" t="s">
        <v>77</v>
      </c>
      <c r="C746" t="s">
        <v>1129</v>
      </c>
      <c r="D746" t="s">
        <v>79</v>
      </c>
      <c r="E746" s="2" t="str">
        <f t="shared" ref="E746:E751" si="15">HYPERLINK("capsilon://?command=openfolder&amp;siteaddress=FAM.docvelocity-na8.net&amp;folderid=FX3EA3138A-F8ED-C48C-A960-4B899FCB3839","FX22033855")</f>
        <v>FX22033855</v>
      </c>
      <c r="F746" t="s">
        <v>80</v>
      </c>
      <c r="G746" t="s">
        <v>80</v>
      </c>
      <c r="H746" t="s">
        <v>81</v>
      </c>
      <c r="I746" t="s">
        <v>1688</v>
      </c>
      <c r="J746">
        <v>28</v>
      </c>
      <c r="K746" t="s">
        <v>83</v>
      </c>
      <c r="L746" t="s">
        <v>84</v>
      </c>
      <c r="M746" t="s">
        <v>85</v>
      </c>
      <c r="N746">
        <v>2</v>
      </c>
      <c r="O746" s="1">
        <v>44631.927430555559</v>
      </c>
      <c r="P746" s="1">
        <v>44634.251631944448</v>
      </c>
      <c r="Q746">
        <v>200374</v>
      </c>
      <c r="R746">
        <v>437</v>
      </c>
      <c r="S746" t="b">
        <v>0</v>
      </c>
      <c r="T746" t="s">
        <v>86</v>
      </c>
      <c r="U746" t="b">
        <v>0</v>
      </c>
      <c r="V746" t="s">
        <v>214</v>
      </c>
      <c r="W746" s="1">
        <v>44632.287326388891</v>
      </c>
      <c r="X746">
        <v>309</v>
      </c>
      <c r="Y746">
        <v>21</v>
      </c>
      <c r="Z746">
        <v>0</v>
      </c>
      <c r="AA746">
        <v>21</v>
      </c>
      <c r="AB746">
        <v>0</v>
      </c>
      <c r="AC746">
        <v>1</v>
      </c>
      <c r="AD746">
        <v>7</v>
      </c>
      <c r="AE746">
        <v>0</v>
      </c>
      <c r="AF746">
        <v>0</v>
      </c>
      <c r="AG746">
        <v>0</v>
      </c>
      <c r="AH746" t="s">
        <v>257</v>
      </c>
      <c r="AI746" s="1">
        <v>44634.251631944448</v>
      </c>
      <c r="AJ746">
        <v>115</v>
      </c>
      <c r="AK746">
        <v>1</v>
      </c>
      <c r="AL746">
        <v>0</v>
      </c>
      <c r="AM746">
        <v>1</v>
      </c>
      <c r="AN746">
        <v>0</v>
      </c>
      <c r="AO746">
        <v>0</v>
      </c>
      <c r="AP746">
        <v>6</v>
      </c>
      <c r="AQ746">
        <v>0</v>
      </c>
      <c r="AR746">
        <v>0</v>
      </c>
      <c r="AS746">
        <v>0</v>
      </c>
      <c r="AT746" t="s">
        <v>86</v>
      </c>
      <c r="AU746" t="s">
        <v>86</v>
      </c>
      <c r="AV746" t="s">
        <v>86</v>
      </c>
      <c r="AW746" t="s">
        <v>86</v>
      </c>
      <c r="AX746" t="s">
        <v>86</v>
      </c>
      <c r="AY746" t="s">
        <v>86</v>
      </c>
      <c r="AZ746" t="s">
        <v>86</v>
      </c>
      <c r="BA746" t="s">
        <v>86</v>
      </c>
      <c r="BB746" t="s">
        <v>86</v>
      </c>
      <c r="BC746" t="s">
        <v>86</v>
      </c>
      <c r="BD746" t="s">
        <v>86</v>
      </c>
      <c r="BE746" t="s">
        <v>86</v>
      </c>
    </row>
    <row r="747" spans="1:57" x14ac:dyDescent="0.45">
      <c r="A747" t="s">
        <v>1689</v>
      </c>
      <c r="B747" t="s">
        <v>77</v>
      </c>
      <c r="C747" t="s">
        <v>1129</v>
      </c>
      <c r="D747" t="s">
        <v>79</v>
      </c>
      <c r="E747" s="2" t="str">
        <f t="shared" si="15"/>
        <v>FX22033855</v>
      </c>
      <c r="F747" t="s">
        <v>80</v>
      </c>
      <c r="G747" t="s">
        <v>80</v>
      </c>
      <c r="H747" t="s">
        <v>81</v>
      </c>
      <c r="I747" t="s">
        <v>1690</v>
      </c>
      <c r="J747">
        <v>28</v>
      </c>
      <c r="K747" t="s">
        <v>83</v>
      </c>
      <c r="L747" t="s">
        <v>84</v>
      </c>
      <c r="M747" t="s">
        <v>85</v>
      </c>
      <c r="N747">
        <v>2</v>
      </c>
      <c r="O747" s="1">
        <v>44631.927511574075</v>
      </c>
      <c r="P747" s="1">
        <v>44634.253252314818</v>
      </c>
      <c r="Q747">
        <v>200569</v>
      </c>
      <c r="R747">
        <v>375</v>
      </c>
      <c r="S747" t="b">
        <v>0</v>
      </c>
      <c r="T747" t="s">
        <v>86</v>
      </c>
      <c r="U747" t="b">
        <v>0</v>
      </c>
      <c r="V747" t="s">
        <v>214</v>
      </c>
      <c r="W747" s="1">
        <v>44632.290069444447</v>
      </c>
      <c r="X747">
        <v>236</v>
      </c>
      <c r="Y747">
        <v>21</v>
      </c>
      <c r="Z747">
        <v>0</v>
      </c>
      <c r="AA747">
        <v>21</v>
      </c>
      <c r="AB747">
        <v>0</v>
      </c>
      <c r="AC747">
        <v>0</v>
      </c>
      <c r="AD747">
        <v>7</v>
      </c>
      <c r="AE747">
        <v>0</v>
      </c>
      <c r="AF747">
        <v>0</v>
      </c>
      <c r="AG747">
        <v>0</v>
      </c>
      <c r="AH747" t="s">
        <v>257</v>
      </c>
      <c r="AI747" s="1">
        <v>44634.253252314818</v>
      </c>
      <c r="AJ747">
        <v>139</v>
      </c>
      <c r="AK747">
        <v>1</v>
      </c>
      <c r="AL747">
        <v>0</v>
      </c>
      <c r="AM747">
        <v>1</v>
      </c>
      <c r="AN747">
        <v>0</v>
      </c>
      <c r="AO747">
        <v>0</v>
      </c>
      <c r="AP747">
        <v>6</v>
      </c>
      <c r="AQ747">
        <v>0</v>
      </c>
      <c r="AR747">
        <v>0</v>
      </c>
      <c r="AS747">
        <v>0</v>
      </c>
      <c r="AT747" t="s">
        <v>86</v>
      </c>
      <c r="AU747" t="s">
        <v>86</v>
      </c>
      <c r="AV747" t="s">
        <v>86</v>
      </c>
      <c r="AW747" t="s">
        <v>86</v>
      </c>
      <c r="AX747" t="s">
        <v>86</v>
      </c>
      <c r="AY747" t="s">
        <v>86</v>
      </c>
      <c r="AZ747" t="s">
        <v>86</v>
      </c>
      <c r="BA747" t="s">
        <v>86</v>
      </c>
      <c r="BB747" t="s">
        <v>86</v>
      </c>
      <c r="BC747" t="s">
        <v>86</v>
      </c>
      <c r="BD747" t="s">
        <v>86</v>
      </c>
      <c r="BE747" t="s">
        <v>86</v>
      </c>
    </row>
    <row r="748" spans="1:57" x14ac:dyDescent="0.45">
      <c r="A748" t="s">
        <v>1691</v>
      </c>
      <c r="B748" t="s">
        <v>77</v>
      </c>
      <c r="C748" t="s">
        <v>1129</v>
      </c>
      <c r="D748" t="s">
        <v>79</v>
      </c>
      <c r="E748" s="2" t="str">
        <f t="shared" si="15"/>
        <v>FX22033855</v>
      </c>
      <c r="F748" t="s">
        <v>80</v>
      </c>
      <c r="G748" t="s">
        <v>80</v>
      </c>
      <c r="H748" t="s">
        <v>81</v>
      </c>
      <c r="I748" t="s">
        <v>1692</v>
      </c>
      <c r="J748">
        <v>28</v>
      </c>
      <c r="K748" t="s">
        <v>83</v>
      </c>
      <c r="L748" t="s">
        <v>84</v>
      </c>
      <c r="M748" t="s">
        <v>85</v>
      </c>
      <c r="N748">
        <v>2</v>
      </c>
      <c r="O748" s="1">
        <v>44631.927766203706</v>
      </c>
      <c r="P748" s="1">
        <v>44634.253923611112</v>
      </c>
      <c r="Q748">
        <v>200587</v>
      </c>
      <c r="R748">
        <v>393</v>
      </c>
      <c r="S748" t="b">
        <v>0</v>
      </c>
      <c r="T748" t="s">
        <v>86</v>
      </c>
      <c r="U748" t="b">
        <v>0</v>
      </c>
      <c r="V748" t="s">
        <v>91</v>
      </c>
      <c r="W748" s="1">
        <v>44632.292361111111</v>
      </c>
      <c r="X748">
        <v>269</v>
      </c>
      <c r="Y748">
        <v>21</v>
      </c>
      <c r="Z748">
        <v>0</v>
      </c>
      <c r="AA748">
        <v>21</v>
      </c>
      <c r="AB748">
        <v>0</v>
      </c>
      <c r="AC748">
        <v>5</v>
      </c>
      <c r="AD748">
        <v>7</v>
      </c>
      <c r="AE748">
        <v>0</v>
      </c>
      <c r="AF748">
        <v>0</v>
      </c>
      <c r="AG748">
        <v>0</v>
      </c>
      <c r="AH748" t="s">
        <v>746</v>
      </c>
      <c r="AI748" s="1">
        <v>44634.253923611112</v>
      </c>
      <c r="AJ748">
        <v>124</v>
      </c>
      <c r="AK748">
        <v>1</v>
      </c>
      <c r="AL748">
        <v>0</v>
      </c>
      <c r="AM748">
        <v>1</v>
      </c>
      <c r="AN748">
        <v>0</v>
      </c>
      <c r="AO748">
        <v>1</v>
      </c>
      <c r="AP748">
        <v>6</v>
      </c>
      <c r="AQ748">
        <v>0</v>
      </c>
      <c r="AR748">
        <v>0</v>
      </c>
      <c r="AS748">
        <v>0</v>
      </c>
      <c r="AT748" t="s">
        <v>86</v>
      </c>
      <c r="AU748" t="s">
        <v>86</v>
      </c>
      <c r="AV748" t="s">
        <v>86</v>
      </c>
      <c r="AW748" t="s">
        <v>86</v>
      </c>
      <c r="AX748" t="s">
        <v>86</v>
      </c>
      <c r="AY748" t="s">
        <v>86</v>
      </c>
      <c r="AZ748" t="s">
        <v>86</v>
      </c>
      <c r="BA748" t="s">
        <v>86</v>
      </c>
      <c r="BB748" t="s">
        <v>86</v>
      </c>
      <c r="BC748" t="s">
        <v>86</v>
      </c>
      <c r="BD748" t="s">
        <v>86</v>
      </c>
      <c r="BE748" t="s">
        <v>86</v>
      </c>
    </row>
    <row r="749" spans="1:57" x14ac:dyDescent="0.45">
      <c r="A749" t="s">
        <v>1693</v>
      </c>
      <c r="B749" t="s">
        <v>77</v>
      </c>
      <c r="C749" t="s">
        <v>1129</v>
      </c>
      <c r="D749" t="s">
        <v>79</v>
      </c>
      <c r="E749" s="2" t="str">
        <f t="shared" si="15"/>
        <v>FX22033855</v>
      </c>
      <c r="F749" t="s">
        <v>80</v>
      </c>
      <c r="G749" t="s">
        <v>80</v>
      </c>
      <c r="H749" t="s">
        <v>81</v>
      </c>
      <c r="I749" t="s">
        <v>1694</v>
      </c>
      <c r="J749">
        <v>28</v>
      </c>
      <c r="K749" t="s">
        <v>83</v>
      </c>
      <c r="L749" t="s">
        <v>84</v>
      </c>
      <c r="M749" t="s">
        <v>85</v>
      </c>
      <c r="N749">
        <v>2</v>
      </c>
      <c r="O749" s="1">
        <v>44631.927997685183</v>
      </c>
      <c r="P749" s="1">
        <v>44634.254421296297</v>
      </c>
      <c r="Q749">
        <v>200577</v>
      </c>
      <c r="R749">
        <v>426</v>
      </c>
      <c r="S749" t="b">
        <v>0</v>
      </c>
      <c r="T749" t="s">
        <v>86</v>
      </c>
      <c r="U749" t="b">
        <v>0</v>
      </c>
      <c r="V749" t="s">
        <v>214</v>
      </c>
      <c r="W749" s="1">
        <v>44632.293854166666</v>
      </c>
      <c r="X749">
        <v>326</v>
      </c>
      <c r="Y749">
        <v>21</v>
      </c>
      <c r="Z749">
        <v>0</v>
      </c>
      <c r="AA749">
        <v>21</v>
      </c>
      <c r="AB749">
        <v>0</v>
      </c>
      <c r="AC749">
        <v>5</v>
      </c>
      <c r="AD749">
        <v>7</v>
      </c>
      <c r="AE749">
        <v>0</v>
      </c>
      <c r="AF749">
        <v>0</v>
      </c>
      <c r="AG749">
        <v>0</v>
      </c>
      <c r="AH749" t="s">
        <v>257</v>
      </c>
      <c r="AI749" s="1">
        <v>44634.254421296297</v>
      </c>
      <c r="AJ749">
        <v>100</v>
      </c>
      <c r="AK749">
        <v>1</v>
      </c>
      <c r="AL749">
        <v>0</v>
      </c>
      <c r="AM749">
        <v>1</v>
      </c>
      <c r="AN749">
        <v>0</v>
      </c>
      <c r="AO749">
        <v>0</v>
      </c>
      <c r="AP749">
        <v>6</v>
      </c>
      <c r="AQ749">
        <v>0</v>
      </c>
      <c r="AR749">
        <v>0</v>
      </c>
      <c r="AS749">
        <v>0</v>
      </c>
      <c r="AT749" t="s">
        <v>86</v>
      </c>
      <c r="AU749" t="s">
        <v>86</v>
      </c>
      <c r="AV749" t="s">
        <v>86</v>
      </c>
      <c r="AW749" t="s">
        <v>86</v>
      </c>
      <c r="AX749" t="s">
        <v>86</v>
      </c>
      <c r="AY749" t="s">
        <v>86</v>
      </c>
      <c r="AZ749" t="s">
        <v>86</v>
      </c>
      <c r="BA749" t="s">
        <v>86</v>
      </c>
      <c r="BB749" t="s">
        <v>86</v>
      </c>
      <c r="BC749" t="s">
        <v>86</v>
      </c>
      <c r="BD749" t="s">
        <v>86</v>
      </c>
      <c r="BE749" t="s">
        <v>86</v>
      </c>
    </row>
    <row r="750" spans="1:57" x14ac:dyDescent="0.45">
      <c r="A750" t="s">
        <v>1695</v>
      </c>
      <c r="B750" t="s">
        <v>77</v>
      </c>
      <c r="C750" t="s">
        <v>1129</v>
      </c>
      <c r="D750" t="s">
        <v>79</v>
      </c>
      <c r="E750" s="2" t="str">
        <f t="shared" si="15"/>
        <v>FX22033855</v>
      </c>
      <c r="F750" t="s">
        <v>80</v>
      </c>
      <c r="G750" t="s">
        <v>80</v>
      </c>
      <c r="H750" t="s">
        <v>81</v>
      </c>
      <c r="I750" t="s">
        <v>1696</v>
      </c>
      <c r="J750">
        <v>28</v>
      </c>
      <c r="K750" t="s">
        <v>83</v>
      </c>
      <c r="L750" t="s">
        <v>84</v>
      </c>
      <c r="M750" t="s">
        <v>85</v>
      </c>
      <c r="N750">
        <v>2</v>
      </c>
      <c r="O750" s="1">
        <v>44631.928252314814</v>
      </c>
      <c r="P750" s="1">
        <v>44634.255416666667</v>
      </c>
      <c r="Q750">
        <v>200699</v>
      </c>
      <c r="R750">
        <v>368</v>
      </c>
      <c r="S750" t="b">
        <v>0</v>
      </c>
      <c r="T750" t="s">
        <v>86</v>
      </c>
      <c r="U750" t="b">
        <v>0</v>
      </c>
      <c r="V750" t="s">
        <v>91</v>
      </c>
      <c r="W750" s="1">
        <v>44632.29515046296</v>
      </c>
      <c r="X750">
        <v>240</v>
      </c>
      <c r="Y750">
        <v>21</v>
      </c>
      <c r="Z750">
        <v>0</v>
      </c>
      <c r="AA750">
        <v>21</v>
      </c>
      <c r="AB750">
        <v>0</v>
      </c>
      <c r="AC750">
        <v>0</v>
      </c>
      <c r="AD750">
        <v>7</v>
      </c>
      <c r="AE750">
        <v>0</v>
      </c>
      <c r="AF750">
        <v>0</v>
      </c>
      <c r="AG750">
        <v>0</v>
      </c>
      <c r="AH750" t="s">
        <v>746</v>
      </c>
      <c r="AI750" s="1">
        <v>44634.255416666667</v>
      </c>
      <c r="AJ750">
        <v>128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7</v>
      </c>
      <c r="AQ750">
        <v>0</v>
      </c>
      <c r="AR750">
        <v>0</v>
      </c>
      <c r="AS750">
        <v>0</v>
      </c>
      <c r="AT750" t="s">
        <v>86</v>
      </c>
      <c r="AU750" t="s">
        <v>86</v>
      </c>
      <c r="AV750" t="s">
        <v>86</v>
      </c>
      <c r="AW750" t="s">
        <v>86</v>
      </c>
      <c r="AX750" t="s">
        <v>86</v>
      </c>
      <c r="AY750" t="s">
        <v>86</v>
      </c>
      <c r="AZ750" t="s">
        <v>86</v>
      </c>
      <c r="BA750" t="s">
        <v>86</v>
      </c>
      <c r="BB750" t="s">
        <v>86</v>
      </c>
      <c r="BC750" t="s">
        <v>86</v>
      </c>
      <c r="BD750" t="s">
        <v>86</v>
      </c>
      <c r="BE750" t="s">
        <v>86</v>
      </c>
    </row>
    <row r="751" spans="1:57" x14ac:dyDescent="0.45">
      <c r="A751" t="s">
        <v>1697</v>
      </c>
      <c r="B751" t="s">
        <v>77</v>
      </c>
      <c r="C751" t="s">
        <v>1129</v>
      </c>
      <c r="D751" t="s">
        <v>79</v>
      </c>
      <c r="E751" s="2" t="str">
        <f t="shared" si="15"/>
        <v>FX22033855</v>
      </c>
      <c r="F751" t="s">
        <v>80</v>
      </c>
      <c r="G751" t="s">
        <v>80</v>
      </c>
      <c r="H751" t="s">
        <v>81</v>
      </c>
      <c r="I751" t="s">
        <v>1698</v>
      </c>
      <c r="J751">
        <v>28</v>
      </c>
      <c r="K751" t="s">
        <v>83</v>
      </c>
      <c r="L751" t="s">
        <v>84</v>
      </c>
      <c r="M751" t="s">
        <v>85</v>
      </c>
      <c r="N751">
        <v>2</v>
      </c>
      <c r="O751" s="1">
        <v>44631.928495370368</v>
      </c>
      <c r="P751" s="1">
        <v>44634.255254629628</v>
      </c>
      <c r="Q751">
        <v>200424</v>
      </c>
      <c r="R751">
        <v>608</v>
      </c>
      <c r="S751" t="b">
        <v>0</v>
      </c>
      <c r="T751" t="s">
        <v>86</v>
      </c>
      <c r="U751" t="b">
        <v>0</v>
      </c>
      <c r="V751" t="s">
        <v>214</v>
      </c>
      <c r="W751" s="1">
        <v>44632.300069444442</v>
      </c>
      <c r="X751">
        <v>537</v>
      </c>
      <c r="Y751">
        <v>21</v>
      </c>
      <c r="Z751">
        <v>0</v>
      </c>
      <c r="AA751">
        <v>21</v>
      </c>
      <c r="AB751">
        <v>0</v>
      </c>
      <c r="AC751">
        <v>3</v>
      </c>
      <c r="AD751">
        <v>7</v>
      </c>
      <c r="AE751">
        <v>0</v>
      </c>
      <c r="AF751">
        <v>0</v>
      </c>
      <c r="AG751">
        <v>0</v>
      </c>
      <c r="AH751" t="s">
        <v>257</v>
      </c>
      <c r="AI751" s="1">
        <v>44634.255254629628</v>
      </c>
      <c r="AJ751">
        <v>71</v>
      </c>
      <c r="AK751">
        <v>1</v>
      </c>
      <c r="AL751">
        <v>0</v>
      </c>
      <c r="AM751">
        <v>1</v>
      </c>
      <c r="AN751">
        <v>0</v>
      </c>
      <c r="AO751">
        <v>0</v>
      </c>
      <c r="AP751">
        <v>6</v>
      </c>
      <c r="AQ751">
        <v>0</v>
      </c>
      <c r="AR751">
        <v>0</v>
      </c>
      <c r="AS751">
        <v>0</v>
      </c>
      <c r="AT751" t="s">
        <v>86</v>
      </c>
      <c r="AU751" t="s">
        <v>86</v>
      </c>
      <c r="AV751" t="s">
        <v>86</v>
      </c>
      <c r="AW751" t="s">
        <v>86</v>
      </c>
      <c r="AX751" t="s">
        <v>86</v>
      </c>
      <c r="AY751" t="s">
        <v>86</v>
      </c>
      <c r="AZ751" t="s">
        <v>86</v>
      </c>
      <c r="BA751" t="s">
        <v>86</v>
      </c>
      <c r="BB751" t="s">
        <v>86</v>
      </c>
      <c r="BC751" t="s">
        <v>86</v>
      </c>
      <c r="BD751" t="s">
        <v>86</v>
      </c>
      <c r="BE751" t="s">
        <v>86</v>
      </c>
    </row>
    <row r="752" spans="1:57" x14ac:dyDescent="0.45">
      <c r="A752" t="s">
        <v>1699</v>
      </c>
      <c r="B752" t="s">
        <v>77</v>
      </c>
      <c r="C752" t="s">
        <v>1203</v>
      </c>
      <c r="D752" t="s">
        <v>79</v>
      </c>
      <c r="E752" s="2" t="str">
        <f t="shared" ref="E752:E771" si="16">HYPERLINK("capsilon://?command=openfolder&amp;siteaddress=FAM.docvelocity-na8.net&amp;folderid=FX2A87A791-62F9-AD17-6423-4737191E9B85","FX22033663")</f>
        <v>FX22033663</v>
      </c>
      <c r="F752" t="s">
        <v>80</v>
      </c>
      <c r="G752" t="s">
        <v>80</v>
      </c>
      <c r="H752" t="s">
        <v>81</v>
      </c>
      <c r="I752" t="s">
        <v>1700</v>
      </c>
      <c r="J752">
        <v>28</v>
      </c>
      <c r="K752" t="s">
        <v>83</v>
      </c>
      <c r="L752" t="s">
        <v>84</v>
      </c>
      <c r="M752" t="s">
        <v>85</v>
      </c>
      <c r="N752">
        <v>2</v>
      </c>
      <c r="O752" s="1">
        <v>44631.949826388889</v>
      </c>
      <c r="P752" s="1">
        <v>44634.256192129629</v>
      </c>
      <c r="Q752">
        <v>199021</v>
      </c>
      <c r="R752">
        <v>249</v>
      </c>
      <c r="S752" t="b">
        <v>0</v>
      </c>
      <c r="T752" t="s">
        <v>86</v>
      </c>
      <c r="U752" t="b">
        <v>0</v>
      </c>
      <c r="V752" t="s">
        <v>91</v>
      </c>
      <c r="W752" s="1">
        <v>44632.297118055554</v>
      </c>
      <c r="X752">
        <v>169</v>
      </c>
      <c r="Y752">
        <v>21</v>
      </c>
      <c r="Z752">
        <v>0</v>
      </c>
      <c r="AA752">
        <v>21</v>
      </c>
      <c r="AB752">
        <v>0</v>
      </c>
      <c r="AC752">
        <v>0</v>
      </c>
      <c r="AD752">
        <v>7</v>
      </c>
      <c r="AE752">
        <v>0</v>
      </c>
      <c r="AF752">
        <v>0</v>
      </c>
      <c r="AG752">
        <v>0</v>
      </c>
      <c r="AH752" t="s">
        <v>257</v>
      </c>
      <c r="AI752" s="1">
        <v>44634.256192129629</v>
      </c>
      <c r="AJ752">
        <v>80</v>
      </c>
      <c r="AK752">
        <v>1</v>
      </c>
      <c r="AL752">
        <v>0</v>
      </c>
      <c r="AM752">
        <v>1</v>
      </c>
      <c r="AN752">
        <v>0</v>
      </c>
      <c r="AO752">
        <v>0</v>
      </c>
      <c r="AP752">
        <v>6</v>
      </c>
      <c r="AQ752">
        <v>0</v>
      </c>
      <c r="AR752">
        <v>0</v>
      </c>
      <c r="AS752">
        <v>0</v>
      </c>
      <c r="AT752" t="s">
        <v>86</v>
      </c>
      <c r="AU752" t="s">
        <v>86</v>
      </c>
      <c r="AV752" t="s">
        <v>86</v>
      </c>
      <c r="AW752" t="s">
        <v>86</v>
      </c>
      <c r="AX752" t="s">
        <v>86</v>
      </c>
      <c r="AY752" t="s">
        <v>86</v>
      </c>
      <c r="AZ752" t="s">
        <v>86</v>
      </c>
      <c r="BA752" t="s">
        <v>86</v>
      </c>
      <c r="BB752" t="s">
        <v>86</v>
      </c>
      <c r="BC752" t="s">
        <v>86</v>
      </c>
      <c r="BD752" t="s">
        <v>86</v>
      </c>
      <c r="BE752" t="s">
        <v>86</v>
      </c>
    </row>
    <row r="753" spans="1:57" x14ac:dyDescent="0.45">
      <c r="A753" t="s">
        <v>1701</v>
      </c>
      <c r="B753" t="s">
        <v>77</v>
      </c>
      <c r="C753" t="s">
        <v>1203</v>
      </c>
      <c r="D753" t="s">
        <v>79</v>
      </c>
      <c r="E753" s="2" t="str">
        <f t="shared" si="16"/>
        <v>FX22033663</v>
      </c>
      <c r="F753" t="s">
        <v>80</v>
      </c>
      <c r="G753" t="s">
        <v>80</v>
      </c>
      <c r="H753" t="s">
        <v>81</v>
      </c>
      <c r="I753" t="s">
        <v>1702</v>
      </c>
      <c r="J753">
        <v>28</v>
      </c>
      <c r="K753" t="s">
        <v>83</v>
      </c>
      <c r="L753" t="s">
        <v>84</v>
      </c>
      <c r="M753" t="s">
        <v>85</v>
      </c>
      <c r="N753">
        <v>2</v>
      </c>
      <c r="O753" s="1">
        <v>44631.950173611112</v>
      </c>
      <c r="P753" s="1">
        <v>44634.257152777776</v>
      </c>
      <c r="Q753">
        <v>198939</v>
      </c>
      <c r="R753">
        <v>384</v>
      </c>
      <c r="S753" t="b">
        <v>0</v>
      </c>
      <c r="T753" t="s">
        <v>86</v>
      </c>
      <c r="U753" t="b">
        <v>0</v>
      </c>
      <c r="V753" t="s">
        <v>91</v>
      </c>
      <c r="W753" s="1">
        <v>44632.299849537034</v>
      </c>
      <c r="X753">
        <v>235</v>
      </c>
      <c r="Y753">
        <v>21</v>
      </c>
      <c r="Z753">
        <v>0</v>
      </c>
      <c r="AA753">
        <v>21</v>
      </c>
      <c r="AB753">
        <v>0</v>
      </c>
      <c r="AC753">
        <v>0</v>
      </c>
      <c r="AD753">
        <v>7</v>
      </c>
      <c r="AE753">
        <v>0</v>
      </c>
      <c r="AF753">
        <v>0</v>
      </c>
      <c r="AG753">
        <v>0</v>
      </c>
      <c r="AH753" t="s">
        <v>746</v>
      </c>
      <c r="AI753" s="1">
        <v>44634.257152777776</v>
      </c>
      <c r="AJ753">
        <v>149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7</v>
      </c>
      <c r="AQ753">
        <v>0</v>
      </c>
      <c r="AR753">
        <v>0</v>
      </c>
      <c r="AS753">
        <v>0</v>
      </c>
      <c r="AT753" t="s">
        <v>86</v>
      </c>
      <c r="AU753" t="s">
        <v>86</v>
      </c>
      <c r="AV753" t="s">
        <v>86</v>
      </c>
      <c r="AW753" t="s">
        <v>86</v>
      </c>
      <c r="AX753" t="s">
        <v>86</v>
      </c>
      <c r="AY753" t="s">
        <v>86</v>
      </c>
      <c r="AZ753" t="s">
        <v>86</v>
      </c>
      <c r="BA753" t="s">
        <v>86</v>
      </c>
      <c r="BB753" t="s">
        <v>86</v>
      </c>
      <c r="BC753" t="s">
        <v>86</v>
      </c>
      <c r="BD753" t="s">
        <v>86</v>
      </c>
      <c r="BE753" t="s">
        <v>86</v>
      </c>
    </row>
    <row r="754" spans="1:57" x14ac:dyDescent="0.45">
      <c r="A754" t="s">
        <v>1703</v>
      </c>
      <c r="B754" t="s">
        <v>77</v>
      </c>
      <c r="C754" t="s">
        <v>1203</v>
      </c>
      <c r="D754" t="s">
        <v>79</v>
      </c>
      <c r="E754" s="2" t="str">
        <f t="shared" si="16"/>
        <v>FX22033663</v>
      </c>
      <c r="F754" t="s">
        <v>80</v>
      </c>
      <c r="G754" t="s">
        <v>80</v>
      </c>
      <c r="H754" t="s">
        <v>81</v>
      </c>
      <c r="I754" t="s">
        <v>1704</v>
      </c>
      <c r="J754">
        <v>50</v>
      </c>
      <c r="K754" t="s">
        <v>83</v>
      </c>
      <c r="L754" t="s">
        <v>84</v>
      </c>
      <c r="M754" t="s">
        <v>85</v>
      </c>
      <c r="N754">
        <v>2</v>
      </c>
      <c r="O754" s="1">
        <v>44631.950335648151</v>
      </c>
      <c r="P754" s="1">
        <v>44634.2575</v>
      </c>
      <c r="Q754">
        <v>198779</v>
      </c>
      <c r="R754">
        <v>560</v>
      </c>
      <c r="S754" t="b">
        <v>0</v>
      </c>
      <c r="T754" t="s">
        <v>86</v>
      </c>
      <c r="U754" t="b">
        <v>0</v>
      </c>
      <c r="V754" t="s">
        <v>87</v>
      </c>
      <c r="W754" s="1">
        <v>44632.36042824074</v>
      </c>
      <c r="X754">
        <v>333</v>
      </c>
      <c r="Y754">
        <v>40</v>
      </c>
      <c r="Z754">
        <v>0</v>
      </c>
      <c r="AA754">
        <v>40</v>
      </c>
      <c r="AB754">
        <v>0</v>
      </c>
      <c r="AC754">
        <v>6</v>
      </c>
      <c r="AD754">
        <v>10</v>
      </c>
      <c r="AE754">
        <v>0</v>
      </c>
      <c r="AF754">
        <v>0</v>
      </c>
      <c r="AG754">
        <v>0</v>
      </c>
      <c r="AH754" t="s">
        <v>257</v>
      </c>
      <c r="AI754" s="1">
        <v>44634.2575</v>
      </c>
      <c r="AJ754">
        <v>112</v>
      </c>
      <c r="AK754">
        <v>2</v>
      </c>
      <c r="AL754">
        <v>0</v>
      </c>
      <c r="AM754">
        <v>2</v>
      </c>
      <c r="AN754">
        <v>0</v>
      </c>
      <c r="AO754">
        <v>1</v>
      </c>
      <c r="AP754">
        <v>8</v>
      </c>
      <c r="AQ754">
        <v>0</v>
      </c>
      <c r="AR754">
        <v>0</v>
      </c>
      <c r="AS754">
        <v>0</v>
      </c>
      <c r="AT754" t="s">
        <v>86</v>
      </c>
      <c r="AU754" t="s">
        <v>86</v>
      </c>
      <c r="AV754" t="s">
        <v>86</v>
      </c>
      <c r="AW754" t="s">
        <v>86</v>
      </c>
      <c r="AX754" t="s">
        <v>86</v>
      </c>
      <c r="AY754" t="s">
        <v>86</v>
      </c>
      <c r="AZ754" t="s">
        <v>86</v>
      </c>
      <c r="BA754" t="s">
        <v>86</v>
      </c>
      <c r="BB754" t="s">
        <v>86</v>
      </c>
      <c r="BC754" t="s">
        <v>86</v>
      </c>
      <c r="BD754" t="s">
        <v>86</v>
      </c>
      <c r="BE754" t="s">
        <v>86</v>
      </c>
    </row>
    <row r="755" spans="1:57" x14ac:dyDescent="0.45">
      <c r="A755" t="s">
        <v>1705</v>
      </c>
      <c r="B755" t="s">
        <v>77</v>
      </c>
      <c r="C755" t="s">
        <v>1203</v>
      </c>
      <c r="D755" t="s">
        <v>79</v>
      </c>
      <c r="E755" s="2" t="str">
        <f t="shared" si="16"/>
        <v>FX22033663</v>
      </c>
      <c r="F755" t="s">
        <v>80</v>
      </c>
      <c r="G755" t="s">
        <v>80</v>
      </c>
      <c r="H755" t="s">
        <v>81</v>
      </c>
      <c r="I755" t="s">
        <v>1706</v>
      </c>
      <c r="J755">
        <v>50</v>
      </c>
      <c r="K755" t="s">
        <v>83</v>
      </c>
      <c r="L755" t="s">
        <v>84</v>
      </c>
      <c r="M755" t="s">
        <v>85</v>
      </c>
      <c r="N755">
        <v>2</v>
      </c>
      <c r="O755" s="1">
        <v>44631.950543981482</v>
      </c>
      <c r="P755" s="1">
        <v>44634.25885416667</v>
      </c>
      <c r="Q755">
        <v>198889</v>
      </c>
      <c r="R755">
        <v>549</v>
      </c>
      <c r="S755" t="b">
        <v>0</v>
      </c>
      <c r="T755" t="s">
        <v>86</v>
      </c>
      <c r="U755" t="b">
        <v>0</v>
      </c>
      <c r="V755" t="s">
        <v>214</v>
      </c>
      <c r="W755" s="1">
        <v>44632.3047337963</v>
      </c>
      <c r="X755">
        <v>403</v>
      </c>
      <c r="Y755">
        <v>40</v>
      </c>
      <c r="Z755">
        <v>0</v>
      </c>
      <c r="AA755">
        <v>40</v>
      </c>
      <c r="AB755">
        <v>0</v>
      </c>
      <c r="AC755">
        <v>6</v>
      </c>
      <c r="AD755">
        <v>10</v>
      </c>
      <c r="AE755">
        <v>0</v>
      </c>
      <c r="AF755">
        <v>0</v>
      </c>
      <c r="AG755">
        <v>0</v>
      </c>
      <c r="AH755" t="s">
        <v>746</v>
      </c>
      <c r="AI755" s="1">
        <v>44634.25885416667</v>
      </c>
      <c r="AJ755">
        <v>146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10</v>
      </c>
      <c r="AQ755">
        <v>0</v>
      </c>
      <c r="AR755">
        <v>0</v>
      </c>
      <c r="AS755">
        <v>0</v>
      </c>
      <c r="AT755" t="s">
        <v>86</v>
      </c>
      <c r="AU755" t="s">
        <v>86</v>
      </c>
      <c r="AV755" t="s">
        <v>86</v>
      </c>
      <c r="AW755" t="s">
        <v>86</v>
      </c>
      <c r="AX755" t="s">
        <v>86</v>
      </c>
      <c r="AY755" t="s">
        <v>86</v>
      </c>
      <c r="AZ755" t="s">
        <v>86</v>
      </c>
      <c r="BA755" t="s">
        <v>86</v>
      </c>
      <c r="BB755" t="s">
        <v>86</v>
      </c>
      <c r="BC755" t="s">
        <v>86</v>
      </c>
      <c r="BD755" t="s">
        <v>86</v>
      </c>
      <c r="BE755" t="s">
        <v>86</v>
      </c>
    </row>
    <row r="756" spans="1:57" x14ac:dyDescent="0.45">
      <c r="A756" t="s">
        <v>1707</v>
      </c>
      <c r="B756" t="s">
        <v>77</v>
      </c>
      <c r="C756" t="s">
        <v>1203</v>
      </c>
      <c r="D756" t="s">
        <v>79</v>
      </c>
      <c r="E756" s="2" t="str">
        <f t="shared" si="16"/>
        <v>FX22033663</v>
      </c>
      <c r="F756" t="s">
        <v>80</v>
      </c>
      <c r="G756" t="s">
        <v>80</v>
      </c>
      <c r="H756" t="s">
        <v>81</v>
      </c>
      <c r="I756" t="s">
        <v>1708</v>
      </c>
      <c r="J756">
        <v>55</v>
      </c>
      <c r="K756" t="s">
        <v>83</v>
      </c>
      <c r="L756" t="s">
        <v>84</v>
      </c>
      <c r="M756" t="s">
        <v>85</v>
      </c>
      <c r="N756">
        <v>2</v>
      </c>
      <c r="O756" s="1">
        <v>44631.950682870367</v>
      </c>
      <c r="P756" s="1">
        <v>44634.259027777778</v>
      </c>
      <c r="Q756">
        <v>199081</v>
      </c>
      <c r="R756">
        <v>360</v>
      </c>
      <c r="S756" t="b">
        <v>0</v>
      </c>
      <c r="T756" t="s">
        <v>86</v>
      </c>
      <c r="U756" t="b">
        <v>0</v>
      </c>
      <c r="V756" t="s">
        <v>87</v>
      </c>
      <c r="W756" s="1">
        <v>44632.36309027778</v>
      </c>
      <c r="X756">
        <v>229</v>
      </c>
      <c r="Y756">
        <v>45</v>
      </c>
      <c r="Z756">
        <v>0</v>
      </c>
      <c r="AA756">
        <v>45</v>
      </c>
      <c r="AB756">
        <v>0</v>
      </c>
      <c r="AC756">
        <v>6</v>
      </c>
      <c r="AD756">
        <v>10</v>
      </c>
      <c r="AE756">
        <v>0</v>
      </c>
      <c r="AF756">
        <v>0</v>
      </c>
      <c r="AG756">
        <v>0</v>
      </c>
      <c r="AH756" t="s">
        <v>257</v>
      </c>
      <c r="AI756" s="1">
        <v>44634.259027777778</v>
      </c>
      <c r="AJ756">
        <v>131</v>
      </c>
      <c r="AK756">
        <v>2</v>
      </c>
      <c r="AL756">
        <v>0</v>
      </c>
      <c r="AM756">
        <v>2</v>
      </c>
      <c r="AN756">
        <v>0</v>
      </c>
      <c r="AO756">
        <v>1</v>
      </c>
      <c r="AP756">
        <v>8</v>
      </c>
      <c r="AQ756">
        <v>0</v>
      </c>
      <c r="AR756">
        <v>0</v>
      </c>
      <c r="AS756">
        <v>0</v>
      </c>
      <c r="AT756" t="s">
        <v>86</v>
      </c>
      <c r="AU756" t="s">
        <v>86</v>
      </c>
      <c r="AV756" t="s">
        <v>86</v>
      </c>
      <c r="AW756" t="s">
        <v>86</v>
      </c>
      <c r="AX756" t="s">
        <v>86</v>
      </c>
      <c r="AY756" t="s">
        <v>86</v>
      </c>
      <c r="AZ756" t="s">
        <v>86</v>
      </c>
      <c r="BA756" t="s">
        <v>86</v>
      </c>
      <c r="BB756" t="s">
        <v>86</v>
      </c>
      <c r="BC756" t="s">
        <v>86</v>
      </c>
      <c r="BD756" t="s">
        <v>86</v>
      </c>
      <c r="BE756" t="s">
        <v>86</v>
      </c>
    </row>
    <row r="757" spans="1:57" x14ac:dyDescent="0.45">
      <c r="A757" t="s">
        <v>1709</v>
      </c>
      <c r="B757" t="s">
        <v>77</v>
      </c>
      <c r="C757" t="s">
        <v>1203</v>
      </c>
      <c r="D757" t="s">
        <v>79</v>
      </c>
      <c r="E757" s="2" t="str">
        <f t="shared" si="16"/>
        <v>FX22033663</v>
      </c>
      <c r="F757" t="s">
        <v>80</v>
      </c>
      <c r="G757" t="s">
        <v>80</v>
      </c>
      <c r="H757" t="s">
        <v>81</v>
      </c>
      <c r="I757" t="s">
        <v>1710</v>
      </c>
      <c r="J757">
        <v>50</v>
      </c>
      <c r="K757" t="s">
        <v>83</v>
      </c>
      <c r="L757" t="s">
        <v>84</v>
      </c>
      <c r="M757" t="s">
        <v>85</v>
      </c>
      <c r="N757">
        <v>2</v>
      </c>
      <c r="O757" s="1">
        <v>44631.950891203705</v>
      </c>
      <c r="P757" s="1">
        <v>44634.261666666665</v>
      </c>
      <c r="Q757">
        <v>199294</v>
      </c>
      <c r="R757">
        <v>357</v>
      </c>
      <c r="S757" t="b">
        <v>0</v>
      </c>
      <c r="T757" t="s">
        <v>86</v>
      </c>
      <c r="U757" t="b">
        <v>0</v>
      </c>
      <c r="V757" t="s">
        <v>87</v>
      </c>
      <c r="W757" s="1">
        <v>44632.364942129629</v>
      </c>
      <c r="X757">
        <v>159</v>
      </c>
      <c r="Y757">
        <v>40</v>
      </c>
      <c r="Z757">
        <v>0</v>
      </c>
      <c r="AA757">
        <v>40</v>
      </c>
      <c r="AB757">
        <v>0</v>
      </c>
      <c r="AC757">
        <v>7</v>
      </c>
      <c r="AD757">
        <v>10</v>
      </c>
      <c r="AE757">
        <v>0</v>
      </c>
      <c r="AF757">
        <v>0</v>
      </c>
      <c r="AG757">
        <v>0</v>
      </c>
      <c r="AH757" t="s">
        <v>257</v>
      </c>
      <c r="AI757" s="1">
        <v>44634.261666666665</v>
      </c>
      <c r="AJ757">
        <v>129</v>
      </c>
      <c r="AK757">
        <v>1</v>
      </c>
      <c r="AL757">
        <v>0</v>
      </c>
      <c r="AM757">
        <v>1</v>
      </c>
      <c r="AN757">
        <v>0</v>
      </c>
      <c r="AO757">
        <v>0</v>
      </c>
      <c r="AP757">
        <v>9</v>
      </c>
      <c r="AQ757">
        <v>0</v>
      </c>
      <c r="AR757">
        <v>0</v>
      </c>
      <c r="AS757">
        <v>0</v>
      </c>
      <c r="AT757" t="s">
        <v>86</v>
      </c>
      <c r="AU757" t="s">
        <v>86</v>
      </c>
      <c r="AV757" t="s">
        <v>86</v>
      </c>
      <c r="AW757" t="s">
        <v>86</v>
      </c>
      <c r="AX757" t="s">
        <v>86</v>
      </c>
      <c r="AY757" t="s">
        <v>86</v>
      </c>
      <c r="AZ757" t="s">
        <v>86</v>
      </c>
      <c r="BA757" t="s">
        <v>86</v>
      </c>
      <c r="BB757" t="s">
        <v>86</v>
      </c>
      <c r="BC757" t="s">
        <v>86</v>
      </c>
      <c r="BD757" t="s">
        <v>86</v>
      </c>
      <c r="BE757" t="s">
        <v>86</v>
      </c>
    </row>
    <row r="758" spans="1:57" x14ac:dyDescent="0.45">
      <c r="A758" t="s">
        <v>1711</v>
      </c>
      <c r="B758" t="s">
        <v>77</v>
      </c>
      <c r="C758" t="s">
        <v>1203</v>
      </c>
      <c r="D758" t="s">
        <v>79</v>
      </c>
      <c r="E758" s="2" t="str">
        <f t="shared" si="16"/>
        <v>FX22033663</v>
      </c>
      <c r="F758" t="s">
        <v>80</v>
      </c>
      <c r="G758" t="s">
        <v>80</v>
      </c>
      <c r="H758" t="s">
        <v>81</v>
      </c>
      <c r="I758" t="s">
        <v>1712</v>
      </c>
      <c r="J758">
        <v>50</v>
      </c>
      <c r="K758" t="s">
        <v>83</v>
      </c>
      <c r="L758" t="s">
        <v>84</v>
      </c>
      <c r="M758" t="s">
        <v>85</v>
      </c>
      <c r="N758">
        <v>2</v>
      </c>
      <c r="O758" s="1">
        <v>44631.951099537036</v>
      </c>
      <c r="P758" s="1">
        <v>44634.26017361111</v>
      </c>
      <c r="Q758">
        <v>199250</v>
      </c>
      <c r="R758">
        <v>254</v>
      </c>
      <c r="S758" t="b">
        <v>0</v>
      </c>
      <c r="T758" t="s">
        <v>86</v>
      </c>
      <c r="U758" t="b">
        <v>0</v>
      </c>
      <c r="V758" t="s">
        <v>87</v>
      </c>
      <c r="W758" s="1">
        <v>44632.366747685184</v>
      </c>
      <c r="X758">
        <v>155</v>
      </c>
      <c r="Y758">
        <v>40</v>
      </c>
      <c r="Z758">
        <v>0</v>
      </c>
      <c r="AA758">
        <v>40</v>
      </c>
      <c r="AB758">
        <v>0</v>
      </c>
      <c r="AC758">
        <v>7</v>
      </c>
      <c r="AD758">
        <v>10</v>
      </c>
      <c r="AE758">
        <v>0</v>
      </c>
      <c r="AF758">
        <v>0</v>
      </c>
      <c r="AG758">
        <v>0</v>
      </c>
      <c r="AH758" t="s">
        <v>257</v>
      </c>
      <c r="AI758" s="1">
        <v>44634.26017361111</v>
      </c>
      <c r="AJ758">
        <v>99</v>
      </c>
      <c r="AK758">
        <v>1</v>
      </c>
      <c r="AL758">
        <v>0</v>
      </c>
      <c r="AM758">
        <v>1</v>
      </c>
      <c r="AN758">
        <v>0</v>
      </c>
      <c r="AO758">
        <v>0</v>
      </c>
      <c r="AP758">
        <v>9</v>
      </c>
      <c r="AQ758">
        <v>0</v>
      </c>
      <c r="AR758">
        <v>0</v>
      </c>
      <c r="AS758">
        <v>0</v>
      </c>
      <c r="AT758" t="s">
        <v>86</v>
      </c>
      <c r="AU758" t="s">
        <v>86</v>
      </c>
      <c r="AV758" t="s">
        <v>86</v>
      </c>
      <c r="AW758" t="s">
        <v>86</v>
      </c>
      <c r="AX758" t="s">
        <v>86</v>
      </c>
      <c r="AY758" t="s">
        <v>86</v>
      </c>
      <c r="AZ758" t="s">
        <v>86</v>
      </c>
      <c r="BA758" t="s">
        <v>86</v>
      </c>
      <c r="BB758" t="s">
        <v>86</v>
      </c>
      <c r="BC758" t="s">
        <v>86</v>
      </c>
      <c r="BD758" t="s">
        <v>86</v>
      </c>
      <c r="BE758" t="s">
        <v>86</v>
      </c>
    </row>
    <row r="759" spans="1:57" x14ac:dyDescent="0.45">
      <c r="A759" t="s">
        <v>1713</v>
      </c>
      <c r="B759" t="s">
        <v>77</v>
      </c>
      <c r="C759" t="s">
        <v>1203</v>
      </c>
      <c r="D759" t="s">
        <v>79</v>
      </c>
      <c r="E759" s="2" t="str">
        <f t="shared" si="16"/>
        <v>FX22033663</v>
      </c>
      <c r="F759" t="s">
        <v>80</v>
      </c>
      <c r="G759" t="s">
        <v>80</v>
      </c>
      <c r="H759" t="s">
        <v>81</v>
      </c>
      <c r="I759" t="s">
        <v>1714</v>
      </c>
      <c r="J759">
        <v>28</v>
      </c>
      <c r="K759" t="s">
        <v>83</v>
      </c>
      <c r="L759" t="s">
        <v>84</v>
      </c>
      <c r="M759" t="s">
        <v>85</v>
      </c>
      <c r="N759">
        <v>2</v>
      </c>
      <c r="O759" s="1">
        <v>44631.952025462961</v>
      </c>
      <c r="P759" s="1">
        <v>44634.26289351852</v>
      </c>
      <c r="Q759">
        <v>199257</v>
      </c>
      <c r="R759">
        <v>402</v>
      </c>
      <c r="S759" t="b">
        <v>0</v>
      </c>
      <c r="T759" t="s">
        <v>86</v>
      </c>
      <c r="U759" t="b">
        <v>0</v>
      </c>
      <c r="V759" t="s">
        <v>87</v>
      </c>
      <c r="W759" s="1">
        <v>44632.390729166669</v>
      </c>
      <c r="X759">
        <v>233</v>
      </c>
      <c r="Y759">
        <v>21</v>
      </c>
      <c r="Z759">
        <v>0</v>
      </c>
      <c r="AA759">
        <v>21</v>
      </c>
      <c r="AB759">
        <v>0</v>
      </c>
      <c r="AC759">
        <v>0</v>
      </c>
      <c r="AD759">
        <v>7</v>
      </c>
      <c r="AE759">
        <v>0</v>
      </c>
      <c r="AF759">
        <v>0</v>
      </c>
      <c r="AG759">
        <v>0</v>
      </c>
      <c r="AH759" t="s">
        <v>746</v>
      </c>
      <c r="AI759" s="1">
        <v>44634.26289351852</v>
      </c>
      <c r="AJ759">
        <v>165</v>
      </c>
      <c r="AK759">
        <v>1</v>
      </c>
      <c r="AL759">
        <v>0</v>
      </c>
      <c r="AM759">
        <v>1</v>
      </c>
      <c r="AN759">
        <v>0</v>
      </c>
      <c r="AO759">
        <v>1</v>
      </c>
      <c r="AP759">
        <v>6</v>
      </c>
      <c r="AQ759">
        <v>0</v>
      </c>
      <c r="AR759">
        <v>0</v>
      </c>
      <c r="AS759">
        <v>0</v>
      </c>
      <c r="AT759" t="s">
        <v>86</v>
      </c>
      <c r="AU759" t="s">
        <v>86</v>
      </c>
      <c r="AV759" t="s">
        <v>86</v>
      </c>
      <c r="AW759" t="s">
        <v>86</v>
      </c>
      <c r="AX759" t="s">
        <v>86</v>
      </c>
      <c r="AY759" t="s">
        <v>86</v>
      </c>
      <c r="AZ759" t="s">
        <v>86</v>
      </c>
      <c r="BA759" t="s">
        <v>86</v>
      </c>
      <c r="BB759" t="s">
        <v>86</v>
      </c>
      <c r="BC759" t="s">
        <v>86</v>
      </c>
      <c r="BD759" t="s">
        <v>86</v>
      </c>
      <c r="BE759" t="s">
        <v>86</v>
      </c>
    </row>
    <row r="760" spans="1:57" x14ac:dyDescent="0.45">
      <c r="A760" t="s">
        <v>1715</v>
      </c>
      <c r="B760" t="s">
        <v>77</v>
      </c>
      <c r="C760" t="s">
        <v>1203</v>
      </c>
      <c r="D760" t="s">
        <v>79</v>
      </c>
      <c r="E760" s="2" t="str">
        <f t="shared" si="16"/>
        <v>FX22033663</v>
      </c>
      <c r="F760" t="s">
        <v>80</v>
      </c>
      <c r="G760" t="s">
        <v>80</v>
      </c>
      <c r="H760" t="s">
        <v>81</v>
      </c>
      <c r="I760" t="s">
        <v>1716</v>
      </c>
      <c r="J760">
        <v>51</v>
      </c>
      <c r="K760" t="s">
        <v>83</v>
      </c>
      <c r="L760" t="s">
        <v>84</v>
      </c>
      <c r="M760" t="s">
        <v>85</v>
      </c>
      <c r="N760">
        <v>2</v>
      </c>
      <c r="O760" s="1">
        <v>44631.952141203707</v>
      </c>
      <c r="P760" s="1">
        <v>44634.263935185183</v>
      </c>
      <c r="Q760">
        <v>199169</v>
      </c>
      <c r="R760">
        <v>570</v>
      </c>
      <c r="S760" t="b">
        <v>0</v>
      </c>
      <c r="T760" t="s">
        <v>86</v>
      </c>
      <c r="U760" t="b">
        <v>0</v>
      </c>
      <c r="V760" t="s">
        <v>87</v>
      </c>
      <c r="W760" s="1">
        <v>44632.39508101852</v>
      </c>
      <c r="X760">
        <v>375</v>
      </c>
      <c r="Y760">
        <v>46</v>
      </c>
      <c r="Z760">
        <v>0</v>
      </c>
      <c r="AA760">
        <v>46</v>
      </c>
      <c r="AB760">
        <v>0</v>
      </c>
      <c r="AC760">
        <v>1</v>
      </c>
      <c r="AD760">
        <v>5</v>
      </c>
      <c r="AE760">
        <v>0</v>
      </c>
      <c r="AF760">
        <v>0</v>
      </c>
      <c r="AG760">
        <v>0</v>
      </c>
      <c r="AH760" t="s">
        <v>257</v>
      </c>
      <c r="AI760" s="1">
        <v>44634.263935185183</v>
      </c>
      <c r="AJ760">
        <v>195</v>
      </c>
      <c r="AK760">
        <v>4</v>
      </c>
      <c r="AL760">
        <v>0</v>
      </c>
      <c r="AM760">
        <v>4</v>
      </c>
      <c r="AN760">
        <v>3</v>
      </c>
      <c r="AO760">
        <v>6</v>
      </c>
      <c r="AP760">
        <v>1</v>
      </c>
      <c r="AQ760">
        <v>0</v>
      </c>
      <c r="AR760">
        <v>0</v>
      </c>
      <c r="AS760">
        <v>0</v>
      </c>
      <c r="AT760" t="s">
        <v>86</v>
      </c>
      <c r="AU760" t="s">
        <v>86</v>
      </c>
      <c r="AV760" t="s">
        <v>86</v>
      </c>
      <c r="AW760" t="s">
        <v>86</v>
      </c>
      <c r="AX760" t="s">
        <v>86</v>
      </c>
      <c r="AY760" t="s">
        <v>86</v>
      </c>
      <c r="AZ760" t="s">
        <v>86</v>
      </c>
      <c r="BA760" t="s">
        <v>86</v>
      </c>
      <c r="BB760" t="s">
        <v>86</v>
      </c>
      <c r="BC760" t="s">
        <v>86</v>
      </c>
      <c r="BD760" t="s">
        <v>86</v>
      </c>
      <c r="BE760" t="s">
        <v>86</v>
      </c>
    </row>
    <row r="761" spans="1:57" x14ac:dyDescent="0.45">
      <c r="A761" t="s">
        <v>1717</v>
      </c>
      <c r="B761" t="s">
        <v>77</v>
      </c>
      <c r="C761" t="s">
        <v>1203</v>
      </c>
      <c r="D761" t="s">
        <v>79</v>
      </c>
      <c r="E761" s="2" t="str">
        <f t="shared" si="16"/>
        <v>FX22033663</v>
      </c>
      <c r="F761" t="s">
        <v>80</v>
      </c>
      <c r="G761" t="s">
        <v>80</v>
      </c>
      <c r="H761" t="s">
        <v>81</v>
      </c>
      <c r="I761" t="s">
        <v>1718</v>
      </c>
      <c r="J761">
        <v>45</v>
      </c>
      <c r="K761" t="s">
        <v>83</v>
      </c>
      <c r="L761" t="s">
        <v>84</v>
      </c>
      <c r="M761" t="s">
        <v>85</v>
      </c>
      <c r="N761">
        <v>2</v>
      </c>
      <c r="O761" s="1">
        <v>44631.952303240738</v>
      </c>
      <c r="P761" s="1">
        <v>44634.267048611109</v>
      </c>
      <c r="Q761">
        <v>199262</v>
      </c>
      <c r="R761">
        <v>732</v>
      </c>
      <c r="S761" t="b">
        <v>0</v>
      </c>
      <c r="T761" t="s">
        <v>86</v>
      </c>
      <c r="U761" t="b">
        <v>0</v>
      </c>
      <c r="V761" t="s">
        <v>87</v>
      </c>
      <c r="W761" s="1">
        <v>44632.399421296293</v>
      </c>
      <c r="X761">
        <v>374</v>
      </c>
      <c r="Y761">
        <v>43</v>
      </c>
      <c r="Z761">
        <v>0</v>
      </c>
      <c r="AA761">
        <v>43</v>
      </c>
      <c r="AB761">
        <v>0</v>
      </c>
      <c r="AC761">
        <v>8</v>
      </c>
      <c r="AD761">
        <v>2</v>
      </c>
      <c r="AE761">
        <v>0</v>
      </c>
      <c r="AF761">
        <v>0</v>
      </c>
      <c r="AG761">
        <v>0</v>
      </c>
      <c r="AH761" t="s">
        <v>746</v>
      </c>
      <c r="AI761" s="1">
        <v>44634.267048611109</v>
      </c>
      <c r="AJ761">
        <v>358</v>
      </c>
      <c r="AK761">
        <v>10</v>
      </c>
      <c r="AL761">
        <v>0</v>
      </c>
      <c r="AM761">
        <v>10</v>
      </c>
      <c r="AN761">
        <v>0</v>
      </c>
      <c r="AO761">
        <v>10</v>
      </c>
      <c r="AP761">
        <v>-8</v>
      </c>
      <c r="AQ761">
        <v>0</v>
      </c>
      <c r="AR761">
        <v>0</v>
      </c>
      <c r="AS761">
        <v>0</v>
      </c>
      <c r="AT761" t="s">
        <v>86</v>
      </c>
      <c r="AU761" t="s">
        <v>86</v>
      </c>
      <c r="AV761" t="s">
        <v>86</v>
      </c>
      <c r="AW761" t="s">
        <v>86</v>
      </c>
      <c r="AX761" t="s">
        <v>86</v>
      </c>
      <c r="AY761" t="s">
        <v>86</v>
      </c>
      <c r="AZ761" t="s">
        <v>86</v>
      </c>
      <c r="BA761" t="s">
        <v>86</v>
      </c>
      <c r="BB761" t="s">
        <v>86</v>
      </c>
      <c r="BC761" t="s">
        <v>86</v>
      </c>
      <c r="BD761" t="s">
        <v>86</v>
      </c>
      <c r="BE761" t="s">
        <v>86</v>
      </c>
    </row>
    <row r="762" spans="1:57" x14ac:dyDescent="0.45">
      <c r="A762" t="s">
        <v>1719</v>
      </c>
      <c r="B762" t="s">
        <v>77</v>
      </c>
      <c r="C762" t="s">
        <v>1203</v>
      </c>
      <c r="D762" t="s">
        <v>79</v>
      </c>
      <c r="E762" s="2" t="str">
        <f t="shared" si="16"/>
        <v>FX22033663</v>
      </c>
      <c r="F762" t="s">
        <v>80</v>
      </c>
      <c r="G762" t="s">
        <v>80</v>
      </c>
      <c r="H762" t="s">
        <v>81</v>
      </c>
      <c r="I762" t="s">
        <v>1720</v>
      </c>
      <c r="J762">
        <v>28</v>
      </c>
      <c r="K762" t="s">
        <v>83</v>
      </c>
      <c r="L762" t="s">
        <v>84</v>
      </c>
      <c r="M762" t="s">
        <v>85</v>
      </c>
      <c r="N762">
        <v>2</v>
      </c>
      <c r="O762" s="1">
        <v>44631.952743055554</v>
      </c>
      <c r="P762" s="1">
        <v>44634.264872685184</v>
      </c>
      <c r="Q762">
        <v>199410</v>
      </c>
      <c r="R762">
        <v>358</v>
      </c>
      <c r="S762" t="b">
        <v>0</v>
      </c>
      <c r="T762" t="s">
        <v>86</v>
      </c>
      <c r="U762" t="b">
        <v>0</v>
      </c>
      <c r="V762" t="s">
        <v>87</v>
      </c>
      <c r="W762" s="1">
        <v>44632.402650462966</v>
      </c>
      <c r="X762">
        <v>278</v>
      </c>
      <c r="Y762">
        <v>21</v>
      </c>
      <c r="Z762">
        <v>0</v>
      </c>
      <c r="AA762">
        <v>21</v>
      </c>
      <c r="AB762">
        <v>0</v>
      </c>
      <c r="AC762">
        <v>0</v>
      </c>
      <c r="AD762">
        <v>7</v>
      </c>
      <c r="AE762">
        <v>0</v>
      </c>
      <c r="AF762">
        <v>0</v>
      </c>
      <c r="AG762">
        <v>0</v>
      </c>
      <c r="AH762" t="s">
        <v>257</v>
      </c>
      <c r="AI762" s="1">
        <v>44634.264872685184</v>
      </c>
      <c r="AJ762">
        <v>80</v>
      </c>
      <c r="AK762">
        <v>1</v>
      </c>
      <c r="AL762">
        <v>0</v>
      </c>
      <c r="AM762">
        <v>1</v>
      </c>
      <c r="AN762">
        <v>0</v>
      </c>
      <c r="AO762">
        <v>0</v>
      </c>
      <c r="AP762">
        <v>6</v>
      </c>
      <c r="AQ762">
        <v>0</v>
      </c>
      <c r="AR762">
        <v>0</v>
      </c>
      <c r="AS762">
        <v>0</v>
      </c>
      <c r="AT762" t="s">
        <v>86</v>
      </c>
      <c r="AU762" t="s">
        <v>86</v>
      </c>
      <c r="AV762" t="s">
        <v>86</v>
      </c>
      <c r="AW762" t="s">
        <v>86</v>
      </c>
      <c r="AX762" t="s">
        <v>86</v>
      </c>
      <c r="AY762" t="s">
        <v>86</v>
      </c>
      <c r="AZ762" t="s">
        <v>86</v>
      </c>
      <c r="BA762" t="s">
        <v>86</v>
      </c>
      <c r="BB762" t="s">
        <v>86</v>
      </c>
      <c r="BC762" t="s">
        <v>86</v>
      </c>
      <c r="BD762" t="s">
        <v>86</v>
      </c>
      <c r="BE762" t="s">
        <v>86</v>
      </c>
    </row>
    <row r="763" spans="1:57" x14ac:dyDescent="0.45">
      <c r="A763" t="s">
        <v>1721</v>
      </c>
      <c r="B763" t="s">
        <v>77</v>
      </c>
      <c r="C763" t="s">
        <v>1203</v>
      </c>
      <c r="D763" t="s">
        <v>79</v>
      </c>
      <c r="E763" s="2" t="str">
        <f t="shared" si="16"/>
        <v>FX22033663</v>
      </c>
      <c r="F763" t="s">
        <v>80</v>
      </c>
      <c r="G763" t="s">
        <v>80</v>
      </c>
      <c r="H763" t="s">
        <v>81</v>
      </c>
      <c r="I763" t="s">
        <v>1722</v>
      </c>
      <c r="J763">
        <v>50</v>
      </c>
      <c r="K763" t="s">
        <v>83</v>
      </c>
      <c r="L763" t="s">
        <v>84</v>
      </c>
      <c r="M763" t="s">
        <v>85</v>
      </c>
      <c r="N763">
        <v>2</v>
      </c>
      <c r="O763" s="1">
        <v>44631.953182870369</v>
      </c>
      <c r="P763" s="1">
        <v>44634.266030092593</v>
      </c>
      <c r="Q763">
        <v>199492</v>
      </c>
      <c r="R763">
        <v>338</v>
      </c>
      <c r="S763" t="b">
        <v>0</v>
      </c>
      <c r="T763" t="s">
        <v>86</v>
      </c>
      <c r="U763" t="b">
        <v>0</v>
      </c>
      <c r="V763" t="s">
        <v>87</v>
      </c>
      <c r="W763" s="1">
        <v>44632.405428240738</v>
      </c>
      <c r="X763">
        <v>239</v>
      </c>
      <c r="Y763">
        <v>40</v>
      </c>
      <c r="Z763">
        <v>0</v>
      </c>
      <c r="AA763">
        <v>40</v>
      </c>
      <c r="AB763">
        <v>0</v>
      </c>
      <c r="AC763">
        <v>7</v>
      </c>
      <c r="AD763">
        <v>10</v>
      </c>
      <c r="AE763">
        <v>0</v>
      </c>
      <c r="AF763">
        <v>0</v>
      </c>
      <c r="AG763">
        <v>0</v>
      </c>
      <c r="AH763" t="s">
        <v>257</v>
      </c>
      <c r="AI763" s="1">
        <v>44634.266030092593</v>
      </c>
      <c r="AJ763">
        <v>99</v>
      </c>
      <c r="AK763">
        <v>1</v>
      </c>
      <c r="AL763">
        <v>0</v>
      </c>
      <c r="AM763">
        <v>1</v>
      </c>
      <c r="AN763">
        <v>0</v>
      </c>
      <c r="AO763">
        <v>0</v>
      </c>
      <c r="AP763">
        <v>9</v>
      </c>
      <c r="AQ763">
        <v>0</v>
      </c>
      <c r="AR763">
        <v>0</v>
      </c>
      <c r="AS763">
        <v>0</v>
      </c>
      <c r="AT763" t="s">
        <v>86</v>
      </c>
      <c r="AU763" t="s">
        <v>86</v>
      </c>
      <c r="AV763" t="s">
        <v>86</v>
      </c>
      <c r="AW763" t="s">
        <v>86</v>
      </c>
      <c r="AX763" t="s">
        <v>86</v>
      </c>
      <c r="AY763" t="s">
        <v>86</v>
      </c>
      <c r="AZ763" t="s">
        <v>86</v>
      </c>
      <c r="BA763" t="s">
        <v>86</v>
      </c>
      <c r="BB763" t="s">
        <v>86</v>
      </c>
      <c r="BC763" t="s">
        <v>86</v>
      </c>
      <c r="BD763" t="s">
        <v>86</v>
      </c>
      <c r="BE763" t="s">
        <v>86</v>
      </c>
    </row>
    <row r="764" spans="1:57" x14ac:dyDescent="0.45">
      <c r="A764" t="s">
        <v>1723</v>
      </c>
      <c r="B764" t="s">
        <v>77</v>
      </c>
      <c r="C764" t="s">
        <v>1203</v>
      </c>
      <c r="D764" t="s">
        <v>79</v>
      </c>
      <c r="E764" s="2" t="str">
        <f t="shared" si="16"/>
        <v>FX22033663</v>
      </c>
      <c r="F764" t="s">
        <v>80</v>
      </c>
      <c r="G764" t="s">
        <v>80</v>
      </c>
      <c r="H764" t="s">
        <v>81</v>
      </c>
      <c r="I764" t="s">
        <v>1724</v>
      </c>
      <c r="J764">
        <v>28</v>
      </c>
      <c r="K764" t="s">
        <v>83</v>
      </c>
      <c r="L764" t="s">
        <v>84</v>
      </c>
      <c r="M764" t="s">
        <v>85</v>
      </c>
      <c r="N764">
        <v>2</v>
      </c>
      <c r="O764" s="1">
        <v>44631.953530092593</v>
      </c>
      <c r="P764" s="1">
        <v>44634.267106481479</v>
      </c>
      <c r="Q764">
        <v>199641</v>
      </c>
      <c r="R764">
        <v>252</v>
      </c>
      <c r="S764" t="b">
        <v>0</v>
      </c>
      <c r="T764" t="s">
        <v>86</v>
      </c>
      <c r="U764" t="b">
        <v>0</v>
      </c>
      <c r="V764" t="s">
        <v>87</v>
      </c>
      <c r="W764" s="1">
        <v>44632.407280092593</v>
      </c>
      <c r="X764">
        <v>160</v>
      </c>
      <c r="Y764">
        <v>21</v>
      </c>
      <c r="Z764">
        <v>0</v>
      </c>
      <c r="AA764">
        <v>21</v>
      </c>
      <c r="AB764">
        <v>0</v>
      </c>
      <c r="AC764">
        <v>0</v>
      </c>
      <c r="AD764">
        <v>7</v>
      </c>
      <c r="AE764">
        <v>0</v>
      </c>
      <c r="AF764">
        <v>0</v>
      </c>
      <c r="AG764">
        <v>0</v>
      </c>
      <c r="AH764" t="s">
        <v>257</v>
      </c>
      <c r="AI764" s="1">
        <v>44634.267106481479</v>
      </c>
      <c r="AJ764">
        <v>92</v>
      </c>
      <c r="AK764">
        <v>1</v>
      </c>
      <c r="AL764">
        <v>0</v>
      </c>
      <c r="AM764">
        <v>1</v>
      </c>
      <c r="AN764">
        <v>0</v>
      </c>
      <c r="AO764">
        <v>0</v>
      </c>
      <c r="AP764">
        <v>6</v>
      </c>
      <c r="AQ764">
        <v>0</v>
      </c>
      <c r="AR764">
        <v>0</v>
      </c>
      <c r="AS764">
        <v>0</v>
      </c>
      <c r="AT764" t="s">
        <v>86</v>
      </c>
      <c r="AU764" t="s">
        <v>86</v>
      </c>
      <c r="AV764" t="s">
        <v>86</v>
      </c>
      <c r="AW764" t="s">
        <v>86</v>
      </c>
      <c r="AX764" t="s">
        <v>86</v>
      </c>
      <c r="AY764" t="s">
        <v>86</v>
      </c>
      <c r="AZ764" t="s">
        <v>86</v>
      </c>
      <c r="BA764" t="s">
        <v>86</v>
      </c>
      <c r="BB764" t="s">
        <v>86</v>
      </c>
      <c r="BC764" t="s">
        <v>86</v>
      </c>
      <c r="BD764" t="s">
        <v>86</v>
      </c>
      <c r="BE764" t="s">
        <v>86</v>
      </c>
    </row>
    <row r="765" spans="1:57" x14ac:dyDescent="0.45">
      <c r="A765" t="s">
        <v>1725</v>
      </c>
      <c r="B765" t="s">
        <v>77</v>
      </c>
      <c r="C765" t="s">
        <v>1203</v>
      </c>
      <c r="D765" t="s">
        <v>79</v>
      </c>
      <c r="E765" s="2" t="str">
        <f t="shared" si="16"/>
        <v>FX22033663</v>
      </c>
      <c r="F765" t="s">
        <v>80</v>
      </c>
      <c r="G765" t="s">
        <v>80</v>
      </c>
      <c r="H765" t="s">
        <v>81</v>
      </c>
      <c r="I765" t="s">
        <v>1726</v>
      </c>
      <c r="J765">
        <v>50</v>
      </c>
      <c r="K765" t="s">
        <v>83</v>
      </c>
      <c r="L765" t="s">
        <v>84</v>
      </c>
      <c r="M765" t="s">
        <v>85</v>
      </c>
      <c r="N765">
        <v>2</v>
      </c>
      <c r="O765" s="1">
        <v>44631.953622685185</v>
      </c>
      <c r="P765" s="1">
        <v>44634.268935185188</v>
      </c>
      <c r="Q765">
        <v>199755</v>
      </c>
      <c r="R765">
        <v>288</v>
      </c>
      <c r="S765" t="b">
        <v>0</v>
      </c>
      <c r="T765" t="s">
        <v>86</v>
      </c>
      <c r="U765" t="b">
        <v>0</v>
      </c>
      <c r="V765" t="s">
        <v>87</v>
      </c>
      <c r="W765" s="1">
        <v>44632.408750000002</v>
      </c>
      <c r="X765">
        <v>126</v>
      </c>
      <c r="Y765">
        <v>40</v>
      </c>
      <c r="Z765">
        <v>0</v>
      </c>
      <c r="AA765">
        <v>40</v>
      </c>
      <c r="AB765">
        <v>0</v>
      </c>
      <c r="AC765">
        <v>6</v>
      </c>
      <c r="AD765">
        <v>10</v>
      </c>
      <c r="AE765">
        <v>0</v>
      </c>
      <c r="AF765">
        <v>0</v>
      </c>
      <c r="AG765">
        <v>0</v>
      </c>
      <c r="AH765" t="s">
        <v>746</v>
      </c>
      <c r="AI765" s="1">
        <v>44634.268935185188</v>
      </c>
      <c r="AJ765">
        <v>162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10</v>
      </c>
      <c r="AQ765">
        <v>0</v>
      </c>
      <c r="AR765">
        <v>0</v>
      </c>
      <c r="AS765">
        <v>0</v>
      </c>
      <c r="AT765" t="s">
        <v>86</v>
      </c>
      <c r="AU765" t="s">
        <v>86</v>
      </c>
      <c r="AV765" t="s">
        <v>86</v>
      </c>
      <c r="AW765" t="s">
        <v>86</v>
      </c>
      <c r="AX765" t="s">
        <v>86</v>
      </c>
      <c r="AY765" t="s">
        <v>86</v>
      </c>
      <c r="AZ765" t="s">
        <v>86</v>
      </c>
      <c r="BA765" t="s">
        <v>86</v>
      </c>
      <c r="BB765" t="s">
        <v>86</v>
      </c>
      <c r="BC765" t="s">
        <v>86</v>
      </c>
      <c r="BD765" t="s">
        <v>86</v>
      </c>
      <c r="BE765" t="s">
        <v>86</v>
      </c>
    </row>
    <row r="766" spans="1:57" x14ac:dyDescent="0.45">
      <c r="A766" t="s">
        <v>1727</v>
      </c>
      <c r="B766" t="s">
        <v>77</v>
      </c>
      <c r="C766" t="s">
        <v>1203</v>
      </c>
      <c r="D766" t="s">
        <v>79</v>
      </c>
      <c r="E766" s="2" t="str">
        <f t="shared" si="16"/>
        <v>FX22033663</v>
      </c>
      <c r="F766" t="s">
        <v>80</v>
      </c>
      <c r="G766" t="s">
        <v>80</v>
      </c>
      <c r="H766" t="s">
        <v>81</v>
      </c>
      <c r="I766" t="s">
        <v>1728</v>
      </c>
      <c r="J766">
        <v>55</v>
      </c>
      <c r="K766" t="s">
        <v>83</v>
      </c>
      <c r="L766" t="s">
        <v>84</v>
      </c>
      <c r="M766" t="s">
        <v>85</v>
      </c>
      <c r="N766">
        <v>2</v>
      </c>
      <c r="O766" s="1">
        <v>44631.95380787037</v>
      </c>
      <c r="P766" s="1">
        <v>44634.26835648148</v>
      </c>
      <c r="Q766">
        <v>199778</v>
      </c>
      <c r="R766">
        <v>199</v>
      </c>
      <c r="S766" t="b">
        <v>0</v>
      </c>
      <c r="T766" t="s">
        <v>86</v>
      </c>
      <c r="U766" t="b">
        <v>0</v>
      </c>
      <c r="V766" t="s">
        <v>87</v>
      </c>
      <c r="W766" s="1">
        <v>44632.409826388888</v>
      </c>
      <c r="X766">
        <v>92</v>
      </c>
      <c r="Y766">
        <v>45</v>
      </c>
      <c r="Z766">
        <v>0</v>
      </c>
      <c r="AA766">
        <v>45</v>
      </c>
      <c r="AB766">
        <v>0</v>
      </c>
      <c r="AC766">
        <v>6</v>
      </c>
      <c r="AD766">
        <v>10</v>
      </c>
      <c r="AE766">
        <v>0</v>
      </c>
      <c r="AF766">
        <v>0</v>
      </c>
      <c r="AG766">
        <v>0</v>
      </c>
      <c r="AH766" t="s">
        <v>257</v>
      </c>
      <c r="AI766" s="1">
        <v>44634.26835648148</v>
      </c>
      <c r="AJ766">
        <v>107</v>
      </c>
      <c r="AK766">
        <v>2</v>
      </c>
      <c r="AL766">
        <v>0</v>
      </c>
      <c r="AM766">
        <v>2</v>
      </c>
      <c r="AN766">
        <v>0</v>
      </c>
      <c r="AO766">
        <v>1</v>
      </c>
      <c r="AP766">
        <v>8</v>
      </c>
      <c r="AQ766">
        <v>0</v>
      </c>
      <c r="AR766">
        <v>0</v>
      </c>
      <c r="AS766">
        <v>0</v>
      </c>
      <c r="AT766" t="s">
        <v>86</v>
      </c>
      <c r="AU766" t="s">
        <v>86</v>
      </c>
      <c r="AV766" t="s">
        <v>86</v>
      </c>
      <c r="AW766" t="s">
        <v>86</v>
      </c>
      <c r="AX766" t="s">
        <v>86</v>
      </c>
      <c r="AY766" t="s">
        <v>86</v>
      </c>
      <c r="AZ766" t="s">
        <v>86</v>
      </c>
      <c r="BA766" t="s">
        <v>86</v>
      </c>
      <c r="BB766" t="s">
        <v>86</v>
      </c>
      <c r="BC766" t="s">
        <v>86</v>
      </c>
      <c r="BD766" t="s">
        <v>86</v>
      </c>
      <c r="BE766" t="s">
        <v>86</v>
      </c>
    </row>
    <row r="767" spans="1:57" x14ac:dyDescent="0.45">
      <c r="A767" t="s">
        <v>1729</v>
      </c>
      <c r="B767" t="s">
        <v>77</v>
      </c>
      <c r="C767" t="s">
        <v>1203</v>
      </c>
      <c r="D767" t="s">
        <v>79</v>
      </c>
      <c r="E767" s="2" t="str">
        <f t="shared" si="16"/>
        <v>FX22033663</v>
      </c>
      <c r="F767" t="s">
        <v>80</v>
      </c>
      <c r="G767" t="s">
        <v>80</v>
      </c>
      <c r="H767" t="s">
        <v>81</v>
      </c>
      <c r="I767" t="s">
        <v>1730</v>
      </c>
      <c r="J767">
        <v>50</v>
      </c>
      <c r="K767" t="s">
        <v>83</v>
      </c>
      <c r="L767" t="s">
        <v>84</v>
      </c>
      <c r="M767" t="s">
        <v>85</v>
      </c>
      <c r="N767">
        <v>2</v>
      </c>
      <c r="O767" s="1">
        <v>44631.954016203701</v>
      </c>
      <c r="P767" s="1">
        <v>44634.269328703704</v>
      </c>
      <c r="Q767">
        <v>199843</v>
      </c>
      <c r="R767">
        <v>200</v>
      </c>
      <c r="S767" t="b">
        <v>0</v>
      </c>
      <c r="T767" t="s">
        <v>86</v>
      </c>
      <c r="U767" t="b">
        <v>0</v>
      </c>
      <c r="V767" t="s">
        <v>87</v>
      </c>
      <c r="W767" s="1">
        <v>44632.411192129628</v>
      </c>
      <c r="X767">
        <v>117</v>
      </c>
      <c r="Y767">
        <v>40</v>
      </c>
      <c r="Z767">
        <v>0</v>
      </c>
      <c r="AA767">
        <v>40</v>
      </c>
      <c r="AB767">
        <v>0</v>
      </c>
      <c r="AC767">
        <v>7</v>
      </c>
      <c r="AD767">
        <v>10</v>
      </c>
      <c r="AE767">
        <v>0</v>
      </c>
      <c r="AF767">
        <v>0</v>
      </c>
      <c r="AG767">
        <v>0</v>
      </c>
      <c r="AH767" t="s">
        <v>257</v>
      </c>
      <c r="AI767" s="1">
        <v>44634.269328703704</v>
      </c>
      <c r="AJ767">
        <v>83</v>
      </c>
      <c r="AK767">
        <v>1</v>
      </c>
      <c r="AL767">
        <v>0</v>
      </c>
      <c r="AM767">
        <v>1</v>
      </c>
      <c r="AN767">
        <v>0</v>
      </c>
      <c r="AO767">
        <v>0</v>
      </c>
      <c r="AP767">
        <v>9</v>
      </c>
      <c r="AQ767">
        <v>0</v>
      </c>
      <c r="AR767">
        <v>0</v>
      </c>
      <c r="AS767">
        <v>0</v>
      </c>
      <c r="AT767" t="s">
        <v>86</v>
      </c>
      <c r="AU767" t="s">
        <v>86</v>
      </c>
      <c r="AV767" t="s">
        <v>86</v>
      </c>
      <c r="AW767" t="s">
        <v>86</v>
      </c>
      <c r="AX767" t="s">
        <v>86</v>
      </c>
      <c r="AY767" t="s">
        <v>86</v>
      </c>
      <c r="AZ767" t="s">
        <v>86</v>
      </c>
      <c r="BA767" t="s">
        <v>86</v>
      </c>
      <c r="BB767" t="s">
        <v>86</v>
      </c>
      <c r="BC767" t="s">
        <v>86</v>
      </c>
      <c r="BD767" t="s">
        <v>86</v>
      </c>
      <c r="BE767" t="s">
        <v>86</v>
      </c>
    </row>
    <row r="768" spans="1:57" x14ac:dyDescent="0.45">
      <c r="A768" t="s">
        <v>1731</v>
      </c>
      <c r="B768" t="s">
        <v>77</v>
      </c>
      <c r="C768" t="s">
        <v>1203</v>
      </c>
      <c r="D768" t="s">
        <v>79</v>
      </c>
      <c r="E768" s="2" t="str">
        <f t="shared" si="16"/>
        <v>FX22033663</v>
      </c>
      <c r="F768" t="s">
        <v>80</v>
      </c>
      <c r="G768" t="s">
        <v>80</v>
      </c>
      <c r="H768" t="s">
        <v>81</v>
      </c>
      <c r="I768" t="s">
        <v>1732</v>
      </c>
      <c r="J768">
        <v>50</v>
      </c>
      <c r="K768" t="s">
        <v>83</v>
      </c>
      <c r="L768" t="s">
        <v>84</v>
      </c>
      <c r="M768" t="s">
        <v>85</v>
      </c>
      <c r="N768">
        <v>2</v>
      </c>
      <c r="O768" s="1">
        <v>44631.95417824074</v>
      </c>
      <c r="P768" s="1">
        <v>44634.271157407406</v>
      </c>
      <c r="Q768">
        <v>199935</v>
      </c>
      <c r="R768">
        <v>252</v>
      </c>
      <c r="S768" t="b">
        <v>0</v>
      </c>
      <c r="T768" t="s">
        <v>86</v>
      </c>
      <c r="U768" t="b">
        <v>0</v>
      </c>
      <c r="V768" t="s">
        <v>87</v>
      </c>
      <c r="W768" s="1">
        <v>44632.412488425929</v>
      </c>
      <c r="X768">
        <v>111</v>
      </c>
      <c r="Y768">
        <v>40</v>
      </c>
      <c r="Z768">
        <v>0</v>
      </c>
      <c r="AA768">
        <v>40</v>
      </c>
      <c r="AB768">
        <v>0</v>
      </c>
      <c r="AC768">
        <v>7</v>
      </c>
      <c r="AD768">
        <v>10</v>
      </c>
      <c r="AE768">
        <v>0</v>
      </c>
      <c r="AF768">
        <v>0</v>
      </c>
      <c r="AG768">
        <v>0</v>
      </c>
      <c r="AH768" t="s">
        <v>746</v>
      </c>
      <c r="AI768" s="1">
        <v>44634.271157407406</v>
      </c>
      <c r="AJ768">
        <v>141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10</v>
      </c>
      <c r="AQ768">
        <v>0</v>
      </c>
      <c r="AR768">
        <v>0</v>
      </c>
      <c r="AS768">
        <v>0</v>
      </c>
      <c r="AT768" t="s">
        <v>86</v>
      </c>
      <c r="AU768" t="s">
        <v>86</v>
      </c>
      <c r="AV768" t="s">
        <v>86</v>
      </c>
      <c r="AW768" t="s">
        <v>86</v>
      </c>
      <c r="AX768" t="s">
        <v>86</v>
      </c>
      <c r="AY768" t="s">
        <v>86</v>
      </c>
      <c r="AZ768" t="s">
        <v>86</v>
      </c>
      <c r="BA768" t="s">
        <v>86</v>
      </c>
      <c r="BB768" t="s">
        <v>86</v>
      </c>
      <c r="BC768" t="s">
        <v>86</v>
      </c>
      <c r="BD768" t="s">
        <v>86</v>
      </c>
      <c r="BE768" t="s">
        <v>86</v>
      </c>
    </row>
    <row r="769" spans="1:57" x14ac:dyDescent="0.45">
      <c r="A769" t="s">
        <v>1733</v>
      </c>
      <c r="B769" t="s">
        <v>77</v>
      </c>
      <c r="C769" t="s">
        <v>1203</v>
      </c>
      <c r="D769" t="s">
        <v>79</v>
      </c>
      <c r="E769" s="2" t="str">
        <f t="shared" si="16"/>
        <v>FX22033663</v>
      </c>
      <c r="F769" t="s">
        <v>80</v>
      </c>
      <c r="G769" t="s">
        <v>80</v>
      </c>
      <c r="H769" t="s">
        <v>81</v>
      </c>
      <c r="I769" t="s">
        <v>1734</v>
      </c>
      <c r="J769">
        <v>28</v>
      </c>
      <c r="K769" t="s">
        <v>83</v>
      </c>
      <c r="L769" t="s">
        <v>84</v>
      </c>
      <c r="M769" t="s">
        <v>85</v>
      </c>
      <c r="N769">
        <v>2</v>
      </c>
      <c r="O769" s="1">
        <v>44631.955127314817</v>
      </c>
      <c r="P769" s="1">
        <v>44634.270995370367</v>
      </c>
      <c r="Q769">
        <v>199868</v>
      </c>
      <c r="R769">
        <v>223</v>
      </c>
      <c r="S769" t="b">
        <v>0</v>
      </c>
      <c r="T769" t="s">
        <v>86</v>
      </c>
      <c r="U769" t="b">
        <v>0</v>
      </c>
      <c r="V769" t="s">
        <v>87</v>
      </c>
      <c r="W769" s="1">
        <v>44632.413425925923</v>
      </c>
      <c r="X769">
        <v>80</v>
      </c>
      <c r="Y769">
        <v>21</v>
      </c>
      <c r="Z769">
        <v>0</v>
      </c>
      <c r="AA769">
        <v>21</v>
      </c>
      <c r="AB769">
        <v>0</v>
      </c>
      <c r="AC769">
        <v>0</v>
      </c>
      <c r="AD769">
        <v>7</v>
      </c>
      <c r="AE769">
        <v>0</v>
      </c>
      <c r="AF769">
        <v>0</v>
      </c>
      <c r="AG769">
        <v>0</v>
      </c>
      <c r="AH769" t="s">
        <v>257</v>
      </c>
      <c r="AI769" s="1">
        <v>44634.270995370367</v>
      </c>
      <c r="AJ769">
        <v>143</v>
      </c>
      <c r="AK769">
        <v>2</v>
      </c>
      <c r="AL769">
        <v>0</v>
      </c>
      <c r="AM769">
        <v>2</v>
      </c>
      <c r="AN769">
        <v>0</v>
      </c>
      <c r="AO769">
        <v>1</v>
      </c>
      <c r="AP769">
        <v>5</v>
      </c>
      <c r="AQ769">
        <v>0</v>
      </c>
      <c r="AR769">
        <v>0</v>
      </c>
      <c r="AS769">
        <v>0</v>
      </c>
      <c r="AT769" t="s">
        <v>86</v>
      </c>
      <c r="AU769" t="s">
        <v>86</v>
      </c>
      <c r="AV769" t="s">
        <v>86</v>
      </c>
      <c r="AW769" t="s">
        <v>86</v>
      </c>
      <c r="AX769" t="s">
        <v>86</v>
      </c>
      <c r="AY769" t="s">
        <v>86</v>
      </c>
      <c r="AZ769" t="s">
        <v>86</v>
      </c>
      <c r="BA769" t="s">
        <v>86</v>
      </c>
      <c r="BB769" t="s">
        <v>86</v>
      </c>
      <c r="BC769" t="s">
        <v>86</v>
      </c>
      <c r="BD769" t="s">
        <v>86</v>
      </c>
      <c r="BE769" t="s">
        <v>86</v>
      </c>
    </row>
    <row r="770" spans="1:57" x14ac:dyDescent="0.45">
      <c r="A770" t="s">
        <v>1735</v>
      </c>
      <c r="B770" t="s">
        <v>77</v>
      </c>
      <c r="C770" t="s">
        <v>1203</v>
      </c>
      <c r="D770" t="s">
        <v>79</v>
      </c>
      <c r="E770" s="2" t="str">
        <f t="shared" si="16"/>
        <v>FX22033663</v>
      </c>
      <c r="F770" t="s">
        <v>80</v>
      </c>
      <c r="G770" t="s">
        <v>80</v>
      </c>
      <c r="H770" t="s">
        <v>81</v>
      </c>
      <c r="I770" t="s">
        <v>1736</v>
      </c>
      <c r="J770">
        <v>51</v>
      </c>
      <c r="K770" t="s">
        <v>83</v>
      </c>
      <c r="L770" t="s">
        <v>84</v>
      </c>
      <c r="M770" t="s">
        <v>85</v>
      </c>
      <c r="N770">
        <v>2</v>
      </c>
      <c r="O770" s="1">
        <v>44631.955243055556</v>
      </c>
      <c r="P770" s="1">
        <v>44634.272835648146</v>
      </c>
      <c r="Q770">
        <v>199932</v>
      </c>
      <c r="R770">
        <v>308</v>
      </c>
      <c r="S770" t="b">
        <v>0</v>
      </c>
      <c r="T770" t="s">
        <v>86</v>
      </c>
      <c r="U770" t="b">
        <v>0</v>
      </c>
      <c r="V770" t="s">
        <v>87</v>
      </c>
      <c r="W770" s="1">
        <v>44632.415162037039</v>
      </c>
      <c r="X770">
        <v>149</v>
      </c>
      <c r="Y770">
        <v>46</v>
      </c>
      <c r="Z770">
        <v>0</v>
      </c>
      <c r="AA770">
        <v>46</v>
      </c>
      <c r="AB770">
        <v>0</v>
      </c>
      <c r="AC770">
        <v>3</v>
      </c>
      <c r="AD770">
        <v>5</v>
      </c>
      <c r="AE770">
        <v>0</v>
      </c>
      <c r="AF770">
        <v>0</v>
      </c>
      <c r="AG770">
        <v>0</v>
      </c>
      <c r="AH770" t="s">
        <v>257</v>
      </c>
      <c r="AI770" s="1">
        <v>44634.272835648146</v>
      </c>
      <c r="AJ770">
        <v>159</v>
      </c>
      <c r="AK770">
        <v>5</v>
      </c>
      <c r="AL770">
        <v>0</v>
      </c>
      <c r="AM770">
        <v>5</v>
      </c>
      <c r="AN770">
        <v>0</v>
      </c>
      <c r="AO770">
        <v>4</v>
      </c>
      <c r="AP770">
        <v>0</v>
      </c>
      <c r="AQ770">
        <v>0</v>
      </c>
      <c r="AR770">
        <v>0</v>
      </c>
      <c r="AS770">
        <v>0</v>
      </c>
      <c r="AT770" t="s">
        <v>86</v>
      </c>
      <c r="AU770" t="s">
        <v>86</v>
      </c>
      <c r="AV770" t="s">
        <v>86</v>
      </c>
      <c r="AW770" t="s">
        <v>86</v>
      </c>
      <c r="AX770" t="s">
        <v>86</v>
      </c>
      <c r="AY770" t="s">
        <v>86</v>
      </c>
      <c r="AZ770" t="s">
        <v>86</v>
      </c>
      <c r="BA770" t="s">
        <v>86</v>
      </c>
      <c r="BB770" t="s">
        <v>86</v>
      </c>
      <c r="BC770" t="s">
        <v>86</v>
      </c>
      <c r="BD770" t="s">
        <v>86</v>
      </c>
      <c r="BE770" t="s">
        <v>86</v>
      </c>
    </row>
    <row r="771" spans="1:57" x14ac:dyDescent="0.45">
      <c r="A771" t="s">
        <v>1737</v>
      </c>
      <c r="B771" t="s">
        <v>77</v>
      </c>
      <c r="C771" t="s">
        <v>1203</v>
      </c>
      <c r="D771" t="s">
        <v>79</v>
      </c>
      <c r="E771" s="2" t="str">
        <f t="shared" si="16"/>
        <v>FX22033663</v>
      </c>
      <c r="F771" t="s">
        <v>80</v>
      </c>
      <c r="G771" t="s">
        <v>80</v>
      </c>
      <c r="H771" t="s">
        <v>81</v>
      </c>
      <c r="I771" t="s">
        <v>1738</v>
      </c>
      <c r="J771">
        <v>45</v>
      </c>
      <c r="K771" t="s">
        <v>83</v>
      </c>
      <c r="L771" t="s">
        <v>84</v>
      </c>
      <c r="M771" t="s">
        <v>85</v>
      </c>
      <c r="N771">
        <v>2</v>
      </c>
      <c r="O771" s="1">
        <v>44631.955428240741</v>
      </c>
      <c r="P771" s="1">
        <v>44634.274907407409</v>
      </c>
      <c r="Q771">
        <v>199844</v>
      </c>
      <c r="R771">
        <v>559</v>
      </c>
      <c r="S771" t="b">
        <v>0</v>
      </c>
      <c r="T771" t="s">
        <v>86</v>
      </c>
      <c r="U771" t="b">
        <v>0</v>
      </c>
      <c r="V771" t="s">
        <v>87</v>
      </c>
      <c r="W771" s="1">
        <v>44632.417905092596</v>
      </c>
      <c r="X771">
        <v>236</v>
      </c>
      <c r="Y771">
        <v>43</v>
      </c>
      <c r="Z771">
        <v>0</v>
      </c>
      <c r="AA771">
        <v>43</v>
      </c>
      <c r="AB771">
        <v>0</v>
      </c>
      <c r="AC771">
        <v>9</v>
      </c>
      <c r="AD771">
        <v>2</v>
      </c>
      <c r="AE771">
        <v>0</v>
      </c>
      <c r="AF771">
        <v>0</v>
      </c>
      <c r="AG771">
        <v>0</v>
      </c>
      <c r="AH771" t="s">
        <v>746</v>
      </c>
      <c r="AI771" s="1">
        <v>44634.274907407409</v>
      </c>
      <c r="AJ771">
        <v>323</v>
      </c>
      <c r="AK771">
        <v>12</v>
      </c>
      <c r="AL771">
        <v>0</v>
      </c>
      <c r="AM771">
        <v>12</v>
      </c>
      <c r="AN771">
        <v>0</v>
      </c>
      <c r="AO771">
        <v>12</v>
      </c>
      <c r="AP771">
        <v>-10</v>
      </c>
      <c r="AQ771">
        <v>0</v>
      </c>
      <c r="AR771">
        <v>0</v>
      </c>
      <c r="AS771">
        <v>0</v>
      </c>
      <c r="AT771" t="s">
        <v>86</v>
      </c>
      <c r="AU771" t="s">
        <v>86</v>
      </c>
      <c r="AV771" t="s">
        <v>86</v>
      </c>
      <c r="AW771" t="s">
        <v>86</v>
      </c>
      <c r="AX771" t="s">
        <v>86</v>
      </c>
      <c r="AY771" t="s">
        <v>86</v>
      </c>
      <c r="AZ771" t="s">
        <v>86</v>
      </c>
      <c r="BA771" t="s">
        <v>86</v>
      </c>
      <c r="BB771" t="s">
        <v>86</v>
      </c>
      <c r="BC771" t="s">
        <v>86</v>
      </c>
      <c r="BD771" t="s">
        <v>86</v>
      </c>
      <c r="BE771" t="s">
        <v>86</v>
      </c>
    </row>
    <row r="772" spans="1:57" x14ac:dyDescent="0.45">
      <c r="A772" t="s">
        <v>1739</v>
      </c>
      <c r="B772" t="s">
        <v>77</v>
      </c>
      <c r="C772" t="s">
        <v>456</v>
      </c>
      <c r="D772" t="s">
        <v>79</v>
      </c>
      <c r="E772" s="2" t="str">
        <f>HYPERLINK("capsilon://?command=openfolder&amp;siteaddress=FAM.docvelocity-na8.net&amp;folderid=FX3FD2FD0B-989F-8DFA-0530-E2C905180398","FX220212687")</f>
        <v>FX220212687</v>
      </c>
      <c r="F772" t="s">
        <v>80</v>
      </c>
      <c r="G772" t="s">
        <v>80</v>
      </c>
      <c r="H772" t="s">
        <v>81</v>
      </c>
      <c r="I772" t="s">
        <v>457</v>
      </c>
      <c r="J772">
        <v>0</v>
      </c>
      <c r="K772" t="s">
        <v>83</v>
      </c>
      <c r="L772" t="s">
        <v>84</v>
      </c>
      <c r="M772" t="s">
        <v>85</v>
      </c>
      <c r="N772">
        <v>2</v>
      </c>
      <c r="O772" s="1">
        <v>44621.724351851852</v>
      </c>
      <c r="P772" s="1">
        <v>44622.133333333331</v>
      </c>
      <c r="Q772">
        <v>33254</v>
      </c>
      <c r="R772">
        <v>2082</v>
      </c>
      <c r="S772" t="b">
        <v>0</v>
      </c>
      <c r="T772" t="s">
        <v>86</v>
      </c>
      <c r="U772" t="b">
        <v>1</v>
      </c>
      <c r="V772" t="s">
        <v>200</v>
      </c>
      <c r="W772" s="1">
        <v>44621.747997685183</v>
      </c>
      <c r="X772">
        <v>1131</v>
      </c>
      <c r="Y772">
        <v>135</v>
      </c>
      <c r="Z772">
        <v>0</v>
      </c>
      <c r="AA772">
        <v>135</v>
      </c>
      <c r="AB772">
        <v>0</v>
      </c>
      <c r="AC772">
        <v>68</v>
      </c>
      <c r="AD772">
        <v>-135</v>
      </c>
      <c r="AE772">
        <v>0</v>
      </c>
      <c r="AF772">
        <v>0</v>
      </c>
      <c r="AG772">
        <v>0</v>
      </c>
      <c r="AH772" t="s">
        <v>448</v>
      </c>
      <c r="AI772" s="1">
        <v>44622.133333333331</v>
      </c>
      <c r="AJ772">
        <v>934</v>
      </c>
      <c r="AK772">
        <v>5</v>
      </c>
      <c r="AL772">
        <v>0</v>
      </c>
      <c r="AM772">
        <v>5</v>
      </c>
      <c r="AN772">
        <v>0</v>
      </c>
      <c r="AO772">
        <v>4</v>
      </c>
      <c r="AP772">
        <v>-140</v>
      </c>
      <c r="AQ772">
        <v>0</v>
      </c>
      <c r="AR772">
        <v>0</v>
      </c>
      <c r="AS772">
        <v>0</v>
      </c>
      <c r="AT772" t="s">
        <v>86</v>
      </c>
      <c r="AU772" t="s">
        <v>86</v>
      </c>
      <c r="AV772" t="s">
        <v>86</v>
      </c>
      <c r="AW772" t="s">
        <v>86</v>
      </c>
      <c r="AX772" t="s">
        <v>86</v>
      </c>
      <c r="AY772" t="s">
        <v>86</v>
      </c>
      <c r="AZ772" t="s">
        <v>86</v>
      </c>
      <c r="BA772" t="s">
        <v>86</v>
      </c>
      <c r="BB772" t="s">
        <v>86</v>
      </c>
      <c r="BC772" t="s">
        <v>86</v>
      </c>
      <c r="BD772" t="s">
        <v>86</v>
      </c>
      <c r="BE772" t="s">
        <v>86</v>
      </c>
    </row>
    <row r="773" spans="1:57" x14ac:dyDescent="0.45">
      <c r="A773" t="s">
        <v>1740</v>
      </c>
      <c r="B773" t="s">
        <v>77</v>
      </c>
      <c r="C773" t="s">
        <v>1741</v>
      </c>
      <c r="D773" t="s">
        <v>79</v>
      </c>
      <c r="E773" s="2" t="str">
        <f>HYPERLINK("capsilon://?command=openfolder&amp;siteaddress=FAM.docvelocity-na8.net&amp;folderid=FXC1CC551A-60E3-6098-BD82-FA6A833EAB77","FX22033262")</f>
        <v>FX22033262</v>
      </c>
      <c r="F773" t="s">
        <v>80</v>
      </c>
      <c r="G773" t="s">
        <v>80</v>
      </c>
      <c r="H773" t="s">
        <v>81</v>
      </c>
      <c r="I773" t="s">
        <v>1742</v>
      </c>
      <c r="J773">
        <v>147</v>
      </c>
      <c r="K773" t="s">
        <v>83</v>
      </c>
      <c r="L773" t="s">
        <v>84</v>
      </c>
      <c r="M773" t="s">
        <v>85</v>
      </c>
      <c r="N773">
        <v>1</v>
      </c>
      <c r="O773" s="1">
        <v>44631.987361111111</v>
      </c>
      <c r="P773" s="1">
        <v>44633.197418981479</v>
      </c>
      <c r="Q773">
        <v>101192</v>
      </c>
      <c r="R773">
        <v>3357</v>
      </c>
      <c r="S773" t="b">
        <v>0</v>
      </c>
      <c r="T773" t="s">
        <v>86</v>
      </c>
      <c r="U773" t="b">
        <v>0</v>
      </c>
      <c r="V773" t="s">
        <v>200</v>
      </c>
      <c r="W773" s="1">
        <v>44633.197418981479</v>
      </c>
      <c r="X773">
        <v>1479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147</v>
      </c>
      <c r="AE773">
        <v>135</v>
      </c>
      <c r="AF773">
        <v>0</v>
      </c>
      <c r="AG773">
        <v>4</v>
      </c>
      <c r="AH773" t="s">
        <v>86</v>
      </c>
      <c r="AI773" t="s">
        <v>86</v>
      </c>
      <c r="AJ773" t="s">
        <v>86</v>
      </c>
      <c r="AK773" t="s">
        <v>86</v>
      </c>
      <c r="AL773" t="s">
        <v>86</v>
      </c>
      <c r="AM773" t="s">
        <v>86</v>
      </c>
      <c r="AN773" t="s">
        <v>86</v>
      </c>
      <c r="AO773" t="s">
        <v>86</v>
      </c>
      <c r="AP773" t="s">
        <v>86</v>
      </c>
      <c r="AQ773" t="s">
        <v>86</v>
      </c>
      <c r="AR773" t="s">
        <v>86</v>
      </c>
      <c r="AS773" t="s">
        <v>86</v>
      </c>
      <c r="AT773" t="s">
        <v>86</v>
      </c>
      <c r="AU773" t="s">
        <v>86</v>
      </c>
      <c r="AV773" t="s">
        <v>86</v>
      </c>
      <c r="AW773" t="s">
        <v>86</v>
      </c>
      <c r="AX773" t="s">
        <v>86</v>
      </c>
      <c r="AY773" t="s">
        <v>86</v>
      </c>
      <c r="AZ773" t="s">
        <v>86</v>
      </c>
      <c r="BA773" t="s">
        <v>86</v>
      </c>
      <c r="BB773" t="s">
        <v>86</v>
      </c>
      <c r="BC773" t="s">
        <v>86</v>
      </c>
      <c r="BD773" t="s">
        <v>86</v>
      </c>
      <c r="BE773" t="s">
        <v>86</v>
      </c>
    </row>
    <row r="774" spans="1:57" x14ac:dyDescent="0.45">
      <c r="A774" t="s">
        <v>1743</v>
      </c>
      <c r="B774" t="s">
        <v>77</v>
      </c>
      <c r="C774" t="s">
        <v>1741</v>
      </c>
      <c r="D774" t="s">
        <v>79</v>
      </c>
      <c r="E774" s="2" t="str">
        <f>HYPERLINK("capsilon://?command=openfolder&amp;siteaddress=FAM.docvelocity-na8.net&amp;folderid=FXC1CC551A-60E3-6098-BD82-FA6A833EAB77","FX22033262")</f>
        <v>FX22033262</v>
      </c>
      <c r="F774" t="s">
        <v>80</v>
      </c>
      <c r="G774" t="s">
        <v>80</v>
      </c>
      <c r="H774" t="s">
        <v>81</v>
      </c>
      <c r="I774" t="s">
        <v>1744</v>
      </c>
      <c r="J774">
        <v>129</v>
      </c>
      <c r="K774" t="s">
        <v>83</v>
      </c>
      <c r="L774" t="s">
        <v>84</v>
      </c>
      <c r="M774" t="s">
        <v>85</v>
      </c>
      <c r="N774">
        <v>1</v>
      </c>
      <c r="O774" s="1">
        <v>44631.988368055558</v>
      </c>
      <c r="P774" s="1">
        <v>44633.220590277779</v>
      </c>
      <c r="Q774">
        <v>105784</v>
      </c>
      <c r="R774">
        <v>680</v>
      </c>
      <c r="S774" t="b">
        <v>0</v>
      </c>
      <c r="T774" t="s">
        <v>86</v>
      </c>
      <c r="U774" t="b">
        <v>0</v>
      </c>
      <c r="V774" t="s">
        <v>200</v>
      </c>
      <c r="W774" s="1">
        <v>44633.220590277779</v>
      </c>
      <c r="X774">
        <v>642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129</v>
      </c>
      <c r="AE774">
        <v>117</v>
      </c>
      <c r="AF774">
        <v>0</v>
      </c>
      <c r="AG774">
        <v>4</v>
      </c>
      <c r="AH774" t="s">
        <v>86</v>
      </c>
      <c r="AI774" t="s">
        <v>86</v>
      </c>
      <c r="AJ774" t="s">
        <v>86</v>
      </c>
      <c r="AK774" t="s">
        <v>86</v>
      </c>
      <c r="AL774" t="s">
        <v>86</v>
      </c>
      <c r="AM774" t="s">
        <v>86</v>
      </c>
      <c r="AN774" t="s">
        <v>86</v>
      </c>
      <c r="AO774" t="s">
        <v>86</v>
      </c>
      <c r="AP774" t="s">
        <v>86</v>
      </c>
      <c r="AQ774" t="s">
        <v>86</v>
      </c>
      <c r="AR774" t="s">
        <v>86</v>
      </c>
      <c r="AS774" t="s">
        <v>86</v>
      </c>
      <c r="AT774" t="s">
        <v>86</v>
      </c>
      <c r="AU774" t="s">
        <v>86</v>
      </c>
      <c r="AV774" t="s">
        <v>86</v>
      </c>
      <c r="AW774" t="s">
        <v>86</v>
      </c>
      <c r="AX774" t="s">
        <v>86</v>
      </c>
      <c r="AY774" t="s">
        <v>86</v>
      </c>
      <c r="AZ774" t="s">
        <v>86</v>
      </c>
      <c r="BA774" t="s">
        <v>86</v>
      </c>
      <c r="BB774" t="s">
        <v>86</v>
      </c>
      <c r="BC774" t="s">
        <v>86</v>
      </c>
      <c r="BD774" t="s">
        <v>86</v>
      </c>
      <c r="BE774" t="s">
        <v>86</v>
      </c>
    </row>
    <row r="775" spans="1:57" x14ac:dyDescent="0.45">
      <c r="A775" t="s">
        <v>1745</v>
      </c>
      <c r="B775" t="s">
        <v>77</v>
      </c>
      <c r="C775" t="s">
        <v>1653</v>
      </c>
      <c r="D775" t="s">
        <v>79</v>
      </c>
      <c r="E775" s="2" t="str">
        <f>HYPERLINK("capsilon://?command=openfolder&amp;siteaddress=FAM.docvelocity-na8.net&amp;folderid=FXF49975D7-089D-5E40-9059-FBBB2EBEAB3F","FX22035601")</f>
        <v>FX22035601</v>
      </c>
      <c r="F775" t="s">
        <v>80</v>
      </c>
      <c r="G775" t="s">
        <v>80</v>
      </c>
      <c r="H775" t="s">
        <v>81</v>
      </c>
      <c r="I775" t="s">
        <v>1654</v>
      </c>
      <c r="J775">
        <v>375</v>
      </c>
      <c r="K775" t="s">
        <v>83</v>
      </c>
      <c r="L775" t="s">
        <v>84</v>
      </c>
      <c r="M775" t="s">
        <v>85</v>
      </c>
      <c r="N775">
        <v>2</v>
      </c>
      <c r="O775" s="1">
        <v>44632.127326388887</v>
      </c>
      <c r="P775" s="1">
        <v>44632.298668981479</v>
      </c>
      <c r="Q775">
        <v>11613</v>
      </c>
      <c r="R775">
        <v>3191</v>
      </c>
      <c r="S775" t="b">
        <v>0</v>
      </c>
      <c r="T775" t="s">
        <v>86</v>
      </c>
      <c r="U775" t="b">
        <v>1</v>
      </c>
      <c r="V775" t="s">
        <v>91</v>
      </c>
      <c r="W775" s="1">
        <v>44632.154178240744</v>
      </c>
      <c r="X775">
        <v>2269</v>
      </c>
      <c r="Y775">
        <v>312</v>
      </c>
      <c r="Z775">
        <v>0</v>
      </c>
      <c r="AA775">
        <v>312</v>
      </c>
      <c r="AB775">
        <v>0</v>
      </c>
      <c r="AC775">
        <v>46</v>
      </c>
      <c r="AD775">
        <v>63</v>
      </c>
      <c r="AE775">
        <v>0</v>
      </c>
      <c r="AF775">
        <v>0</v>
      </c>
      <c r="AG775">
        <v>0</v>
      </c>
      <c r="AH775" t="s">
        <v>448</v>
      </c>
      <c r="AI775" s="1">
        <v>44632.298668981479</v>
      </c>
      <c r="AJ775">
        <v>810</v>
      </c>
      <c r="AK775">
        <v>5</v>
      </c>
      <c r="AL775">
        <v>0</v>
      </c>
      <c r="AM775">
        <v>5</v>
      </c>
      <c r="AN775">
        <v>0</v>
      </c>
      <c r="AO775">
        <v>4</v>
      </c>
      <c r="AP775">
        <v>58</v>
      </c>
      <c r="AQ775">
        <v>0</v>
      </c>
      <c r="AR775">
        <v>0</v>
      </c>
      <c r="AS775">
        <v>0</v>
      </c>
      <c r="AT775" t="s">
        <v>86</v>
      </c>
      <c r="AU775" t="s">
        <v>86</v>
      </c>
      <c r="AV775" t="s">
        <v>86</v>
      </c>
      <c r="AW775" t="s">
        <v>86</v>
      </c>
      <c r="AX775" t="s">
        <v>86</v>
      </c>
      <c r="AY775" t="s">
        <v>86</v>
      </c>
      <c r="AZ775" t="s">
        <v>86</v>
      </c>
      <c r="BA775" t="s">
        <v>86</v>
      </c>
      <c r="BB775" t="s">
        <v>86</v>
      </c>
      <c r="BC775" t="s">
        <v>86</v>
      </c>
      <c r="BD775" t="s">
        <v>86</v>
      </c>
      <c r="BE775" t="s">
        <v>86</v>
      </c>
    </row>
    <row r="776" spans="1:57" x14ac:dyDescent="0.45">
      <c r="A776" t="s">
        <v>1746</v>
      </c>
      <c r="B776" t="s">
        <v>77</v>
      </c>
      <c r="C776" t="s">
        <v>1656</v>
      </c>
      <c r="D776" t="s">
        <v>79</v>
      </c>
      <c r="E776" s="2" t="str">
        <f>HYPERLINK("capsilon://?command=openfolder&amp;siteaddress=FAM.docvelocity-na8.net&amp;folderid=FX6D976B37-3635-0DF7-33A5-57753C90FDE6","FX22031406")</f>
        <v>FX22031406</v>
      </c>
      <c r="F776" t="s">
        <v>80</v>
      </c>
      <c r="G776" t="s">
        <v>80</v>
      </c>
      <c r="H776" t="s">
        <v>81</v>
      </c>
      <c r="I776" t="s">
        <v>1657</v>
      </c>
      <c r="J776">
        <v>257</v>
      </c>
      <c r="K776" t="s">
        <v>83</v>
      </c>
      <c r="L776" t="s">
        <v>84</v>
      </c>
      <c r="M776" t="s">
        <v>85</v>
      </c>
      <c r="N776">
        <v>2</v>
      </c>
      <c r="O776" s="1">
        <v>44632.13380787037</v>
      </c>
      <c r="P776" s="1">
        <v>44634.19699074074</v>
      </c>
      <c r="Q776">
        <v>173703</v>
      </c>
      <c r="R776">
        <v>4556</v>
      </c>
      <c r="S776" t="b">
        <v>0</v>
      </c>
      <c r="T776" t="s">
        <v>86</v>
      </c>
      <c r="U776" t="b">
        <v>1</v>
      </c>
      <c r="V776" t="s">
        <v>91</v>
      </c>
      <c r="W776" s="1">
        <v>44632.179409722223</v>
      </c>
      <c r="X776">
        <v>2528</v>
      </c>
      <c r="Y776">
        <v>233</v>
      </c>
      <c r="Z776">
        <v>0</v>
      </c>
      <c r="AA776">
        <v>233</v>
      </c>
      <c r="AB776">
        <v>0</v>
      </c>
      <c r="AC776">
        <v>75</v>
      </c>
      <c r="AD776">
        <v>24</v>
      </c>
      <c r="AE776">
        <v>0</v>
      </c>
      <c r="AF776">
        <v>0</v>
      </c>
      <c r="AG776">
        <v>0</v>
      </c>
      <c r="AH776" t="s">
        <v>257</v>
      </c>
      <c r="AI776" s="1">
        <v>44634.19699074074</v>
      </c>
      <c r="AJ776">
        <v>1484</v>
      </c>
      <c r="AK776">
        <v>8</v>
      </c>
      <c r="AL776">
        <v>0</v>
      </c>
      <c r="AM776">
        <v>8</v>
      </c>
      <c r="AN776">
        <v>0</v>
      </c>
      <c r="AO776">
        <v>7</v>
      </c>
      <c r="AP776">
        <v>16</v>
      </c>
      <c r="AQ776">
        <v>0</v>
      </c>
      <c r="AR776">
        <v>0</v>
      </c>
      <c r="AS776">
        <v>0</v>
      </c>
      <c r="AT776" t="s">
        <v>86</v>
      </c>
      <c r="AU776" t="s">
        <v>86</v>
      </c>
      <c r="AV776" t="s">
        <v>86</v>
      </c>
      <c r="AW776" t="s">
        <v>86</v>
      </c>
      <c r="AX776" t="s">
        <v>86</v>
      </c>
      <c r="AY776" t="s">
        <v>86</v>
      </c>
      <c r="AZ776" t="s">
        <v>86</v>
      </c>
      <c r="BA776" t="s">
        <v>86</v>
      </c>
      <c r="BB776" t="s">
        <v>86</v>
      </c>
      <c r="BC776" t="s">
        <v>86</v>
      </c>
      <c r="BD776" t="s">
        <v>86</v>
      </c>
      <c r="BE776" t="s">
        <v>86</v>
      </c>
    </row>
    <row r="777" spans="1:57" x14ac:dyDescent="0.45">
      <c r="A777" t="s">
        <v>1747</v>
      </c>
      <c r="B777" t="s">
        <v>77</v>
      </c>
      <c r="C777" t="s">
        <v>1656</v>
      </c>
      <c r="D777" t="s">
        <v>79</v>
      </c>
      <c r="E777" s="2" t="str">
        <f>HYPERLINK("capsilon://?command=openfolder&amp;siteaddress=FAM.docvelocity-na8.net&amp;folderid=FX6D976B37-3635-0DF7-33A5-57753C90FDE6","FX22031406")</f>
        <v>FX22031406</v>
      </c>
      <c r="F777" t="s">
        <v>80</v>
      </c>
      <c r="G777" t="s">
        <v>80</v>
      </c>
      <c r="H777" t="s">
        <v>81</v>
      </c>
      <c r="I777" t="s">
        <v>1659</v>
      </c>
      <c r="J777">
        <v>245</v>
      </c>
      <c r="K777" t="s">
        <v>83</v>
      </c>
      <c r="L777" t="s">
        <v>84</v>
      </c>
      <c r="M777" t="s">
        <v>85</v>
      </c>
      <c r="N777">
        <v>2</v>
      </c>
      <c r="O777" s="1">
        <v>44632.140046296299</v>
      </c>
      <c r="P777" s="1">
        <v>44634.187210648146</v>
      </c>
      <c r="Q777">
        <v>175100</v>
      </c>
      <c r="R777">
        <v>1775</v>
      </c>
      <c r="S777" t="b">
        <v>0</v>
      </c>
      <c r="T777" t="s">
        <v>86</v>
      </c>
      <c r="U777" t="b">
        <v>1</v>
      </c>
      <c r="V777" t="s">
        <v>91</v>
      </c>
      <c r="W777" s="1">
        <v>44632.193935185183</v>
      </c>
      <c r="X777">
        <v>1254</v>
      </c>
      <c r="Y777">
        <v>176</v>
      </c>
      <c r="Z777">
        <v>0</v>
      </c>
      <c r="AA777">
        <v>176</v>
      </c>
      <c r="AB777">
        <v>44</v>
      </c>
      <c r="AC777">
        <v>7</v>
      </c>
      <c r="AD777">
        <v>69</v>
      </c>
      <c r="AE777">
        <v>0</v>
      </c>
      <c r="AF777">
        <v>0</v>
      </c>
      <c r="AG777">
        <v>0</v>
      </c>
      <c r="AH777" t="s">
        <v>746</v>
      </c>
      <c r="AI777" s="1">
        <v>44634.187210648146</v>
      </c>
      <c r="AJ777">
        <v>521</v>
      </c>
      <c r="AK777">
        <v>1</v>
      </c>
      <c r="AL777">
        <v>0</v>
      </c>
      <c r="AM777">
        <v>1</v>
      </c>
      <c r="AN777">
        <v>44</v>
      </c>
      <c r="AO777">
        <v>1</v>
      </c>
      <c r="AP777">
        <v>68</v>
      </c>
      <c r="AQ777">
        <v>0</v>
      </c>
      <c r="AR777">
        <v>0</v>
      </c>
      <c r="AS777">
        <v>0</v>
      </c>
      <c r="AT777" t="s">
        <v>86</v>
      </c>
      <c r="AU777" t="s">
        <v>86</v>
      </c>
      <c r="AV777" t="s">
        <v>86</v>
      </c>
      <c r="AW777" t="s">
        <v>86</v>
      </c>
      <c r="AX777" t="s">
        <v>86</v>
      </c>
      <c r="AY777" t="s">
        <v>86</v>
      </c>
      <c r="AZ777" t="s">
        <v>86</v>
      </c>
      <c r="BA777" t="s">
        <v>86</v>
      </c>
      <c r="BB777" t="s">
        <v>86</v>
      </c>
      <c r="BC777" t="s">
        <v>86</v>
      </c>
      <c r="BD777" t="s">
        <v>86</v>
      </c>
      <c r="BE777" t="s">
        <v>86</v>
      </c>
    </row>
    <row r="778" spans="1:57" x14ac:dyDescent="0.45">
      <c r="A778" t="s">
        <v>1748</v>
      </c>
      <c r="B778" t="s">
        <v>77</v>
      </c>
      <c r="C778" t="s">
        <v>1656</v>
      </c>
      <c r="D778" t="s">
        <v>79</v>
      </c>
      <c r="E778" s="2" t="str">
        <f>HYPERLINK("capsilon://?command=openfolder&amp;siteaddress=FAM.docvelocity-na8.net&amp;folderid=FX6D976B37-3635-0DF7-33A5-57753C90FDE6","FX22031406")</f>
        <v>FX22031406</v>
      </c>
      <c r="F778" t="s">
        <v>80</v>
      </c>
      <c r="G778" t="s">
        <v>80</v>
      </c>
      <c r="H778" t="s">
        <v>81</v>
      </c>
      <c r="I778" t="s">
        <v>1661</v>
      </c>
      <c r="J778">
        <v>84</v>
      </c>
      <c r="K778" t="s">
        <v>83</v>
      </c>
      <c r="L778" t="s">
        <v>84</v>
      </c>
      <c r="M778" t="s">
        <v>85</v>
      </c>
      <c r="N778">
        <v>2</v>
      </c>
      <c r="O778" s="1">
        <v>44632.193124999998</v>
      </c>
      <c r="P778" s="1">
        <v>44634.192569444444</v>
      </c>
      <c r="Q778">
        <v>171765</v>
      </c>
      <c r="R778">
        <v>987</v>
      </c>
      <c r="S778" t="b">
        <v>0</v>
      </c>
      <c r="T778" t="s">
        <v>86</v>
      </c>
      <c r="U778" t="b">
        <v>1</v>
      </c>
      <c r="V778" t="s">
        <v>91</v>
      </c>
      <c r="W778" s="1">
        <v>44632.201481481483</v>
      </c>
      <c r="X778">
        <v>651</v>
      </c>
      <c r="Y778">
        <v>63</v>
      </c>
      <c r="Z778">
        <v>0</v>
      </c>
      <c r="AA778">
        <v>63</v>
      </c>
      <c r="AB778">
        <v>0</v>
      </c>
      <c r="AC778">
        <v>6</v>
      </c>
      <c r="AD778">
        <v>21</v>
      </c>
      <c r="AE778">
        <v>0</v>
      </c>
      <c r="AF778">
        <v>0</v>
      </c>
      <c r="AG778">
        <v>0</v>
      </c>
      <c r="AH778" t="s">
        <v>746</v>
      </c>
      <c r="AI778" s="1">
        <v>44634.192569444444</v>
      </c>
      <c r="AJ778">
        <v>336</v>
      </c>
      <c r="AK778">
        <v>2</v>
      </c>
      <c r="AL778">
        <v>0</v>
      </c>
      <c r="AM778">
        <v>2</v>
      </c>
      <c r="AN778">
        <v>0</v>
      </c>
      <c r="AO778">
        <v>3</v>
      </c>
      <c r="AP778">
        <v>19</v>
      </c>
      <c r="AQ778">
        <v>0</v>
      </c>
      <c r="AR778">
        <v>0</v>
      </c>
      <c r="AS778">
        <v>0</v>
      </c>
      <c r="AT778" t="s">
        <v>86</v>
      </c>
      <c r="AU778" t="s">
        <v>86</v>
      </c>
      <c r="AV778" t="s">
        <v>86</v>
      </c>
      <c r="AW778" t="s">
        <v>86</v>
      </c>
      <c r="AX778" t="s">
        <v>86</v>
      </c>
      <c r="AY778" t="s">
        <v>86</v>
      </c>
      <c r="AZ778" t="s">
        <v>86</v>
      </c>
      <c r="BA778" t="s">
        <v>86</v>
      </c>
      <c r="BB778" t="s">
        <v>86</v>
      </c>
      <c r="BC778" t="s">
        <v>86</v>
      </c>
      <c r="BD778" t="s">
        <v>86</v>
      </c>
      <c r="BE778" t="s">
        <v>86</v>
      </c>
    </row>
    <row r="779" spans="1:57" x14ac:dyDescent="0.45">
      <c r="A779" t="s">
        <v>1749</v>
      </c>
      <c r="B779" t="s">
        <v>77</v>
      </c>
      <c r="C779" t="s">
        <v>1656</v>
      </c>
      <c r="D779" t="s">
        <v>79</v>
      </c>
      <c r="E779" s="2" t="str">
        <f>HYPERLINK("capsilon://?command=openfolder&amp;siteaddress=FAM.docvelocity-na8.net&amp;folderid=FX6D976B37-3635-0DF7-33A5-57753C90FDE6","FX22031406")</f>
        <v>FX22031406</v>
      </c>
      <c r="F779" t="s">
        <v>80</v>
      </c>
      <c r="G779" t="s">
        <v>80</v>
      </c>
      <c r="H779" t="s">
        <v>81</v>
      </c>
      <c r="I779" t="s">
        <v>1663</v>
      </c>
      <c r="J779">
        <v>84</v>
      </c>
      <c r="K779" t="s">
        <v>83</v>
      </c>
      <c r="L779" t="s">
        <v>84</v>
      </c>
      <c r="M779" t="s">
        <v>85</v>
      </c>
      <c r="N779">
        <v>2</v>
      </c>
      <c r="O779" s="1">
        <v>44632.198125000003</v>
      </c>
      <c r="P779" s="1">
        <v>44634.19699074074</v>
      </c>
      <c r="Q779">
        <v>171689</v>
      </c>
      <c r="R779">
        <v>1013</v>
      </c>
      <c r="S779" t="b">
        <v>0</v>
      </c>
      <c r="T779" t="s">
        <v>86</v>
      </c>
      <c r="U779" t="b">
        <v>1</v>
      </c>
      <c r="V779" t="s">
        <v>91</v>
      </c>
      <c r="W779" s="1">
        <v>44632.208807870367</v>
      </c>
      <c r="X779">
        <v>632</v>
      </c>
      <c r="Y779">
        <v>63</v>
      </c>
      <c r="Z779">
        <v>0</v>
      </c>
      <c r="AA779">
        <v>63</v>
      </c>
      <c r="AB779">
        <v>0</v>
      </c>
      <c r="AC779">
        <v>8</v>
      </c>
      <c r="AD779">
        <v>21</v>
      </c>
      <c r="AE779">
        <v>0</v>
      </c>
      <c r="AF779">
        <v>0</v>
      </c>
      <c r="AG779">
        <v>0</v>
      </c>
      <c r="AH779" t="s">
        <v>746</v>
      </c>
      <c r="AI779" s="1">
        <v>44634.19699074074</v>
      </c>
      <c r="AJ779">
        <v>381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21</v>
      </c>
      <c r="AQ779">
        <v>0</v>
      </c>
      <c r="AR779">
        <v>0</v>
      </c>
      <c r="AS779">
        <v>0</v>
      </c>
      <c r="AT779" t="s">
        <v>86</v>
      </c>
      <c r="AU779" t="s">
        <v>86</v>
      </c>
      <c r="AV779" t="s">
        <v>86</v>
      </c>
      <c r="AW779" t="s">
        <v>86</v>
      </c>
      <c r="AX779" t="s">
        <v>86</v>
      </c>
      <c r="AY779" t="s">
        <v>86</v>
      </c>
      <c r="AZ779" t="s">
        <v>86</v>
      </c>
      <c r="BA779" t="s">
        <v>86</v>
      </c>
      <c r="BB779" t="s">
        <v>86</v>
      </c>
      <c r="BC779" t="s">
        <v>86</v>
      </c>
      <c r="BD779" t="s">
        <v>86</v>
      </c>
      <c r="BE779" t="s">
        <v>86</v>
      </c>
    </row>
    <row r="780" spans="1:57" x14ac:dyDescent="0.45">
      <c r="A780" t="s">
        <v>1750</v>
      </c>
      <c r="B780" t="s">
        <v>77</v>
      </c>
      <c r="C780" t="s">
        <v>1666</v>
      </c>
      <c r="D780" t="s">
        <v>79</v>
      </c>
      <c r="E780" s="2" t="str">
        <f>HYPERLINK("capsilon://?command=openfolder&amp;siteaddress=FAM.docvelocity-na8.net&amp;folderid=FX91B80F80-5A82-B142-DA54-C24CD6145673","FX22035626")</f>
        <v>FX22035626</v>
      </c>
      <c r="F780" t="s">
        <v>80</v>
      </c>
      <c r="G780" t="s">
        <v>80</v>
      </c>
      <c r="H780" t="s">
        <v>81</v>
      </c>
      <c r="I780" t="s">
        <v>1667</v>
      </c>
      <c r="J780">
        <v>508</v>
      </c>
      <c r="K780" t="s">
        <v>83</v>
      </c>
      <c r="L780" t="s">
        <v>84</v>
      </c>
      <c r="M780" t="s">
        <v>85</v>
      </c>
      <c r="N780">
        <v>2</v>
      </c>
      <c r="O780" s="1">
        <v>44632.207789351851</v>
      </c>
      <c r="P780" s="1">
        <v>44634.235636574071</v>
      </c>
      <c r="Q780">
        <v>169272</v>
      </c>
      <c r="R780">
        <v>5934</v>
      </c>
      <c r="S780" t="b">
        <v>0</v>
      </c>
      <c r="T780" t="s">
        <v>86</v>
      </c>
      <c r="U780" t="b">
        <v>1</v>
      </c>
      <c r="V780" t="s">
        <v>91</v>
      </c>
      <c r="W780" s="1">
        <v>44632.24391203704</v>
      </c>
      <c r="X780">
        <v>3032</v>
      </c>
      <c r="Y780">
        <v>461</v>
      </c>
      <c r="Z780">
        <v>0</v>
      </c>
      <c r="AA780">
        <v>461</v>
      </c>
      <c r="AB780">
        <v>21</v>
      </c>
      <c r="AC780">
        <v>109</v>
      </c>
      <c r="AD780">
        <v>47</v>
      </c>
      <c r="AE780">
        <v>0</v>
      </c>
      <c r="AF780">
        <v>0</v>
      </c>
      <c r="AG780">
        <v>0</v>
      </c>
      <c r="AH780" t="s">
        <v>746</v>
      </c>
      <c r="AI780" s="1">
        <v>44634.235636574071</v>
      </c>
      <c r="AJ780">
        <v>1044</v>
      </c>
      <c r="AK780">
        <v>9</v>
      </c>
      <c r="AL780">
        <v>0</v>
      </c>
      <c r="AM780">
        <v>9</v>
      </c>
      <c r="AN780">
        <v>21</v>
      </c>
      <c r="AO780">
        <v>8</v>
      </c>
      <c r="AP780">
        <v>38</v>
      </c>
      <c r="AQ780">
        <v>0</v>
      </c>
      <c r="AR780">
        <v>0</v>
      </c>
      <c r="AS780">
        <v>0</v>
      </c>
      <c r="AT780" t="s">
        <v>86</v>
      </c>
      <c r="AU780" t="s">
        <v>86</v>
      </c>
      <c r="AV780" t="s">
        <v>86</v>
      </c>
      <c r="AW780" t="s">
        <v>86</v>
      </c>
      <c r="AX780" t="s">
        <v>86</v>
      </c>
      <c r="AY780" t="s">
        <v>86</v>
      </c>
      <c r="AZ780" t="s">
        <v>86</v>
      </c>
      <c r="BA780" t="s">
        <v>86</v>
      </c>
      <c r="BB780" t="s">
        <v>86</v>
      </c>
      <c r="BC780" t="s">
        <v>86</v>
      </c>
      <c r="BD780" t="s">
        <v>86</v>
      </c>
      <c r="BE780" t="s">
        <v>86</v>
      </c>
    </row>
    <row r="781" spans="1:57" x14ac:dyDescent="0.45">
      <c r="A781" t="s">
        <v>1751</v>
      </c>
      <c r="B781" t="s">
        <v>77</v>
      </c>
      <c r="C781" t="s">
        <v>1679</v>
      </c>
      <c r="D781" t="s">
        <v>79</v>
      </c>
      <c r="E781" s="2" t="str">
        <f>HYPERLINK("capsilon://?command=openfolder&amp;siteaddress=FAM.docvelocity-na8.net&amp;folderid=FX423D9868-BE5B-B56E-A4B8-DFCC95244A8E","FX22034655")</f>
        <v>FX22034655</v>
      </c>
      <c r="F781" t="s">
        <v>80</v>
      </c>
      <c r="G781" t="s">
        <v>80</v>
      </c>
      <c r="H781" t="s">
        <v>81</v>
      </c>
      <c r="I781" t="s">
        <v>1680</v>
      </c>
      <c r="J781">
        <v>200</v>
      </c>
      <c r="K781" t="s">
        <v>83</v>
      </c>
      <c r="L781" t="s">
        <v>84</v>
      </c>
      <c r="M781" t="s">
        <v>85</v>
      </c>
      <c r="N781">
        <v>2</v>
      </c>
      <c r="O781" s="1">
        <v>44632.211585648147</v>
      </c>
      <c r="P781" s="1">
        <v>44634.206956018519</v>
      </c>
      <c r="Q781">
        <v>169779</v>
      </c>
      <c r="R781">
        <v>2621</v>
      </c>
      <c r="S781" t="b">
        <v>0</v>
      </c>
      <c r="T781" t="s">
        <v>86</v>
      </c>
      <c r="U781" t="b">
        <v>1</v>
      </c>
      <c r="V781" t="s">
        <v>214</v>
      </c>
      <c r="W781" s="1">
        <v>44632.235567129632</v>
      </c>
      <c r="X781">
        <v>1761</v>
      </c>
      <c r="Y781">
        <v>176</v>
      </c>
      <c r="Z781">
        <v>0</v>
      </c>
      <c r="AA781">
        <v>176</v>
      </c>
      <c r="AB781">
        <v>0</v>
      </c>
      <c r="AC781">
        <v>44</v>
      </c>
      <c r="AD781">
        <v>24</v>
      </c>
      <c r="AE781">
        <v>0</v>
      </c>
      <c r="AF781">
        <v>0</v>
      </c>
      <c r="AG781">
        <v>0</v>
      </c>
      <c r="AH781" t="s">
        <v>257</v>
      </c>
      <c r="AI781" s="1">
        <v>44634.206956018519</v>
      </c>
      <c r="AJ781">
        <v>860</v>
      </c>
      <c r="AK781">
        <v>1</v>
      </c>
      <c r="AL781">
        <v>0</v>
      </c>
      <c r="AM781">
        <v>1</v>
      </c>
      <c r="AN781">
        <v>0</v>
      </c>
      <c r="AO781">
        <v>0</v>
      </c>
      <c r="AP781">
        <v>23</v>
      </c>
      <c r="AQ781">
        <v>0</v>
      </c>
      <c r="AR781">
        <v>0</v>
      </c>
      <c r="AS781">
        <v>0</v>
      </c>
      <c r="AT781" t="s">
        <v>86</v>
      </c>
      <c r="AU781" t="s">
        <v>86</v>
      </c>
      <c r="AV781" t="s">
        <v>86</v>
      </c>
      <c r="AW781" t="s">
        <v>86</v>
      </c>
      <c r="AX781" t="s">
        <v>86</v>
      </c>
      <c r="AY781" t="s">
        <v>86</v>
      </c>
      <c r="AZ781" t="s">
        <v>86</v>
      </c>
      <c r="BA781" t="s">
        <v>86</v>
      </c>
      <c r="BB781" t="s">
        <v>86</v>
      </c>
      <c r="BC781" t="s">
        <v>86</v>
      </c>
      <c r="BD781" t="s">
        <v>86</v>
      </c>
      <c r="BE781" t="s">
        <v>86</v>
      </c>
    </row>
    <row r="782" spans="1:57" x14ac:dyDescent="0.45">
      <c r="A782" t="s">
        <v>1752</v>
      </c>
      <c r="B782" t="s">
        <v>77</v>
      </c>
      <c r="C782" t="s">
        <v>1682</v>
      </c>
      <c r="D782" t="s">
        <v>79</v>
      </c>
      <c r="E782" s="2" t="str">
        <f>HYPERLINK("capsilon://?command=openfolder&amp;siteaddress=FAM.docvelocity-na8.net&amp;folderid=FX24525DA9-3604-6B5F-8919-2F8019B75545","FX22034029")</f>
        <v>FX22034029</v>
      </c>
      <c r="F782" t="s">
        <v>80</v>
      </c>
      <c r="G782" t="s">
        <v>80</v>
      </c>
      <c r="H782" t="s">
        <v>81</v>
      </c>
      <c r="I782" t="s">
        <v>1683</v>
      </c>
      <c r="J782">
        <v>104</v>
      </c>
      <c r="K782" t="s">
        <v>83</v>
      </c>
      <c r="L782" t="s">
        <v>84</v>
      </c>
      <c r="M782" t="s">
        <v>85</v>
      </c>
      <c r="N782">
        <v>2</v>
      </c>
      <c r="O782" s="1">
        <v>44632.215856481482</v>
      </c>
      <c r="P782" s="1">
        <v>44634.212557870371</v>
      </c>
      <c r="Q782">
        <v>171293</v>
      </c>
      <c r="R782">
        <v>1222</v>
      </c>
      <c r="S782" t="b">
        <v>0</v>
      </c>
      <c r="T782" t="s">
        <v>86</v>
      </c>
      <c r="U782" t="b">
        <v>1</v>
      </c>
      <c r="V782" t="s">
        <v>214</v>
      </c>
      <c r="W782" s="1">
        <v>44632.244120370371</v>
      </c>
      <c r="X782">
        <v>739</v>
      </c>
      <c r="Y782">
        <v>97</v>
      </c>
      <c r="Z782">
        <v>0</v>
      </c>
      <c r="AA782">
        <v>97</v>
      </c>
      <c r="AB782">
        <v>0</v>
      </c>
      <c r="AC782">
        <v>13</v>
      </c>
      <c r="AD782">
        <v>7</v>
      </c>
      <c r="AE782">
        <v>0</v>
      </c>
      <c r="AF782">
        <v>0</v>
      </c>
      <c r="AG782">
        <v>0</v>
      </c>
      <c r="AH782" t="s">
        <v>257</v>
      </c>
      <c r="AI782" s="1">
        <v>44634.212557870371</v>
      </c>
      <c r="AJ782">
        <v>483</v>
      </c>
      <c r="AK782">
        <v>1</v>
      </c>
      <c r="AL782">
        <v>0</v>
      </c>
      <c r="AM782">
        <v>1</v>
      </c>
      <c r="AN782">
        <v>0</v>
      </c>
      <c r="AO782">
        <v>0</v>
      </c>
      <c r="AP782">
        <v>6</v>
      </c>
      <c r="AQ782">
        <v>0</v>
      </c>
      <c r="AR782">
        <v>0</v>
      </c>
      <c r="AS782">
        <v>0</v>
      </c>
      <c r="AT782" t="s">
        <v>86</v>
      </c>
      <c r="AU782" t="s">
        <v>86</v>
      </c>
      <c r="AV782" t="s">
        <v>86</v>
      </c>
      <c r="AW782" t="s">
        <v>86</v>
      </c>
      <c r="AX782" t="s">
        <v>86</v>
      </c>
      <c r="AY782" t="s">
        <v>86</v>
      </c>
      <c r="AZ782" t="s">
        <v>86</v>
      </c>
      <c r="BA782" t="s">
        <v>86</v>
      </c>
      <c r="BB782" t="s">
        <v>86</v>
      </c>
      <c r="BC782" t="s">
        <v>86</v>
      </c>
      <c r="BD782" t="s">
        <v>86</v>
      </c>
      <c r="BE782" t="s">
        <v>86</v>
      </c>
    </row>
    <row r="783" spans="1:57" x14ac:dyDescent="0.45">
      <c r="A783" t="s">
        <v>1753</v>
      </c>
      <c r="B783" t="s">
        <v>77</v>
      </c>
      <c r="C783" t="s">
        <v>1685</v>
      </c>
      <c r="D783" t="s">
        <v>79</v>
      </c>
      <c r="E783" s="2" t="str">
        <f>HYPERLINK("capsilon://?command=openfolder&amp;siteaddress=FAM.docvelocity-na8.net&amp;folderid=FX1E173465-534C-9A3B-7E03-D8B9D8069DB8","FX22035449")</f>
        <v>FX22035449</v>
      </c>
      <c r="F783" t="s">
        <v>80</v>
      </c>
      <c r="G783" t="s">
        <v>80</v>
      </c>
      <c r="H783" t="s">
        <v>81</v>
      </c>
      <c r="I783" t="s">
        <v>1686</v>
      </c>
      <c r="J783">
        <v>223</v>
      </c>
      <c r="K783" t="s">
        <v>83</v>
      </c>
      <c r="L783" t="s">
        <v>84</v>
      </c>
      <c r="M783" t="s">
        <v>85</v>
      </c>
      <c r="N783">
        <v>2</v>
      </c>
      <c r="O783" s="1">
        <v>44632.254363425927</v>
      </c>
      <c r="P783" s="1">
        <v>44634.225439814814</v>
      </c>
      <c r="Q783">
        <v>167818</v>
      </c>
      <c r="R783">
        <v>2483</v>
      </c>
      <c r="S783" t="b">
        <v>0</v>
      </c>
      <c r="T783" t="s">
        <v>86</v>
      </c>
      <c r="U783" t="b">
        <v>1</v>
      </c>
      <c r="V783" t="s">
        <v>214</v>
      </c>
      <c r="W783" s="1">
        <v>44632.283738425926</v>
      </c>
      <c r="X783">
        <v>1371</v>
      </c>
      <c r="Y783">
        <v>255</v>
      </c>
      <c r="Z783">
        <v>0</v>
      </c>
      <c r="AA783">
        <v>255</v>
      </c>
      <c r="AB783">
        <v>0</v>
      </c>
      <c r="AC783">
        <v>74</v>
      </c>
      <c r="AD783">
        <v>-32</v>
      </c>
      <c r="AE783">
        <v>0</v>
      </c>
      <c r="AF783">
        <v>0</v>
      </c>
      <c r="AG783">
        <v>0</v>
      </c>
      <c r="AH783" t="s">
        <v>257</v>
      </c>
      <c r="AI783" s="1">
        <v>44634.225439814814</v>
      </c>
      <c r="AJ783">
        <v>1112</v>
      </c>
      <c r="AK783">
        <v>1</v>
      </c>
      <c r="AL783">
        <v>0</v>
      </c>
      <c r="AM783">
        <v>1</v>
      </c>
      <c r="AN783">
        <v>0</v>
      </c>
      <c r="AO783">
        <v>0</v>
      </c>
      <c r="AP783">
        <v>-33</v>
      </c>
      <c r="AQ783">
        <v>0</v>
      </c>
      <c r="AR783">
        <v>0</v>
      </c>
      <c r="AS783">
        <v>0</v>
      </c>
      <c r="AT783" t="s">
        <v>86</v>
      </c>
      <c r="AU783" t="s">
        <v>86</v>
      </c>
      <c r="AV783" t="s">
        <v>86</v>
      </c>
      <c r="AW783" t="s">
        <v>86</v>
      </c>
      <c r="AX783" t="s">
        <v>86</v>
      </c>
      <c r="AY783" t="s">
        <v>86</v>
      </c>
      <c r="AZ783" t="s">
        <v>86</v>
      </c>
      <c r="BA783" t="s">
        <v>86</v>
      </c>
      <c r="BB783" t="s">
        <v>86</v>
      </c>
      <c r="BC783" t="s">
        <v>86</v>
      </c>
      <c r="BD783" t="s">
        <v>86</v>
      </c>
      <c r="BE783" t="s">
        <v>86</v>
      </c>
    </row>
    <row r="784" spans="1:57" x14ac:dyDescent="0.45">
      <c r="A784" t="s">
        <v>1754</v>
      </c>
      <c r="B784" t="s">
        <v>77</v>
      </c>
      <c r="C784" t="s">
        <v>512</v>
      </c>
      <c r="D784" t="s">
        <v>79</v>
      </c>
      <c r="E784" s="2" t="str">
        <f>HYPERLINK("capsilon://?command=openfolder&amp;siteaddress=FAM.docvelocity-na8.net&amp;folderid=FX31948B66-60B5-4948-FEEE-96E56FE21909","FX22029948")</f>
        <v>FX22029948</v>
      </c>
      <c r="F784" t="s">
        <v>80</v>
      </c>
      <c r="G784" t="s">
        <v>80</v>
      </c>
      <c r="H784" t="s">
        <v>81</v>
      </c>
      <c r="I784" t="s">
        <v>518</v>
      </c>
      <c r="J784">
        <v>0</v>
      </c>
      <c r="K784" t="s">
        <v>83</v>
      </c>
      <c r="L784" t="s">
        <v>84</v>
      </c>
      <c r="M784" t="s">
        <v>85</v>
      </c>
      <c r="N784">
        <v>2</v>
      </c>
      <c r="O784" s="1">
        <v>44621.727743055555</v>
      </c>
      <c r="P784" s="1">
        <v>44622.140347222223</v>
      </c>
      <c r="Q784">
        <v>32828</v>
      </c>
      <c r="R784">
        <v>2821</v>
      </c>
      <c r="S784" t="b">
        <v>0</v>
      </c>
      <c r="T784" t="s">
        <v>86</v>
      </c>
      <c r="U784" t="b">
        <v>1</v>
      </c>
      <c r="V784" t="s">
        <v>152</v>
      </c>
      <c r="W784" s="1">
        <v>44621.761412037034</v>
      </c>
      <c r="X784">
        <v>2188</v>
      </c>
      <c r="Y784">
        <v>212</v>
      </c>
      <c r="Z784">
        <v>0</v>
      </c>
      <c r="AA784">
        <v>212</v>
      </c>
      <c r="AB784">
        <v>0</v>
      </c>
      <c r="AC784">
        <v>87</v>
      </c>
      <c r="AD784">
        <v>-212</v>
      </c>
      <c r="AE784">
        <v>0</v>
      </c>
      <c r="AF784">
        <v>0</v>
      </c>
      <c r="AG784">
        <v>0</v>
      </c>
      <c r="AH784" t="s">
        <v>448</v>
      </c>
      <c r="AI784" s="1">
        <v>44622.140347222223</v>
      </c>
      <c r="AJ784">
        <v>605</v>
      </c>
      <c r="AK784">
        <v>2</v>
      </c>
      <c r="AL784">
        <v>0</v>
      </c>
      <c r="AM784">
        <v>2</v>
      </c>
      <c r="AN784">
        <v>0</v>
      </c>
      <c r="AO784">
        <v>0</v>
      </c>
      <c r="AP784">
        <v>-214</v>
      </c>
      <c r="AQ784">
        <v>0</v>
      </c>
      <c r="AR784">
        <v>0</v>
      </c>
      <c r="AS784">
        <v>0</v>
      </c>
      <c r="AT784" t="s">
        <v>86</v>
      </c>
      <c r="AU784" t="s">
        <v>86</v>
      </c>
      <c r="AV784" t="s">
        <v>86</v>
      </c>
      <c r="AW784" t="s">
        <v>86</v>
      </c>
      <c r="AX784" t="s">
        <v>86</v>
      </c>
      <c r="AY784" t="s">
        <v>86</v>
      </c>
      <c r="AZ784" t="s">
        <v>86</v>
      </c>
      <c r="BA784" t="s">
        <v>86</v>
      </c>
      <c r="BB784" t="s">
        <v>86</v>
      </c>
      <c r="BC784" t="s">
        <v>86</v>
      </c>
      <c r="BD784" t="s">
        <v>86</v>
      </c>
      <c r="BE784" t="s">
        <v>86</v>
      </c>
    </row>
    <row r="785" spans="1:57" x14ac:dyDescent="0.45">
      <c r="A785" t="s">
        <v>1755</v>
      </c>
      <c r="B785" t="s">
        <v>77</v>
      </c>
      <c r="C785" t="s">
        <v>1741</v>
      </c>
      <c r="D785" t="s">
        <v>79</v>
      </c>
      <c r="E785" s="2" t="str">
        <f>HYPERLINK("capsilon://?command=openfolder&amp;siteaddress=FAM.docvelocity-na8.net&amp;folderid=FXC1CC551A-60E3-6098-BD82-FA6A833EAB77","FX22033262")</f>
        <v>FX22033262</v>
      </c>
      <c r="F785" t="s">
        <v>80</v>
      </c>
      <c r="G785" t="s">
        <v>80</v>
      </c>
      <c r="H785" t="s">
        <v>81</v>
      </c>
      <c r="I785" t="s">
        <v>1742</v>
      </c>
      <c r="J785">
        <v>199</v>
      </c>
      <c r="K785" t="s">
        <v>83</v>
      </c>
      <c r="L785" t="s">
        <v>84</v>
      </c>
      <c r="M785" t="s">
        <v>85</v>
      </c>
      <c r="N785">
        <v>2</v>
      </c>
      <c r="O785" s="1">
        <v>44633.198530092595</v>
      </c>
      <c r="P785" s="1">
        <v>44634.242546296293</v>
      </c>
      <c r="Q785">
        <v>88538</v>
      </c>
      <c r="R785">
        <v>1665</v>
      </c>
      <c r="S785" t="b">
        <v>0</v>
      </c>
      <c r="T785" t="s">
        <v>86</v>
      </c>
      <c r="U785" t="b">
        <v>1</v>
      </c>
      <c r="V785" t="s">
        <v>200</v>
      </c>
      <c r="W785" s="1">
        <v>44633.213148148148</v>
      </c>
      <c r="X785">
        <v>1056</v>
      </c>
      <c r="Y785">
        <v>175</v>
      </c>
      <c r="Z785">
        <v>0</v>
      </c>
      <c r="AA785">
        <v>175</v>
      </c>
      <c r="AB785">
        <v>0</v>
      </c>
      <c r="AC785">
        <v>18</v>
      </c>
      <c r="AD785">
        <v>24</v>
      </c>
      <c r="AE785">
        <v>0</v>
      </c>
      <c r="AF785">
        <v>0</v>
      </c>
      <c r="AG785">
        <v>0</v>
      </c>
      <c r="AH785" t="s">
        <v>746</v>
      </c>
      <c r="AI785" s="1">
        <v>44634.242546296293</v>
      </c>
      <c r="AJ785">
        <v>596</v>
      </c>
      <c r="AK785">
        <v>1</v>
      </c>
      <c r="AL785">
        <v>0</v>
      </c>
      <c r="AM785">
        <v>1</v>
      </c>
      <c r="AN785">
        <v>0</v>
      </c>
      <c r="AO785">
        <v>1</v>
      </c>
      <c r="AP785">
        <v>23</v>
      </c>
      <c r="AQ785">
        <v>0</v>
      </c>
      <c r="AR785">
        <v>0</v>
      </c>
      <c r="AS785">
        <v>0</v>
      </c>
      <c r="AT785" t="s">
        <v>86</v>
      </c>
      <c r="AU785" t="s">
        <v>86</v>
      </c>
      <c r="AV785" t="s">
        <v>86</v>
      </c>
      <c r="AW785" t="s">
        <v>86</v>
      </c>
      <c r="AX785" t="s">
        <v>86</v>
      </c>
      <c r="AY785" t="s">
        <v>86</v>
      </c>
      <c r="AZ785" t="s">
        <v>86</v>
      </c>
      <c r="BA785" t="s">
        <v>86</v>
      </c>
      <c r="BB785" t="s">
        <v>86</v>
      </c>
      <c r="BC785" t="s">
        <v>86</v>
      </c>
      <c r="BD785" t="s">
        <v>86</v>
      </c>
      <c r="BE785" t="s">
        <v>86</v>
      </c>
    </row>
    <row r="786" spans="1:57" x14ac:dyDescent="0.45">
      <c r="A786" t="s">
        <v>1756</v>
      </c>
      <c r="B786" t="s">
        <v>77</v>
      </c>
      <c r="C786" t="s">
        <v>1741</v>
      </c>
      <c r="D786" t="s">
        <v>79</v>
      </c>
      <c r="E786" s="2" t="str">
        <f>HYPERLINK("capsilon://?command=openfolder&amp;siteaddress=FAM.docvelocity-na8.net&amp;folderid=FXC1CC551A-60E3-6098-BD82-FA6A833EAB77","FX22033262")</f>
        <v>FX22033262</v>
      </c>
      <c r="F786" t="s">
        <v>80</v>
      </c>
      <c r="G786" t="s">
        <v>80</v>
      </c>
      <c r="H786" t="s">
        <v>81</v>
      </c>
      <c r="I786" t="s">
        <v>1744</v>
      </c>
      <c r="J786">
        <v>181</v>
      </c>
      <c r="K786" t="s">
        <v>83</v>
      </c>
      <c r="L786" t="s">
        <v>84</v>
      </c>
      <c r="M786" t="s">
        <v>85</v>
      </c>
      <c r="N786">
        <v>2</v>
      </c>
      <c r="O786" s="1">
        <v>44633.221458333333</v>
      </c>
      <c r="P786" s="1">
        <v>44634.249710648146</v>
      </c>
      <c r="Q786">
        <v>86742</v>
      </c>
      <c r="R786">
        <v>2099</v>
      </c>
      <c r="S786" t="b">
        <v>0</v>
      </c>
      <c r="T786" t="s">
        <v>86</v>
      </c>
      <c r="U786" t="b">
        <v>1</v>
      </c>
      <c r="V786" t="s">
        <v>200</v>
      </c>
      <c r="W786" s="1">
        <v>44633.238645833335</v>
      </c>
      <c r="X786">
        <v>1481</v>
      </c>
      <c r="Y786">
        <v>148</v>
      </c>
      <c r="Z786">
        <v>0</v>
      </c>
      <c r="AA786">
        <v>148</v>
      </c>
      <c r="AB786">
        <v>0</v>
      </c>
      <c r="AC786">
        <v>25</v>
      </c>
      <c r="AD786">
        <v>33</v>
      </c>
      <c r="AE786">
        <v>0</v>
      </c>
      <c r="AF786">
        <v>0</v>
      </c>
      <c r="AG786">
        <v>0</v>
      </c>
      <c r="AH786" t="s">
        <v>746</v>
      </c>
      <c r="AI786" s="1">
        <v>44634.249710648146</v>
      </c>
      <c r="AJ786">
        <v>618</v>
      </c>
      <c r="AK786">
        <v>3</v>
      </c>
      <c r="AL786">
        <v>0</v>
      </c>
      <c r="AM786">
        <v>3</v>
      </c>
      <c r="AN786">
        <v>0</v>
      </c>
      <c r="AO786">
        <v>3</v>
      </c>
      <c r="AP786">
        <v>30</v>
      </c>
      <c r="AQ786">
        <v>0</v>
      </c>
      <c r="AR786">
        <v>0</v>
      </c>
      <c r="AS786">
        <v>0</v>
      </c>
      <c r="AT786" t="s">
        <v>86</v>
      </c>
      <c r="AU786" t="s">
        <v>86</v>
      </c>
      <c r="AV786" t="s">
        <v>86</v>
      </c>
      <c r="AW786" t="s">
        <v>86</v>
      </c>
      <c r="AX786" t="s">
        <v>86</v>
      </c>
      <c r="AY786" t="s">
        <v>86</v>
      </c>
      <c r="AZ786" t="s">
        <v>86</v>
      </c>
      <c r="BA786" t="s">
        <v>86</v>
      </c>
      <c r="BB786" t="s">
        <v>86</v>
      </c>
      <c r="BC786" t="s">
        <v>86</v>
      </c>
      <c r="BD786" t="s">
        <v>86</v>
      </c>
      <c r="BE786" t="s">
        <v>86</v>
      </c>
    </row>
    <row r="787" spans="1:57" x14ac:dyDescent="0.45">
      <c r="A787" t="s">
        <v>1757</v>
      </c>
      <c r="B787" t="s">
        <v>77</v>
      </c>
      <c r="C787" t="s">
        <v>713</v>
      </c>
      <c r="D787" t="s">
        <v>79</v>
      </c>
      <c r="E787" s="2" t="str">
        <f>HYPERLINK("capsilon://?command=openfolder&amp;siteaddress=FAM.docvelocity-na8.net&amp;folderid=FX50949874-1155-8E94-6F89-B2A305FCFBEF","FX220212147")</f>
        <v>FX220212147</v>
      </c>
      <c r="F787" t="s">
        <v>80</v>
      </c>
      <c r="G787" t="s">
        <v>80</v>
      </c>
      <c r="H787" t="s">
        <v>81</v>
      </c>
      <c r="I787" t="s">
        <v>714</v>
      </c>
      <c r="J787">
        <v>0</v>
      </c>
      <c r="K787" t="s">
        <v>83</v>
      </c>
      <c r="L787" t="s">
        <v>84</v>
      </c>
      <c r="M787" t="s">
        <v>85</v>
      </c>
      <c r="N787">
        <v>2</v>
      </c>
      <c r="O787" s="1">
        <v>44621.732777777775</v>
      </c>
      <c r="P787" s="1">
        <v>44622.180868055555</v>
      </c>
      <c r="Q787">
        <v>35944</v>
      </c>
      <c r="R787">
        <v>2771</v>
      </c>
      <c r="S787" t="b">
        <v>0</v>
      </c>
      <c r="T787" t="s">
        <v>86</v>
      </c>
      <c r="U787" t="b">
        <v>1</v>
      </c>
      <c r="V787" t="s">
        <v>139</v>
      </c>
      <c r="W787" s="1">
        <v>44621.755659722221</v>
      </c>
      <c r="X787">
        <v>1559</v>
      </c>
      <c r="Y787">
        <v>345</v>
      </c>
      <c r="Z787">
        <v>0</v>
      </c>
      <c r="AA787">
        <v>345</v>
      </c>
      <c r="AB787">
        <v>0</v>
      </c>
      <c r="AC787">
        <v>120</v>
      </c>
      <c r="AD787">
        <v>-345</v>
      </c>
      <c r="AE787">
        <v>0</v>
      </c>
      <c r="AF787">
        <v>0</v>
      </c>
      <c r="AG787">
        <v>0</v>
      </c>
      <c r="AH787" t="s">
        <v>257</v>
      </c>
      <c r="AI787" s="1">
        <v>44622.180868055555</v>
      </c>
      <c r="AJ787">
        <v>1194</v>
      </c>
      <c r="AK787">
        <v>1</v>
      </c>
      <c r="AL787">
        <v>0</v>
      </c>
      <c r="AM787">
        <v>1</v>
      </c>
      <c r="AN787">
        <v>0</v>
      </c>
      <c r="AO787">
        <v>0</v>
      </c>
      <c r="AP787">
        <v>-346</v>
      </c>
      <c r="AQ787">
        <v>0</v>
      </c>
      <c r="AR787">
        <v>0</v>
      </c>
      <c r="AS787">
        <v>0</v>
      </c>
      <c r="AT787" t="s">
        <v>86</v>
      </c>
      <c r="AU787" t="s">
        <v>86</v>
      </c>
      <c r="AV787" t="s">
        <v>86</v>
      </c>
      <c r="AW787" t="s">
        <v>86</v>
      </c>
      <c r="AX787" t="s">
        <v>86</v>
      </c>
      <c r="AY787" t="s">
        <v>86</v>
      </c>
      <c r="AZ787" t="s">
        <v>86</v>
      </c>
      <c r="BA787" t="s">
        <v>86</v>
      </c>
      <c r="BB787" t="s">
        <v>86</v>
      </c>
      <c r="BC787" t="s">
        <v>86</v>
      </c>
      <c r="BD787" t="s">
        <v>86</v>
      </c>
      <c r="BE787" t="s">
        <v>86</v>
      </c>
    </row>
    <row r="788" spans="1:57" x14ac:dyDescent="0.45">
      <c r="A788" t="s">
        <v>1758</v>
      </c>
      <c r="B788" t="s">
        <v>77</v>
      </c>
      <c r="C788" t="s">
        <v>1759</v>
      </c>
      <c r="D788" t="s">
        <v>79</v>
      </c>
      <c r="E788" s="2" t="str">
        <f>HYPERLINK("capsilon://?command=openfolder&amp;siteaddress=FAM.docvelocity-na8.net&amp;folderid=FX4D2812FB-A954-B143-BAA7-3F4DCD140174","FX220212162")</f>
        <v>FX220212162</v>
      </c>
      <c r="F788" t="s">
        <v>80</v>
      </c>
      <c r="G788" t="s">
        <v>80</v>
      </c>
      <c r="H788" t="s">
        <v>81</v>
      </c>
      <c r="I788" t="s">
        <v>1760</v>
      </c>
      <c r="J788">
        <v>0</v>
      </c>
      <c r="K788" t="s">
        <v>83</v>
      </c>
      <c r="L788" t="s">
        <v>84</v>
      </c>
      <c r="M788" t="s">
        <v>85</v>
      </c>
      <c r="N788">
        <v>2</v>
      </c>
      <c r="O788" s="1">
        <v>44621.7341087963</v>
      </c>
      <c r="P788" s="1">
        <v>44621.746180555558</v>
      </c>
      <c r="Q788">
        <v>598</v>
      </c>
      <c r="R788">
        <v>445</v>
      </c>
      <c r="S788" t="b">
        <v>0</v>
      </c>
      <c r="T788" t="s">
        <v>86</v>
      </c>
      <c r="U788" t="b">
        <v>0</v>
      </c>
      <c r="V788" t="s">
        <v>105</v>
      </c>
      <c r="W788" s="1">
        <v>44621.742268518516</v>
      </c>
      <c r="X788">
        <v>278</v>
      </c>
      <c r="Y788">
        <v>9</v>
      </c>
      <c r="Z788">
        <v>0</v>
      </c>
      <c r="AA788">
        <v>9</v>
      </c>
      <c r="AB788">
        <v>0</v>
      </c>
      <c r="AC788">
        <v>2</v>
      </c>
      <c r="AD788">
        <v>-9</v>
      </c>
      <c r="AE788">
        <v>0</v>
      </c>
      <c r="AF788">
        <v>0</v>
      </c>
      <c r="AG788">
        <v>0</v>
      </c>
      <c r="AH788" t="s">
        <v>106</v>
      </c>
      <c r="AI788" s="1">
        <v>44621.746180555558</v>
      </c>
      <c r="AJ788">
        <v>167</v>
      </c>
      <c r="AK788">
        <v>1</v>
      </c>
      <c r="AL788">
        <v>0</v>
      </c>
      <c r="AM788">
        <v>1</v>
      </c>
      <c r="AN788">
        <v>0</v>
      </c>
      <c r="AO788">
        <v>1</v>
      </c>
      <c r="AP788">
        <v>-10</v>
      </c>
      <c r="AQ788">
        <v>0</v>
      </c>
      <c r="AR788">
        <v>0</v>
      </c>
      <c r="AS788">
        <v>0</v>
      </c>
      <c r="AT788" t="s">
        <v>86</v>
      </c>
      <c r="AU788" t="s">
        <v>86</v>
      </c>
      <c r="AV788" t="s">
        <v>86</v>
      </c>
      <c r="AW788" t="s">
        <v>86</v>
      </c>
      <c r="AX788" t="s">
        <v>86</v>
      </c>
      <c r="AY788" t="s">
        <v>86</v>
      </c>
      <c r="AZ788" t="s">
        <v>86</v>
      </c>
      <c r="BA788" t="s">
        <v>86</v>
      </c>
      <c r="BB788" t="s">
        <v>86</v>
      </c>
      <c r="BC788" t="s">
        <v>86</v>
      </c>
      <c r="BD788" t="s">
        <v>86</v>
      </c>
      <c r="BE788" t="s">
        <v>86</v>
      </c>
    </row>
    <row r="789" spans="1:57" x14ac:dyDescent="0.45">
      <c r="A789" t="s">
        <v>1761</v>
      </c>
      <c r="B789" t="s">
        <v>77</v>
      </c>
      <c r="C789" t="s">
        <v>730</v>
      </c>
      <c r="D789" t="s">
        <v>79</v>
      </c>
      <c r="E789" s="2" t="str">
        <f>HYPERLINK("capsilon://?command=openfolder&amp;siteaddress=FAM.docvelocity-na8.net&amp;folderid=FX56D42F74-72FA-153B-2C7E-15376D3B2184","FX220212896")</f>
        <v>FX220212896</v>
      </c>
      <c r="F789" t="s">
        <v>80</v>
      </c>
      <c r="G789" t="s">
        <v>80</v>
      </c>
      <c r="H789" t="s">
        <v>81</v>
      </c>
      <c r="I789" t="s">
        <v>731</v>
      </c>
      <c r="J789">
        <v>0</v>
      </c>
      <c r="K789" t="s">
        <v>83</v>
      </c>
      <c r="L789" t="s">
        <v>84</v>
      </c>
      <c r="M789" t="s">
        <v>85</v>
      </c>
      <c r="N789">
        <v>2</v>
      </c>
      <c r="O789" s="1">
        <v>44621.734317129631</v>
      </c>
      <c r="P789" s="1">
        <v>44622.201886574076</v>
      </c>
      <c r="Q789">
        <v>37853</v>
      </c>
      <c r="R789">
        <v>2545</v>
      </c>
      <c r="S789" t="b">
        <v>0</v>
      </c>
      <c r="T789" t="s">
        <v>86</v>
      </c>
      <c r="U789" t="b">
        <v>1</v>
      </c>
      <c r="V789" t="s">
        <v>202</v>
      </c>
      <c r="W789" s="1">
        <v>44621.747881944444</v>
      </c>
      <c r="X789">
        <v>882</v>
      </c>
      <c r="Y789">
        <v>146</v>
      </c>
      <c r="Z789">
        <v>0</v>
      </c>
      <c r="AA789">
        <v>146</v>
      </c>
      <c r="AB789">
        <v>0</v>
      </c>
      <c r="AC789">
        <v>78</v>
      </c>
      <c r="AD789">
        <v>-146</v>
      </c>
      <c r="AE789">
        <v>0</v>
      </c>
      <c r="AF789">
        <v>0</v>
      </c>
      <c r="AG789">
        <v>0</v>
      </c>
      <c r="AH789" t="s">
        <v>284</v>
      </c>
      <c r="AI789" s="1">
        <v>44622.201886574076</v>
      </c>
      <c r="AJ789">
        <v>1631</v>
      </c>
      <c r="AK789">
        <v>1</v>
      </c>
      <c r="AL789">
        <v>0</v>
      </c>
      <c r="AM789">
        <v>1</v>
      </c>
      <c r="AN789">
        <v>0</v>
      </c>
      <c r="AO789">
        <v>1</v>
      </c>
      <c r="AP789">
        <v>-147</v>
      </c>
      <c r="AQ789">
        <v>0</v>
      </c>
      <c r="AR789">
        <v>0</v>
      </c>
      <c r="AS789">
        <v>0</v>
      </c>
      <c r="AT789" t="s">
        <v>86</v>
      </c>
      <c r="AU789" t="s">
        <v>86</v>
      </c>
      <c r="AV789" t="s">
        <v>86</v>
      </c>
      <c r="AW789" t="s">
        <v>86</v>
      </c>
      <c r="AX789" t="s">
        <v>86</v>
      </c>
      <c r="AY789" t="s">
        <v>86</v>
      </c>
      <c r="AZ789" t="s">
        <v>86</v>
      </c>
      <c r="BA789" t="s">
        <v>86</v>
      </c>
      <c r="BB789" t="s">
        <v>86</v>
      </c>
      <c r="BC789" t="s">
        <v>86</v>
      </c>
      <c r="BD789" t="s">
        <v>86</v>
      </c>
      <c r="BE789" t="s">
        <v>86</v>
      </c>
    </row>
    <row r="790" spans="1:57" x14ac:dyDescent="0.45">
      <c r="A790" t="s">
        <v>1762</v>
      </c>
      <c r="B790" t="s">
        <v>77</v>
      </c>
      <c r="C790" t="s">
        <v>1763</v>
      </c>
      <c r="D790" t="s">
        <v>79</v>
      </c>
      <c r="E790" s="2" t="str">
        <f>HYPERLINK("capsilon://?command=openfolder&amp;siteaddress=FAM.docvelocity-na8.net&amp;folderid=FXBF8A5675-175B-CD90-5BCB-95024D990237","FX220212992")</f>
        <v>FX220212992</v>
      </c>
      <c r="F790" t="s">
        <v>80</v>
      </c>
      <c r="G790" t="s">
        <v>80</v>
      </c>
      <c r="H790" t="s">
        <v>81</v>
      </c>
      <c r="I790" t="s">
        <v>1764</v>
      </c>
      <c r="J790">
        <v>0</v>
      </c>
      <c r="K790" t="s">
        <v>83</v>
      </c>
      <c r="L790" t="s">
        <v>84</v>
      </c>
      <c r="M790" t="s">
        <v>85</v>
      </c>
      <c r="N790">
        <v>2</v>
      </c>
      <c r="O790" s="1">
        <v>44621.735625000001</v>
      </c>
      <c r="P790" s="1">
        <v>44622.654247685183</v>
      </c>
      <c r="Q790">
        <v>78412</v>
      </c>
      <c r="R790">
        <v>957</v>
      </c>
      <c r="S790" t="b">
        <v>0</v>
      </c>
      <c r="T790" t="s">
        <v>86</v>
      </c>
      <c r="U790" t="b">
        <v>0</v>
      </c>
      <c r="V790" t="s">
        <v>154</v>
      </c>
      <c r="W790" s="1">
        <v>44621.74590277778</v>
      </c>
      <c r="X790">
        <v>448</v>
      </c>
      <c r="Y790">
        <v>73</v>
      </c>
      <c r="Z790">
        <v>0</v>
      </c>
      <c r="AA790">
        <v>73</v>
      </c>
      <c r="AB790">
        <v>0</v>
      </c>
      <c r="AC790">
        <v>42</v>
      </c>
      <c r="AD790">
        <v>-73</v>
      </c>
      <c r="AE790">
        <v>0</v>
      </c>
      <c r="AF790">
        <v>0</v>
      </c>
      <c r="AG790">
        <v>0</v>
      </c>
      <c r="AH790" t="s">
        <v>114</v>
      </c>
      <c r="AI790" s="1">
        <v>44622.654247685183</v>
      </c>
      <c r="AJ790">
        <v>499</v>
      </c>
      <c r="AK790">
        <v>1</v>
      </c>
      <c r="AL790">
        <v>0</v>
      </c>
      <c r="AM790">
        <v>1</v>
      </c>
      <c r="AN790">
        <v>0</v>
      </c>
      <c r="AO790">
        <v>1</v>
      </c>
      <c r="AP790">
        <v>-74</v>
      </c>
      <c r="AQ790">
        <v>0</v>
      </c>
      <c r="AR790">
        <v>0</v>
      </c>
      <c r="AS790">
        <v>0</v>
      </c>
      <c r="AT790" t="s">
        <v>86</v>
      </c>
      <c r="AU790" t="s">
        <v>86</v>
      </c>
      <c r="AV790" t="s">
        <v>86</v>
      </c>
      <c r="AW790" t="s">
        <v>86</v>
      </c>
      <c r="AX790" t="s">
        <v>86</v>
      </c>
      <c r="AY790" t="s">
        <v>86</v>
      </c>
      <c r="AZ790" t="s">
        <v>86</v>
      </c>
      <c r="BA790" t="s">
        <v>86</v>
      </c>
      <c r="BB790" t="s">
        <v>86</v>
      </c>
      <c r="BC790" t="s">
        <v>86</v>
      </c>
      <c r="BD790" t="s">
        <v>86</v>
      </c>
      <c r="BE790" t="s">
        <v>86</v>
      </c>
    </row>
    <row r="791" spans="1:57" x14ac:dyDescent="0.45">
      <c r="A791" t="s">
        <v>1765</v>
      </c>
      <c r="B791" t="s">
        <v>77</v>
      </c>
      <c r="C791" t="s">
        <v>1766</v>
      </c>
      <c r="D791" t="s">
        <v>79</v>
      </c>
      <c r="E791" s="2" t="str">
        <f>HYPERLINK("capsilon://?command=openfolder&amp;siteaddress=FAM.docvelocity-na8.net&amp;folderid=FXABC696A8-F8F5-7AF1-A6C0-DF6CBEBABB9A","FX22023236")</f>
        <v>FX22023236</v>
      </c>
      <c r="F791" t="s">
        <v>80</v>
      </c>
      <c r="G791" t="s">
        <v>80</v>
      </c>
      <c r="H791" t="s">
        <v>81</v>
      </c>
      <c r="I791" t="s">
        <v>1767</v>
      </c>
      <c r="J791">
        <v>0</v>
      </c>
      <c r="K791" t="s">
        <v>83</v>
      </c>
      <c r="L791" t="s">
        <v>84</v>
      </c>
      <c r="M791" t="s">
        <v>85</v>
      </c>
      <c r="N791">
        <v>2</v>
      </c>
      <c r="O791" s="1">
        <v>44621.736064814817</v>
      </c>
      <c r="P791" s="1">
        <v>44622.648784722223</v>
      </c>
      <c r="Q791">
        <v>78709</v>
      </c>
      <c r="R791">
        <v>150</v>
      </c>
      <c r="S791" t="b">
        <v>0</v>
      </c>
      <c r="T791" t="s">
        <v>86</v>
      </c>
      <c r="U791" t="b">
        <v>0</v>
      </c>
      <c r="V791" t="s">
        <v>200</v>
      </c>
      <c r="W791" s="1">
        <v>44621.78328703704</v>
      </c>
      <c r="X791">
        <v>134</v>
      </c>
      <c r="Y791">
        <v>0</v>
      </c>
      <c r="Z791">
        <v>0</v>
      </c>
      <c r="AA791">
        <v>0</v>
      </c>
      <c r="AB791">
        <v>37</v>
      </c>
      <c r="AC791">
        <v>0</v>
      </c>
      <c r="AD791">
        <v>0</v>
      </c>
      <c r="AE791">
        <v>0</v>
      </c>
      <c r="AF791">
        <v>0</v>
      </c>
      <c r="AG791">
        <v>0</v>
      </c>
      <c r="AH791" t="s">
        <v>122</v>
      </c>
      <c r="AI791" s="1">
        <v>44622.648784722223</v>
      </c>
      <c r="AJ791">
        <v>16</v>
      </c>
      <c r="AK791">
        <v>0</v>
      </c>
      <c r="AL791">
        <v>0</v>
      </c>
      <c r="AM791">
        <v>0</v>
      </c>
      <c r="AN791">
        <v>37</v>
      </c>
      <c r="AO791">
        <v>0</v>
      </c>
      <c r="AP791">
        <v>0</v>
      </c>
      <c r="AQ791">
        <v>0</v>
      </c>
      <c r="AR791">
        <v>0</v>
      </c>
      <c r="AS791">
        <v>0</v>
      </c>
      <c r="AT791" t="s">
        <v>86</v>
      </c>
      <c r="AU791" t="s">
        <v>86</v>
      </c>
      <c r="AV791" t="s">
        <v>86</v>
      </c>
      <c r="AW791" t="s">
        <v>86</v>
      </c>
      <c r="AX791" t="s">
        <v>86</v>
      </c>
      <c r="AY791" t="s">
        <v>86</v>
      </c>
      <c r="AZ791" t="s">
        <v>86</v>
      </c>
      <c r="BA791" t="s">
        <v>86</v>
      </c>
      <c r="BB791" t="s">
        <v>86</v>
      </c>
      <c r="BC791" t="s">
        <v>86</v>
      </c>
      <c r="BD791" t="s">
        <v>86</v>
      </c>
      <c r="BE791" t="s">
        <v>86</v>
      </c>
    </row>
    <row r="792" spans="1:57" x14ac:dyDescent="0.45">
      <c r="A792" t="s">
        <v>1768</v>
      </c>
      <c r="B792" t="s">
        <v>77</v>
      </c>
      <c r="C792" t="s">
        <v>1359</v>
      </c>
      <c r="D792" t="s">
        <v>79</v>
      </c>
      <c r="E792" s="2" t="str">
        <f>HYPERLINK("capsilon://?command=openfolder&amp;siteaddress=FAM.docvelocity-na8.net&amp;folderid=FX6E305857-5E03-5A87-5392-801EFCF59991","FX21126383")</f>
        <v>FX21126383</v>
      </c>
      <c r="F792" t="s">
        <v>80</v>
      </c>
      <c r="G792" t="s">
        <v>80</v>
      </c>
      <c r="H792" t="s">
        <v>81</v>
      </c>
      <c r="I792" t="s">
        <v>1769</v>
      </c>
      <c r="J792">
        <v>28</v>
      </c>
      <c r="K792" t="s">
        <v>83</v>
      </c>
      <c r="L792" t="s">
        <v>84</v>
      </c>
      <c r="M792" t="s">
        <v>85</v>
      </c>
      <c r="N792">
        <v>2</v>
      </c>
      <c r="O792" s="1">
        <v>44634.426817129628</v>
      </c>
      <c r="P792" s="1">
        <v>44634.459918981483</v>
      </c>
      <c r="Q792">
        <v>2396</v>
      </c>
      <c r="R792">
        <v>464</v>
      </c>
      <c r="S792" t="b">
        <v>0</v>
      </c>
      <c r="T792" t="s">
        <v>86</v>
      </c>
      <c r="U792" t="b">
        <v>0</v>
      </c>
      <c r="V792" t="s">
        <v>113</v>
      </c>
      <c r="W792" s="1">
        <v>44634.448449074072</v>
      </c>
      <c r="X792">
        <v>114</v>
      </c>
      <c r="Y792">
        <v>21</v>
      </c>
      <c r="Z792">
        <v>0</v>
      </c>
      <c r="AA792">
        <v>21</v>
      </c>
      <c r="AB792">
        <v>0</v>
      </c>
      <c r="AC792">
        <v>1</v>
      </c>
      <c r="AD792">
        <v>7</v>
      </c>
      <c r="AE792">
        <v>0</v>
      </c>
      <c r="AF792">
        <v>0</v>
      </c>
      <c r="AG792">
        <v>0</v>
      </c>
      <c r="AH792" t="s">
        <v>118</v>
      </c>
      <c r="AI792" s="1">
        <v>44634.459918981483</v>
      </c>
      <c r="AJ792">
        <v>343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7</v>
      </c>
      <c r="AQ792">
        <v>0</v>
      </c>
      <c r="AR792">
        <v>0</v>
      </c>
      <c r="AS792">
        <v>0</v>
      </c>
      <c r="AT792" t="s">
        <v>86</v>
      </c>
      <c r="AU792" t="s">
        <v>86</v>
      </c>
      <c r="AV792" t="s">
        <v>86</v>
      </c>
      <c r="AW792" t="s">
        <v>86</v>
      </c>
      <c r="AX792" t="s">
        <v>86</v>
      </c>
      <c r="AY792" t="s">
        <v>86</v>
      </c>
      <c r="AZ792" t="s">
        <v>86</v>
      </c>
      <c r="BA792" t="s">
        <v>86</v>
      </c>
      <c r="BB792" t="s">
        <v>86</v>
      </c>
      <c r="BC792" t="s">
        <v>86</v>
      </c>
      <c r="BD792" t="s">
        <v>86</v>
      </c>
      <c r="BE792" t="s">
        <v>86</v>
      </c>
    </row>
    <row r="793" spans="1:57" x14ac:dyDescent="0.45">
      <c r="A793" t="s">
        <v>1770</v>
      </c>
      <c r="B793" t="s">
        <v>77</v>
      </c>
      <c r="C793" t="s">
        <v>1359</v>
      </c>
      <c r="D793" t="s">
        <v>79</v>
      </c>
      <c r="E793" s="2" t="str">
        <f>HYPERLINK("capsilon://?command=openfolder&amp;siteaddress=FAM.docvelocity-na8.net&amp;folderid=FX6E305857-5E03-5A87-5392-801EFCF59991","FX21126383")</f>
        <v>FX21126383</v>
      </c>
      <c r="F793" t="s">
        <v>80</v>
      </c>
      <c r="G793" t="s">
        <v>80</v>
      </c>
      <c r="H793" t="s">
        <v>81</v>
      </c>
      <c r="I793" t="s">
        <v>1771</v>
      </c>
      <c r="J793">
        <v>28</v>
      </c>
      <c r="K793" t="s">
        <v>83</v>
      </c>
      <c r="L793" t="s">
        <v>84</v>
      </c>
      <c r="M793" t="s">
        <v>85</v>
      </c>
      <c r="N793">
        <v>2</v>
      </c>
      <c r="O793" s="1">
        <v>44634.427430555559</v>
      </c>
      <c r="P793" s="1">
        <v>44634.457314814812</v>
      </c>
      <c r="Q793">
        <v>2422</v>
      </c>
      <c r="R793">
        <v>160</v>
      </c>
      <c r="S793" t="b">
        <v>0</v>
      </c>
      <c r="T793" t="s">
        <v>86</v>
      </c>
      <c r="U793" t="b">
        <v>0</v>
      </c>
      <c r="V793" t="s">
        <v>113</v>
      </c>
      <c r="W793" s="1">
        <v>44634.449074074073</v>
      </c>
      <c r="X793">
        <v>53</v>
      </c>
      <c r="Y793">
        <v>21</v>
      </c>
      <c r="Z793">
        <v>0</v>
      </c>
      <c r="AA793">
        <v>21</v>
      </c>
      <c r="AB793">
        <v>0</v>
      </c>
      <c r="AC793">
        <v>1</v>
      </c>
      <c r="AD793">
        <v>7</v>
      </c>
      <c r="AE793">
        <v>0</v>
      </c>
      <c r="AF793">
        <v>0</v>
      </c>
      <c r="AG793">
        <v>0</v>
      </c>
      <c r="AH793" t="s">
        <v>257</v>
      </c>
      <c r="AI793" s="1">
        <v>44634.457314814812</v>
      </c>
      <c r="AJ793">
        <v>107</v>
      </c>
      <c r="AK793">
        <v>1</v>
      </c>
      <c r="AL793">
        <v>0</v>
      </c>
      <c r="AM793">
        <v>1</v>
      </c>
      <c r="AN793">
        <v>0</v>
      </c>
      <c r="AO793">
        <v>0</v>
      </c>
      <c r="AP793">
        <v>6</v>
      </c>
      <c r="AQ793">
        <v>0</v>
      </c>
      <c r="AR793">
        <v>0</v>
      </c>
      <c r="AS793">
        <v>0</v>
      </c>
      <c r="AT793" t="s">
        <v>86</v>
      </c>
      <c r="AU793" t="s">
        <v>86</v>
      </c>
      <c r="AV793" t="s">
        <v>86</v>
      </c>
      <c r="AW793" t="s">
        <v>86</v>
      </c>
      <c r="AX793" t="s">
        <v>86</v>
      </c>
      <c r="AY793" t="s">
        <v>86</v>
      </c>
      <c r="AZ793" t="s">
        <v>86</v>
      </c>
      <c r="BA793" t="s">
        <v>86</v>
      </c>
      <c r="BB793" t="s">
        <v>86</v>
      </c>
      <c r="BC793" t="s">
        <v>86</v>
      </c>
      <c r="BD793" t="s">
        <v>86</v>
      </c>
      <c r="BE793" t="s">
        <v>86</v>
      </c>
    </row>
    <row r="794" spans="1:57" x14ac:dyDescent="0.45">
      <c r="A794" t="s">
        <v>1772</v>
      </c>
      <c r="B794" t="s">
        <v>77</v>
      </c>
      <c r="C794" t="s">
        <v>1100</v>
      </c>
      <c r="D794" t="s">
        <v>79</v>
      </c>
      <c r="E794" s="2" t="str">
        <f>HYPERLINK("capsilon://?command=openfolder&amp;siteaddress=FAM.docvelocity-na8.net&amp;folderid=FX8270F7C8-2B99-92DF-F4C3-427951A7F26A","FX22012955")</f>
        <v>FX22012955</v>
      </c>
      <c r="F794" t="s">
        <v>80</v>
      </c>
      <c r="G794" t="s">
        <v>80</v>
      </c>
      <c r="H794" t="s">
        <v>81</v>
      </c>
      <c r="I794" t="s">
        <v>1773</v>
      </c>
      <c r="J794">
        <v>71</v>
      </c>
      <c r="K794" t="s">
        <v>83</v>
      </c>
      <c r="L794" t="s">
        <v>84</v>
      </c>
      <c r="M794" t="s">
        <v>85</v>
      </c>
      <c r="N794">
        <v>2</v>
      </c>
      <c r="O794" s="1">
        <v>44634.438194444447</v>
      </c>
      <c r="P794" s="1">
        <v>44634.460138888891</v>
      </c>
      <c r="Q794">
        <v>1545</v>
      </c>
      <c r="R794">
        <v>351</v>
      </c>
      <c r="S794" t="b">
        <v>0</v>
      </c>
      <c r="T794" t="s">
        <v>86</v>
      </c>
      <c r="U794" t="b">
        <v>0</v>
      </c>
      <c r="V794" t="s">
        <v>113</v>
      </c>
      <c r="W794" s="1">
        <v>44634.450335648151</v>
      </c>
      <c r="X794">
        <v>108</v>
      </c>
      <c r="Y794">
        <v>66</v>
      </c>
      <c r="Z794">
        <v>0</v>
      </c>
      <c r="AA794">
        <v>66</v>
      </c>
      <c r="AB794">
        <v>0</v>
      </c>
      <c r="AC794">
        <v>2</v>
      </c>
      <c r="AD794">
        <v>5</v>
      </c>
      <c r="AE794">
        <v>0</v>
      </c>
      <c r="AF794">
        <v>0</v>
      </c>
      <c r="AG794">
        <v>0</v>
      </c>
      <c r="AH794" t="s">
        <v>257</v>
      </c>
      <c r="AI794" s="1">
        <v>44634.460138888891</v>
      </c>
      <c r="AJ794">
        <v>243</v>
      </c>
      <c r="AK794">
        <v>1</v>
      </c>
      <c r="AL794">
        <v>0</v>
      </c>
      <c r="AM794">
        <v>1</v>
      </c>
      <c r="AN794">
        <v>0</v>
      </c>
      <c r="AO794">
        <v>0</v>
      </c>
      <c r="AP794">
        <v>4</v>
      </c>
      <c r="AQ794">
        <v>0</v>
      </c>
      <c r="AR794">
        <v>0</v>
      </c>
      <c r="AS794">
        <v>0</v>
      </c>
      <c r="AT794" t="s">
        <v>86</v>
      </c>
      <c r="AU794" t="s">
        <v>86</v>
      </c>
      <c r="AV794" t="s">
        <v>86</v>
      </c>
      <c r="AW794" t="s">
        <v>86</v>
      </c>
      <c r="AX794" t="s">
        <v>86</v>
      </c>
      <c r="AY794" t="s">
        <v>86</v>
      </c>
      <c r="AZ794" t="s">
        <v>86</v>
      </c>
      <c r="BA794" t="s">
        <v>86</v>
      </c>
      <c r="BB794" t="s">
        <v>86</v>
      </c>
      <c r="BC794" t="s">
        <v>86</v>
      </c>
      <c r="BD794" t="s">
        <v>86</v>
      </c>
      <c r="BE794" t="s">
        <v>86</v>
      </c>
    </row>
    <row r="795" spans="1:57" x14ac:dyDescent="0.45">
      <c r="A795" t="s">
        <v>1774</v>
      </c>
      <c r="B795" t="s">
        <v>77</v>
      </c>
      <c r="C795" t="s">
        <v>1775</v>
      </c>
      <c r="D795" t="s">
        <v>79</v>
      </c>
      <c r="E795" s="2" t="str">
        <f>HYPERLINK("capsilon://?command=openfolder&amp;siteaddress=FAM.docvelocity-na8.net&amp;folderid=FXE2DCFA6C-B0A2-CE75-E700-26CAADA13265","FX22034688")</f>
        <v>FX22034688</v>
      </c>
      <c r="F795" t="s">
        <v>80</v>
      </c>
      <c r="G795" t="s">
        <v>80</v>
      </c>
      <c r="H795" t="s">
        <v>81</v>
      </c>
      <c r="I795" t="s">
        <v>1776</v>
      </c>
      <c r="J795">
        <v>561</v>
      </c>
      <c r="K795" t="s">
        <v>83</v>
      </c>
      <c r="L795" t="s">
        <v>84</v>
      </c>
      <c r="M795" t="s">
        <v>85</v>
      </c>
      <c r="N795">
        <v>1</v>
      </c>
      <c r="O795" s="1">
        <v>44634.449745370373</v>
      </c>
      <c r="P795" s="1">
        <v>44634.459178240744</v>
      </c>
      <c r="Q795">
        <v>52</v>
      </c>
      <c r="R795">
        <v>763</v>
      </c>
      <c r="S795" t="b">
        <v>0</v>
      </c>
      <c r="T795" t="s">
        <v>86</v>
      </c>
      <c r="U795" t="b">
        <v>0</v>
      </c>
      <c r="V795" t="s">
        <v>113</v>
      </c>
      <c r="W795" s="1">
        <v>44634.459178240744</v>
      </c>
      <c r="X795">
        <v>763</v>
      </c>
      <c r="Y795">
        <v>0</v>
      </c>
      <c r="Z795">
        <v>0</v>
      </c>
      <c r="AA795">
        <v>0</v>
      </c>
      <c r="AB795">
        <v>0</v>
      </c>
      <c r="AC795">
        <v>58</v>
      </c>
      <c r="AD795">
        <v>561</v>
      </c>
      <c r="AE795">
        <v>510</v>
      </c>
      <c r="AF795">
        <v>0</v>
      </c>
      <c r="AG795">
        <v>16</v>
      </c>
      <c r="AH795" t="s">
        <v>86</v>
      </c>
      <c r="AI795" t="s">
        <v>86</v>
      </c>
      <c r="AJ795" t="s">
        <v>86</v>
      </c>
      <c r="AK795" t="s">
        <v>86</v>
      </c>
      <c r="AL795" t="s">
        <v>86</v>
      </c>
      <c r="AM795" t="s">
        <v>86</v>
      </c>
      <c r="AN795" t="s">
        <v>86</v>
      </c>
      <c r="AO795" t="s">
        <v>86</v>
      </c>
      <c r="AP795" t="s">
        <v>86</v>
      </c>
      <c r="AQ795" t="s">
        <v>86</v>
      </c>
      <c r="AR795" t="s">
        <v>86</v>
      </c>
      <c r="AS795" t="s">
        <v>86</v>
      </c>
      <c r="AT795" t="s">
        <v>86</v>
      </c>
      <c r="AU795" t="s">
        <v>86</v>
      </c>
      <c r="AV795" t="s">
        <v>86</v>
      </c>
      <c r="AW795" t="s">
        <v>86</v>
      </c>
      <c r="AX795" t="s">
        <v>86</v>
      </c>
      <c r="AY795" t="s">
        <v>86</v>
      </c>
      <c r="AZ795" t="s">
        <v>86</v>
      </c>
      <c r="BA795" t="s">
        <v>86</v>
      </c>
      <c r="BB795" t="s">
        <v>86</v>
      </c>
      <c r="BC795" t="s">
        <v>86</v>
      </c>
      <c r="BD795" t="s">
        <v>86</v>
      </c>
      <c r="BE795" t="s">
        <v>86</v>
      </c>
    </row>
    <row r="796" spans="1:57" x14ac:dyDescent="0.45">
      <c r="A796" t="s">
        <v>1777</v>
      </c>
      <c r="B796" t="s">
        <v>77</v>
      </c>
      <c r="C796" t="s">
        <v>1778</v>
      </c>
      <c r="D796" t="s">
        <v>79</v>
      </c>
      <c r="E796" s="2" t="str">
        <f>HYPERLINK("capsilon://?command=openfolder&amp;siteaddress=FAM.docvelocity-na8.net&amp;folderid=FX64EB07BD-0E5C-92B6-FE44-590B024BC54F","FX22035173")</f>
        <v>FX22035173</v>
      </c>
      <c r="F796" t="s">
        <v>80</v>
      </c>
      <c r="G796" t="s">
        <v>80</v>
      </c>
      <c r="H796" t="s">
        <v>81</v>
      </c>
      <c r="I796" t="s">
        <v>1779</v>
      </c>
      <c r="J796">
        <v>28</v>
      </c>
      <c r="K796" t="s">
        <v>83</v>
      </c>
      <c r="L796" t="s">
        <v>84</v>
      </c>
      <c r="M796" t="s">
        <v>85</v>
      </c>
      <c r="N796">
        <v>2</v>
      </c>
      <c r="O796" s="1">
        <v>44634.451701388891</v>
      </c>
      <c r="P796" s="1">
        <v>44634.5078125</v>
      </c>
      <c r="Q796">
        <v>3860</v>
      </c>
      <c r="R796">
        <v>988</v>
      </c>
      <c r="S796" t="b">
        <v>0</v>
      </c>
      <c r="T796" t="s">
        <v>86</v>
      </c>
      <c r="U796" t="b">
        <v>0</v>
      </c>
      <c r="V796" t="s">
        <v>1780</v>
      </c>
      <c r="W796" s="1">
        <v>44634.498460648145</v>
      </c>
      <c r="X796">
        <v>182</v>
      </c>
      <c r="Y796">
        <v>21</v>
      </c>
      <c r="Z796">
        <v>0</v>
      </c>
      <c r="AA796">
        <v>21</v>
      </c>
      <c r="AB796">
        <v>0</v>
      </c>
      <c r="AC796">
        <v>0</v>
      </c>
      <c r="AD796">
        <v>7</v>
      </c>
      <c r="AE796">
        <v>0</v>
      </c>
      <c r="AF796">
        <v>0</v>
      </c>
      <c r="AG796">
        <v>0</v>
      </c>
      <c r="AH796" t="s">
        <v>118</v>
      </c>
      <c r="AI796" s="1">
        <v>44634.5078125</v>
      </c>
      <c r="AJ796">
        <v>150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7</v>
      </c>
      <c r="AQ796">
        <v>0</v>
      </c>
      <c r="AR796">
        <v>0</v>
      </c>
      <c r="AS796">
        <v>0</v>
      </c>
      <c r="AT796" t="s">
        <v>86</v>
      </c>
      <c r="AU796" t="s">
        <v>86</v>
      </c>
      <c r="AV796" t="s">
        <v>86</v>
      </c>
      <c r="AW796" t="s">
        <v>86</v>
      </c>
      <c r="AX796" t="s">
        <v>86</v>
      </c>
      <c r="AY796" t="s">
        <v>86</v>
      </c>
      <c r="AZ796" t="s">
        <v>86</v>
      </c>
      <c r="BA796" t="s">
        <v>86</v>
      </c>
      <c r="BB796" t="s">
        <v>86</v>
      </c>
      <c r="BC796" t="s">
        <v>86</v>
      </c>
      <c r="BD796" t="s">
        <v>86</v>
      </c>
      <c r="BE796" t="s">
        <v>86</v>
      </c>
    </row>
    <row r="797" spans="1:57" x14ac:dyDescent="0.45">
      <c r="A797" t="s">
        <v>1781</v>
      </c>
      <c r="B797" t="s">
        <v>77</v>
      </c>
      <c r="C797" t="s">
        <v>1775</v>
      </c>
      <c r="D797" t="s">
        <v>79</v>
      </c>
      <c r="E797" s="2" t="str">
        <f>HYPERLINK("capsilon://?command=openfolder&amp;siteaddress=FAM.docvelocity-na8.net&amp;folderid=FXE2DCFA6C-B0A2-CE75-E700-26CAADA13265","FX22034688")</f>
        <v>FX22034688</v>
      </c>
      <c r="F797" t="s">
        <v>80</v>
      </c>
      <c r="G797" t="s">
        <v>80</v>
      </c>
      <c r="H797" t="s">
        <v>81</v>
      </c>
      <c r="I797" t="s">
        <v>1782</v>
      </c>
      <c r="J797">
        <v>561</v>
      </c>
      <c r="K797" t="s">
        <v>83</v>
      </c>
      <c r="L797" t="s">
        <v>84</v>
      </c>
      <c r="M797" t="s">
        <v>85</v>
      </c>
      <c r="N797">
        <v>1</v>
      </c>
      <c r="O797" s="1">
        <v>44634.452314814815</v>
      </c>
      <c r="P797" s="1">
        <v>44634.59039351852</v>
      </c>
      <c r="Q797">
        <v>10947</v>
      </c>
      <c r="R797">
        <v>983</v>
      </c>
      <c r="S797" t="b">
        <v>0</v>
      </c>
      <c r="T797" t="s">
        <v>86</v>
      </c>
      <c r="U797" t="b">
        <v>0</v>
      </c>
      <c r="V797" t="s">
        <v>815</v>
      </c>
      <c r="W797" s="1">
        <v>44634.59039351852</v>
      </c>
      <c r="X797">
        <v>528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561</v>
      </c>
      <c r="AE797">
        <v>525</v>
      </c>
      <c r="AF797">
        <v>0</v>
      </c>
      <c r="AG797">
        <v>16</v>
      </c>
      <c r="AH797" t="s">
        <v>86</v>
      </c>
      <c r="AI797" t="s">
        <v>86</v>
      </c>
      <c r="AJ797" t="s">
        <v>86</v>
      </c>
      <c r="AK797" t="s">
        <v>86</v>
      </c>
      <c r="AL797" t="s">
        <v>86</v>
      </c>
      <c r="AM797" t="s">
        <v>86</v>
      </c>
      <c r="AN797" t="s">
        <v>86</v>
      </c>
      <c r="AO797" t="s">
        <v>86</v>
      </c>
      <c r="AP797" t="s">
        <v>86</v>
      </c>
      <c r="AQ797" t="s">
        <v>86</v>
      </c>
      <c r="AR797" t="s">
        <v>86</v>
      </c>
      <c r="AS797" t="s">
        <v>86</v>
      </c>
      <c r="AT797" t="s">
        <v>86</v>
      </c>
      <c r="AU797" t="s">
        <v>86</v>
      </c>
      <c r="AV797" t="s">
        <v>86</v>
      </c>
      <c r="AW797" t="s">
        <v>86</v>
      </c>
      <c r="AX797" t="s">
        <v>86</v>
      </c>
      <c r="AY797" t="s">
        <v>86</v>
      </c>
      <c r="AZ797" t="s">
        <v>86</v>
      </c>
      <c r="BA797" t="s">
        <v>86</v>
      </c>
      <c r="BB797" t="s">
        <v>86</v>
      </c>
      <c r="BC797" t="s">
        <v>86</v>
      </c>
      <c r="BD797" t="s">
        <v>86</v>
      </c>
      <c r="BE797" t="s">
        <v>86</v>
      </c>
    </row>
    <row r="798" spans="1:57" x14ac:dyDescent="0.45">
      <c r="A798" t="s">
        <v>1783</v>
      </c>
      <c r="B798" t="s">
        <v>77</v>
      </c>
      <c r="C798" t="s">
        <v>1778</v>
      </c>
      <c r="D798" t="s">
        <v>79</v>
      </c>
      <c r="E798" s="2" t="str">
        <f t="shared" ref="E798:E803" si="17">HYPERLINK("capsilon://?command=openfolder&amp;siteaddress=FAM.docvelocity-na8.net&amp;folderid=FX64EB07BD-0E5C-92B6-FE44-590B024BC54F","FX22035173")</f>
        <v>FX22035173</v>
      </c>
      <c r="F798" t="s">
        <v>80</v>
      </c>
      <c r="G798" t="s">
        <v>80</v>
      </c>
      <c r="H798" t="s">
        <v>81</v>
      </c>
      <c r="I798" t="s">
        <v>1784</v>
      </c>
      <c r="J798">
        <v>28</v>
      </c>
      <c r="K798" t="s">
        <v>83</v>
      </c>
      <c r="L798" t="s">
        <v>84</v>
      </c>
      <c r="M798" t="s">
        <v>85</v>
      </c>
      <c r="N798">
        <v>2</v>
      </c>
      <c r="O798" s="1">
        <v>44634.452372685184</v>
      </c>
      <c r="P798" s="1">
        <v>44634.509131944447</v>
      </c>
      <c r="Q798">
        <v>4328</v>
      </c>
      <c r="R798">
        <v>576</v>
      </c>
      <c r="S798" t="b">
        <v>0</v>
      </c>
      <c r="T798" t="s">
        <v>86</v>
      </c>
      <c r="U798" t="b">
        <v>0</v>
      </c>
      <c r="V798" t="s">
        <v>1780</v>
      </c>
      <c r="W798" s="1">
        <v>44634.502002314817</v>
      </c>
      <c r="X798">
        <v>288</v>
      </c>
      <c r="Y798">
        <v>21</v>
      </c>
      <c r="Z798">
        <v>0</v>
      </c>
      <c r="AA798">
        <v>21</v>
      </c>
      <c r="AB798">
        <v>0</v>
      </c>
      <c r="AC798">
        <v>2</v>
      </c>
      <c r="AD798">
        <v>7</v>
      </c>
      <c r="AE798">
        <v>0</v>
      </c>
      <c r="AF798">
        <v>0</v>
      </c>
      <c r="AG798">
        <v>0</v>
      </c>
      <c r="AH798" t="s">
        <v>92</v>
      </c>
      <c r="AI798" s="1">
        <v>44634.509131944447</v>
      </c>
      <c r="AJ798">
        <v>122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7</v>
      </c>
      <c r="AQ798">
        <v>0</v>
      </c>
      <c r="AR798">
        <v>0</v>
      </c>
      <c r="AS798">
        <v>0</v>
      </c>
      <c r="AT798" t="s">
        <v>86</v>
      </c>
      <c r="AU798" t="s">
        <v>86</v>
      </c>
      <c r="AV798" t="s">
        <v>86</v>
      </c>
      <c r="AW798" t="s">
        <v>86</v>
      </c>
      <c r="AX798" t="s">
        <v>86</v>
      </c>
      <c r="AY798" t="s">
        <v>86</v>
      </c>
      <c r="AZ798" t="s">
        <v>86</v>
      </c>
      <c r="BA798" t="s">
        <v>86</v>
      </c>
      <c r="BB798" t="s">
        <v>86</v>
      </c>
      <c r="BC798" t="s">
        <v>86</v>
      </c>
      <c r="BD798" t="s">
        <v>86</v>
      </c>
      <c r="BE798" t="s">
        <v>86</v>
      </c>
    </row>
    <row r="799" spans="1:57" x14ac:dyDescent="0.45">
      <c r="A799" t="s">
        <v>1785</v>
      </c>
      <c r="B799" t="s">
        <v>77</v>
      </c>
      <c r="C799" t="s">
        <v>1778</v>
      </c>
      <c r="D799" t="s">
        <v>79</v>
      </c>
      <c r="E799" s="2" t="str">
        <f t="shared" si="17"/>
        <v>FX22035173</v>
      </c>
      <c r="F799" t="s">
        <v>80</v>
      </c>
      <c r="G799" t="s">
        <v>80</v>
      </c>
      <c r="H799" t="s">
        <v>81</v>
      </c>
      <c r="I799" t="s">
        <v>1786</v>
      </c>
      <c r="J799">
        <v>28</v>
      </c>
      <c r="K799" t="s">
        <v>83</v>
      </c>
      <c r="L799" t="s">
        <v>84</v>
      </c>
      <c r="M799" t="s">
        <v>85</v>
      </c>
      <c r="N799">
        <v>2</v>
      </c>
      <c r="O799" s="1">
        <v>44634.452731481484</v>
      </c>
      <c r="P799" s="1">
        <v>44634.50886574074</v>
      </c>
      <c r="Q799">
        <v>4605</v>
      </c>
      <c r="R799">
        <v>245</v>
      </c>
      <c r="S799" t="b">
        <v>0</v>
      </c>
      <c r="T799" t="s">
        <v>86</v>
      </c>
      <c r="U799" t="b">
        <v>0</v>
      </c>
      <c r="V799" t="s">
        <v>1787</v>
      </c>
      <c r="W799" s="1">
        <v>44634.501956018517</v>
      </c>
      <c r="X799">
        <v>155</v>
      </c>
      <c r="Y799">
        <v>21</v>
      </c>
      <c r="Z799">
        <v>0</v>
      </c>
      <c r="AA799">
        <v>21</v>
      </c>
      <c r="AB799">
        <v>0</v>
      </c>
      <c r="AC799">
        <v>0</v>
      </c>
      <c r="AD799">
        <v>7</v>
      </c>
      <c r="AE799">
        <v>0</v>
      </c>
      <c r="AF799">
        <v>0</v>
      </c>
      <c r="AG799">
        <v>0</v>
      </c>
      <c r="AH799" t="s">
        <v>118</v>
      </c>
      <c r="AI799" s="1">
        <v>44634.50886574074</v>
      </c>
      <c r="AJ799">
        <v>90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7</v>
      </c>
      <c r="AQ799">
        <v>0</v>
      </c>
      <c r="AR799">
        <v>0</v>
      </c>
      <c r="AS799">
        <v>0</v>
      </c>
      <c r="AT799" t="s">
        <v>86</v>
      </c>
      <c r="AU799" t="s">
        <v>86</v>
      </c>
      <c r="AV799" t="s">
        <v>86</v>
      </c>
      <c r="AW799" t="s">
        <v>86</v>
      </c>
      <c r="AX799" t="s">
        <v>86</v>
      </c>
      <c r="AY799" t="s">
        <v>86</v>
      </c>
      <c r="AZ799" t="s">
        <v>86</v>
      </c>
      <c r="BA799" t="s">
        <v>86</v>
      </c>
      <c r="BB799" t="s">
        <v>86</v>
      </c>
      <c r="BC799" t="s">
        <v>86</v>
      </c>
      <c r="BD799" t="s">
        <v>86</v>
      </c>
      <c r="BE799" t="s">
        <v>86</v>
      </c>
    </row>
    <row r="800" spans="1:57" x14ac:dyDescent="0.45">
      <c r="A800" t="s">
        <v>1788</v>
      </c>
      <c r="B800" t="s">
        <v>77</v>
      </c>
      <c r="C800" t="s">
        <v>1778</v>
      </c>
      <c r="D800" t="s">
        <v>79</v>
      </c>
      <c r="E800" s="2" t="str">
        <f t="shared" si="17"/>
        <v>FX22035173</v>
      </c>
      <c r="F800" t="s">
        <v>80</v>
      </c>
      <c r="G800" t="s">
        <v>80</v>
      </c>
      <c r="H800" t="s">
        <v>81</v>
      </c>
      <c r="I800" t="s">
        <v>1789</v>
      </c>
      <c r="J800">
        <v>50</v>
      </c>
      <c r="K800" t="s">
        <v>83</v>
      </c>
      <c r="L800" t="s">
        <v>84</v>
      </c>
      <c r="M800" t="s">
        <v>85</v>
      </c>
      <c r="N800">
        <v>2</v>
      </c>
      <c r="O800" s="1">
        <v>44634.454386574071</v>
      </c>
      <c r="P800" s="1">
        <v>44634.510914351849</v>
      </c>
      <c r="Q800">
        <v>4505</v>
      </c>
      <c r="R800">
        <v>379</v>
      </c>
      <c r="S800" t="b">
        <v>0</v>
      </c>
      <c r="T800" t="s">
        <v>86</v>
      </c>
      <c r="U800" t="b">
        <v>0</v>
      </c>
      <c r="V800" t="s">
        <v>1787</v>
      </c>
      <c r="W800" s="1">
        <v>44634.503761574073</v>
      </c>
      <c r="X800">
        <v>155</v>
      </c>
      <c r="Y800">
        <v>45</v>
      </c>
      <c r="Z800">
        <v>0</v>
      </c>
      <c r="AA800">
        <v>45</v>
      </c>
      <c r="AB800">
        <v>0</v>
      </c>
      <c r="AC800">
        <v>1</v>
      </c>
      <c r="AD800">
        <v>5</v>
      </c>
      <c r="AE800">
        <v>0</v>
      </c>
      <c r="AF800">
        <v>0</v>
      </c>
      <c r="AG800">
        <v>0</v>
      </c>
      <c r="AH800" t="s">
        <v>116</v>
      </c>
      <c r="AI800" s="1">
        <v>44634.510914351849</v>
      </c>
      <c r="AJ800">
        <v>224</v>
      </c>
      <c r="AK800">
        <v>1</v>
      </c>
      <c r="AL800">
        <v>0</v>
      </c>
      <c r="AM800">
        <v>1</v>
      </c>
      <c r="AN800">
        <v>0</v>
      </c>
      <c r="AO800">
        <v>0</v>
      </c>
      <c r="AP800">
        <v>4</v>
      </c>
      <c r="AQ800">
        <v>0</v>
      </c>
      <c r="AR800">
        <v>0</v>
      </c>
      <c r="AS800">
        <v>0</v>
      </c>
      <c r="AT800" t="s">
        <v>86</v>
      </c>
      <c r="AU800" t="s">
        <v>86</v>
      </c>
      <c r="AV800" t="s">
        <v>86</v>
      </c>
      <c r="AW800" t="s">
        <v>86</v>
      </c>
      <c r="AX800" t="s">
        <v>86</v>
      </c>
      <c r="AY800" t="s">
        <v>86</v>
      </c>
      <c r="AZ800" t="s">
        <v>86</v>
      </c>
      <c r="BA800" t="s">
        <v>86</v>
      </c>
      <c r="BB800" t="s">
        <v>86</v>
      </c>
      <c r="BC800" t="s">
        <v>86</v>
      </c>
      <c r="BD800" t="s">
        <v>86</v>
      </c>
      <c r="BE800" t="s">
        <v>86</v>
      </c>
    </row>
    <row r="801" spans="1:57" x14ac:dyDescent="0.45">
      <c r="A801" t="s">
        <v>1790</v>
      </c>
      <c r="B801" t="s">
        <v>77</v>
      </c>
      <c r="C801" t="s">
        <v>1778</v>
      </c>
      <c r="D801" t="s">
        <v>79</v>
      </c>
      <c r="E801" s="2" t="str">
        <f t="shared" si="17"/>
        <v>FX22035173</v>
      </c>
      <c r="F801" t="s">
        <v>80</v>
      </c>
      <c r="G801" t="s">
        <v>80</v>
      </c>
      <c r="H801" t="s">
        <v>81</v>
      </c>
      <c r="I801" t="s">
        <v>1791</v>
      </c>
      <c r="J801">
        <v>38</v>
      </c>
      <c r="K801" t="s">
        <v>83</v>
      </c>
      <c r="L801" t="s">
        <v>84</v>
      </c>
      <c r="M801" t="s">
        <v>85</v>
      </c>
      <c r="N801">
        <v>2</v>
      </c>
      <c r="O801" s="1">
        <v>44634.454548611109</v>
      </c>
      <c r="P801" s="1">
        <v>44634.511574074073</v>
      </c>
      <c r="Q801">
        <v>4374</v>
      </c>
      <c r="R801">
        <v>553</v>
      </c>
      <c r="S801" t="b">
        <v>0</v>
      </c>
      <c r="T801" t="s">
        <v>86</v>
      </c>
      <c r="U801" t="b">
        <v>0</v>
      </c>
      <c r="V801" t="s">
        <v>1780</v>
      </c>
      <c r="W801" s="1">
        <v>44634.50571759259</v>
      </c>
      <c r="X801">
        <v>320</v>
      </c>
      <c r="Y801">
        <v>39</v>
      </c>
      <c r="Z801">
        <v>0</v>
      </c>
      <c r="AA801">
        <v>39</v>
      </c>
      <c r="AB801">
        <v>0</v>
      </c>
      <c r="AC801">
        <v>14</v>
      </c>
      <c r="AD801">
        <v>-1</v>
      </c>
      <c r="AE801">
        <v>0</v>
      </c>
      <c r="AF801">
        <v>0</v>
      </c>
      <c r="AG801">
        <v>0</v>
      </c>
      <c r="AH801" t="s">
        <v>118</v>
      </c>
      <c r="AI801" s="1">
        <v>44634.511574074073</v>
      </c>
      <c r="AJ801">
        <v>233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-1</v>
      </c>
      <c r="AQ801">
        <v>0</v>
      </c>
      <c r="AR801">
        <v>0</v>
      </c>
      <c r="AS801">
        <v>0</v>
      </c>
      <c r="AT801" t="s">
        <v>86</v>
      </c>
      <c r="AU801" t="s">
        <v>86</v>
      </c>
      <c r="AV801" t="s">
        <v>86</v>
      </c>
      <c r="AW801" t="s">
        <v>86</v>
      </c>
      <c r="AX801" t="s">
        <v>86</v>
      </c>
      <c r="AY801" t="s">
        <v>86</v>
      </c>
      <c r="AZ801" t="s">
        <v>86</v>
      </c>
      <c r="BA801" t="s">
        <v>86</v>
      </c>
      <c r="BB801" t="s">
        <v>86</v>
      </c>
      <c r="BC801" t="s">
        <v>86</v>
      </c>
      <c r="BD801" t="s">
        <v>86</v>
      </c>
      <c r="BE801" t="s">
        <v>86</v>
      </c>
    </row>
    <row r="802" spans="1:57" x14ac:dyDescent="0.45">
      <c r="A802" t="s">
        <v>1792</v>
      </c>
      <c r="B802" t="s">
        <v>77</v>
      </c>
      <c r="C802" t="s">
        <v>1778</v>
      </c>
      <c r="D802" t="s">
        <v>79</v>
      </c>
      <c r="E802" s="2" t="str">
        <f t="shared" si="17"/>
        <v>FX22035173</v>
      </c>
      <c r="F802" t="s">
        <v>80</v>
      </c>
      <c r="G802" t="s">
        <v>80</v>
      </c>
      <c r="H802" t="s">
        <v>81</v>
      </c>
      <c r="I802" t="s">
        <v>1793</v>
      </c>
      <c r="J802">
        <v>50</v>
      </c>
      <c r="K802" t="s">
        <v>83</v>
      </c>
      <c r="L802" t="s">
        <v>84</v>
      </c>
      <c r="M802" t="s">
        <v>85</v>
      </c>
      <c r="N802">
        <v>2</v>
      </c>
      <c r="O802" s="1">
        <v>44634.454756944448</v>
      </c>
      <c r="P802" s="1">
        <v>44634.510752314818</v>
      </c>
      <c r="Q802">
        <v>4598</v>
      </c>
      <c r="R802">
        <v>240</v>
      </c>
      <c r="S802" t="b">
        <v>0</v>
      </c>
      <c r="T802" t="s">
        <v>86</v>
      </c>
      <c r="U802" t="b">
        <v>0</v>
      </c>
      <c r="V802" t="s">
        <v>1787</v>
      </c>
      <c r="W802" s="1">
        <v>44634.504942129628</v>
      </c>
      <c r="X802">
        <v>101</v>
      </c>
      <c r="Y802">
        <v>45</v>
      </c>
      <c r="Z802">
        <v>0</v>
      </c>
      <c r="AA802">
        <v>45</v>
      </c>
      <c r="AB802">
        <v>0</v>
      </c>
      <c r="AC802">
        <v>1</v>
      </c>
      <c r="AD802">
        <v>5</v>
      </c>
      <c r="AE802">
        <v>0</v>
      </c>
      <c r="AF802">
        <v>0</v>
      </c>
      <c r="AG802">
        <v>0</v>
      </c>
      <c r="AH802" t="s">
        <v>92</v>
      </c>
      <c r="AI802" s="1">
        <v>44634.510752314818</v>
      </c>
      <c r="AJ802">
        <v>139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5</v>
      </c>
      <c r="AQ802">
        <v>0</v>
      </c>
      <c r="AR802">
        <v>0</v>
      </c>
      <c r="AS802">
        <v>0</v>
      </c>
      <c r="AT802" t="s">
        <v>86</v>
      </c>
      <c r="AU802" t="s">
        <v>86</v>
      </c>
      <c r="AV802" t="s">
        <v>86</v>
      </c>
      <c r="AW802" t="s">
        <v>86</v>
      </c>
      <c r="AX802" t="s">
        <v>86</v>
      </c>
      <c r="AY802" t="s">
        <v>86</v>
      </c>
      <c r="AZ802" t="s">
        <v>86</v>
      </c>
      <c r="BA802" t="s">
        <v>86</v>
      </c>
      <c r="BB802" t="s">
        <v>86</v>
      </c>
      <c r="BC802" t="s">
        <v>86</v>
      </c>
      <c r="BD802" t="s">
        <v>86</v>
      </c>
      <c r="BE802" t="s">
        <v>86</v>
      </c>
    </row>
    <row r="803" spans="1:57" x14ac:dyDescent="0.45">
      <c r="A803" t="s">
        <v>1794</v>
      </c>
      <c r="B803" t="s">
        <v>77</v>
      </c>
      <c r="C803" t="s">
        <v>1778</v>
      </c>
      <c r="D803" t="s">
        <v>79</v>
      </c>
      <c r="E803" s="2" t="str">
        <f t="shared" si="17"/>
        <v>FX22035173</v>
      </c>
      <c r="F803" t="s">
        <v>80</v>
      </c>
      <c r="G803" t="s">
        <v>80</v>
      </c>
      <c r="H803" t="s">
        <v>81</v>
      </c>
      <c r="I803" t="s">
        <v>1795</v>
      </c>
      <c r="J803">
        <v>38</v>
      </c>
      <c r="K803" t="s">
        <v>83</v>
      </c>
      <c r="L803" t="s">
        <v>84</v>
      </c>
      <c r="M803" t="s">
        <v>85</v>
      </c>
      <c r="N803">
        <v>2</v>
      </c>
      <c r="O803" s="1">
        <v>44634.454918981479</v>
      </c>
      <c r="P803" s="1">
        <v>44634.512384259258</v>
      </c>
      <c r="Q803">
        <v>4591</v>
      </c>
      <c r="R803">
        <v>374</v>
      </c>
      <c r="S803" t="b">
        <v>0</v>
      </c>
      <c r="T803" t="s">
        <v>86</v>
      </c>
      <c r="U803" t="b">
        <v>0</v>
      </c>
      <c r="V803" t="s">
        <v>1780</v>
      </c>
      <c r="W803" s="1">
        <v>44634.510937500003</v>
      </c>
      <c r="X803">
        <v>237</v>
      </c>
      <c r="Y803">
        <v>39</v>
      </c>
      <c r="Z803">
        <v>0</v>
      </c>
      <c r="AA803">
        <v>39</v>
      </c>
      <c r="AB803">
        <v>0</v>
      </c>
      <c r="AC803">
        <v>14</v>
      </c>
      <c r="AD803">
        <v>-1</v>
      </c>
      <c r="AE803">
        <v>0</v>
      </c>
      <c r="AF803">
        <v>0</v>
      </c>
      <c r="AG803">
        <v>0</v>
      </c>
      <c r="AH803" t="s">
        <v>118</v>
      </c>
      <c r="AI803" s="1">
        <v>44634.512384259258</v>
      </c>
      <c r="AJ803">
        <v>69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-1</v>
      </c>
      <c r="AQ803">
        <v>0</v>
      </c>
      <c r="AR803">
        <v>0</v>
      </c>
      <c r="AS803">
        <v>0</v>
      </c>
      <c r="AT803" t="s">
        <v>86</v>
      </c>
      <c r="AU803" t="s">
        <v>86</v>
      </c>
      <c r="AV803" t="s">
        <v>86</v>
      </c>
      <c r="AW803" t="s">
        <v>86</v>
      </c>
      <c r="AX803" t="s">
        <v>86</v>
      </c>
      <c r="AY803" t="s">
        <v>86</v>
      </c>
      <c r="AZ803" t="s">
        <v>86</v>
      </c>
      <c r="BA803" t="s">
        <v>86</v>
      </c>
      <c r="BB803" t="s">
        <v>86</v>
      </c>
      <c r="BC803" t="s">
        <v>86</v>
      </c>
      <c r="BD803" t="s">
        <v>86</v>
      </c>
      <c r="BE803" t="s">
        <v>86</v>
      </c>
    </row>
    <row r="804" spans="1:57" x14ac:dyDescent="0.45">
      <c r="A804" t="s">
        <v>1796</v>
      </c>
      <c r="B804" t="s">
        <v>77</v>
      </c>
      <c r="C804" t="s">
        <v>1775</v>
      </c>
      <c r="D804" t="s">
        <v>79</v>
      </c>
      <c r="E804" s="2" t="str">
        <f>HYPERLINK("capsilon://?command=openfolder&amp;siteaddress=FAM.docvelocity-na8.net&amp;folderid=FXE2DCFA6C-B0A2-CE75-E700-26CAADA13265","FX22034688")</f>
        <v>FX22034688</v>
      </c>
      <c r="F804" t="s">
        <v>80</v>
      </c>
      <c r="G804" t="s">
        <v>80</v>
      </c>
      <c r="H804" t="s">
        <v>81</v>
      </c>
      <c r="I804" t="s">
        <v>1776</v>
      </c>
      <c r="J804">
        <v>817</v>
      </c>
      <c r="K804" t="s">
        <v>83</v>
      </c>
      <c r="L804" t="s">
        <v>84</v>
      </c>
      <c r="M804" t="s">
        <v>85</v>
      </c>
      <c r="N804">
        <v>2</v>
      </c>
      <c r="O804" s="1">
        <v>44634.460358796299</v>
      </c>
      <c r="P804" s="1">
        <v>44634.528715277775</v>
      </c>
      <c r="Q804">
        <v>2563</v>
      </c>
      <c r="R804">
        <v>3343</v>
      </c>
      <c r="S804" t="b">
        <v>0</v>
      </c>
      <c r="T804" t="s">
        <v>86</v>
      </c>
      <c r="U804" t="b">
        <v>1</v>
      </c>
      <c r="V804" t="s">
        <v>1797</v>
      </c>
      <c r="W804" s="1">
        <v>44634.520254629628</v>
      </c>
      <c r="X804">
        <v>2719</v>
      </c>
      <c r="Y804">
        <v>654</v>
      </c>
      <c r="Z804">
        <v>0</v>
      </c>
      <c r="AA804">
        <v>654</v>
      </c>
      <c r="AB804">
        <v>69</v>
      </c>
      <c r="AC804">
        <v>47</v>
      </c>
      <c r="AD804">
        <v>163</v>
      </c>
      <c r="AE804">
        <v>0</v>
      </c>
      <c r="AF804">
        <v>0</v>
      </c>
      <c r="AG804">
        <v>0</v>
      </c>
      <c r="AH804" t="s">
        <v>118</v>
      </c>
      <c r="AI804" s="1">
        <v>44634.528715277775</v>
      </c>
      <c r="AJ804">
        <v>614</v>
      </c>
      <c r="AK804">
        <v>9</v>
      </c>
      <c r="AL804">
        <v>0</v>
      </c>
      <c r="AM804">
        <v>9</v>
      </c>
      <c r="AN804">
        <v>69</v>
      </c>
      <c r="AO804">
        <v>0</v>
      </c>
      <c r="AP804">
        <v>154</v>
      </c>
      <c r="AQ804">
        <v>0</v>
      </c>
      <c r="AR804">
        <v>0</v>
      </c>
      <c r="AS804">
        <v>0</v>
      </c>
      <c r="AT804" t="s">
        <v>86</v>
      </c>
      <c r="AU804" t="s">
        <v>86</v>
      </c>
      <c r="AV804" t="s">
        <v>86</v>
      </c>
      <c r="AW804" t="s">
        <v>86</v>
      </c>
      <c r="AX804" t="s">
        <v>86</v>
      </c>
      <c r="AY804" t="s">
        <v>86</v>
      </c>
      <c r="AZ804" t="s">
        <v>86</v>
      </c>
      <c r="BA804" t="s">
        <v>86</v>
      </c>
      <c r="BB804" t="s">
        <v>86</v>
      </c>
      <c r="BC804" t="s">
        <v>86</v>
      </c>
      <c r="BD804" t="s">
        <v>86</v>
      </c>
      <c r="BE804" t="s">
        <v>86</v>
      </c>
    </row>
    <row r="805" spans="1:57" x14ac:dyDescent="0.45">
      <c r="A805" t="s">
        <v>1798</v>
      </c>
      <c r="B805" t="s">
        <v>77</v>
      </c>
      <c r="C805" t="s">
        <v>828</v>
      </c>
      <c r="D805" t="s">
        <v>79</v>
      </c>
      <c r="E805" s="2" t="str">
        <f>HYPERLINK("capsilon://?command=openfolder&amp;siteaddress=FAM.docvelocity-na8.net&amp;folderid=FX18C77600-5157-E64A-C244-A87883DFA044","FX220210676")</f>
        <v>FX220210676</v>
      </c>
      <c r="F805" t="s">
        <v>80</v>
      </c>
      <c r="G805" t="s">
        <v>80</v>
      </c>
      <c r="H805" t="s">
        <v>81</v>
      </c>
      <c r="I805" t="s">
        <v>829</v>
      </c>
      <c r="J805">
        <v>0</v>
      </c>
      <c r="K805" t="s">
        <v>83</v>
      </c>
      <c r="L805" t="s">
        <v>84</v>
      </c>
      <c r="M805" t="s">
        <v>85</v>
      </c>
      <c r="N805">
        <v>2</v>
      </c>
      <c r="O805" s="1">
        <v>44621.739756944444</v>
      </c>
      <c r="P805" s="1">
        <v>44622.209004629629</v>
      </c>
      <c r="Q805">
        <v>37487</v>
      </c>
      <c r="R805">
        <v>3056</v>
      </c>
      <c r="S805" t="b">
        <v>0</v>
      </c>
      <c r="T805" t="s">
        <v>86</v>
      </c>
      <c r="U805" t="b">
        <v>1</v>
      </c>
      <c r="V805" t="s">
        <v>105</v>
      </c>
      <c r="W805" s="1">
        <v>44621.76494212963</v>
      </c>
      <c r="X805">
        <v>1958</v>
      </c>
      <c r="Y805">
        <v>171</v>
      </c>
      <c r="Z805">
        <v>0</v>
      </c>
      <c r="AA805">
        <v>171</v>
      </c>
      <c r="AB805">
        <v>0</v>
      </c>
      <c r="AC805">
        <v>113</v>
      </c>
      <c r="AD805">
        <v>-171</v>
      </c>
      <c r="AE805">
        <v>0</v>
      </c>
      <c r="AF805">
        <v>0</v>
      </c>
      <c r="AG805">
        <v>0</v>
      </c>
      <c r="AH805" t="s">
        <v>114</v>
      </c>
      <c r="AI805" s="1">
        <v>44622.209004629629</v>
      </c>
      <c r="AJ805">
        <v>1073</v>
      </c>
      <c r="AK805">
        <v>5</v>
      </c>
      <c r="AL805">
        <v>0</v>
      </c>
      <c r="AM805">
        <v>5</v>
      </c>
      <c r="AN805">
        <v>0</v>
      </c>
      <c r="AO805">
        <v>5</v>
      </c>
      <c r="AP805">
        <v>-176</v>
      </c>
      <c r="AQ805">
        <v>0</v>
      </c>
      <c r="AR805">
        <v>0</v>
      </c>
      <c r="AS805">
        <v>0</v>
      </c>
      <c r="AT805" t="s">
        <v>86</v>
      </c>
      <c r="AU805" t="s">
        <v>86</v>
      </c>
      <c r="AV805" t="s">
        <v>86</v>
      </c>
      <c r="AW805" t="s">
        <v>86</v>
      </c>
      <c r="AX805" t="s">
        <v>86</v>
      </c>
      <c r="AY805" t="s">
        <v>86</v>
      </c>
      <c r="AZ805" t="s">
        <v>86</v>
      </c>
      <c r="BA805" t="s">
        <v>86</v>
      </c>
      <c r="BB805" t="s">
        <v>86</v>
      </c>
      <c r="BC805" t="s">
        <v>86</v>
      </c>
      <c r="BD805" t="s">
        <v>86</v>
      </c>
      <c r="BE805" t="s">
        <v>86</v>
      </c>
    </row>
    <row r="806" spans="1:57" x14ac:dyDescent="0.45">
      <c r="A806" t="s">
        <v>1799</v>
      </c>
      <c r="B806" t="s">
        <v>77</v>
      </c>
      <c r="C806" t="s">
        <v>866</v>
      </c>
      <c r="D806" t="s">
        <v>79</v>
      </c>
      <c r="E806" s="2" t="str">
        <f>HYPERLINK("capsilon://?command=openfolder&amp;siteaddress=FAM.docvelocity-na8.net&amp;folderid=FXD2B1F276-B5C6-0F64-84A1-FD7F10346D2A","FX220212811")</f>
        <v>FX220212811</v>
      </c>
      <c r="F806" t="s">
        <v>80</v>
      </c>
      <c r="G806" t="s">
        <v>80</v>
      </c>
      <c r="H806" t="s">
        <v>81</v>
      </c>
      <c r="I806" t="s">
        <v>867</v>
      </c>
      <c r="J806">
        <v>0</v>
      </c>
      <c r="K806" t="s">
        <v>83</v>
      </c>
      <c r="L806" t="s">
        <v>84</v>
      </c>
      <c r="M806" t="s">
        <v>85</v>
      </c>
      <c r="N806">
        <v>2</v>
      </c>
      <c r="O806" s="1">
        <v>44621.741087962961</v>
      </c>
      <c r="P806" s="1">
        <v>44622.21503472222</v>
      </c>
      <c r="Q806">
        <v>38657</v>
      </c>
      <c r="R806">
        <v>2292</v>
      </c>
      <c r="S806" t="b">
        <v>0</v>
      </c>
      <c r="T806" t="s">
        <v>86</v>
      </c>
      <c r="U806" t="b">
        <v>1</v>
      </c>
      <c r="V806" t="s">
        <v>202</v>
      </c>
      <c r="W806" s="1">
        <v>44621.76090277778</v>
      </c>
      <c r="X806">
        <v>1124</v>
      </c>
      <c r="Y806">
        <v>181</v>
      </c>
      <c r="Z806">
        <v>0</v>
      </c>
      <c r="AA806">
        <v>181</v>
      </c>
      <c r="AB806">
        <v>27</v>
      </c>
      <c r="AC806">
        <v>103</v>
      </c>
      <c r="AD806">
        <v>-181</v>
      </c>
      <c r="AE806">
        <v>0</v>
      </c>
      <c r="AF806">
        <v>0</v>
      </c>
      <c r="AG806">
        <v>0</v>
      </c>
      <c r="AH806" t="s">
        <v>284</v>
      </c>
      <c r="AI806" s="1">
        <v>44622.21503472222</v>
      </c>
      <c r="AJ806">
        <v>1135</v>
      </c>
      <c r="AK806">
        <v>1</v>
      </c>
      <c r="AL806">
        <v>0</v>
      </c>
      <c r="AM806">
        <v>1</v>
      </c>
      <c r="AN806">
        <v>27</v>
      </c>
      <c r="AO806">
        <v>1</v>
      </c>
      <c r="AP806">
        <v>-182</v>
      </c>
      <c r="AQ806">
        <v>0</v>
      </c>
      <c r="AR806">
        <v>0</v>
      </c>
      <c r="AS806">
        <v>0</v>
      </c>
      <c r="AT806" t="s">
        <v>86</v>
      </c>
      <c r="AU806" t="s">
        <v>86</v>
      </c>
      <c r="AV806" t="s">
        <v>86</v>
      </c>
      <c r="AW806" t="s">
        <v>86</v>
      </c>
      <c r="AX806" t="s">
        <v>86</v>
      </c>
      <c r="AY806" t="s">
        <v>86</v>
      </c>
      <c r="AZ806" t="s">
        <v>86</v>
      </c>
      <c r="BA806" t="s">
        <v>86</v>
      </c>
      <c r="BB806" t="s">
        <v>86</v>
      </c>
      <c r="BC806" t="s">
        <v>86</v>
      </c>
      <c r="BD806" t="s">
        <v>86</v>
      </c>
      <c r="BE806" t="s">
        <v>86</v>
      </c>
    </row>
    <row r="807" spans="1:57" x14ac:dyDescent="0.45">
      <c r="A807" t="s">
        <v>1800</v>
      </c>
      <c r="B807" t="s">
        <v>77</v>
      </c>
      <c r="C807" t="s">
        <v>1007</v>
      </c>
      <c r="D807" t="s">
        <v>79</v>
      </c>
      <c r="E807" s="2" t="str">
        <f>HYPERLINK("capsilon://?command=openfolder&amp;siteaddress=FAM.docvelocity-na8.net&amp;folderid=FX0FE316EC-035F-77C0-0CEA-43684294B518","FX220212719")</f>
        <v>FX220212719</v>
      </c>
      <c r="F807" t="s">
        <v>80</v>
      </c>
      <c r="G807" t="s">
        <v>80</v>
      </c>
      <c r="H807" t="s">
        <v>81</v>
      </c>
      <c r="I807" t="s">
        <v>1008</v>
      </c>
      <c r="J807">
        <v>0</v>
      </c>
      <c r="K807" t="s">
        <v>83</v>
      </c>
      <c r="L807" t="s">
        <v>84</v>
      </c>
      <c r="M807" t="s">
        <v>85</v>
      </c>
      <c r="N807">
        <v>2</v>
      </c>
      <c r="O807" s="1">
        <v>44621.742303240739</v>
      </c>
      <c r="P807" s="1">
        <v>44622.215439814812</v>
      </c>
      <c r="Q807">
        <v>37400</v>
      </c>
      <c r="R807">
        <v>3479</v>
      </c>
      <c r="S807" t="b">
        <v>0</v>
      </c>
      <c r="T807" t="s">
        <v>86</v>
      </c>
      <c r="U807" t="b">
        <v>1</v>
      </c>
      <c r="V807" t="s">
        <v>200</v>
      </c>
      <c r="W807" s="1">
        <v>44621.781724537039</v>
      </c>
      <c r="X807">
        <v>2913</v>
      </c>
      <c r="Y807">
        <v>108</v>
      </c>
      <c r="Z807">
        <v>0</v>
      </c>
      <c r="AA807">
        <v>108</v>
      </c>
      <c r="AB807">
        <v>0</v>
      </c>
      <c r="AC807">
        <v>57</v>
      </c>
      <c r="AD807">
        <v>-108</v>
      </c>
      <c r="AE807">
        <v>0</v>
      </c>
      <c r="AF807">
        <v>0</v>
      </c>
      <c r="AG807">
        <v>0</v>
      </c>
      <c r="AH807" t="s">
        <v>114</v>
      </c>
      <c r="AI807" s="1">
        <v>44622.215439814812</v>
      </c>
      <c r="AJ807">
        <v>555</v>
      </c>
      <c r="AK807">
        <v>1</v>
      </c>
      <c r="AL807">
        <v>0</v>
      </c>
      <c r="AM807">
        <v>1</v>
      </c>
      <c r="AN807">
        <v>0</v>
      </c>
      <c r="AO807">
        <v>1</v>
      </c>
      <c r="AP807">
        <v>-109</v>
      </c>
      <c r="AQ807">
        <v>0</v>
      </c>
      <c r="AR807">
        <v>0</v>
      </c>
      <c r="AS807">
        <v>0</v>
      </c>
      <c r="AT807" t="s">
        <v>86</v>
      </c>
      <c r="AU807" t="s">
        <v>86</v>
      </c>
      <c r="AV807" t="s">
        <v>86</v>
      </c>
      <c r="AW807" t="s">
        <v>86</v>
      </c>
      <c r="AX807" t="s">
        <v>86</v>
      </c>
      <c r="AY807" t="s">
        <v>86</v>
      </c>
      <c r="AZ807" t="s">
        <v>86</v>
      </c>
      <c r="BA807" t="s">
        <v>86</v>
      </c>
      <c r="BB807" t="s">
        <v>86</v>
      </c>
      <c r="BC807" t="s">
        <v>86</v>
      </c>
      <c r="BD807" t="s">
        <v>86</v>
      </c>
      <c r="BE807" t="s">
        <v>86</v>
      </c>
    </row>
    <row r="808" spans="1:57" x14ac:dyDescent="0.45">
      <c r="A808" t="s">
        <v>1801</v>
      </c>
      <c r="B808" t="s">
        <v>77</v>
      </c>
      <c r="C808" t="s">
        <v>1802</v>
      </c>
      <c r="D808" t="s">
        <v>79</v>
      </c>
      <c r="E808" s="2" t="str">
        <f>HYPERLINK("capsilon://?command=openfolder&amp;siteaddress=FAM.docvelocity-na8.net&amp;folderid=FXE7F60FD7-119D-00B6-D2F9-E1CF4C2AC151","FX22021586")</f>
        <v>FX22021586</v>
      </c>
      <c r="F808" t="s">
        <v>80</v>
      </c>
      <c r="G808" t="s">
        <v>80</v>
      </c>
      <c r="H808" t="s">
        <v>81</v>
      </c>
      <c r="I808" t="s">
        <v>1803</v>
      </c>
      <c r="J808">
        <v>0</v>
      </c>
      <c r="K808" t="s">
        <v>83</v>
      </c>
      <c r="L808" t="s">
        <v>84</v>
      </c>
      <c r="M808" t="s">
        <v>85</v>
      </c>
      <c r="N808">
        <v>2</v>
      </c>
      <c r="O808" s="1">
        <v>44634.482928240737</v>
      </c>
      <c r="P808" s="1">
        <v>44634.521597222221</v>
      </c>
      <c r="Q808">
        <v>2621</v>
      </c>
      <c r="R808">
        <v>720</v>
      </c>
      <c r="S808" t="b">
        <v>0</v>
      </c>
      <c r="T808" t="s">
        <v>86</v>
      </c>
      <c r="U808" t="b">
        <v>0</v>
      </c>
      <c r="V808" t="s">
        <v>1787</v>
      </c>
      <c r="W808" s="1">
        <v>44634.512199074074</v>
      </c>
      <c r="X808">
        <v>483</v>
      </c>
      <c r="Y808">
        <v>52</v>
      </c>
      <c r="Z808">
        <v>0</v>
      </c>
      <c r="AA808">
        <v>52</v>
      </c>
      <c r="AB808">
        <v>0</v>
      </c>
      <c r="AC808">
        <v>24</v>
      </c>
      <c r="AD808">
        <v>-52</v>
      </c>
      <c r="AE808">
        <v>0</v>
      </c>
      <c r="AF808">
        <v>0</v>
      </c>
      <c r="AG808">
        <v>0</v>
      </c>
      <c r="AH808" t="s">
        <v>118</v>
      </c>
      <c r="AI808" s="1">
        <v>44634.521597222221</v>
      </c>
      <c r="AJ808">
        <v>163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-52</v>
      </c>
      <c r="AQ808">
        <v>0</v>
      </c>
      <c r="AR808">
        <v>0</v>
      </c>
      <c r="AS808">
        <v>0</v>
      </c>
      <c r="AT808" t="s">
        <v>86</v>
      </c>
      <c r="AU808" t="s">
        <v>86</v>
      </c>
      <c r="AV808" t="s">
        <v>86</v>
      </c>
      <c r="AW808" t="s">
        <v>86</v>
      </c>
      <c r="AX808" t="s">
        <v>86</v>
      </c>
      <c r="AY808" t="s">
        <v>86</v>
      </c>
      <c r="AZ808" t="s">
        <v>86</v>
      </c>
      <c r="BA808" t="s">
        <v>86</v>
      </c>
      <c r="BB808" t="s">
        <v>86</v>
      </c>
      <c r="BC808" t="s">
        <v>86</v>
      </c>
      <c r="BD808" t="s">
        <v>86</v>
      </c>
      <c r="BE808" t="s">
        <v>86</v>
      </c>
    </row>
    <row r="809" spans="1:57" x14ac:dyDescent="0.45">
      <c r="A809" t="s">
        <v>1804</v>
      </c>
      <c r="B809" t="s">
        <v>77</v>
      </c>
      <c r="C809" t="s">
        <v>1097</v>
      </c>
      <c r="D809" t="s">
        <v>79</v>
      </c>
      <c r="E809" s="2" t="str">
        <f>HYPERLINK("capsilon://?command=openfolder&amp;siteaddress=FAM.docvelocity-na8.net&amp;folderid=FX808AB84F-58C2-CE93-60A2-C5A9B72E8AAD","FX220213116")</f>
        <v>FX220213116</v>
      </c>
      <c r="F809" t="s">
        <v>80</v>
      </c>
      <c r="G809" t="s">
        <v>80</v>
      </c>
      <c r="H809" t="s">
        <v>81</v>
      </c>
      <c r="I809" t="s">
        <v>1098</v>
      </c>
      <c r="J809">
        <v>0</v>
      </c>
      <c r="K809" t="s">
        <v>83</v>
      </c>
      <c r="L809" t="s">
        <v>84</v>
      </c>
      <c r="M809" t="s">
        <v>85</v>
      </c>
      <c r="N809">
        <v>2</v>
      </c>
      <c r="O809" s="1">
        <v>44621.744039351855</v>
      </c>
      <c r="P809" s="1">
        <v>44622.216620370367</v>
      </c>
      <c r="Q809">
        <v>38818</v>
      </c>
      <c r="R809">
        <v>2013</v>
      </c>
      <c r="S809" t="b">
        <v>0</v>
      </c>
      <c r="T809" t="s">
        <v>86</v>
      </c>
      <c r="U809" t="b">
        <v>1</v>
      </c>
      <c r="V809" t="s">
        <v>139</v>
      </c>
      <c r="W809" s="1">
        <v>44621.773240740738</v>
      </c>
      <c r="X809">
        <v>1519</v>
      </c>
      <c r="Y809">
        <v>170</v>
      </c>
      <c r="Z809">
        <v>0</v>
      </c>
      <c r="AA809">
        <v>170</v>
      </c>
      <c r="AB809">
        <v>0</v>
      </c>
      <c r="AC809">
        <v>122</v>
      </c>
      <c r="AD809">
        <v>-170</v>
      </c>
      <c r="AE809">
        <v>0</v>
      </c>
      <c r="AF809">
        <v>0</v>
      </c>
      <c r="AG809">
        <v>0</v>
      </c>
      <c r="AH809" t="s">
        <v>257</v>
      </c>
      <c r="AI809" s="1">
        <v>44622.216620370367</v>
      </c>
      <c r="AJ809">
        <v>489</v>
      </c>
      <c r="AK809">
        <v>3</v>
      </c>
      <c r="AL809">
        <v>0</v>
      </c>
      <c r="AM809">
        <v>3</v>
      </c>
      <c r="AN809">
        <v>0</v>
      </c>
      <c r="AO809">
        <v>2</v>
      </c>
      <c r="AP809">
        <v>-173</v>
      </c>
      <c r="AQ809">
        <v>0</v>
      </c>
      <c r="AR809">
        <v>0</v>
      </c>
      <c r="AS809">
        <v>0</v>
      </c>
      <c r="AT809" t="s">
        <v>86</v>
      </c>
      <c r="AU809" t="s">
        <v>86</v>
      </c>
      <c r="AV809" t="s">
        <v>86</v>
      </c>
      <c r="AW809" t="s">
        <v>86</v>
      </c>
      <c r="AX809" t="s">
        <v>86</v>
      </c>
      <c r="AY809" t="s">
        <v>86</v>
      </c>
      <c r="AZ809" t="s">
        <v>86</v>
      </c>
      <c r="BA809" t="s">
        <v>86</v>
      </c>
      <c r="BB809" t="s">
        <v>86</v>
      </c>
      <c r="BC809" t="s">
        <v>86</v>
      </c>
      <c r="BD809" t="s">
        <v>86</v>
      </c>
      <c r="BE809" t="s">
        <v>86</v>
      </c>
    </row>
    <row r="810" spans="1:57" x14ac:dyDescent="0.45">
      <c r="A810" t="s">
        <v>1805</v>
      </c>
      <c r="B810" t="s">
        <v>77</v>
      </c>
      <c r="C810" t="s">
        <v>1806</v>
      </c>
      <c r="D810" t="s">
        <v>79</v>
      </c>
      <c r="E810" s="2" t="str">
        <f t="shared" ref="E810:E815" si="18">HYPERLINK("capsilon://?command=openfolder&amp;siteaddress=FAM.docvelocity-na8.net&amp;folderid=FX41FB04D8-4ED5-31EA-3116-8C7E2EC1BC5B","FX22035267")</f>
        <v>FX22035267</v>
      </c>
      <c r="F810" t="s">
        <v>80</v>
      </c>
      <c r="G810" t="s">
        <v>80</v>
      </c>
      <c r="H810" t="s">
        <v>81</v>
      </c>
      <c r="I810" t="s">
        <v>1807</v>
      </c>
      <c r="J810">
        <v>84</v>
      </c>
      <c r="K810" t="s">
        <v>83</v>
      </c>
      <c r="L810" t="s">
        <v>84</v>
      </c>
      <c r="M810" t="s">
        <v>85</v>
      </c>
      <c r="N810">
        <v>2</v>
      </c>
      <c r="O810" s="1">
        <v>44634.4846412037</v>
      </c>
      <c r="P810" s="1">
        <v>44634.529282407406</v>
      </c>
      <c r="Q810">
        <v>3079</v>
      </c>
      <c r="R810">
        <v>778</v>
      </c>
      <c r="S810" t="b">
        <v>0</v>
      </c>
      <c r="T810" t="s">
        <v>86</v>
      </c>
      <c r="U810" t="b">
        <v>0</v>
      </c>
      <c r="V810" t="s">
        <v>1780</v>
      </c>
      <c r="W810" s="1">
        <v>44634.519120370373</v>
      </c>
      <c r="X810">
        <v>706</v>
      </c>
      <c r="Y810">
        <v>74</v>
      </c>
      <c r="Z810">
        <v>0</v>
      </c>
      <c r="AA810">
        <v>74</v>
      </c>
      <c r="AB810">
        <v>0</v>
      </c>
      <c r="AC810">
        <v>44</v>
      </c>
      <c r="AD810">
        <v>10</v>
      </c>
      <c r="AE810">
        <v>0</v>
      </c>
      <c r="AF810">
        <v>0</v>
      </c>
      <c r="AG810">
        <v>0</v>
      </c>
      <c r="AH810" t="s">
        <v>118</v>
      </c>
      <c r="AI810" s="1">
        <v>44634.529282407406</v>
      </c>
      <c r="AJ810">
        <v>49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10</v>
      </c>
      <c r="AQ810">
        <v>0</v>
      </c>
      <c r="AR810">
        <v>0</v>
      </c>
      <c r="AS810">
        <v>0</v>
      </c>
      <c r="AT810" t="s">
        <v>86</v>
      </c>
      <c r="AU810" t="s">
        <v>86</v>
      </c>
      <c r="AV810" t="s">
        <v>86</v>
      </c>
      <c r="AW810" t="s">
        <v>86</v>
      </c>
      <c r="AX810" t="s">
        <v>86</v>
      </c>
      <c r="AY810" t="s">
        <v>86</v>
      </c>
      <c r="AZ810" t="s">
        <v>86</v>
      </c>
      <c r="BA810" t="s">
        <v>86</v>
      </c>
      <c r="BB810" t="s">
        <v>86</v>
      </c>
      <c r="BC810" t="s">
        <v>86</v>
      </c>
      <c r="BD810" t="s">
        <v>86</v>
      </c>
      <c r="BE810" t="s">
        <v>86</v>
      </c>
    </row>
    <row r="811" spans="1:57" x14ac:dyDescent="0.45">
      <c r="A811" t="s">
        <v>1808</v>
      </c>
      <c r="B811" t="s">
        <v>77</v>
      </c>
      <c r="C811" t="s">
        <v>1806</v>
      </c>
      <c r="D811" t="s">
        <v>79</v>
      </c>
      <c r="E811" s="2" t="str">
        <f t="shared" si="18"/>
        <v>FX22035267</v>
      </c>
      <c r="F811" t="s">
        <v>80</v>
      </c>
      <c r="G811" t="s">
        <v>80</v>
      </c>
      <c r="H811" t="s">
        <v>81</v>
      </c>
      <c r="I811" t="s">
        <v>1809</v>
      </c>
      <c r="J811">
        <v>28</v>
      </c>
      <c r="K811" t="s">
        <v>83</v>
      </c>
      <c r="L811" t="s">
        <v>84</v>
      </c>
      <c r="M811" t="s">
        <v>85</v>
      </c>
      <c r="N811">
        <v>2</v>
      </c>
      <c r="O811" s="1">
        <v>44634.485115740739</v>
      </c>
      <c r="P811" s="1">
        <v>44634.82304398148</v>
      </c>
      <c r="Q811">
        <v>27411</v>
      </c>
      <c r="R811">
        <v>1786</v>
      </c>
      <c r="S811" t="b">
        <v>0</v>
      </c>
      <c r="T811" t="s">
        <v>86</v>
      </c>
      <c r="U811" t="b">
        <v>0</v>
      </c>
      <c r="V811" t="s">
        <v>1787</v>
      </c>
      <c r="W811" s="1">
        <v>44634.515451388892</v>
      </c>
      <c r="X811">
        <v>280</v>
      </c>
      <c r="Y811">
        <v>21</v>
      </c>
      <c r="Z811">
        <v>0</v>
      </c>
      <c r="AA811">
        <v>21</v>
      </c>
      <c r="AB811">
        <v>0</v>
      </c>
      <c r="AC811">
        <v>17</v>
      </c>
      <c r="AD811">
        <v>7</v>
      </c>
      <c r="AE811">
        <v>0</v>
      </c>
      <c r="AF811">
        <v>0</v>
      </c>
      <c r="AG811">
        <v>0</v>
      </c>
      <c r="AH811" t="s">
        <v>91</v>
      </c>
      <c r="AI811" s="1">
        <v>44634.82304398148</v>
      </c>
      <c r="AJ811">
        <v>268</v>
      </c>
      <c r="AK811">
        <v>1</v>
      </c>
      <c r="AL811">
        <v>0</v>
      </c>
      <c r="AM811">
        <v>1</v>
      </c>
      <c r="AN811">
        <v>0</v>
      </c>
      <c r="AO811">
        <v>1</v>
      </c>
      <c r="AP811">
        <v>6</v>
      </c>
      <c r="AQ811">
        <v>0</v>
      </c>
      <c r="AR811">
        <v>0</v>
      </c>
      <c r="AS811">
        <v>0</v>
      </c>
      <c r="AT811" t="s">
        <v>86</v>
      </c>
      <c r="AU811" t="s">
        <v>86</v>
      </c>
      <c r="AV811" t="s">
        <v>86</v>
      </c>
      <c r="AW811" t="s">
        <v>86</v>
      </c>
      <c r="AX811" t="s">
        <v>86</v>
      </c>
      <c r="AY811" t="s">
        <v>86</v>
      </c>
      <c r="AZ811" t="s">
        <v>86</v>
      </c>
      <c r="BA811" t="s">
        <v>86</v>
      </c>
      <c r="BB811" t="s">
        <v>86</v>
      </c>
      <c r="BC811" t="s">
        <v>86</v>
      </c>
      <c r="BD811" t="s">
        <v>86</v>
      </c>
      <c r="BE811" t="s">
        <v>86</v>
      </c>
    </row>
    <row r="812" spans="1:57" x14ac:dyDescent="0.45">
      <c r="A812" t="s">
        <v>1810</v>
      </c>
      <c r="B812" t="s">
        <v>77</v>
      </c>
      <c r="C812" t="s">
        <v>1806</v>
      </c>
      <c r="D812" t="s">
        <v>79</v>
      </c>
      <c r="E812" s="2" t="str">
        <f t="shared" si="18"/>
        <v>FX22035267</v>
      </c>
      <c r="F812" t="s">
        <v>80</v>
      </c>
      <c r="G812" t="s">
        <v>80</v>
      </c>
      <c r="H812" t="s">
        <v>81</v>
      </c>
      <c r="I812" t="s">
        <v>1811</v>
      </c>
      <c r="J812">
        <v>68</v>
      </c>
      <c r="K812" t="s">
        <v>83</v>
      </c>
      <c r="L812" t="s">
        <v>84</v>
      </c>
      <c r="M812" t="s">
        <v>85</v>
      </c>
      <c r="N812">
        <v>2</v>
      </c>
      <c r="O812" s="1">
        <v>44634.485208333332</v>
      </c>
      <c r="P812" s="1">
        <v>44634.792905092596</v>
      </c>
      <c r="Q812">
        <v>24997</v>
      </c>
      <c r="R812">
        <v>1588</v>
      </c>
      <c r="S812" t="b">
        <v>0</v>
      </c>
      <c r="T812" t="s">
        <v>86</v>
      </c>
      <c r="U812" t="b">
        <v>0</v>
      </c>
      <c r="V812" t="s">
        <v>1787</v>
      </c>
      <c r="W812" s="1">
        <v>44634.532453703701</v>
      </c>
      <c r="X812">
        <v>1468</v>
      </c>
      <c r="Y812">
        <v>74</v>
      </c>
      <c r="Z812">
        <v>0</v>
      </c>
      <c r="AA812">
        <v>74</v>
      </c>
      <c r="AB812">
        <v>0</v>
      </c>
      <c r="AC812">
        <v>54</v>
      </c>
      <c r="AD812">
        <v>-6</v>
      </c>
      <c r="AE812">
        <v>0</v>
      </c>
      <c r="AF812">
        <v>0</v>
      </c>
      <c r="AG812">
        <v>0</v>
      </c>
      <c r="AH812" t="s">
        <v>122</v>
      </c>
      <c r="AI812" s="1">
        <v>44634.792905092596</v>
      </c>
      <c r="AJ812">
        <v>120</v>
      </c>
      <c r="AK812">
        <v>2</v>
      </c>
      <c r="AL812">
        <v>0</v>
      </c>
      <c r="AM812">
        <v>2</v>
      </c>
      <c r="AN812">
        <v>0</v>
      </c>
      <c r="AO812">
        <v>1</v>
      </c>
      <c r="AP812">
        <v>-8</v>
      </c>
      <c r="AQ812">
        <v>0</v>
      </c>
      <c r="AR812">
        <v>0</v>
      </c>
      <c r="AS812">
        <v>0</v>
      </c>
      <c r="AT812" t="s">
        <v>86</v>
      </c>
      <c r="AU812" t="s">
        <v>86</v>
      </c>
      <c r="AV812" t="s">
        <v>86</v>
      </c>
      <c r="AW812" t="s">
        <v>86</v>
      </c>
      <c r="AX812" t="s">
        <v>86</v>
      </c>
      <c r="AY812" t="s">
        <v>86</v>
      </c>
      <c r="AZ812" t="s">
        <v>86</v>
      </c>
      <c r="BA812" t="s">
        <v>86</v>
      </c>
      <c r="BB812" t="s">
        <v>86</v>
      </c>
      <c r="BC812" t="s">
        <v>86</v>
      </c>
      <c r="BD812" t="s">
        <v>86</v>
      </c>
      <c r="BE812" t="s">
        <v>86</v>
      </c>
    </row>
    <row r="813" spans="1:57" x14ac:dyDescent="0.45">
      <c r="A813" t="s">
        <v>1812</v>
      </c>
      <c r="B813" t="s">
        <v>77</v>
      </c>
      <c r="C813" t="s">
        <v>1806</v>
      </c>
      <c r="D813" t="s">
        <v>79</v>
      </c>
      <c r="E813" s="2" t="str">
        <f t="shared" si="18"/>
        <v>FX22035267</v>
      </c>
      <c r="F813" t="s">
        <v>80</v>
      </c>
      <c r="G813" t="s">
        <v>80</v>
      </c>
      <c r="H813" t="s">
        <v>81</v>
      </c>
      <c r="I813" t="s">
        <v>1813</v>
      </c>
      <c r="J813">
        <v>67</v>
      </c>
      <c r="K813" t="s">
        <v>83</v>
      </c>
      <c r="L813" t="s">
        <v>84</v>
      </c>
      <c r="M813" t="s">
        <v>85</v>
      </c>
      <c r="N813">
        <v>2</v>
      </c>
      <c r="O813" s="1">
        <v>44634.485277777778</v>
      </c>
      <c r="P813" s="1">
        <v>44634.798425925925</v>
      </c>
      <c r="Q813">
        <v>26320</v>
      </c>
      <c r="R813">
        <v>736</v>
      </c>
      <c r="S813" t="b">
        <v>0</v>
      </c>
      <c r="T813" t="s">
        <v>86</v>
      </c>
      <c r="U813" t="b">
        <v>0</v>
      </c>
      <c r="V813" t="s">
        <v>1780</v>
      </c>
      <c r="W813" s="1">
        <v>44634.52547453704</v>
      </c>
      <c r="X813">
        <v>548</v>
      </c>
      <c r="Y813">
        <v>49</v>
      </c>
      <c r="Z813">
        <v>0</v>
      </c>
      <c r="AA813">
        <v>49</v>
      </c>
      <c r="AB813">
        <v>0</v>
      </c>
      <c r="AC813">
        <v>22</v>
      </c>
      <c r="AD813">
        <v>18</v>
      </c>
      <c r="AE813">
        <v>0</v>
      </c>
      <c r="AF813">
        <v>0</v>
      </c>
      <c r="AG813">
        <v>0</v>
      </c>
      <c r="AH813" t="s">
        <v>122</v>
      </c>
      <c r="AI813" s="1">
        <v>44634.798425925925</v>
      </c>
      <c r="AJ813">
        <v>180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18</v>
      </c>
      <c r="AQ813">
        <v>0</v>
      </c>
      <c r="AR813">
        <v>0</v>
      </c>
      <c r="AS813">
        <v>0</v>
      </c>
      <c r="AT813" t="s">
        <v>86</v>
      </c>
      <c r="AU813" t="s">
        <v>86</v>
      </c>
      <c r="AV813" t="s">
        <v>86</v>
      </c>
      <c r="AW813" t="s">
        <v>86</v>
      </c>
      <c r="AX813" t="s">
        <v>86</v>
      </c>
      <c r="AY813" t="s">
        <v>86</v>
      </c>
      <c r="AZ813" t="s">
        <v>86</v>
      </c>
      <c r="BA813" t="s">
        <v>86</v>
      </c>
      <c r="BB813" t="s">
        <v>86</v>
      </c>
      <c r="BC813" t="s">
        <v>86</v>
      </c>
      <c r="BD813" t="s">
        <v>86</v>
      </c>
      <c r="BE813" t="s">
        <v>86</v>
      </c>
    </row>
    <row r="814" spans="1:57" x14ac:dyDescent="0.45">
      <c r="A814" t="s">
        <v>1814</v>
      </c>
      <c r="B814" t="s">
        <v>77</v>
      </c>
      <c r="C814" t="s">
        <v>1806</v>
      </c>
      <c r="D814" t="s">
        <v>79</v>
      </c>
      <c r="E814" s="2" t="str">
        <f t="shared" si="18"/>
        <v>FX22035267</v>
      </c>
      <c r="F814" t="s">
        <v>80</v>
      </c>
      <c r="G814" t="s">
        <v>80</v>
      </c>
      <c r="H814" t="s">
        <v>81</v>
      </c>
      <c r="I814" t="s">
        <v>1815</v>
      </c>
      <c r="J814">
        <v>67</v>
      </c>
      <c r="K814" t="s">
        <v>83</v>
      </c>
      <c r="L814" t="s">
        <v>84</v>
      </c>
      <c r="M814" t="s">
        <v>85</v>
      </c>
      <c r="N814">
        <v>2</v>
      </c>
      <c r="O814" s="1">
        <v>44634.485439814816</v>
      </c>
      <c r="P814" s="1">
        <v>44634.799664351849</v>
      </c>
      <c r="Q814">
        <v>26279</v>
      </c>
      <c r="R814">
        <v>870</v>
      </c>
      <c r="S814" t="b">
        <v>0</v>
      </c>
      <c r="T814" t="s">
        <v>86</v>
      </c>
      <c r="U814" t="b">
        <v>0</v>
      </c>
      <c r="V814" t="s">
        <v>1816</v>
      </c>
      <c r="W814" s="1">
        <v>44634.529004629629</v>
      </c>
      <c r="X814">
        <v>764</v>
      </c>
      <c r="Y814">
        <v>44</v>
      </c>
      <c r="Z814">
        <v>0</v>
      </c>
      <c r="AA814">
        <v>44</v>
      </c>
      <c r="AB814">
        <v>0</v>
      </c>
      <c r="AC814">
        <v>23</v>
      </c>
      <c r="AD814">
        <v>23</v>
      </c>
      <c r="AE814">
        <v>0</v>
      </c>
      <c r="AF814">
        <v>0</v>
      </c>
      <c r="AG814">
        <v>0</v>
      </c>
      <c r="AH814" t="s">
        <v>122</v>
      </c>
      <c r="AI814" s="1">
        <v>44634.799664351849</v>
      </c>
      <c r="AJ814">
        <v>106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23</v>
      </c>
      <c r="AQ814">
        <v>0</v>
      </c>
      <c r="AR814">
        <v>0</v>
      </c>
      <c r="AS814">
        <v>0</v>
      </c>
      <c r="AT814" t="s">
        <v>86</v>
      </c>
      <c r="AU814" t="s">
        <v>86</v>
      </c>
      <c r="AV814" t="s">
        <v>86</v>
      </c>
      <c r="AW814" t="s">
        <v>86</v>
      </c>
      <c r="AX814" t="s">
        <v>86</v>
      </c>
      <c r="AY814" t="s">
        <v>86</v>
      </c>
      <c r="AZ814" t="s">
        <v>86</v>
      </c>
      <c r="BA814" t="s">
        <v>86</v>
      </c>
      <c r="BB814" t="s">
        <v>86</v>
      </c>
      <c r="BC814" t="s">
        <v>86</v>
      </c>
      <c r="BD814" t="s">
        <v>86</v>
      </c>
      <c r="BE814" t="s">
        <v>86</v>
      </c>
    </row>
    <row r="815" spans="1:57" x14ac:dyDescent="0.45">
      <c r="A815" t="s">
        <v>1817</v>
      </c>
      <c r="B815" t="s">
        <v>77</v>
      </c>
      <c r="C815" t="s">
        <v>1806</v>
      </c>
      <c r="D815" t="s">
        <v>79</v>
      </c>
      <c r="E815" s="2" t="str">
        <f t="shared" si="18"/>
        <v>FX22035267</v>
      </c>
      <c r="F815" t="s">
        <v>80</v>
      </c>
      <c r="G815" t="s">
        <v>80</v>
      </c>
      <c r="H815" t="s">
        <v>81</v>
      </c>
      <c r="I815" t="s">
        <v>1818</v>
      </c>
      <c r="J815">
        <v>72</v>
      </c>
      <c r="K815" t="s">
        <v>83</v>
      </c>
      <c r="L815" t="s">
        <v>84</v>
      </c>
      <c r="M815" t="s">
        <v>85</v>
      </c>
      <c r="N815">
        <v>2</v>
      </c>
      <c r="O815" s="1">
        <v>44634.485601851855</v>
      </c>
      <c r="P815" s="1">
        <v>44634.800173611111</v>
      </c>
      <c r="Q815">
        <v>26747</v>
      </c>
      <c r="R815">
        <v>432</v>
      </c>
      <c r="S815" t="b">
        <v>0</v>
      </c>
      <c r="T815" t="s">
        <v>86</v>
      </c>
      <c r="U815" t="b">
        <v>0</v>
      </c>
      <c r="V815" t="s">
        <v>1797</v>
      </c>
      <c r="W815" s="1">
        <v>44634.525034722225</v>
      </c>
      <c r="X815">
        <v>389</v>
      </c>
      <c r="Y815">
        <v>44</v>
      </c>
      <c r="Z815">
        <v>0</v>
      </c>
      <c r="AA815">
        <v>44</v>
      </c>
      <c r="AB815">
        <v>0</v>
      </c>
      <c r="AC815">
        <v>18</v>
      </c>
      <c r="AD815">
        <v>28</v>
      </c>
      <c r="AE815">
        <v>0</v>
      </c>
      <c r="AF815">
        <v>0</v>
      </c>
      <c r="AG815">
        <v>0</v>
      </c>
      <c r="AH815" t="s">
        <v>122</v>
      </c>
      <c r="AI815" s="1">
        <v>44634.800173611111</v>
      </c>
      <c r="AJ815">
        <v>43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28</v>
      </c>
      <c r="AQ815">
        <v>0</v>
      </c>
      <c r="AR815">
        <v>0</v>
      </c>
      <c r="AS815">
        <v>0</v>
      </c>
      <c r="AT815" t="s">
        <v>86</v>
      </c>
      <c r="AU815" t="s">
        <v>86</v>
      </c>
      <c r="AV815" t="s">
        <v>86</v>
      </c>
      <c r="AW815" t="s">
        <v>86</v>
      </c>
      <c r="AX815" t="s">
        <v>86</v>
      </c>
      <c r="AY815" t="s">
        <v>86</v>
      </c>
      <c r="AZ815" t="s">
        <v>86</v>
      </c>
      <c r="BA815" t="s">
        <v>86</v>
      </c>
      <c r="BB815" t="s">
        <v>86</v>
      </c>
      <c r="BC815" t="s">
        <v>86</v>
      </c>
      <c r="BD815" t="s">
        <v>86</v>
      </c>
      <c r="BE815" t="s">
        <v>86</v>
      </c>
    </row>
    <row r="816" spans="1:57" x14ac:dyDescent="0.45">
      <c r="A816" t="s">
        <v>1819</v>
      </c>
      <c r="B816" t="s">
        <v>77</v>
      </c>
      <c r="C816" t="s">
        <v>1820</v>
      </c>
      <c r="D816" t="s">
        <v>79</v>
      </c>
      <c r="E816" s="2" t="str">
        <f>HYPERLINK("capsilon://?command=openfolder&amp;siteaddress=FAM.docvelocity-na8.net&amp;folderid=FXB6BEF0B0-ACFC-ECCF-DF4F-30EF61EC534D","FX220113795")</f>
        <v>FX220113795</v>
      </c>
      <c r="F816" t="s">
        <v>80</v>
      </c>
      <c r="G816" t="s">
        <v>80</v>
      </c>
      <c r="H816" t="s">
        <v>81</v>
      </c>
      <c r="I816" t="s">
        <v>1821</v>
      </c>
      <c r="J816">
        <v>0</v>
      </c>
      <c r="K816" t="s">
        <v>83</v>
      </c>
      <c r="L816" t="s">
        <v>84</v>
      </c>
      <c r="M816" t="s">
        <v>85</v>
      </c>
      <c r="N816">
        <v>2</v>
      </c>
      <c r="O816" s="1">
        <v>44621.744699074072</v>
      </c>
      <c r="P816" s="1">
        <v>44622.648865740739</v>
      </c>
      <c r="Q816">
        <v>77964</v>
      </c>
      <c r="R816">
        <v>156</v>
      </c>
      <c r="S816" t="b">
        <v>0</v>
      </c>
      <c r="T816" t="s">
        <v>86</v>
      </c>
      <c r="U816" t="b">
        <v>0</v>
      </c>
      <c r="V816" t="s">
        <v>113</v>
      </c>
      <c r="W816" s="1">
        <v>44621.786493055559</v>
      </c>
      <c r="X816">
        <v>25</v>
      </c>
      <c r="Y816">
        <v>0</v>
      </c>
      <c r="Z816">
        <v>0</v>
      </c>
      <c r="AA816">
        <v>0</v>
      </c>
      <c r="AB816">
        <v>37</v>
      </c>
      <c r="AC816">
        <v>0</v>
      </c>
      <c r="AD816">
        <v>0</v>
      </c>
      <c r="AE816">
        <v>0</v>
      </c>
      <c r="AF816">
        <v>0</v>
      </c>
      <c r="AG816">
        <v>0</v>
      </c>
      <c r="AH816" t="s">
        <v>122</v>
      </c>
      <c r="AI816" s="1">
        <v>44622.648865740739</v>
      </c>
      <c r="AJ816">
        <v>6</v>
      </c>
      <c r="AK816">
        <v>0</v>
      </c>
      <c r="AL816">
        <v>0</v>
      </c>
      <c r="AM816">
        <v>0</v>
      </c>
      <c r="AN816">
        <v>37</v>
      </c>
      <c r="AO816">
        <v>0</v>
      </c>
      <c r="AP816">
        <v>0</v>
      </c>
      <c r="AQ816">
        <v>0</v>
      </c>
      <c r="AR816">
        <v>0</v>
      </c>
      <c r="AS816">
        <v>0</v>
      </c>
      <c r="AT816" t="s">
        <v>86</v>
      </c>
      <c r="AU816" t="s">
        <v>86</v>
      </c>
      <c r="AV816" t="s">
        <v>86</v>
      </c>
      <c r="AW816" t="s">
        <v>86</v>
      </c>
      <c r="AX816" t="s">
        <v>86</v>
      </c>
      <c r="AY816" t="s">
        <v>86</v>
      </c>
      <c r="AZ816" t="s">
        <v>86</v>
      </c>
      <c r="BA816" t="s">
        <v>86</v>
      </c>
      <c r="BB816" t="s">
        <v>86</v>
      </c>
      <c r="BC816" t="s">
        <v>86</v>
      </c>
      <c r="BD816" t="s">
        <v>86</v>
      </c>
      <c r="BE816" t="s">
        <v>86</v>
      </c>
    </row>
    <row r="817" spans="1:57" x14ac:dyDescent="0.45">
      <c r="A817" t="s">
        <v>1822</v>
      </c>
      <c r="B817" t="s">
        <v>77</v>
      </c>
      <c r="C817" t="s">
        <v>1823</v>
      </c>
      <c r="D817" t="s">
        <v>79</v>
      </c>
      <c r="E817" s="2" t="str">
        <f>HYPERLINK("capsilon://?command=openfolder&amp;siteaddress=FAM.docvelocity-na8.net&amp;folderid=FX61573CF3-DFD4-0371-EE0A-8C5FCEB204CA","FX22035453")</f>
        <v>FX22035453</v>
      </c>
      <c r="F817" t="s">
        <v>80</v>
      </c>
      <c r="G817" t="s">
        <v>80</v>
      </c>
      <c r="H817" t="s">
        <v>81</v>
      </c>
      <c r="I817" t="s">
        <v>1824</v>
      </c>
      <c r="J817">
        <v>75</v>
      </c>
      <c r="K817" t="s">
        <v>83</v>
      </c>
      <c r="L817" t="s">
        <v>84</v>
      </c>
      <c r="M817" t="s">
        <v>79</v>
      </c>
      <c r="N817">
        <v>2</v>
      </c>
      <c r="O817" s="1">
        <v>44634.495069444441</v>
      </c>
      <c r="P817" s="1">
        <v>44634.817106481481</v>
      </c>
      <c r="Q817">
        <v>23917</v>
      </c>
      <c r="R817">
        <v>3907</v>
      </c>
      <c r="S817" t="b">
        <v>0</v>
      </c>
      <c r="T817" t="s">
        <v>815</v>
      </c>
      <c r="U817" t="b">
        <v>0</v>
      </c>
      <c r="V817" t="s">
        <v>1825</v>
      </c>
      <c r="W817" s="1">
        <v>44634.589502314811</v>
      </c>
      <c r="X817">
        <v>1483</v>
      </c>
      <c r="Y817">
        <v>63</v>
      </c>
      <c r="Z817">
        <v>0</v>
      </c>
      <c r="AA817">
        <v>63</v>
      </c>
      <c r="AB817">
        <v>0</v>
      </c>
      <c r="AC817">
        <v>24</v>
      </c>
      <c r="AD817">
        <v>12</v>
      </c>
      <c r="AE817">
        <v>0</v>
      </c>
      <c r="AF817">
        <v>0</v>
      </c>
      <c r="AG817">
        <v>0</v>
      </c>
      <c r="AH817" t="s">
        <v>815</v>
      </c>
      <c r="AI817" s="1">
        <v>44634.817106481481</v>
      </c>
      <c r="AJ817">
        <v>252</v>
      </c>
      <c r="AK817">
        <v>1</v>
      </c>
      <c r="AL817">
        <v>0</v>
      </c>
      <c r="AM817">
        <v>1</v>
      </c>
      <c r="AN817">
        <v>0</v>
      </c>
      <c r="AO817">
        <v>0</v>
      </c>
      <c r="AP817">
        <v>11</v>
      </c>
      <c r="AQ817">
        <v>21</v>
      </c>
      <c r="AR817">
        <v>0</v>
      </c>
      <c r="AS817">
        <v>2</v>
      </c>
      <c r="AT817" t="s">
        <v>86</v>
      </c>
      <c r="AU817" t="s">
        <v>86</v>
      </c>
      <c r="AV817" t="s">
        <v>86</v>
      </c>
      <c r="AW817" t="s">
        <v>86</v>
      </c>
      <c r="AX817" t="s">
        <v>86</v>
      </c>
      <c r="AY817" t="s">
        <v>86</v>
      </c>
      <c r="AZ817" t="s">
        <v>86</v>
      </c>
      <c r="BA817" t="s">
        <v>86</v>
      </c>
      <c r="BB817" t="s">
        <v>86</v>
      </c>
      <c r="BC817" t="s">
        <v>86</v>
      </c>
      <c r="BD817" t="s">
        <v>86</v>
      </c>
      <c r="BE817" t="s">
        <v>86</v>
      </c>
    </row>
    <row r="818" spans="1:57" x14ac:dyDescent="0.45">
      <c r="A818" t="s">
        <v>1826</v>
      </c>
      <c r="B818" t="s">
        <v>77</v>
      </c>
      <c r="C818" t="s">
        <v>1624</v>
      </c>
      <c r="D818" t="s">
        <v>79</v>
      </c>
      <c r="E818" s="2" t="str">
        <f>HYPERLINK("capsilon://?command=openfolder&amp;siteaddress=FAM.docvelocity-na8.net&amp;folderid=FX8BE1BDC9-AEF6-DF39-3BAC-81D4F71D64BF","FX22035041")</f>
        <v>FX22035041</v>
      </c>
      <c r="F818" t="s">
        <v>80</v>
      </c>
      <c r="G818" t="s">
        <v>80</v>
      </c>
      <c r="H818" t="s">
        <v>81</v>
      </c>
      <c r="I818" t="s">
        <v>1827</v>
      </c>
      <c r="J818">
        <v>144</v>
      </c>
      <c r="K818" t="s">
        <v>83</v>
      </c>
      <c r="L818" t="s">
        <v>84</v>
      </c>
      <c r="M818" t="s">
        <v>85</v>
      </c>
      <c r="N818">
        <v>1</v>
      </c>
      <c r="O818" s="1">
        <v>44634.499305555553</v>
      </c>
      <c r="P818" s="1">
        <v>44634.610289351855</v>
      </c>
      <c r="Q818">
        <v>7925</v>
      </c>
      <c r="R818">
        <v>1664</v>
      </c>
      <c r="S818" t="b">
        <v>0</v>
      </c>
      <c r="T818" t="s">
        <v>86</v>
      </c>
      <c r="U818" t="b">
        <v>0</v>
      </c>
      <c r="V818" t="s">
        <v>815</v>
      </c>
      <c r="W818" s="1">
        <v>44634.610289351855</v>
      </c>
      <c r="X818">
        <v>1169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144</v>
      </c>
      <c r="AE818">
        <v>132</v>
      </c>
      <c r="AF818">
        <v>0</v>
      </c>
      <c r="AG818">
        <v>6</v>
      </c>
      <c r="AH818" t="s">
        <v>86</v>
      </c>
      <c r="AI818" t="s">
        <v>86</v>
      </c>
      <c r="AJ818" t="s">
        <v>86</v>
      </c>
      <c r="AK818" t="s">
        <v>86</v>
      </c>
      <c r="AL818" t="s">
        <v>86</v>
      </c>
      <c r="AM818" t="s">
        <v>86</v>
      </c>
      <c r="AN818" t="s">
        <v>86</v>
      </c>
      <c r="AO818" t="s">
        <v>86</v>
      </c>
      <c r="AP818" t="s">
        <v>86</v>
      </c>
      <c r="AQ818" t="s">
        <v>86</v>
      </c>
      <c r="AR818" t="s">
        <v>86</v>
      </c>
      <c r="AS818" t="s">
        <v>86</v>
      </c>
      <c r="AT818" t="s">
        <v>86</v>
      </c>
      <c r="AU818" t="s">
        <v>86</v>
      </c>
      <c r="AV818" t="s">
        <v>86</v>
      </c>
      <c r="AW818" t="s">
        <v>86</v>
      </c>
      <c r="AX818" t="s">
        <v>86</v>
      </c>
      <c r="AY818" t="s">
        <v>86</v>
      </c>
      <c r="AZ818" t="s">
        <v>86</v>
      </c>
      <c r="BA818" t="s">
        <v>86</v>
      </c>
      <c r="BB818" t="s">
        <v>86</v>
      </c>
      <c r="BC818" t="s">
        <v>86</v>
      </c>
      <c r="BD818" t="s">
        <v>86</v>
      </c>
      <c r="BE818" t="s">
        <v>86</v>
      </c>
    </row>
    <row r="819" spans="1:57" x14ac:dyDescent="0.45">
      <c r="A819" t="s">
        <v>1828</v>
      </c>
      <c r="B819" t="s">
        <v>77</v>
      </c>
      <c r="C819" t="s">
        <v>1624</v>
      </c>
      <c r="D819" t="s">
        <v>79</v>
      </c>
      <c r="E819" s="2" t="str">
        <f>HYPERLINK("capsilon://?command=openfolder&amp;siteaddress=FAM.docvelocity-na8.net&amp;folderid=FX8BE1BDC9-AEF6-DF39-3BAC-81D4F71D64BF","FX22035041")</f>
        <v>FX22035041</v>
      </c>
      <c r="F819" t="s">
        <v>80</v>
      </c>
      <c r="G819" t="s">
        <v>80</v>
      </c>
      <c r="H819" t="s">
        <v>81</v>
      </c>
      <c r="I819" t="s">
        <v>1829</v>
      </c>
      <c r="J819">
        <v>102</v>
      </c>
      <c r="K819" t="s">
        <v>83</v>
      </c>
      <c r="L819" t="s">
        <v>84</v>
      </c>
      <c r="M819" t="s">
        <v>85</v>
      </c>
      <c r="N819">
        <v>1</v>
      </c>
      <c r="O819" s="1">
        <v>44634.500636574077</v>
      </c>
      <c r="P819" s="1">
        <v>44634.596759259257</v>
      </c>
      <c r="Q819">
        <v>7567</v>
      </c>
      <c r="R819">
        <v>738</v>
      </c>
      <c r="S819" t="b">
        <v>0</v>
      </c>
      <c r="T819" t="s">
        <v>86</v>
      </c>
      <c r="U819" t="b">
        <v>0</v>
      </c>
      <c r="V819" t="s">
        <v>815</v>
      </c>
      <c r="W819" s="1">
        <v>44634.596759259257</v>
      </c>
      <c r="X819">
        <v>549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102</v>
      </c>
      <c r="AE819">
        <v>90</v>
      </c>
      <c r="AF819">
        <v>0</v>
      </c>
      <c r="AG819">
        <v>5</v>
      </c>
      <c r="AH819" t="s">
        <v>86</v>
      </c>
      <c r="AI819" t="s">
        <v>86</v>
      </c>
      <c r="AJ819" t="s">
        <v>86</v>
      </c>
      <c r="AK819" t="s">
        <v>86</v>
      </c>
      <c r="AL819" t="s">
        <v>86</v>
      </c>
      <c r="AM819" t="s">
        <v>86</v>
      </c>
      <c r="AN819" t="s">
        <v>86</v>
      </c>
      <c r="AO819" t="s">
        <v>86</v>
      </c>
      <c r="AP819" t="s">
        <v>86</v>
      </c>
      <c r="AQ819" t="s">
        <v>86</v>
      </c>
      <c r="AR819" t="s">
        <v>86</v>
      </c>
      <c r="AS819" t="s">
        <v>86</v>
      </c>
      <c r="AT819" t="s">
        <v>86</v>
      </c>
      <c r="AU819" t="s">
        <v>86</v>
      </c>
      <c r="AV819" t="s">
        <v>86</v>
      </c>
      <c r="AW819" t="s">
        <v>86</v>
      </c>
      <c r="AX819" t="s">
        <v>86</v>
      </c>
      <c r="AY819" t="s">
        <v>86</v>
      </c>
      <c r="AZ819" t="s">
        <v>86</v>
      </c>
      <c r="BA819" t="s">
        <v>86</v>
      </c>
      <c r="BB819" t="s">
        <v>86</v>
      </c>
      <c r="BC819" t="s">
        <v>86</v>
      </c>
      <c r="BD819" t="s">
        <v>86</v>
      </c>
      <c r="BE819" t="s">
        <v>86</v>
      </c>
    </row>
    <row r="820" spans="1:57" x14ac:dyDescent="0.45">
      <c r="A820" t="s">
        <v>1830</v>
      </c>
      <c r="B820" t="s">
        <v>77</v>
      </c>
      <c r="C820" t="s">
        <v>1348</v>
      </c>
      <c r="D820" t="s">
        <v>79</v>
      </c>
      <c r="E820" s="2" t="str">
        <f>HYPERLINK("capsilon://?command=openfolder&amp;siteaddress=FAM.docvelocity-na8.net&amp;folderid=FXCD916A4A-FEB8-9C2E-F412-8D9295CA6C9C","FX22033235")</f>
        <v>FX22033235</v>
      </c>
      <c r="F820" t="s">
        <v>80</v>
      </c>
      <c r="G820" t="s">
        <v>80</v>
      </c>
      <c r="H820" t="s">
        <v>81</v>
      </c>
      <c r="I820" t="s">
        <v>1831</v>
      </c>
      <c r="J820">
        <v>426</v>
      </c>
      <c r="K820" t="s">
        <v>83</v>
      </c>
      <c r="L820" t="s">
        <v>84</v>
      </c>
      <c r="M820" t="s">
        <v>85</v>
      </c>
      <c r="N820">
        <v>1</v>
      </c>
      <c r="O820" s="1">
        <v>44634.500937500001</v>
      </c>
      <c r="P820" s="1">
        <v>44634.715300925927</v>
      </c>
      <c r="Q820">
        <v>17894</v>
      </c>
      <c r="R820">
        <v>627</v>
      </c>
      <c r="S820" t="b">
        <v>0</v>
      </c>
      <c r="T820" t="s">
        <v>86</v>
      </c>
      <c r="U820" t="b">
        <v>0</v>
      </c>
      <c r="V820" t="s">
        <v>815</v>
      </c>
      <c r="W820" s="1">
        <v>44634.715300925927</v>
      </c>
      <c r="X820">
        <v>192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426</v>
      </c>
      <c r="AE820">
        <v>421</v>
      </c>
      <c r="AF820">
        <v>0</v>
      </c>
      <c r="AG820">
        <v>3</v>
      </c>
      <c r="AH820" t="s">
        <v>86</v>
      </c>
      <c r="AI820" t="s">
        <v>86</v>
      </c>
      <c r="AJ820" t="s">
        <v>86</v>
      </c>
      <c r="AK820" t="s">
        <v>86</v>
      </c>
      <c r="AL820" t="s">
        <v>86</v>
      </c>
      <c r="AM820" t="s">
        <v>86</v>
      </c>
      <c r="AN820" t="s">
        <v>86</v>
      </c>
      <c r="AO820" t="s">
        <v>86</v>
      </c>
      <c r="AP820" t="s">
        <v>86</v>
      </c>
      <c r="AQ820" t="s">
        <v>86</v>
      </c>
      <c r="AR820" t="s">
        <v>86</v>
      </c>
      <c r="AS820" t="s">
        <v>86</v>
      </c>
      <c r="AT820" t="s">
        <v>86</v>
      </c>
      <c r="AU820" t="s">
        <v>86</v>
      </c>
      <c r="AV820" t="s">
        <v>86</v>
      </c>
      <c r="AW820" t="s">
        <v>86</v>
      </c>
      <c r="AX820" t="s">
        <v>86</v>
      </c>
      <c r="AY820" t="s">
        <v>86</v>
      </c>
      <c r="AZ820" t="s">
        <v>86</v>
      </c>
      <c r="BA820" t="s">
        <v>86</v>
      </c>
      <c r="BB820" t="s">
        <v>86</v>
      </c>
      <c r="BC820" t="s">
        <v>86</v>
      </c>
      <c r="BD820" t="s">
        <v>86</v>
      </c>
      <c r="BE820" t="s">
        <v>86</v>
      </c>
    </row>
    <row r="821" spans="1:57" x14ac:dyDescent="0.45">
      <c r="A821" t="s">
        <v>1832</v>
      </c>
      <c r="B821" t="s">
        <v>77</v>
      </c>
      <c r="C821" t="s">
        <v>1348</v>
      </c>
      <c r="D821" t="s">
        <v>79</v>
      </c>
      <c r="E821" s="2" t="str">
        <f>HYPERLINK("capsilon://?command=openfolder&amp;siteaddress=FAM.docvelocity-na8.net&amp;folderid=FXCD916A4A-FEB8-9C2E-F412-8D9295CA6C9C","FX22033235")</f>
        <v>FX22033235</v>
      </c>
      <c r="F821" t="s">
        <v>80</v>
      </c>
      <c r="G821" t="s">
        <v>80</v>
      </c>
      <c r="H821" t="s">
        <v>81</v>
      </c>
      <c r="I821" t="s">
        <v>1833</v>
      </c>
      <c r="J821">
        <v>28</v>
      </c>
      <c r="K821" t="s">
        <v>83</v>
      </c>
      <c r="L821" t="s">
        <v>84</v>
      </c>
      <c r="M821" t="s">
        <v>85</v>
      </c>
      <c r="N821">
        <v>1</v>
      </c>
      <c r="O821" s="1">
        <v>44634.502280092594</v>
      </c>
      <c r="P821" s="1">
        <v>44634.717800925922</v>
      </c>
      <c r="Q821">
        <v>17951</v>
      </c>
      <c r="R821">
        <v>670</v>
      </c>
      <c r="S821" t="b">
        <v>0</v>
      </c>
      <c r="T821" t="s">
        <v>86</v>
      </c>
      <c r="U821" t="b">
        <v>0</v>
      </c>
      <c r="V821" t="s">
        <v>815</v>
      </c>
      <c r="W821" s="1">
        <v>44634.717800925922</v>
      </c>
      <c r="X821">
        <v>215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28</v>
      </c>
      <c r="AE821">
        <v>21</v>
      </c>
      <c r="AF821">
        <v>0</v>
      </c>
      <c r="AG821">
        <v>5</v>
      </c>
      <c r="AH821" t="s">
        <v>86</v>
      </c>
      <c r="AI821" t="s">
        <v>86</v>
      </c>
      <c r="AJ821" t="s">
        <v>86</v>
      </c>
      <c r="AK821" t="s">
        <v>86</v>
      </c>
      <c r="AL821" t="s">
        <v>86</v>
      </c>
      <c r="AM821" t="s">
        <v>86</v>
      </c>
      <c r="AN821" t="s">
        <v>86</v>
      </c>
      <c r="AO821" t="s">
        <v>86</v>
      </c>
      <c r="AP821" t="s">
        <v>86</v>
      </c>
      <c r="AQ821" t="s">
        <v>86</v>
      </c>
      <c r="AR821" t="s">
        <v>86</v>
      </c>
      <c r="AS821" t="s">
        <v>86</v>
      </c>
      <c r="AT821" t="s">
        <v>86</v>
      </c>
      <c r="AU821" t="s">
        <v>86</v>
      </c>
      <c r="AV821" t="s">
        <v>86</v>
      </c>
      <c r="AW821" t="s">
        <v>86</v>
      </c>
      <c r="AX821" t="s">
        <v>86</v>
      </c>
      <c r="AY821" t="s">
        <v>86</v>
      </c>
      <c r="AZ821" t="s">
        <v>86</v>
      </c>
      <c r="BA821" t="s">
        <v>86</v>
      </c>
      <c r="BB821" t="s">
        <v>86</v>
      </c>
      <c r="BC821" t="s">
        <v>86</v>
      </c>
      <c r="BD821" t="s">
        <v>86</v>
      </c>
      <c r="BE821" t="s">
        <v>86</v>
      </c>
    </row>
    <row r="822" spans="1:57" x14ac:dyDescent="0.45">
      <c r="A822" t="s">
        <v>1834</v>
      </c>
      <c r="B822" t="s">
        <v>77</v>
      </c>
      <c r="C822" t="s">
        <v>1802</v>
      </c>
      <c r="D822" t="s">
        <v>79</v>
      </c>
      <c r="E822" s="2" t="str">
        <f>HYPERLINK("capsilon://?command=openfolder&amp;siteaddress=FAM.docvelocity-na8.net&amp;folderid=FXE7F60FD7-119D-00B6-D2F9-E1CF4C2AC151","FX22021586")</f>
        <v>FX22021586</v>
      </c>
      <c r="F822" t="s">
        <v>80</v>
      </c>
      <c r="G822" t="s">
        <v>80</v>
      </c>
      <c r="H822" t="s">
        <v>81</v>
      </c>
      <c r="I822" t="s">
        <v>1835</v>
      </c>
      <c r="J822">
        <v>41</v>
      </c>
      <c r="K822" t="s">
        <v>83</v>
      </c>
      <c r="L822" t="s">
        <v>84</v>
      </c>
      <c r="M822" t="s">
        <v>85</v>
      </c>
      <c r="N822">
        <v>2</v>
      </c>
      <c r="O822" s="1">
        <v>44634.505682870367</v>
      </c>
      <c r="P822" s="1">
        <v>44634.801701388889</v>
      </c>
      <c r="Q822">
        <v>25305</v>
      </c>
      <c r="R822">
        <v>271</v>
      </c>
      <c r="S822" t="b">
        <v>0</v>
      </c>
      <c r="T822" t="s">
        <v>86</v>
      </c>
      <c r="U822" t="b">
        <v>0</v>
      </c>
      <c r="V822" t="s">
        <v>1797</v>
      </c>
      <c r="W822" s="1">
        <v>44634.528761574074</v>
      </c>
      <c r="X822">
        <v>229</v>
      </c>
      <c r="Y822">
        <v>33</v>
      </c>
      <c r="Z822">
        <v>0</v>
      </c>
      <c r="AA822">
        <v>33</v>
      </c>
      <c r="AB822">
        <v>0</v>
      </c>
      <c r="AC822">
        <v>6</v>
      </c>
      <c r="AD822">
        <v>8</v>
      </c>
      <c r="AE822">
        <v>0</v>
      </c>
      <c r="AF822">
        <v>0</v>
      </c>
      <c r="AG822">
        <v>0</v>
      </c>
      <c r="AH822" t="s">
        <v>122</v>
      </c>
      <c r="AI822" s="1">
        <v>44634.801701388889</v>
      </c>
      <c r="AJ822">
        <v>42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8</v>
      </c>
      <c r="AQ822">
        <v>30</v>
      </c>
      <c r="AR822">
        <v>0</v>
      </c>
      <c r="AS822">
        <v>0</v>
      </c>
      <c r="AT822" t="s">
        <v>86</v>
      </c>
      <c r="AU822" t="s">
        <v>86</v>
      </c>
      <c r="AV822" t="s">
        <v>86</v>
      </c>
      <c r="AW822" t="s">
        <v>86</v>
      </c>
      <c r="AX822" t="s">
        <v>86</v>
      </c>
      <c r="AY822" t="s">
        <v>86</v>
      </c>
      <c r="AZ822" t="s">
        <v>86</v>
      </c>
      <c r="BA822" t="s">
        <v>86</v>
      </c>
      <c r="BB822" t="s">
        <v>86</v>
      </c>
      <c r="BC822" t="s">
        <v>86</v>
      </c>
      <c r="BD822" t="s">
        <v>86</v>
      </c>
      <c r="BE822" t="s">
        <v>86</v>
      </c>
    </row>
    <row r="823" spans="1:57" x14ac:dyDescent="0.45">
      <c r="A823" t="s">
        <v>1836</v>
      </c>
      <c r="B823" t="s">
        <v>77</v>
      </c>
      <c r="C823" t="s">
        <v>1802</v>
      </c>
      <c r="D823" t="s">
        <v>79</v>
      </c>
      <c r="E823" s="2" t="str">
        <f>HYPERLINK("capsilon://?command=openfolder&amp;siteaddress=FAM.docvelocity-na8.net&amp;folderid=FXE7F60FD7-119D-00B6-D2F9-E1CF4C2AC151","FX22021586")</f>
        <v>FX22021586</v>
      </c>
      <c r="F823" t="s">
        <v>80</v>
      </c>
      <c r="G823" t="s">
        <v>80</v>
      </c>
      <c r="H823" t="s">
        <v>81</v>
      </c>
      <c r="I823" t="s">
        <v>1837</v>
      </c>
      <c r="J823">
        <v>41</v>
      </c>
      <c r="K823" t="s">
        <v>83</v>
      </c>
      <c r="L823" t="s">
        <v>84</v>
      </c>
      <c r="M823" t="s">
        <v>85</v>
      </c>
      <c r="N823">
        <v>2</v>
      </c>
      <c r="O823" s="1">
        <v>44634.505844907406</v>
      </c>
      <c r="P823" s="1">
        <v>44634.802106481482</v>
      </c>
      <c r="Q823">
        <v>25411</v>
      </c>
      <c r="R823">
        <v>186</v>
      </c>
      <c r="S823" t="b">
        <v>0</v>
      </c>
      <c r="T823" t="s">
        <v>86</v>
      </c>
      <c r="U823" t="b">
        <v>0</v>
      </c>
      <c r="V823" t="s">
        <v>1797</v>
      </c>
      <c r="W823" s="1">
        <v>44634.530312499999</v>
      </c>
      <c r="X823">
        <v>133</v>
      </c>
      <c r="Y823">
        <v>33</v>
      </c>
      <c r="Z823">
        <v>0</v>
      </c>
      <c r="AA823">
        <v>33</v>
      </c>
      <c r="AB823">
        <v>0</v>
      </c>
      <c r="AC823">
        <v>6</v>
      </c>
      <c r="AD823">
        <v>8</v>
      </c>
      <c r="AE823">
        <v>0</v>
      </c>
      <c r="AF823">
        <v>0</v>
      </c>
      <c r="AG823">
        <v>0</v>
      </c>
      <c r="AH823" t="s">
        <v>122</v>
      </c>
      <c r="AI823" s="1">
        <v>44634.802106481482</v>
      </c>
      <c r="AJ823">
        <v>34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8</v>
      </c>
      <c r="AQ823">
        <v>0</v>
      </c>
      <c r="AR823">
        <v>0</v>
      </c>
      <c r="AS823">
        <v>0</v>
      </c>
      <c r="AT823" t="s">
        <v>86</v>
      </c>
      <c r="AU823" t="s">
        <v>86</v>
      </c>
      <c r="AV823" t="s">
        <v>86</v>
      </c>
      <c r="AW823" t="s">
        <v>86</v>
      </c>
      <c r="AX823" t="s">
        <v>86</v>
      </c>
      <c r="AY823" t="s">
        <v>86</v>
      </c>
      <c r="AZ823" t="s">
        <v>86</v>
      </c>
      <c r="BA823" t="s">
        <v>86</v>
      </c>
      <c r="BB823" t="s">
        <v>86</v>
      </c>
      <c r="BC823" t="s">
        <v>86</v>
      </c>
      <c r="BD823" t="s">
        <v>86</v>
      </c>
      <c r="BE823" t="s">
        <v>86</v>
      </c>
    </row>
    <row r="824" spans="1:57" x14ac:dyDescent="0.45">
      <c r="A824" t="s">
        <v>1838</v>
      </c>
      <c r="B824" t="s">
        <v>77</v>
      </c>
      <c r="C824" t="s">
        <v>1839</v>
      </c>
      <c r="D824" t="s">
        <v>79</v>
      </c>
      <c r="E824" s="2" t="str">
        <f>HYPERLINK("capsilon://?command=openfolder&amp;siteaddress=FAM.docvelocity-na8.net&amp;folderid=FXA33EE423-A9A5-330B-C951-6E47F7110C21","FX22028364")</f>
        <v>FX22028364</v>
      </c>
      <c r="F824" t="s">
        <v>80</v>
      </c>
      <c r="G824" t="s">
        <v>80</v>
      </c>
      <c r="H824" t="s">
        <v>81</v>
      </c>
      <c r="I824" t="s">
        <v>1840</v>
      </c>
      <c r="J824">
        <v>0</v>
      </c>
      <c r="K824" t="s">
        <v>83</v>
      </c>
      <c r="L824" t="s">
        <v>84</v>
      </c>
      <c r="M824" t="s">
        <v>85</v>
      </c>
      <c r="N824">
        <v>2</v>
      </c>
      <c r="O824" s="1">
        <v>44634.506620370368</v>
      </c>
      <c r="P824" s="1">
        <v>44634.802372685182</v>
      </c>
      <c r="Q824">
        <v>25500</v>
      </c>
      <c r="R824">
        <v>53</v>
      </c>
      <c r="S824" t="b">
        <v>0</v>
      </c>
      <c r="T824" t="s">
        <v>86</v>
      </c>
      <c r="U824" t="b">
        <v>0</v>
      </c>
      <c r="V824" t="s">
        <v>1841</v>
      </c>
      <c r="W824" s="1">
        <v>44634.529247685183</v>
      </c>
      <c r="X824">
        <v>31</v>
      </c>
      <c r="Y824">
        <v>0</v>
      </c>
      <c r="Z824">
        <v>0</v>
      </c>
      <c r="AA824">
        <v>0</v>
      </c>
      <c r="AB824">
        <v>37</v>
      </c>
      <c r="AC824">
        <v>0</v>
      </c>
      <c r="AD824">
        <v>0</v>
      </c>
      <c r="AE824">
        <v>0</v>
      </c>
      <c r="AF824">
        <v>0</v>
      </c>
      <c r="AG824">
        <v>0</v>
      </c>
      <c r="AH824" t="s">
        <v>122</v>
      </c>
      <c r="AI824" s="1">
        <v>44634.802372685182</v>
      </c>
      <c r="AJ824">
        <v>22</v>
      </c>
      <c r="AK824">
        <v>0</v>
      </c>
      <c r="AL824">
        <v>0</v>
      </c>
      <c r="AM824">
        <v>0</v>
      </c>
      <c r="AN824">
        <v>37</v>
      </c>
      <c r="AO824">
        <v>0</v>
      </c>
      <c r="AP824">
        <v>0</v>
      </c>
      <c r="AQ824">
        <v>0</v>
      </c>
      <c r="AR824">
        <v>0</v>
      </c>
      <c r="AS824">
        <v>0</v>
      </c>
      <c r="AT824" t="s">
        <v>86</v>
      </c>
      <c r="AU824" t="s">
        <v>86</v>
      </c>
      <c r="AV824" t="s">
        <v>86</v>
      </c>
      <c r="AW824" t="s">
        <v>86</v>
      </c>
      <c r="AX824" t="s">
        <v>86</v>
      </c>
      <c r="AY824" t="s">
        <v>86</v>
      </c>
      <c r="AZ824" t="s">
        <v>86</v>
      </c>
      <c r="BA824" t="s">
        <v>86</v>
      </c>
      <c r="BB824" t="s">
        <v>86</v>
      </c>
      <c r="BC824" t="s">
        <v>86</v>
      </c>
      <c r="BD824" t="s">
        <v>86</v>
      </c>
      <c r="BE824" t="s">
        <v>86</v>
      </c>
    </row>
    <row r="825" spans="1:57" x14ac:dyDescent="0.45">
      <c r="A825" t="s">
        <v>1842</v>
      </c>
      <c r="B825" t="s">
        <v>77</v>
      </c>
      <c r="C825" t="s">
        <v>1843</v>
      </c>
      <c r="D825" t="s">
        <v>79</v>
      </c>
      <c r="E825" s="2" t="str">
        <f>HYPERLINK("capsilon://?command=openfolder&amp;siteaddress=FAM.docvelocity-na8.net&amp;folderid=FX913B10E5-84D9-42FC-47FB-80956BB57FD7","FX22034628")</f>
        <v>FX22034628</v>
      </c>
      <c r="F825" t="s">
        <v>80</v>
      </c>
      <c r="G825" t="s">
        <v>80</v>
      </c>
      <c r="H825" t="s">
        <v>81</v>
      </c>
      <c r="I825" t="s">
        <v>1844</v>
      </c>
      <c r="J825">
        <v>110</v>
      </c>
      <c r="K825" t="s">
        <v>83</v>
      </c>
      <c r="L825" t="s">
        <v>84</v>
      </c>
      <c r="M825" t="s">
        <v>85</v>
      </c>
      <c r="N825">
        <v>1</v>
      </c>
      <c r="O825" s="1">
        <v>44634.507916666669</v>
      </c>
      <c r="P825" s="1">
        <v>44634.724097222221</v>
      </c>
      <c r="Q825">
        <v>17740</v>
      </c>
      <c r="R825">
        <v>938</v>
      </c>
      <c r="S825" t="b">
        <v>0</v>
      </c>
      <c r="T825" t="s">
        <v>86</v>
      </c>
      <c r="U825" t="b">
        <v>0</v>
      </c>
      <c r="V825" t="s">
        <v>815</v>
      </c>
      <c r="W825" s="1">
        <v>44634.724097222221</v>
      </c>
      <c r="X825">
        <v>543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110</v>
      </c>
      <c r="AE825">
        <v>98</v>
      </c>
      <c r="AF825">
        <v>0</v>
      </c>
      <c r="AG825">
        <v>5</v>
      </c>
      <c r="AH825" t="s">
        <v>86</v>
      </c>
      <c r="AI825" t="s">
        <v>86</v>
      </c>
      <c r="AJ825" t="s">
        <v>86</v>
      </c>
      <c r="AK825" t="s">
        <v>86</v>
      </c>
      <c r="AL825" t="s">
        <v>86</v>
      </c>
      <c r="AM825" t="s">
        <v>86</v>
      </c>
      <c r="AN825" t="s">
        <v>86</v>
      </c>
      <c r="AO825" t="s">
        <v>86</v>
      </c>
      <c r="AP825" t="s">
        <v>86</v>
      </c>
      <c r="AQ825" t="s">
        <v>86</v>
      </c>
      <c r="AR825" t="s">
        <v>86</v>
      </c>
      <c r="AS825" t="s">
        <v>86</v>
      </c>
      <c r="AT825" t="s">
        <v>86</v>
      </c>
      <c r="AU825" t="s">
        <v>86</v>
      </c>
      <c r="AV825" t="s">
        <v>86</v>
      </c>
      <c r="AW825" t="s">
        <v>86</v>
      </c>
      <c r="AX825" t="s">
        <v>86</v>
      </c>
      <c r="AY825" t="s">
        <v>86</v>
      </c>
      <c r="AZ825" t="s">
        <v>86</v>
      </c>
      <c r="BA825" t="s">
        <v>86</v>
      </c>
      <c r="BB825" t="s">
        <v>86</v>
      </c>
      <c r="BC825" t="s">
        <v>86</v>
      </c>
      <c r="BD825" t="s">
        <v>86</v>
      </c>
      <c r="BE825" t="s">
        <v>86</v>
      </c>
    </row>
    <row r="826" spans="1:57" x14ac:dyDescent="0.45">
      <c r="A826" t="s">
        <v>1845</v>
      </c>
      <c r="B826" t="s">
        <v>77</v>
      </c>
      <c r="C826" t="s">
        <v>1541</v>
      </c>
      <c r="D826" t="s">
        <v>79</v>
      </c>
      <c r="E826" s="2" t="str">
        <f>HYPERLINK("capsilon://?command=openfolder&amp;siteaddress=FAM.docvelocity-na8.net&amp;folderid=FX08825ED5-5A6C-727C-B1C8-49F086054BD5","FX22034798")</f>
        <v>FX22034798</v>
      </c>
      <c r="F826" t="s">
        <v>80</v>
      </c>
      <c r="G826" t="s">
        <v>80</v>
      </c>
      <c r="H826" t="s">
        <v>81</v>
      </c>
      <c r="I826" t="s">
        <v>1846</v>
      </c>
      <c r="J826">
        <v>28</v>
      </c>
      <c r="K826" t="s">
        <v>83</v>
      </c>
      <c r="L826" t="s">
        <v>84</v>
      </c>
      <c r="M826" t="s">
        <v>85</v>
      </c>
      <c r="N826">
        <v>1</v>
      </c>
      <c r="O826" s="1">
        <v>44634.509479166663</v>
      </c>
      <c r="P826" s="1">
        <v>44634.731493055559</v>
      </c>
      <c r="Q826">
        <v>18078</v>
      </c>
      <c r="R826">
        <v>1104</v>
      </c>
      <c r="S826" t="b">
        <v>0</v>
      </c>
      <c r="T826" t="s">
        <v>86</v>
      </c>
      <c r="U826" t="b">
        <v>0</v>
      </c>
      <c r="V826" t="s">
        <v>815</v>
      </c>
      <c r="W826" s="1">
        <v>44634.731493055559</v>
      </c>
      <c r="X826">
        <v>638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28</v>
      </c>
      <c r="AE826">
        <v>21</v>
      </c>
      <c r="AF826">
        <v>0</v>
      </c>
      <c r="AG826">
        <v>2</v>
      </c>
      <c r="AH826" t="s">
        <v>86</v>
      </c>
      <c r="AI826" t="s">
        <v>86</v>
      </c>
      <c r="AJ826" t="s">
        <v>86</v>
      </c>
      <c r="AK826" t="s">
        <v>86</v>
      </c>
      <c r="AL826" t="s">
        <v>86</v>
      </c>
      <c r="AM826" t="s">
        <v>86</v>
      </c>
      <c r="AN826" t="s">
        <v>86</v>
      </c>
      <c r="AO826" t="s">
        <v>86</v>
      </c>
      <c r="AP826" t="s">
        <v>86</v>
      </c>
      <c r="AQ826" t="s">
        <v>86</v>
      </c>
      <c r="AR826" t="s">
        <v>86</v>
      </c>
      <c r="AS826" t="s">
        <v>86</v>
      </c>
      <c r="AT826" t="s">
        <v>86</v>
      </c>
      <c r="AU826" t="s">
        <v>86</v>
      </c>
      <c r="AV826" t="s">
        <v>86</v>
      </c>
      <c r="AW826" t="s">
        <v>86</v>
      </c>
      <c r="AX826" t="s">
        <v>86</v>
      </c>
      <c r="AY826" t="s">
        <v>86</v>
      </c>
      <c r="AZ826" t="s">
        <v>86</v>
      </c>
      <c r="BA826" t="s">
        <v>86</v>
      </c>
      <c r="BB826" t="s">
        <v>86</v>
      </c>
      <c r="BC826" t="s">
        <v>86</v>
      </c>
      <c r="BD826" t="s">
        <v>86</v>
      </c>
      <c r="BE826" t="s">
        <v>86</v>
      </c>
    </row>
    <row r="827" spans="1:57" x14ac:dyDescent="0.45">
      <c r="A827" t="s">
        <v>1847</v>
      </c>
      <c r="B827" t="s">
        <v>77</v>
      </c>
      <c r="C827" t="s">
        <v>1541</v>
      </c>
      <c r="D827" t="s">
        <v>79</v>
      </c>
      <c r="E827" s="2" t="str">
        <f>HYPERLINK("capsilon://?command=openfolder&amp;siteaddress=FAM.docvelocity-na8.net&amp;folderid=FX08825ED5-5A6C-727C-B1C8-49F086054BD5","FX22034798")</f>
        <v>FX22034798</v>
      </c>
      <c r="F827" t="s">
        <v>80</v>
      </c>
      <c r="G827" t="s">
        <v>80</v>
      </c>
      <c r="H827" t="s">
        <v>81</v>
      </c>
      <c r="I827" t="s">
        <v>1848</v>
      </c>
      <c r="J827">
        <v>199</v>
      </c>
      <c r="K827" t="s">
        <v>83</v>
      </c>
      <c r="L827" t="s">
        <v>84</v>
      </c>
      <c r="M827" t="s">
        <v>85</v>
      </c>
      <c r="N827">
        <v>1</v>
      </c>
      <c r="O827" s="1">
        <v>44634.510115740741</v>
      </c>
      <c r="P827" s="1">
        <v>44634.733900462961</v>
      </c>
      <c r="Q827">
        <v>18736</v>
      </c>
      <c r="R827">
        <v>599</v>
      </c>
      <c r="S827" t="b">
        <v>0</v>
      </c>
      <c r="T827" t="s">
        <v>86</v>
      </c>
      <c r="U827" t="b">
        <v>0</v>
      </c>
      <c r="V827" t="s">
        <v>815</v>
      </c>
      <c r="W827" s="1">
        <v>44634.733900462961</v>
      </c>
      <c r="X827">
        <v>208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199</v>
      </c>
      <c r="AE827">
        <v>194</v>
      </c>
      <c r="AF827">
        <v>0</v>
      </c>
      <c r="AG827">
        <v>4</v>
      </c>
      <c r="AH827" t="s">
        <v>86</v>
      </c>
      <c r="AI827" t="s">
        <v>86</v>
      </c>
      <c r="AJ827" t="s">
        <v>86</v>
      </c>
      <c r="AK827" t="s">
        <v>86</v>
      </c>
      <c r="AL827" t="s">
        <v>86</v>
      </c>
      <c r="AM827" t="s">
        <v>86</v>
      </c>
      <c r="AN827" t="s">
        <v>86</v>
      </c>
      <c r="AO827" t="s">
        <v>86</v>
      </c>
      <c r="AP827" t="s">
        <v>86</v>
      </c>
      <c r="AQ827" t="s">
        <v>86</v>
      </c>
      <c r="AR827" t="s">
        <v>86</v>
      </c>
      <c r="AS827" t="s">
        <v>86</v>
      </c>
      <c r="AT827" t="s">
        <v>86</v>
      </c>
      <c r="AU827" t="s">
        <v>86</v>
      </c>
      <c r="AV827" t="s">
        <v>86</v>
      </c>
      <c r="AW827" t="s">
        <v>86</v>
      </c>
      <c r="AX827" t="s">
        <v>86</v>
      </c>
      <c r="AY827" t="s">
        <v>86</v>
      </c>
      <c r="AZ827" t="s">
        <v>86</v>
      </c>
      <c r="BA827" t="s">
        <v>86</v>
      </c>
      <c r="BB827" t="s">
        <v>86</v>
      </c>
      <c r="BC827" t="s">
        <v>86</v>
      </c>
      <c r="BD827" t="s">
        <v>86</v>
      </c>
      <c r="BE827" t="s">
        <v>86</v>
      </c>
    </row>
    <row r="828" spans="1:57" x14ac:dyDescent="0.45">
      <c r="A828" t="s">
        <v>1849</v>
      </c>
      <c r="B828" t="s">
        <v>77</v>
      </c>
      <c r="C828" t="s">
        <v>1110</v>
      </c>
      <c r="D828" t="s">
        <v>79</v>
      </c>
      <c r="E828" s="2" t="str">
        <f>HYPERLINK("capsilon://?command=openfolder&amp;siteaddress=FAM.docvelocity-na8.net&amp;folderid=FX9A497E3B-526C-DDD4-612D-B03B75071490","FX220211618")</f>
        <v>FX220211618</v>
      </c>
      <c r="F828" t="s">
        <v>80</v>
      </c>
      <c r="G828" t="s">
        <v>80</v>
      </c>
      <c r="H828" t="s">
        <v>81</v>
      </c>
      <c r="I828" t="s">
        <v>1111</v>
      </c>
      <c r="J828">
        <v>0</v>
      </c>
      <c r="K828" t="s">
        <v>83</v>
      </c>
      <c r="L828" t="s">
        <v>84</v>
      </c>
      <c r="M828" t="s">
        <v>85</v>
      </c>
      <c r="N828">
        <v>2</v>
      </c>
      <c r="O828" s="1">
        <v>44621.747789351852</v>
      </c>
      <c r="P828" s="1">
        <v>44622.227905092594</v>
      </c>
      <c r="Q828">
        <v>39170</v>
      </c>
      <c r="R828">
        <v>2312</v>
      </c>
      <c r="S828" t="b">
        <v>0</v>
      </c>
      <c r="T828" t="s">
        <v>86</v>
      </c>
      <c r="U828" t="b">
        <v>1</v>
      </c>
      <c r="V828" t="s">
        <v>94</v>
      </c>
      <c r="W828" s="1">
        <v>44621.770636574074</v>
      </c>
      <c r="X828">
        <v>1207</v>
      </c>
      <c r="Y828">
        <v>252</v>
      </c>
      <c r="Z828">
        <v>0</v>
      </c>
      <c r="AA828">
        <v>252</v>
      </c>
      <c r="AB828">
        <v>48</v>
      </c>
      <c r="AC828">
        <v>120</v>
      </c>
      <c r="AD828">
        <v>-252</v>
      </c>
      <c r="AE828">
        <v>0</v>
      </c>
      <c r="AF828">
        <v>0</v>
      </c>
      <c r="AG828">
        <v>0</v>
      </c>
      <c r="AH828" t="s">
        <v>114</v>
      </c>
      <c r="AI828" s="1">
        <v>44622.227905092594</v>
      </c>
      <c r="AJ828">
        <v>1077</v>
      </c>
      <c r="AK828">
        <v>4</v>
      </c>
      <c r="AL828">
        <v>0</v>
      </c>
      <c r="AM828">
        <v>4</v>
      </c>
      <c r="AN828">
        <v>48</v>
      </c>
      <c r="AO828">
        <v>4</v>
      </c>
      <c r="AP828">
        <v>-256</v>
      </c>
      <c r="AQ828">
        <v>0</v>
      </c>
      <c r="AR828">
        <v>0</v>
      </c>
      <c r="AS828">
        <v>0</v>
      </c>
      <c r="AT828" t="s">
        <v>86</v>
      </c>
      <c r="AU828" t="s">
        <v>86</v>
      </c>
      <c r="AV828" t="s">
        <v>86</v>
      </c>
      <c r="AW828" t="s">
        <v>86</v>
      </c>
      <c r="AX828" t="s">
        <v>86</v>
      </c>
      <c r="AY828" t="s">
        <v>86</v>
      </c>
      <c r="AZ828" t="s">
        <v>86</v>
      </c>
      <c r="BA828" t="s">
        <v>86</v>
      </c>
      <c r="BB828" t="s">
        <v>86</v>
      </c>
      <c r="BC828" t="s">
        <v>86</v>
      </c>
      <c r="BD828" t="s">
        <v>86</v>
      </c>
      <c r="BE828" t="s">
        <v>86</v>
      </c>
    </row>
    <row r="829" spans="1:57" x14ac:dyDescent="0.45">
      <c r="A829" t="s">
        <v>1850</v>
      </c>
      <c r="B829" t="s">
        <v>77</v>
      </c>
      <c r="C829" t="s">
        <v>1851</v>
      </c>
      <c r="D829" t="s">
        <v>79</v>
      </c>
      <c r="E829" s="2" t="str">
        <f>HYPERLINK("capsilon://?command=openfolder&amp;siteaddress=FAM.docvelocity-na8.net&amp;folderid=FX8AEFD929-24D5-AC59-1F18-CE1F70A57CC2","FX22035794")</f>
        <v>FX22035794</v>
      </c>
      <c r="F829" t="s">
        <v>80</v>
      </c>
      <c r="G829" t="s">
        <v>80</v>
      </c>
      <c r="H829" t="s">
        <v>81</v>
      </c>
      <c r="I829" t="s">
        <v>1852</v>
      </c>
      <c r="J829">
        <v>238</v>
      </c>
      <c r="K829" t="s">
        <v>83</v>
      </c>
      <c r="L829" t="s">
        <v>84</v>
      </c>
      <c r="M829" t="s">
        <v>85</v>
      </c>
      <c r="N829">
        <v>1</v>
      </c>
      <c r="O829" s="1">
        <v>44634.527453703704</v>
      </c>
      <c r="P829" s="1">
        <v>44634.741747685184</v>
      </c>
      <c r="Q829">
        <v>17544</v>
      </c>
      <c r="R829">
        <v>971</v>
      </c>
      <c r="S829" t="b">
        <v>0</v>
      </c>
      <c r="T829" t="s">
        <v>86</v>
      </c>
      <c r="U829" t="b">
        <v>0</v>
      </c>
      <c r="V829" t="s">
        <v>815</v>
      </c>
      <c r="W829" s="1">
        <v>44634.741747685184</v>
      </c>
      <c r="X829">
        <v>677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238</v>
      </c>
      <c r="AE829">
        <v>214</v>
      </c>
      <c r="AF829">
        <v>0</v>
      </c>
      <c r="AG829">
        <v>12</v>
      </c>
      <c r="AH829" t="s">
        <v>86</v>
      </c>
      <c r="AI829" t="s">
        <v>86</v>
      </c>
      <c r="AJ829" t="s">
        <v>86</v>
      </c>
      <c r="AK829" t="s">
        <v>86</v>
      </c>
      <c r="AL829" t="s">
        <v>86</v>
      </c>
      <c r="AM829" t="s">
        <v>86</v>
      </c>
      <c r="AN829" t="s">
        <v>86</v>
      </c>
      <c r="AO829" t="s">
        <v>86</v>
      </c>
      <c r="AP829" t="s">
        <v>86</v>
      </c>
      <c r="AQ829" t="s">
        <v>86</v>
      </c>
      <c r="AR829" t="s">
        <v>86</v>
      </c>
      <c r="AS829" t="s">
        <v>86</v>
      </c>
      <c r="AT829" t="s">
        <v>86</v>
      </c>
      <c r="AU829" t="s">
        <v>86</v>
      </c>
      <c r="AV829" t="s">
        <v>86</v>
      </c>
      <c r="AW829" t="s">
        <v>86</v>
      </c>
      <c r="AX829" t="s">
        <v>86</v>
      </c>
      <c r="AY829" t="s">
        <v>86</v>
      </c>
      <c r="AZ829" t="s">
        <v>86</v>
      </c>
      <c r="BA829" t="s">
        <v>86</v>
      </c>
      <c r="BB829" t="s">
        <v>86</v>
      </c>
      <c r="BC829" t="s">
        <v>86</v>
      </c>
      <c r="BD829" t="s">
        <v>86</v>
      </c>
      <c r="BE829" t="s">
        <v>86</v>
      </c>
    </row>
    <row r="830" spans="1:57" x14ac:dyDescent="0.45">
      <c r="A830" t="s">
        <v>1853</v>
      </c>
      <c r="B830" t="s">
        <v>77</v>
      </c>
      <c r="C830" t="s">
        <v>1140</v>
      </c>
      <c r="D830" t="s">
        <v>79</v>
      </c>
      <c r="E830" s="2" t="str">
        <f>HYPERLINK("capsilon://?command=openfolder&amp;siteaddress=FAM.docvelocity-na8.net&amp;folderid=FX6862AF5F-2A66-5577-337C-C538E5CE3A3A","FX220210433")</f>
        <v>FX220210433</v>
      </c>
      <c r="F830" t="s">
        <v>80</v>
      </c>
      <c r="G830" t="s">
        <v>80</v>
      </c>
      <c r="H830" t="s">
        <v>81</v>
      </c>
      <c r="I830" t="s">
        <v>1141</v>
      </c>
      <c r="J830">
        <v>0</v>
      </c>
      <c r="K830" t="s">
        <v>83</v>
      </c>
      <c r="L830" t="s">
        <v>84</v>
      </c>
      <c r="M830" t="s">
        <v>85</v>
      </c>
      <c r="N830">
        <v>2</v>
      </c>
      <c r="O830" s="1">
        <v>44621.748657407406</v>
      </c>
      <c r="P830" s="1">
        <v>44622.241226851853</v>
      </c>
      <c r="Q830">
        <v>38619</v>
      </c>
      <c r="R830">
        <v>3939</v>
      </c>
      <c r="S830" t="b">
        <v>0</v>
      </c>
      <c r="T830" t="s">
        <v>86</v>
      </c>
      <c r="U830" t="b">
        <v>1</v>
      </c>
      <c r="V830" t="s">
        <v>202</v>
      </c>
      <c r="W830" s="1">
        <v>44621.781782407408</v>
      </c>
      <c r="X830">
        <v>1803</v>
      </c>
      <c r="Y830">
        <v>240</v>
      </c>
      <c r="Z830">
        <v>0</v>
      </c>
      <c r="AA830">
        <v>240</v>
      </c>
      <c r="AB830">
        <v>0</v>
      </c>
      <c r="AC830">
        <v>172</v>
      </c>
      <c r="AD830">
        <v>-240</v>
      </c>
      <c r="AE830">
        <v>0</v>
      </c>
      <c r="AF830">
        <v>0</v>
      </c>
      <c r="AG830">
        <v>0</v>
      </c>
      <c r="AH830" t="s">
        <v>284</v>
      </c>
      <c r="AI830" s="1">
        <v>44622.241226851853</v>
      </c>
      <c r="AJ830">
        <v>2130</v>
      </c>
      <c r="AK830">
        <v>2</v>
      </c>
      <c r="AL830">
        <v>0</v>
      </c>
      <c r="AM830">
        <v>2</v>
      </c>
      <c r="AN830">
        <v>0</v>
      </c>
      <c r="AO830">
        <v>2</v>
      </c>
      <c r="AP830">
        <v>-242</v>
      </c>
      <c r="AQ830">
        <v>0</v>
      </c>
      <c r="AR830">
        <v>0</v>
      </c>
      <c r="AS830">
        <v>0</v>
      </c>
      <c r="AT830" t="s">
        <v>86</v>
      </c>
      <c r="AU830" t="s">
        <v>86</v>
      </c>
      <c r="AV830" t="s">
        <v>86</v>
      </c>
      <c r="AW830" t="s">
        <v>86</v>
      </c>
      <c r="AX830" t="s">
        <v>86</v>
      </c>
      <c r="AY830" t="s">
        <v>86</v>
      </c>
      <c r="AZ830" t="s">
        <v>86</v>
      </c>
      <c r="BA830" t="s">
        <v>86</v>
      </c>
      <c r="BB830" t="s">
        <v>86</v>
      </c>
      <c r="BC830" t="s">
        <v>86</v>
      </c>
      <c r="BD830" t="s">
        <v>86</v>
      </c>
      <c r="BE830" t="s">
        <v>86</v>
      </c>
    </row>
    <row r="831" spans="1:57" x14ac:dyDescent="0.45">
      <c r="A831" t="s">
        <v>1854</v>
      </c>
      <c r="B831" t="s">
        <v>77</v>
      </c>
      <c r="C831" t="s">
        <v>1855</v>
      </c>
      <c r="D831" t="s">
        <v>79</v>
      </c>
      <c r="E831" s="2" t="str">
        <f>HYPERLINK("capsilon://?command=openfolder&amp;siteaddress=FAM.docvelocity-na8.net&amp;folderid=FX134A259B-59C0-E00B-793E-C90CC41A9DE3","FX22035496")</f>
        <v>FX22035496</v>
      </c>
      <c r="F831" t="s">
        <v>80</v>
      </c>
      <c r="G831" t="s">
        <v>80</v>
      </c>
      <c r="H831" t="s">
        <v>81</v>
      </c>
      <c r="I831" t="s">
        <v>1856</v>
      </c>
      <c r="J831">
        <v>233</v>
      </c>
      <c r="K831" t="s">
        <v>83</v>
      </c>
      <c r="L831" t="s">
        <v>84</v>
      </c>
      <c r="M831" t="s">
        <v>85</v>
      </c>
      <c r="N831">
        <v>1</v>
      </c>
      <c r="O831" s="1">
        <v>44634.532893518517</v>
      </c>
      <c r="P831" s="1">
        <v>44634.744375000002</v>
      </c>
      <c r="Q831">
        <v>17499</v>
      </c>
      <c r="R831">
        <v>773</v>
      </c>
      <c r="S831" t="b">
        <v>0</v>
      </c>
      <c r="T831" t="s">
        <v>86</v>
      </c>
      <c r="U831" t="b">
        <v>0</v>
      </c>
      <c r="V831" t="s">
        <v>815</v>
      </c>
      <c r="W831" s="1">
        <v>44634.744375000002</v>
      </c>
      <c r="X831">
        <v>226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233</v>
      </c>
      <c r="AE831">
        <v>209</v>
      </c>
      <c r="AF831">
        <v>0</v>
      </c>
      <c r="AG831">
        <v>6</v>
      </c>
      <c r="AH831" t="s">
        <v>86</v>
      </c>
      <c r="AI831" t="s">
        <v>86</v>
      </c>
      <c r="AJ831" t="s">
        <v>86</v>
      </c>
      <c r="AK831" t="s">
        <v>86</v>
      </c>
      <c r="AL831" t="s">
        <v>86</v>
      </c>
      <c r="AM831" t="s">
        <v>86</v>
      </c>
      <c r="AN831" t="s">
        <v>86</v>
      </c>
      <c r="AO831" t="s">
        <v>86</v>
      </c>
      <c r="AP831" t="s">
        <v>86</v>
      </c>
      <c r="AQ831" t="s">
        <v>86</v>
      </c>
      <c r="AR831" t="s">
        <v>86</v>
      </c>
      <c r="AS831" t="s">
        <v>86</v>
      </c>
      <c r="AT831" t="s">
        <v>86</v>
      </c>
      <c r="AU831" t="s">
        <v>86</v>
      </c>
      <c r="AV831" t="s">
        <v>86</v>
      </c>
      <c r="AW831" t="s">
        <v>86</v>
      </c>
      <c r="AX831" t="s">
        <v>86</v>
      </c>
      <c r="AY831" t="s">
        <v>86</v>
      </c>
      <c r="AZ831" t="s">
        <v>86</v>
      </c>
      <c r="BA831" t="s">
        <v>86</v>
      </c>
      <c r="BB831" t="s">
        <v>86</v>
      </c>
      <c r="BC831" t="s">
        <v>86</v>
      </c>
      <c r="BD831" t="s">
        <v>86</v>
      </c>
      <c r="BE831" t="s">
        <v>86</v>
      </c>
    </row>
    <row r="832" spans="1:57" x14ac:dyDescent="0.45">
      <c r="A832" t="s">
        <v>1857</v>
      </c>
      <c r="B832" t="s">
        <v>77</v>
      </c>
      <c r="C832" t="s">
        <v>1541</v>
      </c>
      <c r="D832" t="s">
        <v>79</v>
      </c>
      <c r="E832" s="2" t="str">
        <f>HYPERLINK("capsilon://?command=openfolder&amp;siteaddress=FAM.docvelocity-na8.net&amp;folderid=FX08825ED5-5A6C-727C-B1C8-49F086054BD5","FX22034798")</f>
        <v>FX22034798</v>
      </c>
      <c r="F832" t="s">
        <v>80</v>
      </c>
      <c r="G832" t="s">
        <v>80</v>
      </c>
      <c r="H832" t="s">
        <v>81</v>
      </c>
      <c r="I832" t="s">
        <v>1858</v>
      </c>
      <c r="J832">
        <v>0</v>
      </c>
      <c r="K832" t="s">
        <v>83</v>
      </c>
      <c r="L832" t="s">
        <v>84</v>
      </c>
      <c r="M832" t="s">
        <v>85</v>
      </c>
      <c r="N832">
        <v>2</v>
      </c>
      <c r="O832" s="1">
        <v>44634.545034722221</v>
      </c>
      <c r="P832" s="1">
        <v>44634.80269675926</v>
      </c>
      <c r="Q832">
        <v>22112</v>
      </c>
      <c r="R832">
        <v>150</v>
      </c>
      <c r="S832" t="b">
        <v>0</v>
      </c>
      <c r="T832" t="s">
        <v>86</v>
      </c>
      <c r="U832" t="b">
        <v>0</v>
      </c>
      <c r="V832" t="s">
        <v>1797</v>
      </c>
      <c r="W832" s="1">
        <v>44634.550254629627</v>
      </c>
      <c r="X832">
        <v>123</v>
      </c>
      <c r="Y832">
        <v>9</v>
      </c>
      <c r="Z832">
        <v>0</v>
      </c>
      <c r="AA832">
        <v>9</v>
      </c>
      <c r="AB832">
        <v>0</v>
      </c>
      <c r="AC832">
        <v>4</v>
      </c>
      <c r="AD832">
        <v>-9</v>
      </c>
      <c r="AE832">
        <v>0</v>
      </c>
      <c r="AF832">
        <v>0</v>
      </c>
      <c r="AG832">
        <v>0</v>
      </c>
      <c r="AH832" t="s">
        <v>122</v>
      </c>
      <c r="AI832" s="1">
        <v>44634.80269675926</v>
      </c>
      <c r="AJ832">
        <v>27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-9</v>
      </c>
      <c r="AQ832">
        <v>0</v>
      </c>
      <c r="AR832">
        <v>0</v>
      </c>
      <c r="AS832">
        <v>0</v>
      </c>
      <c r="AT832" t="s">
        <v>86</v>
      </c>
      <c r="AU832" t="s">
        <v>86</v>
      </c>
      <c r="AV832" t="s">
        <v>86</v>
      </c>
      <c r="AW832" t="s">
        <v>86</v>
      </c>
      <c r="AX832" t="s">
        <v>86</v>
      </c>
      <c r="AY832" t="s">
        <v>86</v>
      </c>
      <c r="AZ832" t="s">
        <v>86</v>
      </c>
      <c r="BA832" t="s">
        <v>86</v>
      </c>
      <c r="BB832" t="s">
        <v>86</v>
      </c>
      <c r="BC832" t="s">
        <v>86</v>
      </c>
      <c r="BD832" t="s">
        <v>86</v>
      </c>
      <c r="BE832" t="s">
        <v>86</v>
      </c>
    </row>
    <row r="833" spans="1:57" x14ac:dyDescent="0.45">
      <c r="A833" t="s">
        <v>1859</v>
      </c>
      <c r="B833" t="s">
        <v>77</v>
      </c>
      <c r="C833" t="s">
        <v>1143</v>
      </c>
      <c r="D833" t="s">
        <v>79</v>
      </c>
      <c r="E833" s="2" t="str">
        <f>HYPERLINK("capsilon://?command=openfolder&amp;siteaddress=FAM.docvelocity-na8.net&amp;folderid=FXA48054E8-0FE7-A5E0-1561-638A8DC3A6CC","FX2203261")</f>
        <v>FX2203261</v>
      </c>
      <c r="F833" t="s">
        <v>80</v>
      </c>
      <c r="G833" t="s">
        <v>80</v>
      </c>
      <c r="H833" t="s">
        <v>81</v>
      </c>
      <c r="I833" t="s">
        <v>1144</v>
      </c>
      <c r="J833">
        <v>0</v>
      </c>
      <c r="K833" t="s">
        <v>83</v>
      </c>
      <c r="L833" t="s">
        <v>84</v>
      </c>
      <c r="M833" t="s">
        <v>85</v>
      </c>
      <c r="N833">
        <v>2</v>
      </c>
      <c r="O833" s="1">
        <v>44621.751076388886</v>
      </c>
      <c r="P833" s="1">
        <v>44622.281319444446</v>
      </c>
      <c r="Q833">
        <v>39601</v>
      </c>
      <c r="R833">
        <v>6212</v>
      </c>
      <c r="S833" t="b">
        <v>0</v>
      </c>
      <c r="T833" t="s">
        <v>86</v>
      </c>
      <c r="U833" t="b">
        <v>1</v>
      </c>
      <c r="V833" t="s">
        <v>152</v>
      </c>
      <c r="W833" s="1">
        <v>44621.791701388887</v>
      </c>
      <c r="X833">
        <v>2616</v>
      </c>
      <c r="Y833">
        <v>358</v>
      </c>
      <c r="Z833">
        <v>0</v>
      </c>
      <c r="AA833">
        <v>358</v>
      </c>
      <c r="AB833">
        <v>42</v>
      </c>
      <c r="AC833">
        <v>151</v>
      </c>
      <c r="AD833">
        <v>-358</v>
      </c>
      <c r="AE833">
        <v>0</v>
      </c>
      <c r="AF833">
        <v>0</v>
      </c>
      <c r="AG833">
        <v>0</v>
      </c>
      <c r="AH833" t="s">
        <v>284</v>
      </c>
      <c r="AI833" s="1">
        <v>44622.281319444446</v>
      </c>
      <c r="AJ833">
        <v>3464</v>
      </c>
      <c r="AK833">
        <v>0</v>
      </c>
      <c r="AL833">
        <v>0</v>
      </c>
      <c r="AM833">
        <v>0</v>
      </c>
      <c r="AN833">
        <v>42</v>
      </c>
      <c r="AO833">
        <v>0</v>
      </c>
      <c r="AP833">
        <v>-358</v>
      </c>
      <c r="AQ833">
        <v>0</v>
      </c>
      <c r="AR833">
        <v>0</v>
      </c>
      <c r="AS833">
        <v>0</v>
      </c>
      <c r="AT833" t="s">
        <v>86</v>
      </c>
      <c r="AU833" t="s">
        <v>86</v>
      </c>
      <c r="AV833" t="s">
        <v>86</v>
      </c>
      <c r="AW833" t="s">
        <v>86</v>
      </c>
      <c r="AX833" t="s">
        <v>86</v>
      </c>
      <c r="AY833" t="s">
        <v>86</v>
      </c>
      <c r="AZ833" t="s">
        <v>86</v>
      </c>
      <c r="BA833" t="s">
        <v>86</v>
      </c>
      <c r="BB833" t="s">
        <v>86</v>
      </c>
      <c r="BC833" t="s">
        <v>86</v>
      </c>
      <c r="BD833" t="s">
        <v>86</v>
      </c>
      <c r="BE833" t="s">
        <v>86</v>
      </c>
    </row>
    <row r="834" spans="1:57" x14ac:dyDescent="0.45">
      <c r="A834" t="s">
        <v>1860</v>
      </c>
      <c r="B834" t="s">
        <v>77</v>
      </c>
      <c r="C834" t="s">
        <v>1861</v>
      </c>
      <c r="D834" t="s">
        <v>79</v>
      </c>
      <c r="E834" s="2" t="str">
        <f>HYPERLINK("capsilon://?command=openfolder&amp;siteaddress=FAM.docvelocity-na8.net&amp;folderid=FXF2E6F885-A3E2-6DBB-32AE-6CEC9769AE1E","FX22033875")</f>
        <v>FX22033875</v>
      </c>
      <c r="F834" t="s">
        <v>80</v>
      </c>
      <c r="G834" t="s">
        <v>80</v>
      </c>
      <c r="H834" t="s">
        <v>81</v>
      </c>
      <c r="I834" t="s">
        <v>1862</v>
      </c>
      <c r="J834">
        <v>106</v>
      </c>
      <c r="K834" t="s">
        <v>83</v>
      </c>
      <c r="L834" t="s">
        <v>84</v>
      </c>
      <c r="M834" t="s">
        <v>85</v>
      </c>
      <c r="N834">
        <v>1</v>
      </c>
      <c r="O834" s="1">
        <v>44634.548020833332</v>
      </c>
      <c r="P834" s="1">
        <v>44634.74659722222</v>
      </c>
      <c r="Q834">
        <v>16559</v>
      </c>
      <c r="R834">
        <v>598</v>
      </c>
      <c r="S834" t="b">
        <v>0</v>
      </c>
      <c r="T834" t="s">
        <v>86</v>
      </c>
      <c r="U834" t="b">
        <v>0</v>
      </c>
      <c r="V834" t="s">
        <v>815</v>
      </c>
      <c r="W834" s="1">
        <v>44634.74659722222</v>
      </c>
      <c r="X834">
        <v>179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106</v>
      </c>
      <c r="AE834">
        <v>94</v>
      </c>
      <c r="AF834">
        <v>0</v>
      </c>
      <c r="AG834">
        <v>3</v>
      </c>
      <c r="AH834" t="s">
        <v>86</v>
      </c>
      <c r="AI834" t="s">
        <v>86</v>
      </c>
      <c r="AJ834" t="s">
        <v>86</v>
      </c>
      <c r="AK834" t="s">
        <v>86</v>
      </c>
      <c r="AL834" t="s">
        <v>86</v>
      </c>
      <c r="AM834" t="s">
        <v>86</v>
      </c>
      <c r="AN834" t="s">
        <v>86</v>
      </c>
      <c r="AO834" t="s">
        <v>86</v>
      </c>
      <c r="AP834" t="s">
        <v>86</v>
      </c>
      <c r="AQ834" t="s">
        <v>86</v>
      </c>
      <c r="AR834" t="s">
        <v>86</v>
      </c>
      <c r="AS834" t="s">
        <v>86</v>
      </c>
      <c r="AT834" t="s">
        <v>86</v>
      </c>
      <c r="AU834" t="s">
        <v>86</v>
      </c>
      <c r="AV834" t="s">
        <v>86</v>
      </c>
      <c r="AW834" t="s">
        <v>86</v>
      </c>
      <c r="AX834" t="s">
        <v>86</v>
      </c>
      <c r="AY834" t="s">
        <v>86</v>
      </c>
      <c r="AZ834" t="s">
        <v>86</v>
      </c>
      <c r="BA834" t="s">
        <v>86</v>
      </c>
      <c r="BB834" t="s">
        <v>86</v>
      </c>
      <c r="BC834" t="s">
        <v>86</v>
      </c>
      <c r="BD834" t="s">
        <v>86</v>
      </c>
      <c r="BE834" t="s">
        <v>86</v>
      </c>
    </row>
    <row r="835" spans="1:57" x14ac:dyDescent="0.45">
      <c r="A835" t="s">
        <v>1863</v>
      </c>
      <c r="B835" t="s">
        <v>77</v>
      </c>
      <c r="C835" t="s">
        <v>1864</v>
      </c>
      <c r="D835" t="s">
        <v>79</v>
      </c>
      <c r="E835" s="2" t="str">
        <f>HYPERLINK("capsilon://?command=openfolder&amp;siteaddress=FAM.docvelocity-na8.net&amp;folderid=FX3FB643EB-0E29-6CE8-0B41-BDEC531F32CC","FX22035910")</f>
        <v>FX22035910</v>
      </c>
      <c r="F835" t="s">
        <v>80</v>
      </c>
      <c r="G835" t="s">
        <v>80</v>
      </c>
      <c r="H835" t="s">
        <v>81</v>
      </c>
      <c r="I835" t="s">
        <v>1865</v>
      </c>
      <c r="J835">
        <v>132</v>
      </c>
      <c r="K835" t="s">
        <v>83</v>
      </c>
      <c r="L835" t="s">
        <v>84</v>
      </c>
      <c r="M835" t="s">
        <v>85</v>
      </c>
      <c r="N835">
        <v>1</v>
      </c>
      <c r="O835" s="1">
        <v>44634.54923611111</v>
      </c>
      <c r="P835" s="1">
        <v>44634.750578703701</v>
      </c>
      <c r="Q835">
        <v>16782</v>
      </c>
      <c r="R835">
        <v>614</v>
      </c>
      <c r="S835" t="b">
        <v>0</v>
      </c>
      <c r="T835" t="s">
        <v>86</v>
      </c>
      <c r="U835" t="b">
        <v>0</v>
      </c>
      <c r="V835" t="s">
        <v>815</v>
      </c>
      <c r="W835" s="1">
        <v>44634.750578703701</v>
      </c>
      <c r="X835">
        <v>208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132</v>
      </c>
      <c r="AE835">
        <v>120</v>
      </c>
      <c r="AF835">
        <v>0</v>
      </c>
      <c r="AG835">
        <v>4</v>
      </c>
      <c r="AH835" t="s">
        <v>86</v>
      </c>
      <c r="AI835" t="s">
        <v>86</v>
      </c>
      <c r="AJ835" t="s">
        <v>86</v>
      </c>
      <c r="AK835" t="s">
        <v>86</v>
      </c>
      <c r="AL835" t="s">
        <v>86</v>
      </c>
      <c r="AM835" t="s">
        <v>86</v>
      </c>
      <c r="AN835" t="s">
        <v>86</v>
      </c>
      <c r="AO835" t="s">
        <v>86</v>
      </c>
      <c r="AP835" t="s">
        <v>86</v>
      </c>
      <c r="AQ835" t="s">
        <v>86</v>
      </c>
      <c r="AR835" t="s">
        <v>86</v>
      </c>
      <c r="AS835" t="s">
        <v>86</v>
      </c>
      <c r="AT835" t="s">
        <v>86</v>
      </c>
      <c r="AU835" t="s">
        <v>86</v>
      </c>
      <c r="AV835" t="s">
        <v>86</v>
      </c>
      <c r="AW835" t="s">
        <v>86</v>
      </c>
      <c r="AX835" t="s">
        <v>86</v>
      </c>
      <c r="AY835" t="s">
        <v>86</v>
      </c>
      <c r="AZ835" t="s">
        <v>86</v>
      </c>
      <c r="BA835" t="s">
        <v>86</v>
      </c>
      <c r="BB835" t="s">
        <v>86</v>
      </c>
      <c r="BC835" t="s">
        <v>86</v>
      </c>
      <c r="BD835" t="s">
        <v>86</v>
      </c>
      <c r="BE835" t="s">
        <v>86</v>
      </c>
    </row>
    <row r="836" spans="1:57" x14ac:dyDescent="0.45">
      <c r="A836" t="s">
        <v>1866</v>
      </c>
      <c r="B836" t="s">
        <v>77</v>
      </c>
      <c r="C836" t="s">
        <v>1084</v>
      </c>
      <c r="D836" t="s">
        <v>79</v>
      </c>
      <c r="E836" s="2" t="str">
        <f>HYPERLINK("capsilon://?command=openfolder&amp;siteaddress=FAM.docvelocity-na8.net&amp;folderid=FX1A373FAD-A4A4-7445-BA2D-0F801834DAB2","FX22032908")</f>
        <v>FX22032908</v>
      </c>
      <c r="F836" t="s">
        <v>80</v>
      </c>
      <c r="G836" t="s">
        <v>80</v>
      </c>
      <c r="H836" t="s">
        <v>81</v>
      </c>
      <c r="I836" t="s">
        <v>1867</v>
      </c>
      <c r="J836">
        <v>0</v>
      </c>
      <c r="K836" t="s">
        <v>83</v>
      </c>
      <c r="L836" t="s">
        <v>84</v>
      </c>
      <c r="M836" t="s">
        <v>85</v>
      </c>
      <c r="N836">
        <v>2</v>
      </c>
      <c r="O836" s="1">
        <v>44634.553726851853</v>
      </c>
      <c r="P836" s="1">
        <v>44634.803460648145</v>
      </c>
      <c r="Q836">
        <v>21300</v>
      </c>
      <c r="R836">
        <v>277</v>
      </c>
      <c r="S836" t="b">
        <v>0</v>
      </c>
      <c r="T836" t="s">
        <v>86</v>
      </c>
      <c r="U836" t="b">
        <v>0</v>
      </c>
      <c r="V836" t="s">
        <v>1797</v>
      </c>
      <c r="W836" s="1">
        <v>44634.56046296296</v>
      </c>
      <c r="X836">
        <v>207</v>
      </c>
      <c r="Y836">
        <v>52</v>
      </c>
      <c r="Z836">
        <v>0</v>
      </c>
      <c r="AA836">
        <v>52</v>
      </c>
      <c r="AB836">
        <v>0</v>
      </c>
      <c r="AC836">
        <v>20</v>
      </c>
      <c r="AD836">
        <v>-52</v>
      </c>
      <c r="AE836">
        <v>0</v>
      </c>
      <c r="AF836">
        <v>0</v>
      </c>
      <c r="AG836">
        <v>0</v>
      </c>
      <c r="AH836" t="s">
        <v>122</v>
      </c>
      <c r="AI836" s="1">
        <v>44634.803460648145</v>
      </c>
      <c r="AJ836">
        <v>65</v>
      </c>
      <c r="AK836">
        <v>2</v>
      </c>
      <c r="AL836">
        <v>0</v>
      </c>
      <c r="AM836">
        <v>2</v>
      </c>
      <c r="AN836">
        <v>0</v>
      </c>
      <c r="AO836">
        <v>1</v>
      </c>
      <c r="AP836">
        <v>-54</v>
      </c>
      <c r="AQ836">
        <v>0</v>
      </c>
      <c r="AR836">
        <v>0</v>
      </c>
      <c r="AS836">
        <v>0</v>
      </c>
      <c r="AT836" t="s">
        <v>86</v>
      </c>
      <c r="AU836" t="s">
        <v>86</v>
      </c>
      <c r="AV836" t="s">
        <v>86</v>
      </c>
      <c r="AW836" t="s">
        <v>86</v>
      </c>
      <c r="AX836" t="s">
        <v>86</v>
      </c>
      <c r="AY836" t="s">
        <v>86</v>
      </c>
      <c r="AZ836" t="s">
        <v>86</v>
      </c>
      <c r="BA836" t="s">
        <v>86</v>
      </c>
      <c r="BB836" t="s">
        <v>86</v>
      </c>
      <c r="BC836" t="s">
        <v>86</v>
      </c>
      <c r="BD836" t="s">
        <v>86</v>
      </c>
      <c r="BE836" t="s">
        <v>86</v>
      </c>
    </row>
    <row r="837" spans="1:57" x14ac:dyDescent="0.45">
      <c r="A837" t="s">
        <v>1868</v>
      </c>
      <c r="B837" t="s">
        <v>77</v>
      </c>
      <c r="C837" t="s">
        <v>1869</v>
      </c>
      <c r="D837" t="s">
        <v>79</v>
      </c>
      <c r="E837" s="2" t="str">
        <f>HYPERLINK("capsilon://?command=openfolder&amp;siteaddress=FAM.docvelocity-na8.net&amp;folderid=FX16CB10DF-2C5F-6381-0A88-2FBA9BA0C594","FX22035425")</f>
        <v>FX22035425</v>
      </c>
      <c r="F837" t="s">
        <v>80</v>
      </c>
      <c r="G837" t="s">
        <v>80</v>
      </c>
      <c r="H837" t="s">
        <v>81</v>
      </c>
      <c r="I837" t="s">
        <v>1870</v>
      </c>
      <c r="J837">
        <v>28</v>
      </c>
      <c r="K837" t="s">
        <v>83</v>
      </c>
      <c r="L837" t="s">
        <v>84</v>
      </c>
      <c r="M837" t="s">
        <v>85</v>
      </c>
      <c r="N837">
        <v>2</v>
      </c>
      <c r="O837" s="1">
        <v>44634.557071759256</v>
      </c>
      <c r="P837" s="1">
        <v>44634.806597222225</v>
      </c>
      <c r="Q837">
        <v>21131</v>
      </c>
      <c r="R837">
        <v>428</v>
      </c>
      <c r="S837" t="b">
        <v>0</v>
      </c>
      <c r="T837" t="s">
        <v>86</v>
      </c>
      <c r="U837" t="b">
        <v>0</v>
      </c>
      <c r="V837" t="s">
        <v>1797</v>
      </c>
      <c r="W837" s="1">
        <v>44634.562708333331</v>
      </c>
      <c r="X837">
        <v>193</v>
      </c>
      <c r="Y837">
        <v>21</v>
      </c>
      <c r="Z837">
        <v>0</v>
      </c>
      <c r="AA837">
        <v>21</v>
      </c>
      <c r="AB837">
        <v>0</v>
      </c>
      <c r="AC837">
        <v>4</v>
      </c>
      <c r="AD837">
        <v>7</v>
      </c>
      <c r="AE837">
        <v>0</v>
      </c>
      <c r="AF837">
        <v>0</v>
      </c>
      <c r="AG837">
        <v>0</v>
      </c>
      <c r="AH837" t="s">
        <v>207</v>
      </c>
      <c r="AI837" s="1">
        <v>44634.806597222225</v>
      </c>
      <c r="AJ837">
        <v>235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7</v>
      </c>
      <c r="AQ837">
        <v>0</v>
      </c>
      <c r="AR837">
        <v>0</v>
      </c>
      <c r="AS837">
        <v>0</v>
      </c>
      <c r="AT837" t="s">
        <v>86</v>
      </c>
      <c r="AU837" t="s">
        <v>86</v>
      </c>
      <c r="AV837" t="s">
        <v>86</v>
      </c>
      <c r="AW837" t="s">
        <v>86</v>
      </c>
      <c r="AX837" t="s">
        <v>86</v>
      </c>
      <c r="AY837" t="s">
        <v>86</v>
      </c>
      <c r="AZ837" t="s">
        <v>86</v>
      </c>
      <c r="BA837" t="s">
        <v>86</v>
      </c>
      <c r="BB837" t="s">
        <v>86</v>
      </c>
      <c r="BC837" t="s">
        <v>86</v>
      </c>
      <c r="BD837" t="s">
        <v>86</v>
      </c>
      <c r="BE837" t="s">
        <v>86</v>
      </c>
    </row>
    <row r="838" spans="1:57" x14ac:dyDescent="0.45">
      <c r="A838" t="s">
        <v>1871</v>
      </c>
      <c r="B838" t="s">
        <v>77</v>
      </c>
      <c r="C838" t="s">
        <v>1872</v>
      </c>
      <c r="D838" t="s">
        <v>79</v>
      </c>
      <c r="E838" s="2" t="str">
        <f>HYPERLINK("capsilon://?command=openfolder&amp;siteaddress=FAM.docvelocity-na8.net&amp;folderid=FX765A03FE-9B55-1D07-A8F4-09E5A1D4A530","FX22035967")</f>
        <v>FX22035967</v>
      </c>
      <c r="F838" t="s">
        <v>80</v>
      </c>
      <c r="G838" t="s">
        <v>80</v>
      </c>
      <c r="H838" t="s">
        <v>81</v>
      </c>
      <c r="I838" t="s">
        <v>1873</v>
      </c>
      <c r="J838">
        <v>248</v>
      </c>
      <c r="K838" t="s">
        <v>83</v>
      </c>
      <c r="L838" t="s">
        <v>84</v>
      </c>
      <c r="M838" t="s">
        <v>85</v>
      </c>
      <c r="N838">
        <v>1</v>
      </c>
      <c r="O838" s="1">
        <v>44634.558368055557</v>
      </c>
      <c r="P838" s="1">
        <v>44634.752638888887</v>
      </c>
      <c r="Q838">
        <v>16324</v>
      </c>
      <c r="R838">
        <v>461</v>
      </c>
      <c r="S838" t="b">
        <v>0</v>
      </c>
      <c r="T838" t="s">
        <v>86</v>
      </c>
      <c r="U838" t="b">
        <v>0</v>
      </c>
      <c r="V838" t="s">
        <v>815</v>
      </c>
      <c r="W838" s="1">
        <v>44634.752638888887</v>
      </c>
      <c r="X838">
        <v>177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248</v>
      </c>
      <c r="AE838">
        <v>235</v>
      </c>
      <c r="AF838">
        <v>0</v>
      </c>
      <c r="AG838">
        <v>6</v>
      </c>
      <c r="AH838" t="s">
        <v>86</v>
      </c>
      <c r="AI838" t="s">
        <v>86</v>
      </c>
      <c r="AJ838" t="s">
        <v>86</v>
      </c>
      <c r="AK838" t="s">
        <v>86</v>
      </c>
      <c r="AL838" t="s">
        <v>86</v>
      </c>
      <c r="AM838" t="s">
        <v>86</v>
      </c>
      <c r="AN838" t="s">
        <v>86</v>
      </c>
      <c r="AO838" t="s">
        <v>86</v>
      </c>
      <c r="AP838" t="s">
        <v>86</v>
      </c>
      <c r="AQ838" t="s">
        <v>86</v>
      </c>
      <c r="AR838" t="s">
        <v>86</v>
      </c>
      <c r="AS838" t="s">
        <v>86</v>
      </c>
      <c r="AT838" t="s">
        <v>86</v>
      </c>
      <c r="AU838" t="s">
        <v>86</v>
      </c>
      <c r="AV838" t="s">
        <v>86</v>
      </c>
      <c r="AW838" t="s">
        <v>86</v>
      </c>
      <c r="AX838" t="s">
        <v>86</v>
      </c>
      <c r="AY838" t="s">
        <v>86</v>
      </c>
      <c r="AZ838" t="s">
        <v>86</v>
      </c>
      <c r="BA838" t="s">
        <v>86</v>
      </c>
      <c r="BB838" t="s">
        <v>86</v>
      </c>
      <c r="BC838" t="s">
        <v>86</v>
      </c>
      <c r="BD838" t="s">
        <v>86</v>
      </c>
      <c r="BE838" t="s">
        <v>86</v>
      </c>
    </row>
    <row r="839" spans="1:57" x14ac:dyDescent="0.45">
      <c r="A839" t="s">
        <v>1874</v>
      </c>
      <c r="B839" t="s">
        <v>77</v>
      </c>
      <c r="C839" t="s">
        <v>1875</v>
      </c>
      <c r="D839" t="s">
        <v>79</v>
      </c>
      <c r="E839" s="2" t="str">
        <f>HYPERLINK("capsilon://?command=openfolder&amp;siteaddress=FAM.docvelocity-na8.net&amp;folderid=FX8DC786ED-EA0A-BCCB-05A2-5FAA3FCCF8CE","FX22035996")</f>
        <v>FX22035996</v>
      </c>
      <c r="F839" t="s">
        <v>80</v>
      </c>
      <c r="G839" t="s">
        <v>80</v>
      </c>
      <c r="H839" t="s">
        <v>81</v>
      </c>
      <c r="I839" t="s">
        <v>1876</v>
      </c>
      <c r="J839">
        <v>230</v>
      </c>
      <c r="K839" t="s">
        <v>83</v>
      </c>
      <c r="L839" t="s">
        <v>84</v>
      </c>
      <c r="M839" t="s">
        <v>85</v>
      </c>
      <c r="N839">
        <v>1</v>
      </c>
      <c r="O839" s="1">
        <v>44634.55909722222</v>
      </c>
      <c r="P839" s="1">
        <v>44634.794351851851</v>
      </c>
      <c r="Q839">
        <v>19495</v>
      </c>
      <c r="R839">
        <v>831</v>
      </c>
      <c r="S839" t="b">
        <v>0</v>
      </c>
      <c r="T839" t="s">
        <v>86</v>
      </c>
      <c r="U839" t="b">
        <v>0</v>
      </c>
      <c r="V839" t="s">
        <v>815</v>
      </c>
      <c r="W839" s="1">
        <v>44634.794351851851</v>
      </c>
      <c r="X839">
        <v>371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230</v>
      </c>
      <c r="AE839">
        <v>196</v>
      </c>
      <c r="AF839">
        <v>0</v>
      </c>
      <c r="AG839">
        <v>8</v>
      </c>
      <c r="AH839" t="s">
        <v>86</v>
      </c>
      <c r="AI839" t="s">
        <v>86</v>
      </c>
      <c r="AJ839" t="s">
        <v>86</v>
      </c>
      <c r="AK839" t="s">
        <v>86</v>
      </c>
      <c r="AL839" t="s">
        <v>86</v>
      </c>
      <c r="AM839" t="s">
        <v>86</v>
      </c>
      <c r="AN839" t="s">
        <v>86</v>
      </c>
      <c r="AO839" t="s">
        <v>86</v>
      </c>
      <c r="AP839" t="s">
        <v>86</v>
      </c>
      <c r="AQ839" t="s">
        <v>86</v>
      </c>
      <c r="AR839" t="s">
        <v>86</v>
      </c>
      <c r="AS839" t="s">
        <v>86</v>
      </c>
      <c r="AT839" t="s">
        <v>86</v>
      </c>
      <c r="AU839" t="s">
        <v>86</v>
      </c>
      <c r="AV839" t="s">
        <v>86</v>
      </c>
      <c r="AW839" t="s">
        <v>86</v>
      </c>
      <c r="AX839" t="s">
        <v>86</v>
      </c>
      <c r="AY839" t="s">
        <v>86</v>
      </c>
      <c r="AZ839" t="s">
        <v>86</v>
      </c>
      <c r="BA839" t="s">
        <v>86</v>
      </c>
      <c r="BB839" t="s">
        <v>86</v>
      </c>
      <c r="BC839" t="s">
        <v>86</v>
      </c>
      <c r="BD839" t="s">
        <v>86</v>
      </c>
      <c r="BE839" t="s">
        <v>86</v>
      </c>
    </row>
    <row r="840" spans="1:57" x14ac:dyDescent="0.45">
      <c r="A840" t="s">
        <v>1877</v>
      </c>
      <c r="B840" t="s">
        <v>77</v>
      </c>
      <c r="C840" t="s">
        <v>1146</v>
      </c>
      <c r="D840" t="s">
        <v>79</v>
      </c>
      <c r="E840" s="2" t="str">
        <f>HYPERLINK("capsilon://?command=openfolder&amp;siteaddress=FAM.docvelocity-na8.net&amp;folderid=FX7669BDD4-8A0D-70FA-4254-DACF6761EF78","FX22029773")</f>
        <v>FX22029773</v>
      </c>
      <c r="F840" t="s">
        <v>80</v>
      </c>
      <c r="G840" t="s">
        <v>80</v>
      </c>
      <c r="H840" t="s">
        <v>81</v>
      </c>
      <c r="I840" t="s">
        <v>1157</v>
      </c>
      <c r="J840">
        <v>0</v>
      </c>
      <c r="K840" t="s">
        <v>83</v>
      </c>
      <c r="L840" t="s">
        <v>84</v>
      </c>
      <c r="M840" t="s">
        <v>85</v>
      </c>
      <c r="N840">
        <v>2</v>
      </c>
      <c r="O840" s="1">
        <v>44621.753298611111</v>
      </c>
      <c r="P840" s="1">
        <v>44622.244201388887</v>
      </c>
      <c r="Q840">
        <v>41710</v>
      </c>
      <c r="R840">
        <v>704</v>
      </c>
      <c r="S840" t="b">
        <v>0</v>
      </c>
      <c r="T840" t="s">
        <v>86</v>
      </c>
      <c r="U840" t="b">
        <v>1</v>
      </c>
      <c r="V840" t="s">
        <v>154</v>
      </c>
      <c r="W840" s="1">
        <v>44621.768645833334</v>
      </c>
      <c r="X840">
        <v>365</v>
      </c>
      <c r="Y840">
        <v>100</v>
      </c>
      <c r="Z840">
        <v>0</v>
      </c>
      <c r="AA840">
        <v>100</v>
      </c>
      <c r="AB840">
        <v>0</v>
      </c>
      <c r="AC840">
        <v>66</v>
      </c>
      <c r="AD840">
        <v>-100</v>
      </c>
      <c r="AE840">
        <v>0</v>
      </c>
      <c r="AF840">
        <v>0</v>
      </c>
      <c r="AG840">
        <v>0</v>
      </c>
      <c r="AH840" t="s">
        <v>257</v>
      </c>
      <c r="AI840" s="1">
        <v>44622.244201388887</v>
      </c>
      <c r="AJ840">
        <v>334</v>
      </c>
      <c r="AK840">
        <v>5</v>
      </c>
      <c r="AL840">
        <v>0</v>
      </c>
      <c r="AM840">
        <v>5</v>
      </c>
      <c r="AN840">
        <v>0</v>
      </c>
      <c r="AO840">
        <v>4</v>
      </c>
      <c r="AP840">
        <v>-105</v>
      </c>
      <c r="AQ840">
        <v>0</v>
      </c>
      <c r="AR840">
        <v>0</v>
      </c>
      <c r="AS840">
        <v>0</v>
      </c>
      <c r="AT840" t="s">
        <v>86</v>
      </c>
      <c r="AU840" t="s">
        <v>86</v>
      </c>
      <c r="AV840" t="s">
        <v>86</v>
      </c>
      <c r="AW840" t="s">
        <v>86</v>
      </c>
      <c r="AX840" t="s">
        <v>86</v>
      </c>
      <c r="AY840" t="s">
        <v>86</v>
      </c>
      <c r="AZ840" t="s">
        <v>86</v>
      </c>
      <c r="BA840" t="s">
        <v>86</v>
      </c>
      <c r="BB840" t="s">
        <v>86</v>
      </c>
      <c r="BC840" t="s">
        <v>86</v>
      </c>
      <c r="BD840" t="s">
        <v>86</v>
      </c>
      <c r="BE840" t="s">
        <v>86</v>
      </c>
    </row>
    <row r="841" spans="1:57" x14ac:dyDescent="0.45">
      <c r="A841" t="s">
        <v>1878</v>
      </c>
      <c r="B841" t="s">
        <v>77</v>
      </c>
      <c r="C841" t="s">
        <v>1879</v>
      </c>
      <c r="D841" t="s">
        <v>79</v>
      </c>
      <c r="E841" s="2" t="str">
        <f>HYPERLINK("capsilon://?command=openfolder&amp;siteaddress=FAM.docvelocity-na8.net&amp;folderid=FX88DC1A50-C297-78DB-65BA-33D1A5EAAF8E","FX22034384")</f>
        <v>FX22034384</v>
      </c>
      <c r="F841" t="s">
        <v>80</v>
      </c>
      <c r="G841" t="s">
        <v>80</v>
      </c>
      <c r="H841" t="s">
        <v>81</v>
      </c>
      <c r="I841" t="s">
        <v>1880</v>
      </c>
      <c r="J841">
        <v>178</v>
      </c>
      <c r="K841" t="s">
        <v>83</v>
      </c>
      <c r="L841" t="s">
        <v>84</v>
      </c>
      <c r="M841" t="s">
        <v>85</v>
      </c>
      <c r="N841">
        <v>1</v>
      </c>
      <c r="O841" s="1">
        <v>44634.57366898148</v>
      </c>
      <c r="P841" s="1">
        <v>44634.796469907407</v>
      </c>
      <c r="Q841">
        <v>18897</v>
      </c>
      <c r="R841">
        <v>353</v>
      </c>
      <c r="S841" t="b">
        <v>0</v>
      </c>
      <c r="T841" t="s">
        <v>86</v>
      </c>
      <c r="U841" t="b">
        <v>0</v>
      </c>
      <c r="V841" t="s">
        <v>815</v>
      </c>
      <c r="W841" s="1">
        <v>44634.796469907407</v>
      </c>
      <c r="X841">
        <v>182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178</v>
      </c>
      <c r="AE841">
        <v>152</v>
      </c>
      <c r="AF841">
        <v>0</v>
      </c>
      <c r="AG841">
        <v>6</v>
      </c>
      <c r="AH841" t="s">
        <v>86</v>
      </c>
      <c r="AI841" t="s">
        <v>86</v>
      </c>
      <c r="AJ841" t="s">
        <v>86</v>
      </c>
      <c r="AK841" t="s">
        <v>86</v>
      </c>
      <c r="AL841" t="s">
        <v>86</v>
      </c>
      <c r="AM841" t="s">
        <v>86</v>
      </c>
      <c r="AN841" t="s">
        <v>86</v>
      </c>
      <c r="AO841" t="s">
        <v>86</v>
      </c>
      <c r="AP841" t="s">
        <v>86</v>
      </c>
      <c r="AQ841" t="s">
        <v>86</v>
      </c>
      <c r="AR841" t="s">
        <v>86</v>
      </c>
      <c r="AS841" t="s">
        <v>86</v>
      </c>
      <c r="AT841" t="s">
        <v>86</v>
      </c>
      <c r="AU841" t="s">
        <v>86</v>
      </c>
      <c r="AV841" t="s">
        <v>86</v>
      </c>
      <c r="AW841" t="s">
        <v>86</v>
      </c>
      <c r="AX841" t="s">
        <v>86</v>
      </c>
      <c r="AY841" t="s">
        <v>86</v>
      </c>
      <c r="AZ841" t="s">
        <v>86</v>
      </c>
      <c r="BA841" t="s">
        <v>86</v>
      </c>
      <c r="BB841" t="s">
        <v>86</v>
      </c>
      <c r="BC841" t="s">
        <v>86</v>
      </c>
      <c r="BD841" t="s">
        <v>86</v>
      </c>
      <c r="BE841" t="s">
        <v>86</v>
      </c>
    </row>
    <row r="842" spans="1:57" x14ac:dyDescent="0.45">
      <c r="A842" t="s">
        <v>1881</v>
      </c>
      <c r="B842" t="s">
        <v>77</v>
      </c>
      <c r="C842" t="s">
        <v>1453</v>
      </c>
      <c r="D842" t="s">
        <v>79</v>
      </c>
      <c r="E842" s="2" t="str">
        <f>HYPERLINK("capsilon://?command=openfolder&amp;siteaddress=FAM.docvelocity-na8.net&amp;folderid=FXB5D48ECF-FF6E-05E5-1498-6643B0C85074","FX22035037")</f>
        <v>FX22035037</v>
      </c>
      <c r="F842" t="s">
        <v>80</v>
      </c>
      <c r="G842" t="s">
        <v>80</v>
      </c>
      <c r="H842" t="s">
        <v>81</v>
      </c>
      <c r="I842" t="s">
        <v>1882</v>
      </c>
      <c r="J842">
        <v>0</v>
      </c>
      <c r="K842" t="s">
        <v>83</v>
      </c>
      <c r="L842" t="s">
        <v>84</v>
      </c>
      <c r="M842" t="s">
        <v>85</v>
      </c>
      <c r="N842">
        <v>2</v>
      </c>
      <c r="O842" s="1">
        <v>44634.580208333333</v>
      </c>
      <c r="P842" s="1">
        <v>44634.804664351854</v>
      </c>
      <c r="Q842">
        <v>19242</v>
      </c>
      <c r="R842">
        <v>151</v>
      </c>
      <c r="S842" t="b">
        <v>0</v>
      </c>
      <c r="T842" t="s">
        <v>86</v>
      </c>
      <c r="U842" t="b">
        <v>0</v>
      </c>
      <c r="V842" t="s">
        <v>1816</v>
      </c>
      <c r="W842" s="1">
        <v>44634.585405092592</v>
      </c>
      <c r="X842">
        <v>96</v>
      </c>
      <c r="Y842">
        <v>9</v>
      </c>
      <c r="Z842">
        <v>0</v>
      </c>
      <c r="AA842">
        <v>9</v>
      </c>
      <c r="AB842">
        <v>0</v>
      </c>
      <c r="AC842">
        <v>3</v>
      </c>
      <c r="AD842">
        <v>-9</v>
      </c>
      <c r="AE842">
        <v>0</v>
      </c>
      <c r="AF842">
        <v>0</v>
      </c>
      <c r="AG842">
        <v>0</v>
      </c>
      <c r="AH842" t="s">
        <v>122</v>
      </c>
      <c r="AI842" s="1">
        <v>44634.804664351854</v>
      </c>
      <c r="AJ842">
        <v>55</v>
      </c>
      <c r="AK842">
        <v>2</v>
      </c>
      <c r="AL842">
        <v>0</v>
      </c>
      <c r="AM842">
        <v>2</v>
      </c>
      <c r="AN842">
        <v>0</v>
      </c>
      <c r="AO842">
        <v>1</v>
      </c>
      <c r="AP842">
        <v>-11</v>
      </c>
      <c r="AQ842">
        <v>0</v>
      </c>
      <c r="AR842">
        <v>0</v>
      </c>
      <c r="AS842">
        <v>0</v>
      </c>
      <c r="AT842" t="s">
        <v>86</v>
      </c>
      <c r="AU842" t="s">
        <v>86</v>
      </c>
      <c r="AV842" t="s">
        <v>86</v>
      </c>
      <c r="AW842" t="s">
        <v>86</v>
      </c>
      <c r="AX842" t="s">
        <v>86</v>
      </c>
      <c r="AY842" t="s">
        <v>86</v>
      </c>
      <c r="AZ842" t="s">
        <v>86</v>
      </c>
      <c r="BA842" t="s">
        <v>86</v>
      </c>
      <c r="BB842" t="s">
        <v>86</v>
      </c>
      <c r="BC842" t="s">
        <v>86</v>
      </c>
      <c r="BD842" t="s">
        <v>86</v>
      </c>
      <c r="BE842" t="s">
        <v>86</v>
      </c>
    </row>
    <row r="843" spans="1:57" x14ac:dyDescent="0.45">
      <c r="A843" t="s">
        <v>1883</v>
      </c>
      <c r="B843" t="s">
        <v>77</v>
      </c>
      <c r="C843" t="s">
        <v>1146</v>
      </c>
      <c r="D843" t="s">
        <v>79</v>
      </c>
      <c r="E843" s="2" t="str">
        <f>HYPERLINK("capsilon://?command=openfolder&amp;siteaddress=FAM.docvelocity-na8.net&amp;folderid=FX7669BDD4-8A0D-70FA-4254-DACF6761EF78","FX22029773")</f>
        <v>FX22029773</v>
      </c>
      <c r="F843" t="s">
        <v>80</v>
      </c>
      <c r="G843" t="s">
        <v>80</v>
      </c>
      <c r="H843" t="s">
        <v>81</v>
      </c>
      <c r="I843" t="s">
        <v>1162</v>
      </c>
      <c r="J843">
        <v>0</v>
      </c>
      <c r="K843" t="s">
        <v>83</v>
      </c>
      <c r="L843" t="s">
        <v>84</v>
      </c>
      <c r="M843" t="s">
        <v>85</v>
      </c>
      <c r="N843">
        <v>2</v>
      </c>
      <c r="O843" s="1">
        <v>44621.755115740743</v>
      </c>
      <c r="P843" s="1">
        <v>44622.24827546296</v>
      </c>
      <c r="Q843">
        <v>41450</v>
      </c>
      <c r="R843">
        <v>1159</v>
      </c>
      <c r="S843" t="b">
        <v>0</v>
      </c>
      <c r="T843" t="s">
        <v>86</v>
      </c>
      <c r="U843" t="b">
        <v>1</v>
      </c>
      <c r="V843" t="s">
        <v>105</v>
      </c>
      <c r="W843" s="1">
        <v>44621.774201388886</v>
      </c>
      <c r="X843">
        <v>799</v>
      </c>
      <c r="Y843">
        <v>100</v>
      </c>
      <c r="Z843">
        <v>0</v>
      </c>
      <c r="AA843">
        <v>100</v>
      </c>
      <c r="AB843">
        <v>0</v>
      </c>
      <c r="AC843">
        <v>63</v>
      </c>
      <c r="AD843">
        <v>-100</v>
      </c>
      <c r="AE843">
        <v>0</v>
      </c>
      <c r="AF843">
        <v>0</v>
      </c>
      <c r="AG843">
        <v>0</v>
      </c>
      <c r="AH843" t="s">
        <v>257</v>
      </c>
      <c r="AI843" s="1">
        <v>44622.24827546296</v>
      </c>
      <c r="AJ843">
        <v>352</v>
      </c>
      <c r="AK843">
        <v>3</v>
      </c>
      <c r="AL843">
        <v>0</v>
      </c>
      <c r="AM843">
        <v>3</v>
      </c>
      <c r="AN843">
        <v>0</v>
      </c>
      <c r="AO843">
        <v>2</v>
      </c>
      <c r="AP843">
        <v>-103</v>
      </c>
      <c r="AQ843">
        <v>0</v>
      </c>
      <c r="AR843">
        <v>0</v>
      </c>
      <c r="AS843">
        <v>0</v>
      </c>
      <c r="AT843" t="s">
        <v>86</v>
      </c>
      <c r="AU843" t="s">
        <v>86</v>
      </c>
      <c r="AV843" t="s">
        <v>86</v>
      </c>
      <c r="AW843" t="s">
        <v>86</v>
      </c>
      <c r="AX843" t="s">
        <v>86</v>
      </c>
      <c r="AY843" t="s">
        <v>86</v>
      </c>
      <c r="AZ843" t="s">
        <v>86</v>
      </c>
      <c r="BA843" t="s">
        <v>86</v>
      </c>
      <c r="BB843" t="s">
        <v>86</v>
      </c>
      <c r="BC843" t="s">
        <v>86</v>
      </c>
      <c r="BD843" t="s">
        <v>86</v>
      </c>
      <c r="BE843" t="s">
        <v>86</v>
      </c>
    </row>
    <row r="844" spans="1:57" x14ac:dyDescent="0.45">
      <c r="A844" t="s">
        <v>1884</v>
      </c>
      <c r="B844" t="s">
        <v>77</v>
      </c>
      <c r="C844" t="s">
        <v>1775</v>
      </c>
      <c r="D844" t="s">
        <v>79</v>
      </c>
      <c r="E844" s="2" t="str">
        <f>HYPERLINK("capsilon://?command=openfolder&amp;siteaddress=FAM.docvelocity-na8.net&amp;folderid=FXE2DCFA6C-B0A2-CE75-E700-26CAADA13265","FX22034688")</f>
        <v>FX22034688</v>
      </c>
      <c r="F844" t="s">
        <v>80</v>
      </c>
      <c r="G844" t="s">
        <v>80</v>
      </c>
      <c r="H844" t="s">
        <v>81</v>
      </c>
      <c r="I844" t="s">
        <v>1782</v>
      </c>
      <c r="J844">
        <v>817</v>
      </c>
      <c r="K844" t="s">
        <v>83</v>
      </c>
      <c r="L844" t="s">
        <v>84</v>
      </c>
      <c r="M844" t="s">
        <v>85</v>
      </c>
      <c r="N844">
        <v>2</v>
      </c>
      <c r="O844" s="1">
        <v>44634.591631944444</v>
      </c>
      <c r="P844" s="1">
        <v>44634.723101851851</v>
      </c>
      <c r="Q844">
        <v>8272</v>
      </c>
      <c r="R844">
        <v>3087</v>
      </c>
      <c r="S844" t="b">
        <v>0</v>
      </c>
      <c r="T844" t="s">
        <v>86</v>
      </c>
      <c r="U844" t="b">
        <v>1</v>
      </c>
      <c r="V844" t="s">
        <v>1787</v>
      </c>
      <c r="W844" s="1">
        <v>44634.61377314815</v>
      </c>
      <c r="X844">
        <v>1908</v>
      </c>
      <c r="Y844">
        <v>723</v>
      </c>
      <c r="Z844">
        <v>0</v>
      </c>
      <c r="AA844">
        <v>723</v>
      </c>
      <c r="AB844">
        <v>0</v>
      </c>
      <c r="AC844">
        <v>77</v>
      </c>
      <c r="AD844">
        <v>94</v>
      </c>
      <c r="AE844">
        <v>0</v>
      </c>
      <c r="AF844">
        <v>0</v>
      </c>
      <c r="AG844">
        <v>0</v>
      </c>
      <c r="AH844" t="s">
        <v>122</v>
      </c>
      <c r="AI844" s="1">
        <v>44634.723101851851</v>
      </c>
      <c r="AJ844">
        <v>1159</v>
      </c>
      <c r="AK844">
        <v>10</v>
      </c>
      <c r="AL844">
        <v>0</v>
      </c>
      <c r="AM844">
        <v>10</v>
      </c>
      <c r="AN844">
        <v>0</v>
      </c>
      <c r="AO844">
        <v>9</v>
      </c>
      <c r="AP844">
        <v>84</v>
      </c>
      <c r="AQ844">
        <v>0</v>
      </c>
      <c r="AR844">
        <v>0</v>
      </c>
      <c r="AS844">
        <v>0</v>
      </c>
      <c r="AT844" t="s">
        <v>86</v>
      </c>
      <c r="AU844" t="s">
        <v>86</v>
      </c>
      <c r="AV844" t="s">
        <v>86</v>
      </c>
      <c r="AW844" t="s">
        <v>86</v>
      </c>
      <c r="AX844" t="s">
        <v>86</v>
      </c>
      <c r="AY844" t="s">
        <v>86</v>
      </c>
      <c r="AZ844" t="s">
        <v>86</v>
      </c>
      <c r="BA844" t="s">
        <v>86</v>
      </c>
      <c r="BB844" t="s">
        <v>86</v>
      </c>
      <c r="BC844" t="s">
        <v>86</v>
      </c>
      <c r="BD844" t="s">
        <v>86</v>
      </c>
      <c r="BE844" t="s">
        <v>86</v>
      </c>
    </row>
    <row r="845" spans="1:57" x14ac:dyDescent="0.45">
      <c r="A845" t="s">
        <v>1885</v>
      </c>
      <c r="B845" t="s">
        <v>77</v>
      </c>
      <c r="C845" t="s">
        <v>1194</v>
      </c>
      <c r="D845" t="s">
        <v>79</v>
      </c>
      <c r="E845" s="2" t="str">
        <f>HYPERLINK("capsilon://?command=openfolder&amp;siteaddress=FAM.docvelocity-na8.net&amp;folderid=FX3AA80C88-0468-F1E6-58A5-F6E5BA04A70B","FX220212170")</f>
        <v>FX220212170</v>
      </c>
      <c r="F845" t="s">
        <v>80</v>
      </c>
      <c r="G845" t="s">
        <v>80</v>
      </c>
      <c r="H845" t="s">
        <v>81</v>
      </c>
      <c r="I845" t="s">
        <v>1195</v>
      </c>
      <c r="J845">
        <v>0</v>
      </c>
      <c r="K845" t="s">
        <v>83</v>
      </c>
      <c r="L845" t="s">
        <v>84</v>
      </c>
      <c r="M845" t="s">
        <v>85</v>
      </c>
      <c r="N845">
        <v>2</v>
      </c>
      <c r="O845" s="1">
        <v>44621.757523148146</v>
      </c>
      <c r="P845" s="1">
        <v>44622.256747685184</v>
      </c>
      <c r="Q845">
        <v>40601</v>
      </c>
      <c r="R845">
        <v>2532</v>
      </c>
      <c r="S845" t="b">
        <v>0</v>
      </c>
      <c r="T845" t="s">
        <v>86</v>
      </c>
      <c r="U845" t="b">
        <v>1</v>
      </c>
      <c r="V845" t="s">
        <v>94</v>
      </c>
      <c r="W845" s="1">
        <v>44621.791238425925</v>
      </c>
      <c r="X845">
        <v>1779</v>
      </c>
      <c r="Y845">
        <v>205</v>
      </c>
      <c r="Z845">
        <v>0</v>
      </c>
      <c r="AA845">
        <v>205</v>
      </c>
      <c r="AB845">
        <v>0</v>
      </c>
      <c r="AC845">
        <v>116</v>
      </c>
      <c r="AD845">
        <v>-205</v>
      </c>
      <c r="AE845">
        <v>0</v>
      </c>
      <c r="AF845">
        <v>0</v>
      </c>
      <c r="AG845">
        <v>0</v>
      </c>
      <c r="AH845" t="s">
        <v>257</v>
      </c>
      <c r="AI845" s="1">
        <v>44622.256747685184</v>
      </c>
      <c r="AJ845">
        <v>731</v>
      </c>
      <c r="AK845">
        <v>10</v>
      </c>
      <c r="AL845">
        <v>0</v>
      </c>
      <c r="AM845">
        <v>10</v>
      </c>
      <c r="AN845">
        <v>0</v>
      </c>
      <c r="AO845">
        <v>10</v>
      </c>
      <c r="AP845">
        <v>-215</v>
      </c>
      <c r="AQ845">
        <v>0</v>
      </c>
      <c r="AR845">
        <v>0</v>
      </c>
      <c r="AS845">
        <v>0</v>
      </c>
      <c r="AT845" t="s">
        <v>86</v>
      </c>
      <c r="AU845" t="s">
        <v>86</v>
      </c>
      <c r="AV845" t="s">
        <v>86</v>
      </c>
      <c r="AW845" t="s">
        <v>86</v>
      </c>
      <c r="AX845" t="s">
        <v>86</v>
      </c>
      <c r="AY845" t="s">
        <v>86</v>
      </c>
      <c r="AZ845" t="s">
        <v>86</v>
      </c>
      <c r="BA845" t="s">
        <v>86</v>
      </c>
      <c r="BB845" t="s">
        <v>86</v>
      </c>
      <c r="BC845" t="s">
        <v>86</v>
      </c>
      <c r="BD845" t="s">
        <v>86</v>
      </c>
      <c r="BE845" t="s">
        <v>86</v>
      </c>
    </row>
    <row r="846" spans="1:57" x14ac:dyDescent="0.45">
      <c r="A846" t="s">
        <v>1886</v>
      </c>
      <c r="B846" t="s">
        <v>77</v>
      </c>
      <c r="C846" t="s">
        <v>1887</v>
      </c>
      <c r="D846" t="s">
        <v>79</v>
      </c>
      <c r="E846" s="2" t="str">
        <f>HYPERLINK("capsilon://?command=openfolder&amp;siteaddress=FAM.docvelocity-na8.net&amp;folderid=FXDF2557AE-B1DA-4D83-907F-13C8C7A42021","FX220212919")</f>
        <v>FX220212919</v>
      </c>
      <c r="F846" t="s">
        <v>80</v>
      </c>
      <c r="G846" t="s">
        <v>80</v>
      </c>
      <c r="H846" t="s">
        <v>81</v>
      </c>
      <c r="I846" t="s">
        <v>1888</v>
      </c>
      <c r="J846">
        <v>0</v>
      </c>
      <c r="K846" t="s">
        <v>83</v>
      </c>
      <c r="L846" t="s">
        <v>84</v>
      </c>
      <c r="M846" t="s">
        <v>85</v>
      </c>
      <c r="N846">
        <v>1</v>
      </c>
      <c r="O846" s="1">
        <v>44621.757824074077</v>
      </c>
      <c r="P846" s="1">
        <v>44622.116076388891</v>
      </c>
      <c r="Q846">
        <v>29960</v>
      </c>
      <c r="R846">
        <v>993</v>
      </c>
      <c r="S846" t="b">
        <v>0</v>
      </c>
      <c r="T846" t="s">
        <v>86</v>
      </c>
      <c r="U846" t="b">
        <v>0</v>
      </c>
      <c r="V846" t="s">
        <v>214</v>
      </c>
      <c r="W846" s="1">
        <v>44622.116076388891</v>
      </c>
      <c r="X846">
        <v>674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62</v>
      </c>
      <c r="AF846">
        <v>0</v>
      </c>
      <c r="AG846">
        <v>4</v>
      </c>
      <c r="AH846" t="s">
        <v>86</v>
      </c>
      <c r="AI846" t="s">
        <v>86</v>
      </c>
      <c r="AJ846" t="s">
        <v>86</v>
      </c>
      <c r="AK846" t="s">
        <v>86</v>
      </c>
      <c r="AL846" t="s">
        <v>86</v>
      </c>
      <c r="AM846" t="s">
        <v>86</v>
      </c>
      <c r="AN846" t="s">
        <v>86</v>
      </c>
      <c r="AO846" t="s">
        <v>86</v>
      </c>
      <c r="AP846" t="s">
        <v>86</v>
      </c>
      <c r="AQ846" t="s">
        <v>86</v>
      </c>
      <c r="AR846" t="s">
        <v>86</v>
      </c>
      <c r="AS846" t="s">
        <v>86</v>
      </c>
      <c r="AT846" t="s">
        <v>86</v>
      </c>
      <c r="AU846" t="s">
        <v>86</v>
      </c>
      <c r="AV846" t="s">
        <v>86</v>
      </c>
      <c r="AW846" t="s">
        <v>86</v>
      </c>
      <c r="AX846" t="s">
        <v>86</v>
      </c>
      <c r="AY846" t="s">
        <v>86</v>
      </c>
      <c r="AZ846" t="s">
        <v>86</v>
      </c>
      <c r="BA846" t="s">
        <v>86</v>
      </c>
      <c r="BB846" t="s">
        <v>86</v>
      </c>
      <c r="BC846" t="s">
        <v>86</v>
      </c>
      <c r="BD846" t="s">
        <v>86</v>
      </c>
      <c r="BE846" t="s">
        <v>86</v>
      </c>
    </row>
    <row r="847" spans="1:57" x14ac:dyDescent="0.45">
      <c r="A847" t="s">
        <v>1889</v>
      </c>
      <c r="B847" t="s">
        <v>77</v>
      </c>
      <c r="C847" t="s">
        <v>1624</v>
      </c>
      <c r="D847" t="s">
        <v>79</v>
      </c>
      <c r="E847" s="2" t="str">
        <f>HYPERLINK("capsilon://?command=openfolder&amp;siteaddress=FAM.docvelocity-na8.net&amp;folderid=FX8BE1BDC9-AEF6-DF39-3BAC-81D4F71D64BF","FX22035041")</f>
        <v>FX22035041</v>
      </c>
      <c r="F847" t="s">
        <v>80</v>
      </c>
      <c r="G847" t="s">
        <v>80</v>
      </c>
      <c r="H847" t="s">
        <v>81</v>
      </c>
      <c r="I847" t="s">
        <v>1829</v>
      </c>
      <c r="J847">
        <v>182</v>
      </c>
      <c r="K847" t="s">
        <v>83</v>
      </c>
      <c r="L847" t="s">
        <v>84</v>
      </c>
      <c r="M847" t="s">
        <v>85</v>
      </c>
      <c r="N847">
        <v>2</v>
      </c>
      <c r="O847" s="1">
        <v>44634.597662037035</v>
      </c>
      <c r="P847" s="1">
        <v>44634.740787037037</v>
      </c>
      <c r="Q847">
        <v>10857</v>
      </c>
      <c r="R847">
        <v>1509</v>
      </c>
      <c r="S847" t="b">
        <v>0</v>
      </c>
      <c r="T847" t="s">
        <v>86</v>
      </c>
      <c r="U847" t="b">
        <v>1</v>
      </c>
      <c r="V847" t="s">
        <v>1825</v>
      </c>
      <c r="W847" s="1">
        <v>44634.611967592595</v>
      </c>
      <c r="X847">
        <v>879</v>
      </c>
      <c r="Y847">
        <v>151</v>
      </c>
      <c r="Z847">
        <v>0</v>
      </c>
      <c r="AA847">
        <v>151</v>
      </c>
      <c r="AB847">
        <v>0</v>
      </c>
      <c r="AC847">
        <v>18</v>
      </c>
      <c r="AD847">
        <v>31</v>
      </c>
      <c r="AE847">
        <v>0</v>
      </c>
      <c r="AF847">
        <v>0</v>
      </c>
      <c r="AG847">
        <v>0</v>
      </c>
      <c r="AH847" t="s">
        <v>91</v>
      </c>
      <c r="AI847" s="1">
        <v>44634.740787037037</v>
      </c>
      <c r="AJ847">
        <v>623</v>
      </c>
      <c r="AK847">
        <v>8</v>
      </c>
      <c r="AL847">
        <v>0</v>
      </c>
      <c r="AM847">
        <v>8</v>
      </c>
      <c r="AN847">
        <v>0</v>
      </c>
      <c r="AO847">
        <v>8</v>
      </c>
      <c r="AP847">
        <v>23</v>
      </c>
      <c r="AQ847">
        <v>0</v>
      </c>
      <c r="AR847">
        <v>0</v>
      </c>
      <c r="AS847">
        <v>0</v>
      </c>
      <c r="AT847" t="s">
        <v>86</v>
      </c>
      <c r="AU847" t="s">
        <v>86</v>
      </c>
      <c r="AV847" t="s">
        <v>86</v>
      </c>
      <c r="AW847" t="s">
        <v>86</v>
      </c>
      <c r="AX847" t="s">
        <v>86</v>
      </c>
      <c r="AY847" t="s">
        <v>86</v>
      </c>
      <c r="AZ847" t="s">
        <v>86</v>
      </c>
      <c r="BA847" t="s">
        <v>86</v>
      </c>
      <c r="BB847" t="s">
        <v>86</v>
      </c>
      <c r="BC847" t="s">
        <v>86</v>
      </c>
      <c r="BD847" t="s">
        <v>86</v>
      </c>
      <c r="BE847" t="s">
        <v>86</v>
      </c>
    </row>
    <row r="848" spans="1:57" x14ac:dyDescent="0.45">
      <c r="A848" t="s">
        <v>1890</v>
      </c>
      <c r="B848" t="s">
        <v>77</v>
      </c>
      <c r="C848" t="s">
        <v>1379</v>
      </c>
      <c r="D848" t="s">
        <v>79</v>
      </c>
      <c r="E848" s="2" t="str">
        <f>HYPERLINK("capsilon://?command=openfolder&amp;siteaddress=FAM.docvelocity-na8.net&amp;folderid=FXC96D64A3-B47E-30D4-BB68-4BAC8E1E69C2","FX220212356")</f>
        <v>FX220212356</v>
      </c>
      <c r="F848" t="s">
        <v>80</v>
      </c>
      <c r="G848" t="s">
        <v>80</v>
      </c>
      <c r="H848" t="s">
        <v>81</v>
      </c>
      <c r="I848" t="s">
        <v>1380</v>
      </c>
      <c r="J848">
        <v>0</v>
      </c>
      <c r="K848" t="s">
        <v>83</v>
      </c>
      <c r="L848" t="s">
        <v>84</v>
      </c>
      <c r="M848" t="s">
        <v>85</v>
      </c>
      <c r="N848">
        <v>2</v>
      </c>
      <c r="O848" s="1">
        <v>44621.758761574078</v>
      </c>
      <c r="P848" s="1">
        <v>44622.324733796297</v>
      </c>
      <c r="Q848">
        <v>43677</v>
      </c>
      <c r="R848">
        <v>5223</v>
      </c>
      <c r="S848" t="b">
        <v>0</v>
      </c>
      <c r="T848" t="s">
        <v>86</v>
      </c>
      <c r="U848" t="b">
        <v>1</v>
      </c>
      <c r="V848" t="s">
        <v>105</v>
      </c>
      <c r="W848" s="1">
        <v>44621.807997685188</v>
      </c>
      <c r="X848">
        <v>2919</v>
      </c>
      <c r="Y848">
        <v>207</v>
      </c>
      <c r="Z848">
        <v>0</v>
      </c>
      <c r="AA848">
        <v>207</v>
      </c>
      <c r="AB848">
        <v>0</v>
      </c>
      <c r="AC848">
        <v>161</v>
      </c>
      <c r="AD848">
        <v>-207</v>
      </c>
      <c r="AE848">
        <v>0</v>
      </c>
      <c r="AF848">
        <v>0</v>
      </c>
      <c r="AG848">
        <v>0</v>
      </c>
      <c r="AH848" t="s">
        <v>284</v>
      </c>
      <c r="AI848" s="1">
        <v>44622.324733796297</v>
      </c>
      <c r="AJ848">
        <v>2237</v>
      </c>
      <c r="AK848">
        <v>10</v>
      </c>
      <c r="AL848">
        <v>0</v>
      </c>
      <c r="AM848">
        <v>10</v>
      </c>
      <c r="AN848">
        <v>0</v>
      </c>
      <c r="AO848">
        <v>10</v>
      </c>
      <c r="AP848">
        <v>-217</v>
      </c>
      <c r="AQ848">
        <v>0</v>
      </c>
      <c r="AR848">
        <v>0</v>
      </c>
      <c r="AS848">
        <v>0</v>
      </c>
      <c r="AT848" t="s">
        <v>86</v>
      </c>
      <c r="AU848" t="s">
        <v>86</v>
      </c>
      <c r="AV848" t="s">
        <v>86</v>
      </c>
      <c r="AW848" t="s">
        <v>86</v>
      </c>
      <c r="AX848" t="s">
        <v>86</v>
      </c>
      <c r="AY848" t="s">
        <v>86</v>
      </c>
      <c r="AZ848" t="s">
        <v>86</v>
      </c>
      <c r="BA848" t="s">
        <v>86</v>
      </c>
      <c r="BB848" t="s">
        <v>86</v>
      </c>
      <c r="BC848" t="s">
        <v>86</v>
      </c>
      <c r="BD848" t="s">
        <v>86</v>
      </c>
      <c r="BE848" t="s">
        <v>86</v>
      </c>
    </row>
    <row r="849" spans="1:57" x14ac:dyDescent="0.45">
      <c r="A849" t="s">
        <v>1891</v>
      </c>
      <c r="B849" t="s">
        <v>77</v>
      </c>
      <c r="C849" t="s">
        <v>1100</v>
      </c>
      <c r="D849" t="s">
        <v>79</v>
      </c>
      <c r="E849" s="2" t="str">
        <f>HYPERLINK("capsilon://?command=openfolder&amp;siteaddress=FAM.docvelocity-na8.net&amp;folderid=FX8270F7C8-2B99-92DF-F4C3-427951A7F26A","FX22012955")</f>
        <v>FX22012955</v>
      </c>
      <c r="F849" t="s">
        <v>80</v>
      </c>
      <c r="G849" t="s">
        <v>80</v>
      </c>
      <c r="H849" t="s">
        <v>81</v>
      </c>
      <c r="I849" t="s">
        <v>1892</v>
      </c>
      <c r="J849">
        <v>96</v>
      </c>
      <c r="K849" t="s">
        <v>83</v>
      </c>
      <c r="L849" t="s">
        <v>84</v>
      </c>
      <c r="M849" t="s">
        <v>85</v>
      </c>
      <c r="N849">
        <v>2</v>
      </c>
      <c r="O849" s="1">
        <v>44634.603530092594</v>
      </c>
      <c r="P849" s="1">
        <v>44634.826064814813</v>
      </c>
      <c r="Q849">
        <v>18493</v>
      </c>
      <c r="R849">
        <v>734</v>
      </c>
      <c r="S849" t="b">
        <v>0</v>
      </c>
      <c r="T849" t="s">
        <v>86</v>
      </c>
      <c r="U849" t="b">
        <v>0</v>
      </c>
      <c r="V849" t="s">
        <v>1816</v>
      </c>
      <c r="W849" s="1">
        <v>44634.609097222223</v>
      </c>
      <c r="X849">
        <v>474</v>
      </c>
      <c r="Y849">
        <v>86</v>
      </c>
      <c r="Z849">
        <v>0</v>
      </c>
      <c r="AA849">
        <v>86</v>
      </c>
      <c r="AB849">
        <v>0</v>
      </c>
      <c r="AC849">
        <v>7</v>
      </c>
      <c r="AD849">
        <v>10</v>
      </c>
      <c r="AE849">
        <v>0</v>
      </c>
      <c r="AF849">
        <v>0</v>
      </c>
      <c r="AG849">
        <v>0</v>
      </c>
      <c r="AH849" t="s">
        <v>91</v>
      </c>
      <c r="AI849" s="1">
        <v>44634.826064814813</v>
      </c>
      <c r="AJ849">
        <v>260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10</v>
      </c>
      <c r="AQ849">
        <v>0</v>
      </c>
      <c r="AR849">
        <v>0</v>
      </c>
      <c r="AS849">
        <v>0</v>
      </c>
      <c r="AT849" t="s">
        <v>86</v>
      </c>
      <c r="AU849" t="s">
        <v>86</v>
      </c>
      <c r="AV849" t="s">
        <v>86</v>
      </c>
      <c r="AW849" t="s">
        <v>86</v>
      </c>
      <c r="AX849" t="s">
        <v>86</v>
      </c>
      <c r="AY849" t="s">
        <v>86</v>
      </c>
      <c r="AZ849" t="s">
        <v>86</v>
      </c>
      <c r="BA849" t="s">
        <v>86</v>
      </c>
      <c r="BB849" t="s">
        <v>86</v>
      </c>
      <c r="BC849" t="s">
        <v>86</v>
      </c>
      <c r="BD849" t="s">
        <v>86</v>
      </c>
      <c r="BE849" t="s">
        <v>86</v>
      </c>
    </row>
    <row r="850" spans="1:57" x14ac:dyDescent="0.45">
      <c r="A850" t="s">
        <v>1893</v>
      </c>
      <c r="B850" t="s">
        <v>77</v>
      </c>
      <c r="C850" t="s">
        <v>1100</v>
      </c>
      <c r="D850" t="s">
        <v>79</v>
      </c>
      <c r="E850" s="2" t="str">
        <f>HYPERLINK("capsilon://?command=openfolder&amp;siteaddress=FAM.docvelocity-na8.net&amp;folderid=FX8270F7C8-2B99-92DF-F4C3-427951A7F26A","FX22012955")</f>
        <v>FX22012955</v>
      </c>
      <c r="F850" t="s">
        <v>80</v>
      </c>
      <c r="G850" t="s">
        <v>80</v>
      </c>
      <c r="H850" t="s">
        <v>81</v>
      </c>
      <c r="I850" t="s">
        <v>1894</v>
      </c>
      <c r="J850">
        <v>66</v>
      </c>
      <c r="K850" t="s">
        <v>83</v>
      </c>
      <c r="L850" t="s">
        <v>84</v>
      </c>
      <c r="M850" t="s">
        <v>85</v>
      </c>
      <c r="N850">
        <v>2</v>
      </c>
      <c r="O850" s="1">
        <v>44634.60560185185</v>
      </c>
      <c r="P850" s="1">
        <v>44634.828912037039</v>
      </c>
      <c r="Q850">
        <v>18890</v>
      </c>
      <c r="R850">
        <v>404</v>
      </c>
      <c r="S850" t="b">
        <v>0</v>
      </c>
      <c r="T850" t="s">
        <v>86</v>
      </c>
      <c r="U850" t="b">
        <v>0</v>
      </c>
      <c r="V850" t="s">
        <v>1895</v>
      </c>
      <c r="W850" s="1">
        <v>44634.607511574075</v>
      </c>
      <c r="X850">
        <v>159</v>
      </c>
      <c r="Y850">
        <v>61</v>
      </c>
      <c r="Z850">
        <v>0</v>
      </c>
      <c r="AA850">
        <v>61</v>
      </c>
      <c r="AB850">
        <v>0</v>
      </c>
      <c r="AC850">
        <v>1</v>
      </c>
      <c r="AD850">
        <v>5</v>
      </c>
      <c r="AE850">
        <v>0</v>
      </c>
      <c r="AF850">
        <v>0</v>
      </c>
      <c r="AG850">
        <v>0</v>
      </c>
      <c r="AH850" t="s">
        <v>91</v>
      </c>
      <c r="AI850" s="1">
        <v>44634.828912037039</v>
      </c>
      <c r="AJ850">
        <v>245</v>
      </c>
      <c r="AK850">
        <v>1</v>
      </c>
      <c r="AL850">
        <v>0</v>
      </c>
      <c r="AM850">
        <v>1</v>
      </c>
      <c r="AN850">
        <v>0</v>
      </c>
      <c r="AO850">
        <v>1</v>
      </c>
      <c r="AP850">
        <v>4</v>
      </c>
      <c r="AQ850">
        <v>0</v>
      </c>
      <c r="AR850">
        <v>0</v>
      </c>
      <c r="AS850">
        <v>0</v>
      </c>
      <c r="AT850" t="s">
        <v>86</v>
      </c>
      <c r="AU850" t="s">
        <v>86</v>
      </c>
      <c r="AV850" t="s">
        <v>86</v>
      </c>
      <c r="AW850" t="s">
        <v>86</v>
      </c>
      <c r="AX850" t="s">
        <v>86</v>
      </c>
      <c r="AY850" t="s">
        <v>86</v>
      </c>
      <c r="AZ850" t="s">
        <v>86</v>
      </c>
      <c r="BA850" t="s">
        <v>86</v>
      </c>
      <c r="BB850" t="s">
        <v>86</v>
      </c>
      <c r="BC850" t="s">
        <v>86</v>
      </c>
      <c r="BD850" t="s">
        <v>86</v>
      </c>
      <c r="BE850" t="s">
        <v>86</v>
      </c>
    </row>
    <row r="851" spans="1:57" x14ac:dyDescent="0.45">
      <c r="A851" t="s">
        <v>1896</v>
      </c>
      <c r="B851" t="s">
        <v>77</v>
      </c>
      <c r="C851" t="s">
        <v>1100</v>
      </c>
      <c r="D851" t="s">
        <v>79</v>
      </c>
      <c r="E851" s="2" t="str">
        <f>HYPERLINK("capsilon://?command=openfolder&amp;siteaddress=FAM.docvelocity-na8.net&amp;folderid=FX8270F7C8-2B99-92DF-F4C3-427951A7F26A","FX22012955")</f>
        <v>FX22012955</v>
      </c>
      <c r="F851" t="s">
        <v>80</v>
      </c>
      <c r="G851" t="s">
        <v>80</v>
      </c>
      <c r="H851" t="s">
        <v>81</v>
      </c>
      <c r="I851" t="s">
        <v>1897</v>
      </c>
      <c r="J851">
        <v>28</v>
      </c>
      <c r="K851" t="s">
        <v>83</v>
      </c>
      <c r="L851" t="s">
        <v>84</v>
      </c>
      <c r="M851" t="s">
        <v>85</v>
      </c>
      <c r="N851">
        <v>2</v>
      </c>
      <c r="O851" s="1">
        <v>44634.605949074074</v>
      </c>
      <c r="P851" s="1">
        <v>44634.830034722225</v>
      </c>
      <c r="Q851">
        <v>19132</v>
      </c>
      <c r="R851">
        <v>229</v>
      </c>
      <c r="S851" t="b">
        <v>0</v>
      </c>
      <c r="T851" t="s">
        <v>86</v>
      </c>
      <c r="U851" t="b">
        <v>0</v>
      </c>
      <c r="V851" t="s">
        <v>1841</v>
      </c>
      <c r="W851" s="1">
        <v>44634.60832175926</v>
      </c>
      <c r="X851">
        <v>133</v>
      </c>
      <c r="Y851">
        <v>21</v>
      </c>
      <c r="Z851">
        <v>0</v>
      </c>
      <c r="AA851">
        <v>21</v>
      </c>
      <c r="AB851">
        <v>0</v>
      </c>
      <c r="AC851">
        <v>4</v>
      </c>
      <c r="AD851">
        <v>7</v>
      </c>
      <c r="AE851">
        <v>0</v>
      </c>
      <c r="AF851">
        <v>0</v>
      </c>
      <c r="AG851">
        <v>0</v>
      </c>
      <c r="AH851" t="s">
        <v>91</v>
      </c>
      <c r="AI851" s="1">
        <v>44634.830034722225</v>
      </c>
      <c r="AJ851">
        <v>96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7</v>
      </c>
      <c r="AQ851">
        <v>0</v>
      </c>
      <c r="AR851">
        <v>0</v>
      </c>
      <c r="AS851">
        <v>0</v>
      </c>
      <c r="AT851" t="s">
        <v>86</v>
      </c>
      <c r="AU851" t="s">
        <v>86</v>
      </c>
      <c r="AV851" t="s">
        <v>86</v>
      </c>
      <c r="AW851" t="s">
        <v>86</v>
      </c>
      <c r="AX851" t="s">
        <v>86</v>
      </c>
      <c r="AY851" t="s">
        <v>86</v>
      </c>
      <c r="AZ851" t="s">
        <v>86</v>
      </c>
      <c r="BA851" t="s">
        <v>86</v>
      </c>
      <c r="BB851" t="s">
        <v>86</v>
      </c>
      <c r="BC851" t="s">
        <v>86</v>
      </c>
      <c r="BD851" t="s">
        <v>86</v>
      </c>
      <c r="BE851" t="s">
        <v>86</v>
      </c>
    </row>
    <row r="852" spans="1:57" x14ac:dyDescent="0.45">
      <c r="A852" t="s">
        <v>1898</v>
      </c>
      <c r="B852" t="s">
        <v>77</v>
      </c>
      <c r="C852" t="s">
        <v>1100</v>
      </c>
      <c r="D852" t="s">
        <v>79</v>
      </c>
      <c r="E852" s="2" t="str">
        <f>HYPERLINK("capsilon://?command=openfolder&amp;siteaddress=FAM.docvelocity-na8.net&amp;folderid=FX8270F7C8-2B99-92DF-F4C3-427951A7F26A","FX22012955")</f>
        <v>FX22012955</v>
      </c>
      <c r="F852" t="s">
        <v>80</v>
      </c>
      <c r="G852" t="s">
        <v>80</v>
      </c>
      <c r="H852" t="s">
        <v>81</v>
      </c>
      <c r="I852" t="s">
        <v>1899</v>
      </c>
      <c r="J852">
        <v>101</v>
      </c>
      <c r="K852" t="s">
        <v>83</v>
      </c>
      <c r="L852" t="s">
        <v>84</v>
      </c>
      <c r="M852" t="s">
        <v>85</v>
      </c>
      <c r="N852">
        <v>2</v>
      </c>
      <c r="O852" s="1">
        <v>44634.606481481482</v>
      </c>
      <c r="P852" s="1">
        <v>44634.833518518521</v>
      </c>
      <c r="Q852">
        <v>18907</v>
      </c>
      <c r="R852">
        <v>709</v>
      </c>
      <c r="S852" t="b">
        <v>0</v>
      </c>
      <c r="T852" t="s">
        <v>86</v>
      </c>
      <c r="U852" t="b">
        <v>0</v>
      </c>
      <c r="V852" t="s">
        <v>1900</v>
      </c>
      <c r="W852" s="1">
        <v>44634.611689814818</v>
      </c>
      <c r="X852">
        <v>409</v>
      </c>
      <c r="Y852">
        <v>91</v>
      </c>
      <c r="Z852">
        <v>0</v>
      </c>
      <c r="AA852">
        <v>91</v>
      </c>
      <c r="AB852">
        <v>0</v>
      </c>
      <c r="AC852">
        <v>10</v>
      </c>
      <c r="AD852">
        <v>10</v>
      </c>
      <c r="AE852">
        <v>0</v>
      </c>
      <c r="AF852">
        <v>0</v>
      </c>
      <c r="AG852">
        <v>0</v>
      </c>
      <c r="AH852" t="s">
        <v>91</v>
      </c>
      <c r="AI852" s="1">
        <v>44634.833518518521</v>
      </c>
      <c r="AJ852">
        <v>300</v>
      </c>
      <c r="AK852">
        <v>1</v>
      </c>
      <c r="AL852">
        <v>0</v>
      </c>
      <c r="AM852">
        <v>1</v>
      </c>
      <c r="AN852">
        <v>0</v>
      </c>
      <c r="AO852">
        <v>1</v>
      </c>
      <c r="AP852">
        <v>9</v>
      </c>
      <c r="AQ852">
        <v>0</v>
      </c>
      <c r="AR852">
        <v>0</v>
      </c>
      <c r="AS852">
        <v>0</v>
      </c>
      <c r="AT852" t="s">
        <v>86</v>
      </c>
      <c r="AU852" t="s">
        <v>86</v>
      </c>
      <c r="AV852" t="s">
        <v>86</v>
      </c>
      <c r="AW852" t="s">
        <v>86</v>
      </c>
      <c r="AX852" t="s">
        <v>86</v>
      </c>
      <c r="AY852" t="s">
        <v>86</v>
      </c>
      <c r="AZ852" t="s">
        <v>86</v>
      </c>
      <c r="BA852" t="s">
        <v>86</v>
      </c>
      <c r="BB852" t="s">
        <v>86</v>
      </c>
      <c r="BC852" t="s">
        <v>86</v>
      </c>
      <c r="BD852" t="s">
        <v>86</v>
      </c>
      <c r="BE852" t="s">
        <v>86</v>
      </c>
    </row>
    <row r="853" spans="1:57" x14ac:dyDescent="0.45">
      <c r="A853" t="s">
        <v>1901</v>
      </c>
      <c r="B853" t="s">
        <v>77</v>
      </c>
      <c r="C853" t="s">
        <v>1902</v>
      </c>
      <c r="D853" t="s">
        <v>79</v>
      </c>
      <c r="E853" s="2" t="str">
        <f>HYPERLINK("capsilon://?command=openfolder&amp;siteaddress=FAM.docvelocity-na8.net&amp;folderid=FXB387BF75-A094-93D1-98ED-07E0645772C5","FX220211723")</f>
        <v>FX220211723</v>
      </c>
      <c r="F853" t="s">
        <v>80</v>
      </c>
      <c r="G853" t="s">
        <v>80</v>
      </c>
      <c r="H853" t="s">
        <v>81</v>
      </c>
      <c r="I853" t="s">
        <v>1903</v>
      </c>
      <c r="J853">
        <v>0</v>
      </c>
      <c r="K853" t="s">
        <v>83</v>
      </c>
      <c r="L853" t="s">
        <v>84</v>
      </c>
      <c r="M853" t="s">
        <v>85</v>
      </c>
      <c r="N853">
        <v>2</v>
      </c>
      <c r="O853" s="1">
        <v>44621.761319444442</v>
      </c>
      <c r="P853" s="1">
        <v>44622.649398148147</v>
      </c>
      <c r="Q853">
        <v>76503</v>
      </c>
      <c r="R853">
        <v>227</v>
      </c>
      <c r="S853" t="b">
        <v>0</v>
      </c>
      <c r="T853" t="s">
        <v>86</v>
      </c>
      <c r="U853" t="b">
        <v>0</v>
      </c>
      <c r="V853" t="s">
        <v>118</v>
      </c>
      <c r="W853" s="1">
        <v>44621.784722222219</v>
      </c>
      <c r="X853">
        <v>181</v>
      </c>
      <c r="Y853">
        <v>9</v>
      </c>
      <c r="Z853">
        <v>0</v>
      </c>
      <c r="AA853">
        <v>9</v>
      </c>
      <c r="AB853">
        <v>0</v>
      </c>
      <c r="AC853">
        <v>1</v>
      </c>
      <c r="AD853">
        <v>-9</v>
      </c>
      <c r="AE853">
        <v>0</v>
      </c>
      <c r="AF853">
        <v>0</v>
      </c>
      <c r="AG853">
        <v>0</v>
      </c>
      <c r="AH853" t="s">
        <v>122</v>
      </c>
      <c r="AI853" s="1">
        <v>44622.649398148147</v>
      </c>
      <c r="AJ853">
        <v>46</v>
      </c>
      <c r="AK853">
        <v>1</v>
      </c>
      <c r="AL853">
        <v>0</v>
      </c>
      <c r="AM853">
        <v>1</v>
      </c>
      <c r="AN853">
        <v>0</v>
      </c>
      <c r="AO853">
        <v>1</v>
      </c>
      <c r="AP853">
        <v>-10</v>
      </c>
      <c r="AQ853">
        <v>0</v>
      </c>
      <c r="AR853">
        <v>0</v>
      </c>
      <c r="AS853">
        <v>0</v>
      </c>
      <c r="AT853" t="s">
        <v>86</v>
      </c>
      <c r="AU853" t="s">
        <v>86</v>
      </c>
      <c r="AV853" t="s">
        <v>86</v>
      </c>
      <c r="AW853" t="s">
        <v>86</v>
      </c>
      <c r="AX853" t="s">
        <v>86</v>
      </c>
      <c r="AY853" t="s">
        <v>86</v>
      </c>
      <c r="AZ853" t="s">
        <v>86</v>
      </c>
      <c r="BA853" t="s">
        <v>86</v>
      </c>
      <c r="BB853" t="s">
        <v>86</v>
      </c>
      <c r="BC853" t="s">
        <v>86</v>
      </c>
      <c r="BD853" t="s">
        <v>86</v>
      </c>
      <c r="BE853" t="s">
        <v>86</v>
      </c>
    </row>
    <row r="854" spans="1:57" x14ac:dyDescent="0.45">
      <c r="A854" t="s">
        <v>1904</v>
      </c>
      <c r="B854" t="s">
        <v>77</v>
      </c>
      <c r="C854" t="s">
        <v>1100</v>
      </c>
      <c r="D854" t="s">
        <v>79</v>
      </c>
      <c r="E854" s="2" t="str">
        <f>HYPERLINK("capsilon://?command=openfolder&amp;siteaddress=FAM.docvelocity-na8.net&amp;folderid=FX8270F7C8-2B99-92DF-F4C3-427951A7F26A","FX22012955")</f>
        <v>FX22012955</v>
      </c>
      <c r="F854" t="s">
        <v>80</v>
      </c>
      <c r="G854" t="s">
        <v>80</v>
      </c>
      <c r="H854" t="s">
        <v>81</v>
      </c>
      <c r="I854" t="s">
        <v>1905</v>
      </c>
      <c r="J854">
        <v>28</v>
      </c>
      <c r="K854" t="s">
        <v>83</v>
      </c>
      <c r="L854" t="s">
        <v>84</v>
      </c>
      <c r="M854" t="s">
        <v>85</v>
      </c>
      <c r="N854">
        <v>2</v>
      </c>
      <c r="O854" s="1">
        <v>44634.606921296298</v>
      </c>
      <c r="P854" s="1">
        <v>44634.834699074076</v>
      </c>
      <c r="Q854">
        <v>19465</v>
      </c>
      <c r="R854">
        <v>215</v>
      </c>
      <c r="S854" t="b">
        <v>0</v>
      </c>
      <c r="T854" t="s">
        <v>86</v>
      </c>
      <c r="U854" t="b">
        <v>0</v>
      </c>
      <c r="V854" t="s">
        <v>1895</v>
      </c>
      <c r="W854" s="1">
        <v>44634.608842592592</v>
      </c>
      <c r="X854">
        <v>114</v>
      </c>
      <c r="Y854">
        <v>21</v>
      </c>
      <c r="Z854">
        <v>0</v>
      </c>
      <c r="AA854">
        <v>21</v>
      </c>
      <c r="AB854">
        <v>0</v>
      </c>
      <c r="AC854">
        <v>1</v>
      </c>
      <c r="AD854">
        <v>7</v>
      </c>
      <c r="AE854">
        <v>0</v>
      </c>
      <c r="AF854">
        <v>0</v>
      </c>
      <c r="AG854">
        <v>0</v>
      </c>
      <c r="AH854" t="s">
        <v>91</v>
      </c>
      <c r="AI854" s="1">
        <v>44634.834699074076</v>
      </c>
      <c r="AJ854">
        <v>101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7</v>
      </c>
      <c r="AQ854">
        <v>0</v>
      </c>
      <c r="AR854">
        <v>0</v>
      </c>
      <c r="AS854">
        <v>0</v>
      </c>
      <c r="AT854" t="s">
        <v>86</v>
      </c>
      <c r="AU854" t="s">
        <v>86</v>
      </c>
      <c r="AV854" t="s">
        <v>86</v>
      </c>
      <c r="AW854" t="s">
        <v>86</v>
      </c>
      <c r="AX854" t="s">
        <v>86</v>
      </c>
      <c r="AY854" t="s">
        <v>86</v>
      </c>
      <c r="AZ854" t="s">
        <v>86</v>
      </c>
      <c r="BA854" t="s">
        <v>86</v>
      </c>
      <c r="BB854" t="s">
        <v>86</v>
      </c>
      <c r="BC854" t="s">
        <v>86</v>
      </c>
      <c r="BD854" t="s">
        <v>86</v>
      </c>
      <c r="BE854" t="s">
        <v>86</v>
      </c>
    </row>
    <row r="855" spans="1:57" x14ac:dyDescent="0.45">
      <c r="A855" t="s">
        <v>1906</v>
      </c>
      <c r="B855" t="s">
        <v>77</v>
      </c>
      <c r="C855" t="s">
        <v>1624</v>
      </c>
      <c r="D855" t="s">
        <v>79</v>
      </c>
      <c r="E855" s="2" t="str">
        <f>HYPERLINK("capsilon://?command=openfolder&amp;siteaddress=FAM.docvelocity-na8.net&amp;folderid=FX8BE1BDC9-AEF6-DF39-3BAC-81D4F71D64BF","FX22035041")</f>
        <v>FX22035041</v>
      </c>
      <c r="F855" t="s">
        <v>80</v>
      </c>
      <c r="G855" t="s">
        <v>80</v>
      </c>
      <c r="H855" t="s">
        <v>81</v>
      </c>
      <c r="I855" t="s">
        <v>1827</v>
      </c>
      <c r="J855">
        <v>244</v>
      </c>
      <c r="K855" t="s">
        <v>83</v>
      </c>
      <c r="L855" t="s">
        <v>84</v>
      </c>
      <c r="M855" t="s">
        <v>85</v>
      </c>
      <c r="N855">
        <v>2</v>
      </c>
      <c r="O855" s="1">
        <v>44634.611064814817</v>
      </c>
      <c r="P855" s="1">
        <v>44634.754756944443</v>
      </c>
      <c r="Q855">
        <v>11402</v>
      </c>
      <c r="R855">
        <v>1013</v>
      </c>
      <c r="S855" t="b">
        <v>0</v>
      </c>
      <c r="T855" t="s">
        <v>86</v>
      </c>
      <c r="U855" t="b">
        <v>1</v>
      </c>
      <c r="V855" t="s">
        <v>1841</v>
      </c>
      <c r="W855" s="1">
        <v>44634.617858796293</v>
      </c>
      <c r="X855">
        <v>583</v>
      </c>
      <c r="Y855">
        <v>210</v>
      </c>
      <c r="Z855">
        <v>0</v>
      </c>
      <c r="AA855">
        <v>210</v>
      </c>
      <c r="AB855">
        <v>0</v>
      </c>
      <c r="AC855">
        <v>12</v>
      </c>
      <c r="AD855">
        <v>34</v>
      </c>
      <c r="AE855">
        <v>0</v>
      </c>
      <c r="AF855">
        <v>0</v>
      </c>
      <c r="AG855">
        <v>0</v>
      </c>
      <c r="AH855" t="s">
        <v>122</v>
      </c>
      <c r="AI855" s="1">
        <v>44634.754756944443</v>
      </c>
      <c r="AJ855">
        <v>124</v>
      </c>
      <c r="AK855">
        <v>0</v>
      </c>
      <c r="AL855">
        <v>0</v>
      </c>
      <c r="AM855">
        <v>0</v>
      </c>
      <c r="AN855">
        <v>84</v>
      </c>
      <c r="AO855">
        <v>0</v>
      </c>
      <c r="AP855">
        <v>34</v>
      </c>
      <c r="AQ855">
        <v>0</v>
      </c>
      <c r="AR855">
        <v>0</v>
      </c>
      <c r="AS855">
        <v>0</v>
      </c>
      <c r="AT855" t="s">
        <v>86</v>
      </c>
      <c r="AU855" t="s">
        <v>86</v>
      </c>
      <c r="AV855" t="s">
        <v>86</v>
      </c>
      <c r="AW855" t="s">
        <v>86</v>
      </c>
      <c r="AX855" t="s">
        <v>86</v>
      </c>
      <c r="AY855" t="s">
        <v>86</v>
      </c>
      <c r="AZ855" t="s">
        <v>86</v>
      </c>
      <c r="BA855" t="s">
        <v>86</v>
      </c>
      <c r="BB855" t="s">
        <v>86</v>
      </c>
      <c r="BC855" t="s">
        <v>86</v>
      </c>
      <c r="BD855" t="s">
        <v>86</v>
      </c>
      <c r="BE855" t="s">
        <v>86</v>
      </c>
    </row>
    <row r="856" spans="1:57" x14ac:dyDescent="0.45">
      <c r="A856" t="s">
        <v>1907</v>
      </c>
      <c r="B856" t="s">
        <v>77</v>
      </c>
      <c r="C856" t="s">
        <v>1908</v>
      </c>
      <c r="D856" t="s">
        <v>79</v>
      </c>
      <c r="E856" s="2" t="str">
        <f>HYPERLINK("capsilon://?command=openfolder&amp;siteaddress=FAM.docvelocity-na8.net&amp;folderid=FX691AAA62-B985-E8EA-5910-8475483E1DCC","FX22026855")</f>
        <v>FX22026855</v>
      </c>
      <c r="F856" t="s">
        <v>80</v>
      </c>
      <c r="G856" t="s">
        <v>80</v>
      </c>
      <c r="H856" t="s">
        <v>81</v>
      </c>
      <c r="I856" t="s">
        <v>1909</v>
      </c>
      <c r="J856">
        <v>163</v>
      </c>
      <c r="K856" t="s">
        <v>83</v>
      </c>
      <c r="L856" t="s">
        <v>84</v>
      </c>
      <c r="M856" t="s">
        <v>85</v>
      </c>
      <c r="N856">
        <v>1</v>
      </c>
      <c r="O856" s="1">
        <v>44634.622175925928</v>
      </c>
      <c r="P856" s="1">
        <v>44634.80060185185</v>
      </c>
      <c r="Q856">
        <v>14661</v>
      </c>
      <c r="R856">
        <v>755</v>
      </c>
      <c r="S856" t="b">
        <v>0</v>
      </c>
      <c r="T856" t="s">
        <v>86</v>
      </c>
      <c r="U856" t="b">
        <v>0</v>
      </c>
      <c r="V856" t="s">
        <v>815</v>
      </c>
      <c r="W856" s="1">
        <v>44634.80060185185</v>
      </c>
      <c r="X856">
        <v>356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163</v>
      </c>
      <c r="AE856">
        <v>139</v>
      </c>
      <c r="AF856">
        <v>0</v>
      </c>
      <c r="AG856">
        <v>8</v>
      </c>
      <c r="AH856" t="s">
        <v>86</v>
      </c>
      <c r="AI856" t="s">
        <v>86</v>
      </c>
      <c r="AJ856" t="s">
        <v>86</v>
      </c>
      <c r="AK856" t="s">
        <v>86</v>
      </c>
      <c r="AL856" t="s">
        <v>86</v>
      </c>
      <c r="AM856" t="s">
        <v>86</v>
      </c>
      <c r="AN856" t="s">
        <v>86</v>
      </c>
      <c r="AO856" t="s">
        <v>86</v>
      </c>
      <c r="AP856" t="s">
        <v>86</v>
      </c>
      <c r="AQ856" t="s">
        <v>86</v>
      </c>
      <c r="AR856" t="s">
        <v>86</v>
      </c>
      <c r="AS856" t="s">
        <v>86</v>
      </c>
      <c r="AT856" t="s">
        <v>86</v>
      </c>
      <c r="AU856" t="s">
        <v>86</v>
      </c>
      <c r="AV856" t="s">
        <v>86</v>
      </c>
      <c r="AW856" t="s">
        <v>86</v>
      </c>
      <c r="AX856" t="s">
        <v>86</v>
      </c>
      <c r="AY856" t="s">
        <v>86</v>
      </c>
      <c r="AZ856" t="s">
        <v>86</v>
      </c>
      <c r="BA856" t="s">
        <v>86</v>
      </c>
      <c r="BB856" t="s">
        <v>86</v>
      </c>
      <c r="BC856" t="s">
        <v>86</v>
      </c>
      <c r="BD856" t="s">
        <v>86</v>
      </c>
      <c r="BE856" t="s">
        <v>86</v>
      </c>
    </row>
    <row r="857" spans="1:57" x14ac:dyDescent="0.45">
      <c r="A857" t="s">
        <v>1910</v>
      </c>
      <c r="B857" t="s">
        <v>77</v>
      </c>
      <c r="C857" t="s">
        <v>1911</v>
      </c>
      <c r="D857" t="s">
        <v>79</v>
      </c>
      <c r="E857" s="2" t="str">
        <f>HYPERLINK("capsilon://?command=openfolder&amp;siteaddress=FAM.docvelocity-na8.net&amp;folderid=FXFCB999EE-773D-981F-32F6-8DF9C0ACD97C","FX22027434")</f>
        <v>FX22027434</v>
      </c>
      <c r="F857" t="s">
        <v>80</v>
      </c>
      <c r="G857" t="s">
        <v>80</v>
      </c>
      <c r="H857" t="s">
        <v>81</v>
      </c>
      <c r="I857" t="s">
        <v>1912</v>
      </c>
      <c r="J857">
        <v>28</v>
      </c>
      <c r="K857" t="s">
        <v>83</v>
      </c>
      <c r="L857" t="s">
        <v>84</v>
      </c>
      <c r="M857" t="s">
        <v>85</v>
      </c>
      <c r="N857">
        <v>2</v>
      </c>
      <c r="O857" s="1">
        <v>44634.622615740744</v>
      </c>
      <c r="P857" s="1">
        <v>44634.836180555554</v>
      </c>
      <c r="Q857">
        <v>18018</v>
      </c>
      <c r="R857">
        <v>434</v>
      </c>
      <c r="S857" t="b">
        <v>0</v>
      </c>
      <c r="T857" t="s">
        <v>86</v>
      </c>
      <c r="U857" t="b">
        <v>0</v>
      </c>
      <c r="V857" t="s">
        <v>1900</v>
      </c>
      <c r="W857" s="1">
        <v>44634.630196759259</v>
      </c>
      <c r="X857">
        <v>307</v>
      </c>
      <c r="Y857">
        <v>21</v>
      </c>
      <c r="Z857">
        <v>0</v>
      </c>
      <c r="AA857">
        <v>21</v>
      </c>
      <c r="AB857">
        <v>0</v>
      </c>
      <c r="AC857">
        <v>3</v>
      </c>
      <c r="AD857">
        <v>7</v>
      </c>
      <c r="AE857">
        <v>0</v>
      </c>
      <c r="AF857">
        <v>0</v>
      </c>
      <c r="AG857">
        <v>0</v>
      </c>
      <c r="AH857" t="s">
        <v>91</v>
      </c>
      <c r="AI857" s="1">
        <v>44634.836180555554</v>
      </c>
      <c r="AJ857">
        <v>127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7</v>
      </c>
      <c r="AQ857">
        <v>0</v>
      </c>
      <c r="AR857">
        <v>0</v>
      </c>
      <c r="AS857">
        <v>0</v>
      </c>
      <c r="AT857" t="s">
        <v>86</v>
      </c>
      <c r="AU857" t="s">
        <v>86</v>
      </c>
      <c r="AV857" t="s">
        <v>86</v>
      </c>
      <c r="AW857" t="s">
        <v>86</v>
      </c>
      <c r="AX857" t="s">
        <v>86</v>
      </c>
      <c r="AY857" t="s">
        <v>86</v>
      </c>
      <c r="AZ857" t="s">
        <v>86</v>
      </c>
      <c r="BA857" t="s">
        <v>86</v>
      </c>
      <c r="BB857" t="s">
        <v>86</v>
      </c>
      <c r="BC857" t="s">
        <v>86</v>
      </c>
      <c r="BD857" t="s">
        <v>86</v>
      </c>
      <c r="BE857" t="s">
        <v>86</v>
      </c>
    </row>
    <row r="858" spans="1:57" x14ac:dyDescent="0.45">
      <c r="A858" t="s">
        <v>1913</v>
      </c>
      <c r="B858" t="s">
        <v>77</v>
      </c>
      <c r="C858" t="s">
        <v>1914</v>
      </c>
      <c r="D858" t="s">
        <v>79</v>
      </c>
      <c r="E858" s="2" t="str">
        <f>HYPERLINK("capsilon://?command=openfolder&amp;siteaddress=FAM.docvelocity-na8.net&amp;folderid=FX6C5763E4-A870-8620-E331-DFA12C06C085","FX22036290")</f>
        <v>FX22036290</v>
      </c>
      <c r="F858" t="s">
        <v>80</v>
      </c>
      <c r="G858" t="s">
        <v>80</v>
      </c>
      <c r="H858" t="s">
        <v>81</v>
      </c>
      <c r="I858" t="s">
        <v>1915</v>
      </c>
      <c r="J858">
        <v>269</v>
      </c>
      <c r="K858" t="s">
        <v>83</v>
      </c>
      <c r="L858" t="s">
        <v>84</v>
      </c>
      <c r="M858" t="s">
        <v>85</v>
      </c>
      <c r="N858">
        <v>1</v>
      </c>
      <c r="O858" s="1">
        <v>44634.63690972222</v>
      </c>
      <c r="P858" s="1">
        <v>44634.804918981485</v>
      </c>
      <c r="Q858">
        <v>13816</v>
      </c>
      <c r="R858">
        <v>700</v>
      </c>
      <c r="S858" t="b">
        <v>0</v>
      </c>
      <c r="T858" t="s">
        <v>86</v>
      </c>
      <c r="U858" t="b">
        <v>0</v>
      </c>
      <c r="V858" t="s">
        <v>815</v>
      </c>
      <c r="W858" s="1">
        <v>44634.804918981485</v>
      </c>
      <c r="X858">
        <v>372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269</v>
      </c>
      <c r="AE858">
        <v>264</v>
      </c>
      <c r="AF858">
        <v>0</v>
      </c>
      <c r="AG858">
        <v>5</v>
      </c>
      <c r="AH858" t="s">
        <v>86</v>
      </c>
      <c r="AI858" t="s">
        <v>86</v>
      </c>
      <c r="AJ858" t="s">
        <v>86</v>
      </c>
      <c r="AK858" t="s">
        <v>86</v>
      </c>
      <c r="AL858" t="s">
        <v>86</v>
      </c>
      <c r="AM858" t="s">
        <v>86</v>
      </c>
      <c r="AN858" t="s">
        <v>86</v>
      </c>
      <c r="AO858" t="s">
        <v>86</v>
      </c>
      <c r="AP858" t="s">
        <v>86</v>
      </c>
      <c r="AQ858" t="s">
        <v>86</v>
      </c>
      <c r="AR858" t="s">
        <v>86</v>
      </c>
      <c r="AS858" t="s">
        <v>86</v>
      </c>
      <c r="AT858" t="s">
        <v>86</v>
      </c>
      <c r="AU858" t="s">
        <v>86</v>
      </c>
      <c r="AV858" t="s">
        <v>86</v>
      </c>
      <c r="AW858" t="s">
        <v>86</v>
      </c>
      <c r="AX858" t="s">
        <v>86</v>
      </c>
      <c r="AY858" t="s">
        <v>86</v>
      </c>
      <c r="AZ858" t="s">
        <v>86</v>
      </c>
      <c r="BA858" t="s">
        <v>86</v>
      </c>
      <c r="BB858" t="s">
        <v>86</v>
      </c>
      <c r="BC858" t="s">
        <v>86</v>
      </c>
      <c r="BD858" t="s">
        <v>86</v>
      </c>
      <c r="BE858" t="s">
        <v>86</v>
      </c>
    </row>
    <row r="859" spans="1:57" x14ac:dyDescent="0.45">
      <c r="A859" t="s">
        <v>1916</v>
      </c>
      <c r="B859" t="s">
        <v>77</v>
      </c>
      <c r="C859" t="s">
        <v>1917</v>
      </c>
      <c r="D859" t="s">
        <v>79</v>
      </c>
      <c r="E859" s="2" t="str">
        <f>HYPERLINK("capsilon://?command=openfolder&amp;siteaddress=FAM.docvelocity-na8.net&amp;folderid=FXBEA647B9-72BA-4F68-8C96-DB4B71287439","FX22035452")</f>
        <v>FX22035452</v>
      </c>
      <c r="F859" t="s">
        <v>80</v>
      </c>
      <c r="G859" t="s">
        <v>80</v>
      </c>
      <c r="H859" t="s">
        <v>81</v>
      </c>
      <c r="I859" t="s">
        <v>1918</v>
      </c>
      <c r="J859">
        <v>0</v>
      </c>
      <c r="K859" t="s">
        <v>83</v>
      </c>
      <c r="L859" t="s">
        <v>84</v>
      </c>
      <c r="M859" t="s">
        <v>85</v>
      </c>
      <c r="N859">
        <v>2</v>
      </c>
      <c r="O859" s="1">
        <v>44634.639502314814</v>
      </c>
      <c r="P859" s="1">
        <v>44634.83699074074</v>
      </c>
      <c r="Q859">
        <v>16896</v>
      </c>
      <c r="R859">
        <v>167</v>
      </c>
      <c r="S859" t="b">
        <v>0</v>
      </c>
      <c r="T859" t="s">
        <v>86</v>
      </c>
      <c r="U859" t="b">
        <v>0</v>
      </c>
      <c r="V859" t="s">
        <v>1816</v>
      </c>
      <c r="W859" s="1">
        <v>44634.640856481485</v>
      </c>
      <c r="X859">
        <v>97</v>
      </c>
      <c r="Y859">
        <v>9</v>
      </c>
      <c r="Z859">
        <v>0</v>
      </c>
      <c r="AA859">
        <v>9</v>
      </c>
      <c r="AB859">
        <v>0</v>
      </c>
      <c r="AC859">
        <v>3</v>
      </c>
      <c r="AD859">
        <v>-9</v>
      </c>
      <c r="AE859">
        <v>0</v>
      </c>
      <c r="AF859">
        <v>0</v>
      </c>
      <c r="AG859">
        <v>0</v>
      </c>
      <c r="AH859" t="s">
        <v>91</v>
      </c>
      <c r="AI859" s="1">
        <v>44634.83699074074</v>
      </c>
      <c r="AJ859">
        <v>70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-9</v>
      </c>
      <c r="AQ859">
        <v>0</v>
      </c>
      <c r="AR859">
        <v>0</v>
      </c>
      <c r="AS859">
        <v>0</v>
      </c>
      <c r="AT859" t="s">
        <v>86</v>
      </c>
      <c r="AU859" t="s">
        <v>86</v>
      </c>
      <c r="AV859" t="s">
        <v>86</v>
      </c>
      <c r="AW859" t="s">
        <v>86</v>
      </c>
      <c r="AX859" t="s">
        <v>86</v>
      </c>
      <c r="AY859" t="s">
        <v>86</v>
      </c>
      <c r="AZ859" t="s">
        <v>86</v>
      </c>
      <c r="BA859" t="s">
        <v>86</v>
      </c>
      <c r="BB859" t="s">
        <v>86</v>
      </c>
      <c r="BC859" t="s">
        <v>86</v>
      </c>
      <c r="BD859" t="s">
        <v>86</v>
      </c>
      <c r="BE859" t="s">
        <v>86</v>
      </c>
    </row>
    <row r="860" spans="1:57" x14ac:dyDescent="0.45">
      <c r="A860" t="s">
        <v>1919</v>
      </c>
      <c r="B860" t="s">
        <v>77</v>
      </c>
      <c r="C860" t="s">
        <v>1920</v>
      </c>
      <c r="D860" t="s">
        <v>79</v>
      </c>
      <c r="E860" s="2" t="str">
        <f>HYPERLINK("capsilon://?command=openfolder&amp;siteaddress=FAM.docvelocity-na8.net&amp;folderid=FX854F7F50-2AD0-546A-C686-9715E5CD8023","FX22036307")</f>
        <v>FX22036307</v>
      </c>
      <c r="F860" t="s">
        <v>80</v>
      </c>
      <c r="G860" t="s">
        <v>80</v>
      </c>
      <c r="H860" t="s">
        <v>81</v>
      </c>
      <c r="I860" t="s">
        <v>1921</v>
      </c>
      <c r="J860">
        <v>91</v>
      </c>
      <c r="K860" t="s">
        <v>83</v>
      </c>
      <c r="L860" t="s">
        <v>84</v>
      </c>
      <c r="M860" t="s">
        <v>85</v>
      </c>
      <c r="N860">
        <v>2</v>
      </c>
      <c r="O860" s="1">
        <v>44634.641331018516</v>
      </c>
      <c r="P860" s="1">
        <v>44635.26798611111</v>
      </c>
      <c r="Q860">
        <v>53243</v>
      </c>
      <c r="R860">
        <v>900</v>
      </c>
      <c r="S860" t="b">
        <v>0</v>
      </c>
      <c r="T860" t="s">
        <v>86</v>
      </c>
      <c r="U860" t="b">
        <v>0</v>
      </c>
      <c r="V860" t="s">
        <v>1816</v>
      </c>
      <c r="W860" s="1">
        <v>44634.647488425922</v>
      </c>
      <c r="X860">
        <v>525</v>
      </c>
      <c r="Y860">
        <v>74</v>
      </c>
      <c r="Z860">
        <v>0</v>
      </c>
      <c r="AA860">
        <v>74</v>
      </c>
      <c r="AB860">
        <v>0</v>
      </c>
      <c r="AC860">
        <v>7</v>
      </c>
      <c r="AD860">
        <v>17</v>
      </c>
      <c r="AE860">
        <v>0</v>
      </c>
      <c r="AF860">
        <v>0</v>
      </c>
      <c r="AG860">
        <v>0</v>
      </c>
      <c r="AH860" t="s">
        <v>257</v>
      </c>
      <c r="AI860" s="1">
        <v>44635.26798611111</v>
      </c>
      <c r="AJ860">
        <v>368</v>
      </c>
      <c r="AK860">
        <v>1</v>
      </c>
      <c r="AL860">
        <v>0</v>
      </c>
      <c r="AM860">
        <v>1</v>
      </c>
      <c r="AN860">
        <v>0</v>
      </c>
      <c r="AO860">
        <v>0</v>
      </c>
      <c r="AP860">
        <v>16</v>
      </c>
      <c r="AQ860">
        <v>0</v>
      </c>
      <c r="AR860">
        <v>0</v>
      </c>
      <c r="AS860">
        <v>0</v>
      </c>
      <c r="AT860" t="s">
        <v>86</v>
      </c>
      <c r="AU860" t="s">
        <v>86</v>
      </c>
      <c r="AV860" t="s">
        <v>86</v>
      </c>
      <c r="AW860" t="s">
        <v>86</v>
      </c>
      <c r="AX860" t="s">
        <v>86</v>
      </c>
      <c r="AY860" t="s">
        <v>86</v>
      </c>
      <c r="AZ860" t="s">
        <v>86</v>
      </c>
      <c r="BA860" t="s">
        <v>86</v>
      </c>
      <c r="BB860" t="s">
        <v>86</v>
      </c>
      <c r="BC860" t="s">
        <v>86</v>
      </c>
      <c r="BD860" t="s">
        <v>86</v>
      </c>
      <c r="BE860" t="s">
        <v>86</v>
      </c>
    </row>
    <row r="861" spans="1:57" x14ac:dyDescent="0.45">
      <c r="A861" t="s">
        <v>1922</v>
      </c>
      <c r="B861" t="s">
        <v>77</v>
      </c>
      <c r="C861" t="s">
        <v>1923</v>
      </c>
      <c r="D861" t="s">
        <v>79</v>
      </c>
      <c r="E861" s="2" t="str">
        <f>HYPERLINK("capsilon://?command=openfolder&amp;siteaddress=FAM.docvelocity-na8.net&amp;folderid=FX3A95935F-586D-7919-A79D-FFDA83E6E2A4","FX22034532")</f>
        <v>FX22034532</v>
      </c>
      <c r="F861" t="s">
        <v>80</v>
      </c>
      <c r="G861" t="s">
        <v>80</v>
      </c>
      <c r="H861" t="s">
        <v>81</v>
      </c>
      <c r="I861" t="s">
        <v>1924</v>
      </c>
      <c r="J861">
        <v>158</v>
      </c>
      <c r="K861" t="s">
        <v>83</v>
      </c>
      <c r="L861" t="s">
        <v>84</v>
      </c>
      <c r="M861" t="s">
        <v>85</v>
      </c>
      <c r="N861">
        <v>1</v>
      </c>
      <c r="O861" s="1">
        <v>44634.647870370369</v>
      </c>
      <c r="P861" s="1">
        <v>44635.325972222221</v>
      </c>
      <c r="Q861">
        <v>54816</v>
      </c>
      <c r="R861">
        <v>3772</v>
      </c>
      <c r="S861" t="b">
        <v>0</v>
      </c>
      <c r="T861" t="s">
        <v>86</v>
      </c>
      <c r="U861" t="b">
        <v>0</v>
      </c>
      <c r="V861" t="s">
        <v>114</v>
      </c>
      <c r="W861" s="1">
        <v>44635.325972222221</v>
      </c>
      <c r="X861">
        <v>494</v>
      </c>
      <c r="Y861">
        <v>10</v>
      </c>
      <c r="Z861">
        <v>0</v>
      </c>
      <c r="AA861">
        <v>10</v>
      </c>
      <c r="AB861">
        <v>0</v>
      </c>
      <c r="AC861">
        <v>1</v>
      </c>
      <c r="AD861">
        <v>148</v>
      </c>
      <c r="AE861">
        <v>132</v>
      </c>
      <c r="AF861">
        <v>0</v>
      </c>
      <c r="AG861">
        <v>4</v>
      </c>
      <c r="AH861" t="s">
        <v>86</v>
      </c>
      <c r="AI861" t="s">
        <v>86</v>
      </c>
      <c r="AJ861" t="s">
        <v>86</v>
      </c>
      <c r="AK861" t="s">
        <v>86</v>
      </c>
      <c r="AL861" t="s">
        <v>86</v>
      </c>
      <c r="AM861" t="s">
        <v>86</v>
      </c>
      <c r="AN861" t="s">
        <v>86</v>
      </c>
      <c r="AO861" t="s">
        <v>86</v>
      </c>
      <c r="AP861" t="s">
        <v>86</v>
      </c>
      <c r="AQ861" t="s">
        <v>86</v>
      </c>
      <c r="AR861" t="s">
        <v>86</v>
      </c>
      <c r="AS861" t="s">
        <v>86</v>
      </c>
      <c r="AT861" t="s">
        <v>86</v>
      </c>
      <c r="AU861" t="s">
        <v>86</v>
      </c>
      <c r="AV861" t="s">
        <v>86</v>
      </c>
      <c r="AW861" t="s">
        <v>86</v>
      </c>
      <c r="AX861" t="s">
        <v>86</v>
      </c>
      <c r="AY861" t="s">
        <v>86</v>
      </c>
      <c r="AZ861" t="s">
        <v>86</v>
      </c>
      <c r="BA861" t="s">
        <v>86</v>
      </c>
      <c r="BB861" t="s">
        <v>86</v>
      </c>
      <c r="BC861" t="s">
        <v>86</v>
      </c>
      <c r="BD861" t="s">
        <v>86</v>
      </c>
      <c r="BE861" t="s">
        <v>86</v>
      </c>
    </row>
    <row r="862" spans="1:57" x14ac:dyDescent="0.45">
      <c r="A862" t="s">
        <v>1925</v>
      </c>
      <c r="B862" t="s">
        <v>77</v>
      </c>
      <c r="C862" t="s">
        <v>1926</v>
      </c>
      <c r="D862" t="s">
        <v>79</v>
      </c>
      <c r="E862" s="2" t="str">
        <f>HYPERLINK("capsilon://?command=openfolder&amp;siteaddress=FAM.docvelocity-na8.net&amp;folderid=FX3DE6DBEF-4033-DBEC-E0DF-80E14AA4A478","FX22035087")</f>
        <v>FX22035087</v>
      </c>
      <c r="F862" t="s">
        <v>80</v>
      </c>
      <c r="G862" t="s">
        <v>80</v>
      </c>
      <c r="H862" t="s">
        <v>81</v>
      </c>
      <c r="I862" t="s">
        <v>1927</v>
      </c>
      <c r="J862">
        <v>0</v>
      </c>
      <c r="K862" t="s">
        <v>83</v>
      </c>
      <c r="L862" t="s">
        <v>84</v>
      </c>
      <c r="M862" t="s">
        <v>85</v>
      </c>
      <c r="N862">
        <v>2</v>
      </c>
      <c r="O862" s="1">
        <v>44634.674583333333</v>
      </c>
      <c r="P862" s="1">
        <v>44635.267083333332</v>
      </c>
      <c r="Q862">
        <v>50876</v>
      </c>
      <c r="R862">
        <v>316</v>
      </c>
      <c r="S862" t="b">
        <v>0</v>
      </c>
      <c r="T862" t="s">
        <v>86</v>
      </c>
      <c r="U862" t="b">
        <v>0</v>
      </c>
      <c r="V862" t="s">
        <v>1780</v>
      </c>
      <c r="W862" s="1">
        <v>44634.677268518521</v>
      </c>
      <c r="X862">
        <v>173</v>
      </c>
      <c r="Y862">
        <v>9</v>
      </c>
      <c r="Z862">
        <v>0</v>
      </c>
      <c r="AA862">
        <v>9</v>
      </c>
      <c r="AB862">
        <v>0</v>
      </c>
      <c r="AC862">
        <v>3</v>
      </c>
      <c r="AD862">
        <v>-9</v>
      </c>
      <c r="AE862">
        <v>0</v>
      </c>
      <c r="AF862">
        <v>0</v>
      </c>
      <c r="AG862">
        <v>0</v>
      </c>
      <c r="AH862" t="s">
        <v>105</v>
      </c>
      <c r="AI862" s="1">
        <v>44635.267083333332</v>
      </c>
      <c r="AJ862">
        <v>143</v>
      </c>
      <c r="AK862">
        <v>1</v>
      </c>
      <c r="AL862">
        <v>0</v>
      </c>
      <c r="AM862">
        <v>1</v>
      </c>
      <c r="AN862">
        <v>0</v>
      </c>
      <c r="AO862">
        <v>0</v>
      </c>
      <c r="AP862">
        <v>-10</v>
      </c>
      <c r="AQ862">
        <v>0</v>
      </c>
      <c r="AR862">
        <v>0</v>
      </c>
      <c r="AS862">
        <v>0</v>
      </c>
      <c r="AT862" t="s">
        <v>86</v>
      </c>
      <c r="AU862" t="s">
        <v>86</v>
      </c>
      <c r="AV862" t="s">
        <v>86</v>
      </c>
      <c r="AW862" t="s">
        <v>86</v>
      </c>
      <c r="AX862" t="s">
        <v>86</v>
      </c>
      <c r="AY862" t="s">
        <v>86</v>
      </c>
      <c r="AZ862" t="s">
        <v>86</v>
      </c>
      <c r="BA862" t="s">
        <v>86</v>
      </c>
      <c r="BB862" t="s">
        <v>86</v>
      </c>
      <c r="BC862" t="s">
        <v>86</v>
      </c>
      <c r="BD862" t="s">
        <v>86</v>
      </c>
      <c r="BE862" t="s">
        <v>86</v>
      </c>
    </row>
    <row r="863" spans="1:57" x14ac:dyDescent="0.45">
      <c r="A863" t="s">
        <v>1928</v>
      </c>
      <c r="B863" t="s">
        <v>77</v>
      </c>
      <c r="C863" t="s">
        <v>1110</v>
      </c>
      <c r="D863" t="s">
        <v>79</v>
      </c>
      <c r="E863" s="2" t="str">
        <f>HYPERLINK("capsilon://?command=openfolder&amp;siteaddress=FAM.docvelocity-na8.net&amp;folderid=FX9A497E3B-526C-DDD4-612D-B03B75071490","FX220211618")</f>
        <v>FX220211618</v>
      </c>
      <c r="F863" t="s">
        <v>80</v>
      </c>
      <c r="G863" t="s">
        <v>80</v>
      </c>
      <c r="H863" t="s">
        <v>81</v>
      </c>
      <c r="I863" t="s">
        <v>1929</v>
      </c>
      <c r="J863">
        <v>0</v>
      </c>
      <c r="K863" t="s">
        <v>83</v>
      </c>
      <c r="L863" t="s">
        <v>84</v>
      </c>
      <c r="M863" t="s">
        <v>85</v>
      </c>
      <c r="N863">
        <v>2</v>
      </c>
      <c r="O863" s="1">
        <v>44634.682604166665</v>
      </c>
      <c r="P863" s="1">
        <v>44635.287685185183</v>
      </c>
      <c r="Q863">
        <v>49970</v>
      </c>
      <c r="R863">
        <v>2309</v>
      </c>
      <c r="S863" t="b">
        <v>0</v>
      </c>
      <c r="T863" t="s">
        <v>86</v>
      </c>
      <c r="U863" t="b">
        <v>0</v>
      </c>
      <c r="V863" t="s">
        <v>1787</v>
      </c>
      <c r="W863" s="1">
        <v>44634.690659722219</v>
      </c>
      <c r="X863">
        <v>493</v>
      </c>
      <c r="Y863">
        <v>52</v>
      </c>
      <c r="Z863">
        <v>0</v>
      </c>
      <c r="AA863">
        <v>52</v>
      </c>
      <c r="AB863">
        <v>0</v>
      </c>
      <c r="AC863">
        <v>32</v>
      </c>
      <c r="AD863">
        <v>-52</v>
      </c>
      <c r="AE863">
        <v>0</v>
      </c>
      <c r="AF863">
        <v>0</v>
      </c>
      <c r="AG863">
        <v>0</v>
      </c>
      <c r="AH863" t="s">
        <v>139</v>
      </c>
      <c r="AI863" s="1">
        <v>44635.287685185183</v>
      </c>
      <c r="AJ863">
        <v>1812</v>
      </c>
      <c r="AK863">
        <v>6</v>
      </c>
      <c r="AL863">
        <v>0</v>
      </c>
      <c r="AM863">
        <v>6</v>
      </c>
      <c r="AN863">
        <v>0</v>
      </c>
      <c r="AO863">
        <v>5</v>
      </c>
      <c r="AP863">
        <v>-58</v>
      </c>
      <c r="AQ863">
        <v>0</v>
      </c>
      <c r="AR863">
        <v>0</v>
      </c>
      <c r="AS863">
        <v>0</v>
      </c>
      <c r="AT863" t="s">
        <v>86</v>
      </c>
      <c r="AU863" t="s">
        <v>86</v>
      </c>
      <c r="AV863" t="s">
        <v>86</v>
      </c>
      <c r="AW863" t="s">
        <v>86</v>
      </c>
      <c r="AX863" t="s">
        <v>86</v>
      </c>
      <c r="AY863" t="s">
        <v>86</v>
      </c>
      <c r="AZ863" t="s">
        <v>86</v>
      </c>
      <c r="BA863" t="s">
        <v>86</v>
      </c>
      <c r="BB863" t="s">
        <v>86</v>
      </c>
      <c r="BC863" t="s">
        <v>86</v>
      </c>
      <c r="BD863" t="s">
        <v>86</v>
      </c>
      <c r="BE863" t="s">
        <v>86</v>
      </c>
    </row>
    <row r="864" spans="1:57" x14ac:dyDescent="0.45">
      <c r="A864" t="s">
        <v>1930</v>
      </c>
      <c r="B864" t="s">
        <v>77</v>
      </c>
      <c r="C864" t="s">
        <v>1917</v>
      </c>
      <c r="D864" t="s">
        <v>79</v>
      </c>
      <c r="E864" s="2" t="str">
        <f>HYPERLINK("capsilon://?command=openfolder&amp;siteaddress=FAM.docvelocity-na8.net&amp;folderid=FXBEA647B9-72BA-4F68-8C96-DB4B71287439","FX22035452")</f>
        <v>FX22035452</v>
      </c>
      <c r="F864" t="s">
        <v>80</v>
      </c>
      <c r="G864" t="s">
        <v>80</v>
      </c>
      <c r="H864" t="s">
        <v>81</v>
      </c>
      <c r="I864" t="s">
        <v>1931</v>
      </c>
      <c r="J864">
        <v>64</v>
      </c>
      <c r="K864" t="s">
        <v>83</v>
      </c>
      <c r="L864" t="s">
        <v>84</v>
      </c>
      <c r="M864" t="s">
        <v>85</v>
      </c>
      <c r="N864">
        <v>2</v>
      </c>
      <c r="O864" s="1">
        <v>44634.693738425929</v>
      </c>
      <c r="P864" s="1">
        <v>44635.272291666668</v>
      </c>
      <c r="Q864">
        <v>47482</v>
      </c>
      <c r="R864">
        <v>2505</v>
      </c>
      <c r="S864" t="b">
        <v>0</v>
      </c>
      <c r="T864" t="s">
        <v>86</v>
      </c>
      <c r="U864" t="b">
        <v>0</v>
      </c>
      <c r="V864" t="s">
        <v>202</v>
      </c>
      <c r="W864" s="1">
        <v>44634.730937499997</v>
      </c>
      <c r="X864">
        <v>2056</v>
      </c>
      <c r="Y864">
        <v>41</v>
      </c>
      <c r="Z864">
        <v>0</v>
      </c>
      <c r="AA864">
        <v>41</v>
      </c>
      <c r="AB864">
        <v>0</v>
      </c>
      <c r="AC864">
        <v>23</v>
      </c>
      <c r="AD864">
        <v>23</v>
      </c>
      <c r="AE864">
        <v>0</v>
      </c>
      <c r="AF864">
        <v>0</v>
      </c>
      <c r="AG864">
        <v>0</v>
      </c>
      <c r="AH864" t="s">
        <v>105</v>
      </c>
      <c r="AI864" s="1">
        <v>44635.272291666668</v>
      </c>
      <c r="AJ864">
        <v>449</v>
      </c>
      <c r="AK864">
        <v>4</v>
      </c>
      <c r="AL864">
        <v>0</v>
      </c>
      <c r="AM864">
        <v>4</v>
      </c>
      <c r="AN864">
        <v>0</v>
      </c>
      <c r="AO864">
        <v>6</v>
      </c>
      <c r="AP864">
        <v>19</v>
      </c>
      <c r="AQ864">
        <v>0</v>
      </c>
      <c r="AR864">
        <v>0</v>
      </c>
      <c r="AS864">
        <v>0</v>
      </c>
      <c r="AT864" t="s">
        <v>86</v>
      </c>
      <c r="AU864" t="s">
        <v>86</v>
      </c>
      <c r="AV864" t="s">
        <v>86</v>
      </c>
      <c r="AW864" t="s">
        <v>86</v>
      </c>
      <c r="AX864" t="s">
        <v>86</v>
      </c>
      <c r="AY864" t="s">
        <v>86</v>
      </c>
      <c r="AZ864" t="s">
        <v>86</v>
      </c>
      <c r="BA864" t="s">
        <v>86</v>
      </c>
      <c r="BB864" t="s">
        <v>86</v>
      </c>
      <c r="BC864" t="s">
        <v>86</v>
      </c>
      <c r="BD864" t="s">
        <v>86</v>
      </c>
      <c r="BE864" t="s">
        <v>86</v>
      </c>
    </row>
    <row r="865" spans="1:57" x14ac:dyDescent="0.45">
      <c r="A865" t="s">
        <v>1932</v>
      </c>
      <c r="B865" t="s">
        <v>77</v>
      </c>
      <c r="C865" t="s">
        <v>1917</v>
      </c>
      <c r="D865" t="s">
        <v>79</v>
      </c>
      <c r="E865" s="2" t="str">
        <f>HYPERLINK("capsilon://?command=openfolder&amp;siteaddress=FAM.docvelocity-na8.net&amp;folderid=FXBEA647B9-72BA-4F68-8C96-DB4B71287439","FX22035452")</f>
        <v>FX22035452</v>
      </c>
      <c r="F865" t="s">
        <v>80</v>
      </c>
      <c r="G865" t="s">
        <v>80</v>
      </c>
      <c r="H865" t="s">
        <v>81</v>
      </c>
      <c r="I865" t="s">
        <v>1933</v>
      </c>
      <c r="J865">
        <v>28</v>
      </c>
      <c r="K865" t="s">
        <v>83</v>
      </c>
      <c r="L865" t="s">
        <v>84</v>
      </c>
      <c r="M865" t="s">
        <v>85</v>
      </c>
      <c r="N865">
        <v>2</v>
      </c>
      <c r="O865" s="1">
        <v>44634.694016203706</v>
      </c>
      <c r="P865" s="1">
        <v>44635.269189814811</v>
      </c>
      <c r="Q865">
        <v>48974</v>
      </c>
      <c r="R865">
        <v>721</v>
      </c>
      <c r="S865" t="b">
        <v>0</v>
      </c>
      <c r="T865" t="s">
        <v>86</v>
      </c>
      <c r="U865" t="b">
        <v>0</v>
      </c>
      <c r="V865" t="s">
        <v>1816</v>
      </c>
      <c r="W865" s="1">
        <v>44634.716249999998</v>
      </c>
      <c r="X865">
        <v>618</v>
      </c>
      <c r="Y865">
        <v>21</v>
      </c>
      <c r="Z865">
        <v>0</v>
      </c>
      <c r="AA865">
        <v>21</v>
      </c>
      <c r="AB865">
        <v>0</v>
      </c>
      <c r="AC865">
        <v>5</v>
      </c>
      <c r="AD865">
        <v>7</v>
      </c>
      <c r="AE865">
        <v>0</v>
      </c>
      <c r="AF865">
        <v>0</v>
      </c>
      <c r="AG865">
        <v>0</v>
      </c>
      <c r="AH865" t="s">
        <v>257</v>
      </c>
      <c r="AI865" s="1">
        <v>44635.269189814811</v>
      </c>
      <c r="AJ865">
        <v>103</v>
      </c>
      <c r="AK865">
        <v>3</v>
      </c>
      <c r="AL865">
        <v>0</v>
      </c>
      <c r="AM865">
        <v>3</v>
      </c>
      <c r="AN865">
        <v>0</v>
      </c>
      <c r="AO865">
        <v>2</v>
      </c>
      <c r="AP865">
        <v>4</v>
      </c>
      <c r="AQ865">
        <v>0</v>
      </c>
      <c r="AR865">
        <v>0</v>
      </c>
      <c r="AS865">
        <v>0</v>
      </c>
      <c r="AT865" t="s">
        <v>86</v>
      </c>
      <c r="AU865" t="s">
        <v>86</v>
      </c>
      <c r="AV865" t="s">
        <v>86</v>
      </c>
      <c r="AW865" t="s">
        <v>86</v>
      </c>
      <c r="AX865" t="s">
        <v>86</v>
      </c>
      <c r="AY865" t="s">
        <v>86</v>
      </c>
      <c r="AZ865" t="s">
        <v>86</v>
      </c>
      <c r="BA865" t="s">
        <v>86</v>
      </c>
      <c r="BB865" t="s">
        <v>86</v>
      </c>
      <c r="BC865" t="s">
        <v>86</v>
      </c>
      <c r="BD865" t="s">
        <v>86</v>
      </c>
      <c r="BE865" t="s">
        <v>86</v>
      </c>
    </row>
    <row r="866" spans="1:57" x14ac:dyDescent="0.45">
      <c r="A866" t="s">
        <v>1934</v>
      </c>
      <c r="B866" t="s">
        <v>77</v>
      </c>
      <c r="C866" t="s">
        <v>1935</v>
      </c>
      <c r="D866" t="s">
        <v>79</v>
      </c>
      <c r="E866" s="2" t="str">
        <f>HYPERLINK("capsilon://?command=openfolder&amp;siteaddress=FAM.docvelocity-na8.net&amp;folderid=FXE765C62B-115C-ED95-2F57-CFE8701850A4","FX22036350")</f>
        <v>FX22036350</v>
      </c>
      <c r="F866" t="s">
        <v>80</v>
      </c>
      <c r="G866" t="s">
        <v>80</v>
      </c>
      <c r="H866" t="s">
        <v>81</v>
      </c>
      <c r="I866" t="s">
        <v>1936</v>
      </c>
      <c r="J866">
        <v>64</v>
      </c>
      <c r="K866" t="s">
        <v>83</v>
      </c>
      <c r="L866" t="s">
        <v>84</v>
      </c>
      <c r="M866" t="s">
        <v>85</v>
      </c>
      <c r="N866">
        <v>1</v>
      </c>
      <c r="O866" s="1">
        <v>44634.702777777777</v>
      </c>
      <c r="P866" s="1">
        <v>44635.328645833331</v>
      </c>
      <c r="Q866">
        <v>50778</v>
      </c>
      <c r="R866">
        <v>3297</v>
      </c>
      <c r="S866" t="b">
        <v>0</v>
      </c>
      <c r="T866" t="s">
        <v>86</v>
      </c>
      <c r="U866" t="b">
        <v>0</v>
      </c>
      <c r="V866" t="s">
        <v>114</v>
      </c>
      <c r="W866" s="1">
        <v>44635.328645833331</v>
      </c>
      <c r="X866">
        <v>230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64</v>
      </c>
      <c r="AE866">
        <v>59</v>
      </c>
      <c r="AF866">
        <v>0</v>
      </c>
      <c r="AG866">
        <v>2</v>
      </c>
      <c r="AH866" t="s">
        <v>86</v>
      </c>
      <c r="AI866" t="s">
        <v>86</v>
      </c>
      <c r="AJ866" t="s">
        <v>86</v>
      </c>
      <c r="AK866" t="s">
        <v>86</v>
      </c>
      <c r="AL866" t="s">
        <v>86</v>
      </c>
      <c r="AM866" t="s">
        <v>86</v>
      </c>
      <c r="AN866" t="s">
        <v>86</v>
      </c>
      <c r="AO866" t="s">
        <v>86</v>
      </c>
      <c r="AP866" t="s">
        <v>86</v>
      </c>
      <c r="AQ866" t="s">
        <v>86</v>
      </c>
      <c r="AR866" t="s">
        <v>86</v>
      </c>
      <c r="AS866" t="s">
        <v>86</v>
      </c>
      <c r="AT866" t="s">
        <v>86</v>
      </c>
      <c r="AU866" t="s">
        <v>86</v>
      </c>
      <c r="AV866" t="s">
        <v>86</v>
      </c>
      <c r="AW866" t="s">
        <v>86</v>
      </c>
      <c r="AX866" t="s">
        <v>86</v>
      </c>
      <c r="AY866" t="s">
        <v>86</v>
      </c>
      <c r="AZ866" t="s">
        <v>86</v>
      </c>
      <c r="BA866" t="s">
        <v>86</v>
      </c>
      <c r="BB866" t="s">
        <v>86</v>
      </c>
      <c r="BC866" t="s">
        <v>86</v>
      </c>
      <c r="BD866" t="s">
        <v>86</v>
      </c>
      <c r="BE866" t="s">
        <v>86</v>
      </c>
    </row>
    <row r="867" spans="1:57" x14ac:dyDescent="0.45">
      <c r="A867" t="s">
        <v>1937</v>
      </c>
      <c r="B867" t="s">
        <v>77</v>
      </c>
      <c r="C867" t="s">
        <v>1584</v>
      </c>
      <c r="D867" t="s">
        <v>79</v>
      </c>
      <c r="E867" s="2" t="str">
        <f>HYPERLINK("capsilon://?command=openfolder&amp;siteaddress=FAM.docvelocity-na8.net&amp;folderid=FXB90EF600-8A6E-42FA-11B8-984782D51AAB","FX22035073")</f>
        <v>FX22035073</v>
      </c>
      <c r="F867" t="s">
        <v>80</v>
      </c>
      <c r="G867" t="s">
        <v>80</v>
      </c>
      <c r="H867" t="s">
        <v>81</v>
      </c>
      <c r="I867" t="s">
        <v>1938</v>
      </c>
      <c r="J867">
        <v>47</v>
      </c>
      <c r="K867" t="s">
        <v>83</v>
      </c>
      <c r="L867" t="s">
        <v>84</v>
      </c>
      <c r="M867" t="s">
        <v>85</v>
      </c>
      <c r="N867">
        <v>2</v>
      </c>
      <c r="O867" s="1">
        <v>44634.715462962966</v>
      </c>
      <c r="P867" s="1">
        <v>44635.273541666669</v>
      </c>
      <c r="Q867">
        <v>47642</v>
      </c>
      <c r="R867">
        <v>576</v>
      </c>
      <c r="S867" t="b">
        <v>0</v>
      </c>
      <c r="T867" t="s">
        <v>86</v>
      </c>
      <c r="U867" t="b">
        <v>0</v>
      </c>
      <c r="V867" t="s">
        <v>1895</v>
      </c>
      <c r="W867" s="1">
        <v>44634.716921296298</v>
      </c>
      <c r="X867">
        <v>110</v>
      </c>
      <c r="Y867">
        <v>42</v>
      </c>
      <c r="Z867">
        <v>0</v>
      </c>
      <c r="AA867">
        <v>42</v>
      </c>
      <c r="AB867">
        <v>0</v>
      </c>
      <c r="AC867">
        <v>1</v>
      </c>
      <c r="AD867">
        <v>5</v>
      </c>
      <c r="AE867">
        <v>0</v>
      </c>
      <c r="AF867">
        <v>0</v>
      </c>
      <c r="AG867">
        <v>0</v>
      </c>
      <c r="AH867" t="s">
        <v>118</v>
      </c>
      <c r="AI867" s="1">
        <v>44635.273541666669</v>
      </c>
      <c r="AJ867">
        <v>466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5</v>
      </c>
      <c r="AQ867">
        <v>0</v>
      </c>
      <c r="AR867">
        <v>0</v>
      </c>
      <c r="AS867">
        <v>0</v>
      </c>
      <c r="AT867" t="s">
        <v>86</v>
      </c>
      <c r="AU867" t="s">
        <v>86</v>
      </c>
      <c r="AV867" t="s">
        <v>86</v>
      </c>
      <c r="AW867" t="s">
        <v>86</v>
      </c>
      <c r="AX867" t="s">
        <v>86</v>
      </c>
      <c r="AY867" t="s">
        <v>86</v>
      </c>
      <c r="AZ867" t="s">
        <v>86</v>
      </c>
      <c r="BA867" t="s">
        <v>86</v>
      </c>
      <c r="BB867" t="s">
        <v>86</v>
      </c>
      <c r="BC867" t="s">
        <v>86</v>
      </c>
      <c r="BD867" t="s">
        <v>86</v>
      </c>
      <c r="BE867" t="s">
        <v>86</v>
      </c>
    </row>
    <row r="868" spans="1:57" x14ac:dyDescent="0.45">
      <c r="A868" t="s">
        <v>1939</v>
      </c>
      <c r="B868" t="s">
        <v>77</v>
      </c>
      <c r="C868" t="s">
        <v>1348</v>
      </c>
      <c r="D868" t="s">
        <v>79</v>
      </c>
      <c r="E868" s="2" t="str">
        <f>HYPERLINK("capsilon://?command=openfolder&amp;siteaddress=FAM.docvelocity-na8.net&amp;folderid=FXCD916A4A-FEB8-9C2E-F412-8D9295CA6C9C","FX22033235")</f>
        <v>FX22033235</v>
      </c>
      <c r="F868" t="s">
        <v>80</v>
      </c>
      <c r="G868" t="s">
        <v>80</v>
      </c>
      <c r="H868" t="s">
        <v>81</v>
      </c>
      <c r="I868" t="s">
        <v>1831</v>
      </c>
      <c r="J868">
        <v>474</v>
      </c>
      <c r="K868" t="s">
        <v>83</v>
      </c>
      <c r="L868" t="s">
        <v>84</v>
      </c>
      <c r="M868" t="s">
        <v>85</v>
      </c>
      <c r="N868">
        <v>2</v>
      </c>
      <c r="O868" s="1">
        <v>44634.716064814813</v>
      </c>
      <c r="P868" s="1">
        <v>44635.204756944448</v>
      </c>
      <c r="Q868">
        <v>31152</v>
      </c>
      <c r="R868">
        <v>11071</v>
      </c>
      <c r="S868" t="b">
        <v>0</v>
      </c>
      <c r="T868" t="s">
        <v>86</v>
      </c>
      <c r="U868" t="b">
        <v>1</v>
      </c>
      <c r="V868" t="s">
        <v>1825</v>
      </c>
      <c r="W868" s="1">
        <v>44634.804120370369</v>
      </c>
      <c r="X868">
        <v>7551</v>
      </c>
      <c r="Y868">
        <v>481</v>
      </c>
      <c r="Z868">
        <v>0</v>
      </c>
      <c r="AA868">
        <v>481</v>
      </c>
      <c r="AB868">
        <v>0</v>
      </c>
      <c r="AC868">
        <v>315</v>
      </c>
      <c r="AD868">
        <v>-7</v>
      </c>
      <c r="AE868">
        <v>0</v>
      </c>
      <c r="AF868">
        <v>0</v>
      </c>
      <c r="AG868">
        <v>0</v>
      </c>
      <c r="AH868" t="s">
        <v>114</v>
      </c>
      <c r="AI868" s="1">
        <v>44635.204756944448</v>
      </c>
      <c r="AJ868">
        <v>1491</v>
      </c>
      <c r="AK868">
        <v>29</v>
      </c>
      <c r="AL868">
        <v>0</v>
      </c>
      <c r="AM868">
        <v>29</v>
      </c>
      <c r="AN868">
        <v>0</v>
      </c>
      <c r="AO868">
        <v>27</v>
      </c>
      <c r="AP868">
        <v>-36</v>
      </c>
      <c r="AQ868">
        <v>0</v>
      </c>
      <c r="AR868">
        <v>0</v>
      </c>
      <c r="AS868">
        <v>0</v>
      </c>
      <c r="AT868" t="s">
        <v>86</v>
      </c>
      <c r="AU868" t="s">
        <v>86</v>
      </c>
      <c r="AV868" t="s">
        <v>86</v>
      </c>
      <c r="AW868" t="s">
        <v>86</v>
      </c>
      <c r="AX868" t="s">
        <v>86</v>
      </c>
      <c r="AY868" t="s">
        <v>86</v>
      </c>
      <c r="AZ868" t="s">
        <v>86</v>
      </c>
      <c r="BA868" t="s">
        <v>86</v>
      </c>
      <c r="BB868" t="s">
        <v>86</v>
      </c>
      <c r="BC868" t="s">
        <v>86</v>
      </c>
      <c r="BD868" t="s">
        <v>86</v>
      </c>
      <c r="BE868" t="s">
        <v>86</v>
      </c>
    </row>
    <row r="869" spans="1:57" x14ac:dyDescent="0.45">
      <c r="A869" t="s">
        <v>1940</v>
      </c>
      <c r="B869" t="s">
        <v>77</v>
      </c>
      <c r="C869" t="s">
        <v>1348</v>
      </c>
      <c r="D869" t="s">
        <v>79</v>
      </c>
      <c r="E869" s="2" t="str">
        <f>HYPERLINK("capsilon://?command=openfolder&amp;siteaddress=FAM.docvelocity-na8.net&amp;folderid=FXCD916A4A-FEB8-9C2E-F412-8D9295CA6C9C","FX22033235")</f>
        <v>FX22033235</v>
      </c>
      <c r="F869" t="s">
        <v>80</v>
      </c>
      <c r="G869" t="s">
        <v>80</v>
      </c>
      <c r="H869" t="s">
        <v>81</v>
      </c>
      <c r="I869" t="s">
        <v>1833</v>
      </c>
      <c r="J869">
        <v>140</v>
      </c>
      <c r="K869" t="s">
        <v>83</v>
      </c>
      <c r="L869" t="s">
        <v>84</v>
      </c>
      <c r="M869" t="s">
        <v>85</v>
      </c>
      <c r="N869">
        <v>2</v>
      </c>
      <c r="O869" s="1">
        <v>44634.719618055555</v>
      </c>
      <c r="P869" s="1">
        <v>44634.746990740743</v>
      </c>
      <c r="Q869">
        <v>306</v>
      </c>
      <c r="R869">
        <v>2059</v>
      </c>
      <c r="S869" t="b">
        <v>0</v>
      </c>
      <c r="T869" t="s">
        <v>86</v>
      </c>
      <c r="U869" t="b">
        <v>1</v>
      </c>
      <c r="V869" t="s">
        <v>1797</v>
      </c>
      <c r="W869" s="1">
        <v>44634.737337962964</v>
      </c>
      <c r="X869">
        <v>1524</v>
      </c>
      <c r="Y869">
        <v>84</v>
      </c>
      <c r="Z869">
        <v>0</v>
      </c>
      <c r="AA869">
        <v>84</v>
      </c>
      <c r="AB869">
        <v>21</v>
      </c>
      <c r="AC869">
        <v>61</v>
      </c>
      <c r="AD869">
        <v>56</v>
      </c>
      <c r="AE869">
        <v>0</v>
      </c>
      <c r="AF869">
        <v>0</v>
      </c>
      <c r="AG869">
        <v>0</v>
      </c>
      <c r="AH869" t="s">
        <v>91</v>
      </c>
      <c r="AI869" s="1">
        <v>44634.746990740743</v>
      </c>
      <c r="AJ869">
        <v>535</v>
      </c>
      <c r="AK869">
        <v>2</v>
      </c>
      <c r="AL869">
        <v>0</v>
      </c>
      <c r="AM869">
        <v>2</v>
      </c>
      <c r="AN869">
        <v>21</v>
      </c>
      <c r="AO869">
        <v>2</v>
      </c>
      <c r="AP869">
        <v>54</v>
      </c>
      <c r="AQ869">
        <v>0</v>
      </c>
      <c r="AR869">
        <v>0</v>
      </c>
      <c r="AS869">
        <v>0</v>
      </c>
      <c r="AT869" t="s">
        <v>86</v>
      </c>
      <c r="AU869" t="s">
        <v>86</v>
      </c>
      <c r="AV869" t="s">
        <v>86</v>
      </c>
      <c r="AW869" t="s">
        <v>86</v>
      </c>
      <c r="AX869" t="s">
        <v>86</v>
      </c>
      <c r="AY869" t="s">
        <v>86</v>
      </c>
      <c r="AZ869" t="s">
        <v>86</v>
      </c>
      <c r="BA869" t="s">
        <v>86</v>
      </c>
      <c r="BB869" t="s">
        <v>86</v>
      </c>
      <c r="BC869" t="s">
        <v>86</v>
      </c>
      <c r="BD869" t="s">
        <v>86</v>
      </c>
      <c r="BE869" t="s">
        <v>86</v>
      </c>
    </row>
    <row r="870" spans="1:57" x14ac:dyDescent="0.45">
      <c r="A870" t="s">
        <v>1941</v>
      </c>
      <c r="B870" t="s">
        <v>77</v>
      </c>
      <c r="C870" t="s">
        <v>1843</v>
      </c>
      <c r="D870" t="s">
        <v>79</v>
      </c>
      <c r="E870" s="2" t="str">
        <f>HYPERLINK("capsilon://?command=openfolder&amp;siteaddress=FAM.docvelocity-na8.net&amp;folderid=FX913B10E5-84D9-42FC-47FB-80956BB57FD7","FX22034628")</f>
        <v>FX22034628</v>
      </c>
      <c r="F870" t="s">
        <v>80</v>
      </c>
      <c r="G870" t="s">
        <v>80</v>
      </c>
      <c r="H870" t="s">
        <v>81</v>
      </c>
      <c r="I870" t="s">
        <v>1844</v>
      </c>
      <c r="J870">
        <v>190</v>
      </c>
      <c r="K870" t="s">
        <v>83</v>
      </c>
      <c r="L870" t="s">
        <v>84</v>
      </c>
      <c r="M870" t="s">
        <v>85</v>
      </c>
      <c r="N870">
        <v>2</v>
      </c>
      <c r="O870" s="1">
        <v>44634.725046296298</v>
      </c>
      <c r="P870" s="1">
        <v>44634.756435185183</v>
      </c>
      <c r="Q870">
        <v>1911</v>
      </c>
      <c r="R870">
        <v>801</v>
      </c>
      <c r="S870" t="b">
        <v>0</v>
      </c>
      <c r="T870" t="s">
        <v>86</v>
      </c>
      <c r="U870" t="b">
        <v>1</v>
      </c>
      <c r="V870" t="s">
        <v>1900</v>
      </c>
      <c r="W870" s="1">
        <v>44634.732523148145</v>
      </c>
      <c r="X870">
        <v>631</v>
      </c>
      <c r="Y870">
        <v>159</v>
      </c>
      <c r="Z870">
        <v>0</v>
      </c>
      <c r="AA870">
        <v>159</v>
      </c>
      <c r="AB870">
        <v>0</v>
      </c>
      <c r="AC870">
        <v>24</v>
      </c>
      <c r="AD870">
        <v>31</v>
      </c>
      <c r="AE870">
        <v>0</v>
      </c>
      <c r="AF870">
        <v>0</v>
      </c>
      <c r="AG870">
        <v>0</v>
      </c>
      <c r="AH870" t="s">
        <v>122</v>
      </c>
      <c r="AI870" s="1">
        <v>44634.756435185183</v>
      </c>
      <c r="AJ870">
        <v>144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31</v>
      </c>
      <c r="AQ870">
        <v>0</v>
      </c>
      <c r="AR870">
        <v>0</v>
      </c>
      <c r="AS870">
        <v>0</v>
      </c>
      <c r="AT870" t="s">
        <v>86</v>
      </c>
      <c r="AU870" t="s">
        <v>86</v>
      </c>
      <c r="AV870" t="s">
        <v>86</v>
      </c>
      <c r="AW870" t="s">
        <v>86</v>
      </c>
      <c r="AX870" t="s">
        <v>86</v>
      </c>
      <c r="AY870" t="s">
        <v>86</v>
      </c>
      <c r="AZ870" t="s">
        <v>86</v>
      </c>
      <c r="BA870" t="s">
        <v>86</v>
      </c>
      <c r="BB870" t="s">
        <v>86</v>
      </c>
      <c r="BC870" t="s">
        <v>86</v>
      </c>
      <c r="BD870" t="s">
        <v>86</v>
      </c>
      <c r="BE870" t="s">
        <v>86</v>
      </c>
    </row>
    <row r="871" spans="1:57" x14ac:dyDescent="0.45">
      <c r="A871" t="s">
        <v>1942</v>
      </c>
      <c r="B871" t="s">
        <v>77</v>
      </c>
      <c r="C871" t="s">
        <v>1541</v>
      </c>
      <c r="D871" t="s">
        <v>79</v>
      </c>
      <c r="E871" s="2" t="str">
        <f>HYPERLINK("capsilon://?command=openfolder&amp;siteaddress=FAM.docvelocity-na8.net&amp;folderid=FX08825ED5-5A6C-727C-B1C8-49F086054BD5","FX22034798")</f>
        <v>FX22034798</v>
      </c>
      <c r="F871" t="s">
        <v>80</v>
      </c>
      <c r="G871" t="s">
        <v>80</v>
      </c>
      <c r="H871" t="s">
        <v>81</v>
      </c>
      <c r="I871" t="s">
        <v>1846</v>
      </c>
      <c r="J871">
        <v>56</v>
      </c>
      <c r="K871" t="s">
        <v>83</v>
      </c>
      <c r="L871" t="s">
        <v>84</v>
      </c>
      <c r="M871" t="s">
        <v>85</v>
      </c>
      <c r="N871">
        <v>2</v>
      </c>
      <c r="O871" s="1">
        <v>44634.732094907406</v>
      </c>
      <c r="P871" s="1">
        <v>44634.75886574074</v>
      </c>
      <c r="Q871">
        <v>1363</v>
      </c>
      <c r="R871">
        <v>950</v>
      </c>
      <c r="S871" t="b">
        <v>0</v>
      </c>
      <c r="T871" t="s">
        <v>86</v>
      </c>
      <c r="U871" t="b">
        <v>1</v>
      </c>
      <c r="V871" t="s">
        <v>1900</v>
      </c>
      <c r="W871" s="1">
        <v>44634.741111111114</v>
      </c>
      <c r="X871">
        <v>741</v>
      </c>
      <c r="Y871">
        <v>42</v>
      </c>
      <c r="Z871">
        <v>0</v>
      </c>
      <c r="AA871">
        <v>42</v>
      </c>
      <c r="AB871">
        <v>0</v>
      </c>
      <c r="AC871">
        <v>36</v>
      </c>
      <c r="AD871">
        <v>14</v>
      </c>
      <c r="AE871">
        <v>0</v>
      </c>
      <c r="AF871">
        <v>0</v>
      </c>
      <c r="AG871">
        <v>0</v>
      </c>
      <c r="AH871" t="s">
        <v>122</v>
      </c>
      <c r="AI871" s="1">
        <v>44634.75886574074</v>
      </c>
      <c r="AJ871">
        <v>209</v>
      </c>
      <c r="AK871">
        <v>2</v>
      </c>
      <c r="AL871">
        <v>0</v>
      </c>
      <c r="AM871">
        <v>2</v>
      </c>
      <c r="AN871">
        <v>0</v>
      </c>
      <c r="AO871">
        <v>1</v>
      </c>
      <c r="AP871">
        <v>12</v>
      </c>
      <c r="AQ871">
        <v>0</v>
      </c>
      <c r="AR871">
        <v>0</v>
      </c>
      <c r="AS871">
        <v>0</v>
      </c>
      <c r="AT871" t="s">
        <v>86</v>
      </c>
      <c r="AU871" t="s">
        <v>86</v>
      </c>
      <c r="AV871" t="s">
        <v>86</v>
      </c>
      <c r="AW871" t="s">
        <v>86</v>
      </c>
      <c r="AX871" t="s">
        <v>86</v>
      </c>
      <c r="AY871" t="s">
        <v>86</v>
      </c>
      <c r="AZ871" t="s">
        <v>86</v>
      </c>
      <c r="BA871" t="s">
        <v>86</v>
      </c>
      <c r="BB871" t="s">
        <v>86</v>
      </c>
      <c r="BC871" t="s">
        <v>86</v>
      </c>
      <c r="BD871" t="s">
        <v>86</v>
      </c>
      <c r="BE871" t="s">
        <v>86</v>
      </c>
    </row>
    <row r="872" spans="1:57" x14ac:dyDescent="0.45">
      <c r="A872" t="s">
        <v>1943</v>
      </c>
      <c r="B872" t="s">
        <v>77</v>
      </c>
      <c r="C872" t="s">
        <v>1541</v>
      </c>
      <c r="D872" t="s">
        <v>79</v>
      </c>
      <c r="E872" s="2" t="str">
        <f>HYPERLINK("capsilon://?command=openfolder&amp;siteaddress=FAM.docvelocity-na8.net&amp;folderid=FX08825ED5-5A6C-727C-B1C8-49F086054BD5","FX22034798")</f>
        <v>FX22034798</v>
      </c>
      <c r="F872" t="s">
        <v>80</v>
      </c>
      <c r="G872" t="s">
        <v>80</v>
      </c>
      <c r="H872" t="s">
        <v>81</v>
      </c>
      <c r="I872" t="s">
        <v>1848</v>
      </c>
      <c r="J872">
        <v>271</v>
      </c>
      <c r="K872" t="s">
        <v>83</v>
      </c>
      <c r="L872" t="s">
        <v>84</v>
      </c>
      <c r="M872" t="s">
        <v>85</v>
      </c>
      <c r="N872">
        <v>2</v>
      </c>
      <c r="O872" s="1">
        <v>44634.734548611108</v>
      </c>
      <c r="P872" s="1">
        <v>44634.802094907405</v>
      </c>
      <c r="Q872">
        <v>4272</v>
      </c>
      <c r="R872">
        <v>1564</v>
      </c>
      <c r="S872" t="b">
        <v>0</v>
      </c>
      <c r="T872" t="s">
        <v>86</v>
      </c>
      <c r="U872" t="b">
        <v>1</v>
      </c>
      <c r="V872" t="s">
        <v>1797</v>
      </c>
      <c r="W872" s="1">
        <v>44634.746412037035</v>
      </c>
      <c r="X872">
        <v>783</v>
      </c>
      <c r="Y872">
        <v>248</v>
      </c>
      <c r="Z872">
        <v>0</v>
      </c>
      <c r="AA872">
        <v>248</v>
      </c>
      <c r="AB872">
        <v>0</v>
      </c>
      <c r="AC872">
        <v>39</v>
      </c>
      <c r="AD872">
        <v>23</v>
      </c>
      <c r="AE872">
        <v>0</v>
      </c>
      <c r="AF872">
        <v>0</v>
      </c>
      <c r="AG872">
        <v>0</v>
      </c>
      <c r="AH872" t="s">
        <v>91</v>
      </c>
      <c r="AI872" s="1">
        <v>44634.802094907405</v>
      </c>
      <c r="AJ872">
        <v>746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23</v>
      </c>
      <c r="AQ872">
        <v>0</v>
      </c>
      <c r="AR872">
        <v>0</v>
      </c>
      <c r="AS872">
        <v>0</v>
      </c>
      <c r="AT872" t="s">
        <v>86</v>
      </c>
      <c r="AU872" t="s">
        <v>86</v>
      </c>
      <c r="AV872" t="s">
        <v>86</v>
      </c>
      <c r="AW872" t="s">
        <v>86</v>
      </c>
      <c r="AX872" t="s">
        <v>86</v>
      </c>
      <c r="AY872" t="s">
        <v>86</v>
      </c>
      <c r="AZ872" t="s">
        <v>86</v>
      </c>
      <c r="BA872" t="s">
        <v>86</v>
      </c>
      <c r="BB872" t="s">
        <v>86</v>
      </c>
      <c r="BC872" t="s">
        <v>86</v>
      </c>
      <c r="BD872" t="s">
        <v>86</v>
      </c>
      <c r="BE872" t="s">
        <v>86</v>
      </c>
    </row>
    <row r="873" spans="1:57" x14ac:dyDescent="0.45">
      <c r="A873" t="s">
        <v>1944</v>
      </c>
      <c r="B873" t="s">
        <v>77</v>
      </c>
      <c r="C873" t="s">
        <v>1851</v>
      </c>
      <c r="D873" t="s">
        <v>79</v>
      </c>
      <c r="E873" s="2" t="str">
        <f>HYPERLINK("capsilon://?command=openfolder&amp;siteaddress=FAM.docvelocity-na8.net&amp;folderid=FX8AEFD929-24D5-AC59-1F18-CE1F70A57CC2","FX22035794")</f>
        <v>FX22035794</v>
      </c>
      <c r="F873" t="s">
        <v>80</v>
      </c>
      <c r="G873" t="s">
        <v>80</v>
      </c>
      <c r="H873" t="s">
        <v>81</v>
      </c>
      <c r="I873" t="s">
        <v>1852</v>
      </c>
      <c r="J873">
        <v>446</v>
      </c>
      <c r="K873" t="s">
        <v>83</v>
      </c>
      <c r="L873" t="s">
        <v>84</v>
      </c>
      <c r="M873" t="s">
        <v>85</v>
      </c>
      <c r="N873">
        <v>2</v>
      </c>
      <c r="O873" s="1">
        <v>44634.742939814816</v>
      </c>
      <c r="P873" s="1">
        <v>44634.772719907407</v>
      </c>
      <c r="Q873">
        <v>689</v>
      </c>
      <c r="R873">
        <v>1884</v>
      </c>
      <c r="S873" t="b">
        <v>0</v>
      </c>
      <c r="T873" t="s">
        <v>86</v>
      </c>
      <c r="U873" t="b">
        <v>1</v>
      </c>
      <c r="V873" t="s">
        <v>1780</v>
      </c>
      <c r="W873" s="1">
        <v>44634.761516203704</v>
      </c>
      <c r="X873">
        <v>1257</v>
      </c>
      <c r="Y873">
        <v>374</v>
      </c>
      <c r="Z873">
        <v>0</v>
      </c>
      <c r="AA873">
        <v>374</v>
      </c>
      <c r="AB873">
        <v>0</v>
      </c>
      <c r="AC873">
        <v>9</v>
      </c>
      <c r="AD873">
        <v>72</v>
      </c>
      <c r="AE873">
        <v>0</v>
      </c>
      <c r="AF873">
        <v>0</v>
      </c>
      <c r="AG873">
        <v>0</v>
      </c>
      <c r="AH873" t="s">
        <v>122</v>
      </c>
      <c r="AI873" s="1">
        <v>44634.772719907407</v>
      </c>
      <c r="AJ873">
        <v>582</v>
      </c>
      <c r="AK873">
        <v>3</v>
      </c>
      <c r="AL873">
        <v>0</v>
      </c>
      <c r="AM873">
        <v>3</v>
      </c>
      <c r="AN873">
        <v>0</v>
      </c>
      <c r="AO873">
        <v>2</v>
      </c>
      <c r="AP873">
        <v>69</v>
      </c>
      <c r="AQ873">
        <v>0</v>
      </c>
      <c r="AR873">
        <v>0</v>
      </c>
      <c r="AS873">
        <v>0</v>
      </c>
      <c r="AT873" t="s">
        <v>86</v>
      </c>
      <c r="AU873" t="s">
        <v>86</v>
      </c>
      <c r="AV873" t="s">
        <v>86</v>
      </c>
      <c r="AW873" t="s">
        <v>86</v>
      </c>
      <c r="AX873" t="s">
        <v>86</v>
      </c>
      <c r="AY873" t="s">
        <v>86</v>
      </c>
      <c r="AZ873" t="s">
        <v>86</v>
      </c>
      <c r="BA873" t="s">
        <v>86</v>
      </c>
      <c r="BB873" t="s">
        <v>86</v>
      </c>
      <c r="BC873" t="s">
        <v>86</v>
      </c>
      <c r="BD873" t="s">
        <v>86</v>
      </c>
      <c r="BE873" t="s">
        <v>86</v>
      </c>
    </row>
    <row r="874" spans="1:57" x14ac:dyDescent="0.45">
      <c r="A874" t="s">
        <v>1945</v>
      </c>
      <c r="B874" t="s">
        <v>77</v>
      </c>
      <c r="C874" t="s">
        <v>1855</v>
      </c>
      <c r="D874" t="s">
        <v>79</v>
      </c>
      <c r="E874" s="2" t="str">
        <f>HYPERLINK("capsilon://?command=openfolder&amp;siteaddress=FAM.docvelocity-na8.net&amp;folderid=FX134A259B-59C0-E00B-793E-C90CC41A9DE3","FX22035496")</f>
        <v>FX22035496</v>
      </c>
      <c r="F874" t="s">
        <v>80</v>
      </c>
      <c r="G874" t="s">
        <v>80</v>
      </c>
      <c r="H874" t="s">
        <v>81</v>
      </c>
      <c r="I874" t="s">
        <v>1856</v>
      </c>
      <c r="J874">
        <v>281</v>
      </c>
      <c r="K874" t="s">
        <v>83</v>
      </c>
      <c r="L874" t="s">
        <v>84</v>
      </c>
      <c r="M874" t="s">
        <v>85</v>
      </c>
      <c r="N874">
        <v>2</v>
      </c>
      <c r="O874" s="1">
        <v>44634.745567129627</v>
      </c>
      <c r="P874" s="1">
        <v>44635.190509259257</v>
      </c>
      <c r="Q874">
        <v>31604</v>
      </c>
      <c r="R874">
        <v>6839</v>
      </c>
      <c r="S874" t="b">
        <v>0</v>
      </c>
      <c r="T874" t="s">
        <v>86</v>
      </c>
      <c r="U874" t="b">
        <v>1</v>
      </c>
      <c r="V874" t="s">
        <v>1797</v>
      </c>
      <c r="W874" s="1">
        <v>44634.797129629631</v>
      </c>
      <c r="X874">
        <v>3804</v>
      </c>
      <c r="Y874">
        <v>264</v>
      </c>
      <c r="Z874">
        <v>0</v>
      </c>
      <c r="AA874">
        <v>264</v>
      </c>
      <c r="AB874">
        <v>0</v>
      </c>
      <c r="AC874">
        <v>213</v>
      </c>
      <c r="AD874">
        <v>17</v>
      </c>
      <c r="AE874">
        <v>0</v>
      </c>
      <c r="AF874">
        <v>0</v>
      </c>
      <c r="AG874">
        <v>0</v>
      </c>
      <c r="AH874" t="s">
        <v>746</v>
      </c>
      <c r="AI874" s="1">
        <v>44635.190509259257</v>
      </c>
      <c r="AJ874">
        <v>2094</v>
      </c>
      <c r="AK874">
        <v>17</v>
      </c>
      <c r="AL874">
        <v>0</v>
      </c>
      <c r="AM874">
        <v>17</v>
      </c>
      <c r="AN874">
        <v>0</v>
      </c>
      <c r="AO874">
        <v>17</v>
      </c>
      <c r="AP874">
        <v>0</v>
      </c>
      <c r="AQ874">
        <v>0</v>
      </c>
      <c r="AR874">
        <v>0</v>
      </c>
      <c r="AS874">
        <v>0</v>
      </c>
      <c r="AT874" t="s">
        <v>86</v>
      </c>
      <c r="AU874" t="s">
        <v>86</v>
      </c>
      <c r="AV874" t="s">
        <v>86</v>
      </c>
      <c r="AW874" t="s">
        <v>86</v>
      </c>
      <c r="AX874" t="s">
        <v>86</v>
      </c>
      <c r="AY874" t="s">
        <v>86</v>
      </c>
      <c r="AZ874" t="s">
        <v>86</v>
      </c>
      <c r="BA874" t="s">
        <v>86</v>
      </c>
      <c r="BB874" t="s">
        <v>86</v>
      </c>
      <c r="BC874" t="s">
        <v>86</v>
      </c>
      <c r="BD874" t="s">
        <v>86</v>
      </c>
      <c r="BE874" t="s">
        <v>86</v>
      </c>
    </row>
    <row r="875" spans="1:57" x14ac:dyDescent="0.45">
      <c r="A875" t="s">
        <v>1946</v>
      </c>
      <c r="B875" t="s">
        <v>77</v>
      </c>
      <c r="C875" t="s">
        <v>1861</v>
      </c>
      <c r="D875" t="s">
        <v>79</v>
      </c>
      <c r="E875" s="2" t="str">
        <f>HYPERLINK("capsilon://?command=openfolder&amp;siteaddress=FAM.docvelocity-na8.net&amp;folderid=FXF2E6F885-A3E2-6DBB-32AE-6CEC9769AE1E","FX22033875")</f>
        <v>FX22033875</v>
      </c>
      <c r="F875" t="s">
        <v>80</v>
      </c>
      <c r="G875" t="s">
        <v>80</v>
      </c>
      <c r="H875" t="s">
        <v>81</v>
      </c>
      <c r="I875" t="s">
        <v>1862</v>
      </c>
      <c r="J875">
        <v>130</v>
      </c>
      <c r="K875" t="s">
        <v>83</v>
      </c>
      <c r="L875" t="s">
        <v>84</v>
      </c>
      <c r="M875" t="s">
        <v>85</v>
      </c>
      <c r="N875">
        <v>2</v>
      </c>
      <c r="O875" s="1">
        <v>44634.747314814813</v>
      </c>
      <c r="P875" s="1">
        <v>44634.773935185185</v>
      </c>
      <c r="Q875">
        <v>1727</v>
      </c>
      <c r="R875">
        <v>573</v>
      </c>
      <c r="S875" t="b">
        <v>0</v>
      </c>
      <c r="T875" t="s">
        <v>86</v>
      </c>
      <c r="U875" t="b">
        <v>1</v>
      </c>
      <c r="V875" t="s">
        <v>1787</v>
      </c>
      <c r="W875" s="1">
        <v>44634.758680555555</v>
      </c>
      <c r="X875">
        <v>463</v>
      </c>
      <c r="Y875">
        <v>113</v>
      </c>
      <c r="Z875">
        <v>0</v>
      </c>
      <c r="AA875">
        <v>113</v>
      </c>
      <c r="AB875">
        <v>0</v>
      </c>
      <c r="AC875">
        <v>24</v>
      </c>
      <c r="AD875">
        <v>17</v>
      </c>
      <c r="AE875">
        <v>0</v>
      </c>
      <c r="AF875">
        <v>0</v>
      </c>
      <c r="AG875">
        <v>0</v>
      </c>
      <c r="AH875" t="s">
        <v>122</v>
      </c>
      <c r="AI875" s="1">
        <v>44634.773935185185</v>
      </c>
      <c r="AJ875">
        <v>104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17</v>
      </c>
      <c r="AQ875">
        <v>0</v>
      </c>
      <c r="AR875">
        <v>0</v>
      </c>
      <c r="AS875">
        <v>0</v>
      </c>
      <c r="AT875" t="s">
        <v>86</v>
      </c>
      <c r="AU875" t="s">
        <v>86</v>
      </c>
      <c r="AV875" t="s">
        <v>86</v>
      </c>
      <c r="AW875" t="s">
        <v>86</v>
      </c>
      <c r="AX875" t="s">
        <v>86</v>
      </c>
      <c r="AY875" t="s">
        <v>86</v>
      </c>
      <c r="AZ875" t="s">
        <v>86</v>
      </c>
      <c r="BA875" t="s">
        <v>86</v>
      </c>
      <c r="BB875" t="s">
        <v>86</v>
      </c>
      <c r="BC875" t="s">
        <v>86</v>
      </c>
      <c r="BD875" t="s">
        <v>86</v>
      </c>
      <c r="BE875" t="s">
        <v>86</v>
      </c>
    </row>
    <row r="876" spans="1:57" x14ac:dyDescent="0.45">
      <c r="A876" t="s">
        <v>1947</v>
      </c>
      <c r="B876" t="s">
        <v>77</v>
      </c>
      <c r="C876" t="s">
        <v>1864</v>
      </c>
      <c r="D876" t="s">
        <v>79</v>
      </c>
      <c r="E876" s="2" t="str">
        <f>HYPERLINK("capsilon://?command=openfolder&amp;siteaddress=FAM.docvelocity-na8.net&amp;folderid=FX3FB643EB-0E29-6CE8-0B41-BDEC531F32CC","FX22035910")</f>
        <v>FX22035910</v>
      </c>
      <c r="F876" t="s">
        <v>80</v>
      </c>
      <c r="G876" t="s">
        <v>80</v>
      </c>
      <c r="H876" t="s">
        <v>81</v>
      </c>
      <c r="I876" t="s">
        <v>1865</v>
      </c>
      <c r="J876">
        <v>184</v>
      </c>
      <c r="K876" t="s">
        <v>83</v>
      </c>
      <c r="L876" t="s">
        <v>84</v>
      </c>
      <c r="M876" t="s">
        <v>85</v>
      </c>
      <c r="N876">
        <v>2</v>
      </c>
      <c r="O876" s="1">
        <v>44634.751354166663</v>
      </c>
      <c r="P876" s="1">
        <v>44634.777685185189</v>
      </c>
      <c r="Q876">
        <v>1339</v>
      </c>
      <c r="R876">
        <v>936</v>
      </c>
      <c r="S876" t="b">
        <v>0</v>
      </c>
      <c r="T876" t="s">
        <v>86</v>
      </c>
      <c r="U876" t="b">
        <v>1</v>
      </c>
      <c r="V876" t="s">
        <v>1816</v>
      </c>
      <c r="W876" s="1">
        <v>44634.760972222219</v>
      </c>
      <c r="X876">
        <v>607</v>
      </c>
      <c r="Y876">
        <v>155</v>
      </c>
      <c r="Z876">
        <v>0</v>
      </c>
      <c r="AA876">
        <v>155</v>
      </c>
      <c r="AB876">
        <v>0</v>
      </c>
      <c r="AC876">
        <v>8</v>
      </c>
      <c r="AD876">
        <v>29</v>
      </c>
      <c r="AE876">
        <v>0</v>
      </c>
      <c r="AF876">
        <v>0</v>
      </c>
      <c r="AG876">
        <v>0</v>
      </c>
      <c r="AH876" t="s">
        <v>122</v>
      </c>
      <c r="AI876" s="1">
        <v>44634.777685185189</v>
      </c>
      <c r="AJ876">
        <v>323</v>
      </c>
      <c r="AK876">
        <v>2</v>
      </c>
      <c r="AL876">
        <v>0</v>
      </c>
      <c r="AM876">
        <v>2</v>
      </c>
      <c r="AN876">
        <v>0</v>
      </c>
      <c r="AO876">
        <v>1</v>
      </c>
      <c r="AP876">
        <v>27</v>
      </c>
      <c r="AQ876">
        <v>0</v>
      </c>
      <c r="AR876">
        <v>0</v>
      </c>
      <c r="AS876">
        <v>0</v>
      </c>
      <c r="AT876" t="s">
        <v>86</v>
      </c>
      <c r="AU876" t="s">
        <v>86</v>
      </c>
      <c r="AV876" t="s">
        <v>86</v>
      </c>
      <c r="AW876" t="s">
        <v>86</v>
      </c>
      <c r="AX876" t="s">
        <v>86</v>
      </c>
      <c r="AY876" t="s">
        <v>86</v>
      </c>
      <c r="AZ876" t="s">
        <v>86</v>
      </c>
      <c r="BA876" t="s">
        <v>86</v>
      </c>
      <c r="BB876" t="s">
        <v>86</v>
      </c>
      <c r="BC876" t="s">
        <v>86</v>
      </c>
      <c r="BD876" t="s">
        <v>86</v>
      </c>
      <c r="BE876" t="s">
        <v>86</v>
      </c>
    </row>
    <row r="877" spans="1:57" x14ac:dyDescent="0.45">
      <c r="A877" t="s">
        <v>1948</v>
      </c>
      <c r="B877" t="s">
        <v>77</v>
      </c>
      <c r="C877" t="s">
        <v>1872</v>
      </c>
      <c r="D877" t="s">
        <v>79</v>
      </c>
      <c r="E877" s="2" t="str">
        <f>HYPERLINK("capsilon://?command=openfolder&amp;siteaddress=FAM.docvelocity-na8.net&amp;folderid=FX765A03FE-9B55-1D07-A8F4-09E5A1D4A530","FX22035967")</f>
        <v>FX22035967</v>
      </c>
      <c r="F877" t="s">
        <v>80</v>
      </c>
      <c r="G877" t="s">
        <v>80</v>
      </c>
      <c r="H877" t="s">
        <v>81</v>
      </c>
      <c r="I877" t="s">
        <v>1873</v>
      </c>
      <c r="J877">
        <v>324</v>
      </c>
      <c r="K877" t="s">
        <v>83</v>
      </c>
      <c r="L877" t="s">
        <v>84</v>
      </c>
      <c r="M877" t="s">
        <v>85</v>
      </c>
      <c r="N877">
        <v>2</v>
      </c>
      <c r="O877" s="1">
        <v>44634.753622685188</v>
      </c>
      <c r="P877" s="1">
        <v>44634.780844907407</v>
      </c>
      <c r="Q877">
        <v>1389</v>
      </c>
      <c r="R877">
        <v>963</v>
      </c>
      <c r="S877" t="b">
        <v>0</v>
      </c>
      <c r="T877" t="s">
        <v>86</v>
      </c>
      <c r="U877" t="b">
        <v>1</v>
      </c>
      <c r="V877" t="s">
        <v>1895</v>
      </c>
      <c r="W877" s="1">
        <v>44634.762164351851</v>
      </c>
      <c r="X877">
        <v>691</v>
      </c>
      <c r="Y877">
        <v>273</v>
      </c>
      <c r="Z877">
        <v>0</v>
      </c>
      <c r="AA877">
        <v>273</v>
      </c>
      <c r="AB877">
        <v>0</v>
      </c>
      <c r="AC877">
        <v>24</v>
      </c>
      <c r="AD877">
        <v>51</v>
      </c>
      <c r="AE877">
        <v>0</v>
      </c>
      <c r="AF877">
        <v>0</v>
      </c>
      <c r="AG877">
        <v>0</v>
      </c>
      <c r="AH877" t="s">
        <v>122</v>
      </c>
      <c r="AI877" s="1">
        <v>44634.780844907407</v>
      </c>
      <c r="AJ877">
        <v>272</v>
      </c>
      <c r="AK877">
        <v>2</v>
      </c>
      <c r="AL877">
        <v>0</v>
      </c>
      <c r="AM877">
        <v>2</v>
      </c>
      <c r="AN877">
        <v>0</v>
      </c>
      <c r="AO877">
        <v>1</v>
      </c>
      <c r="AP877">
        <v>49</v>
      </c>
      <c r="AQ877">
        <v>0</v>
      </c>
      <c r="AR877">
        <v>0</v>
      </c>
      <c r="AS877">
        <v>0</v>
      </c>
      <c r="AT877" t="s">
        <v>86</v>
      </c>
      <c r="AU877" t="s">
        <v>86</v>
      </c>
      <c r="AV877" t="s">
        <v>86</v>
      </c>
      <c r="AW877" t="s">
        <v>86</v>
      </c>
      <c r="AX877" t="s">
        <v>86</v>
      </c>
      <c r="AY877" t="s">
        <v>86</v>
      </c>
      <c r="AZ877" t="s">
        <v>86</v>
      </c>
      <c r="BA877" t="s">
        <v>86</v>
      </c>
      <c r="BB877" t="s">
        <v>86</v>
      </c>
      <c r="BC877" t="s">
        <v>86</v>
      </c>
      <c r="BD877" t="s">
        <v>86</v>
      </c>
      <c r="BE877" t="s">
        <v>86</v>
      </c>
    </row>
    <row r="878" spans="1:57" x14ac:dyDescent="0.45">
      <c r="A878" t="s">
        <v>1949</v>
      </c>
      <c r="B878" t="s">
        <v>77</v>
      </c>
      <c r="C878" t="s">
        <v>1950</v>
      </c>
      <c r="D878" t="s">
        <v>79</v>
      </c>
      <c r="E878" s="2" t="str">
        <f>HYPERLINK("capsilon://?command=openfolder&amp;siteaddress=FAM.docvelocity-na8.net&amp;folderid=FX8D713752-EDB7-BEA0-5118-ACB0ED5BCD2A","FX22034724")</f>
        <v>FX22034724</v>
      </c>
      <c r="F878" t="s">
        <v>80</v>
      </c>
      <c r="G878" t="s">
        <v>80</v>
      </c>
      <c r="H878" t="s">
        <v>81</v>
      </c>
      <c r="I878" t="s">
        <v>1951</v>
      </c>
      <c r="J878">
        <v>109</v>
      </c>
      <c r="K878" t="s">
        <v>83</v>
      </c>
      <c r="L878" t="s">
        <v>84</v>
      </c>
      <c r="M878" t="s">
        <v>85</v>
      </c>
      <c r="N878">
        <v>1</v>
      </c>
      <c r="O878" s="1">
        <v>44634.772557870368</v>
      </c>
      <c r="P878" s="1">
        <v>44635.159456018519</v>
      </c>
      <c r="Q878">
        <v>31522</v>
      </c>
      <c r="R878">
        <v>1906</v>
      </c>
      <c r="S878" t="b">
        <v>0</v>
      </c>
      <c r="T878" t="s">
        <v>86</v>
      </c>
      <c r="U878" t="b">
        <v>0</v>
      </c>
      <c r="V878" t="s">
        <v>1952</v>
      </c>
      <c r="W878" s="1">
        <v>44635.159456018519</v>
      </c>
      <c r="X878">
        <v>342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109</v>
      </c>
      <c r="AE878">
        <v>104</v>
      </c>
      <c r="AF878">
        <v>0</v>
      </c>
      <c r="AG878">
        <v>5</v>
      </c>
      <c r="AH878" t="s">
        <v>86</v>
      </c>
      <c r="AI878" t="s">
        <v>86</v>
      </c>
      <c r="AJ878" t="s">
        <v>86</v>
      </c>
      <c r="AK878" t="s">
        <v>86</v>
      </c>
      <c r="AL878" t="s">
        <v>86</v>
      </c>
      <c r="AM878" t="s">
        <v>86</v>
      </c>
      <c r="AN878" t="s">
        <v>86</v>
      </c>
      <c r="AO878" t="s">
        <v>86</v>
      </c>
      <c r="AP878" t="s">
        <v>86</v>
      </c>
      <c r="AQ878" t="s">
        <v>86</v>
      </c>
      <c r="AR878" t="s">
        <v>86</v>
      </c>
      <c r="AS878" t="s">
        <v>86</v>
      </c>
      <c r="AT878" t="s">
        <v>86</v>
      </c>
      <c r="AU878" t="s">
        <v>86</v>
      </c>
      <c r="AV878" t="s">
        <v>86</v>
      </c>
      <c r="AW878" t="s">
        <v>86</v>
      </c>
      <c r="AX878" t="s">
        <v>86</v>
      </c>
      <c r="AY878" t="s">
        <v>86</v>
      </c>
      <c r="AZ878" t="s">
        <v>86</v>
      </c>
      <c r="BA878" t="s">
        <v>86</v>
      </c>
      <c r="BB878" t="s">
        <v>86</v>
      </c>
      <c r="BC878" t="s">
        <v>86</v>
      </c>
      <c r="BD878" t="s">
        <v>86</v>
      </c>
      <c r="BE878" t="s">
        <v>86</v>
      </c>
    </row>
    <row r="879" spans="1:57" x14ac:dyDescent="0.45">
      <c r="A879" t="s">
        <v>1953</v>
      </c>
      <c r="B879" t="s">
        <v>77</v>
      </c>
      <c r="C879" t="s">
        <v>1950</v>
      </c>
      <c r="D879" t="s">
        <v>79</v>
      </c>
      <c r="E879" s="2" t="str">
        <f>HYPERLINK("capsilon://?command=openfolder&amp;siteaddress=FAM.docvelocity-na8.net&amp;folderid=FX8D713752-EDB7-BEA0-5118-ACB0ED5BCD2A","FX22034724")</f>
        <v>FX22034724</v>
      </c>
      <c r="F879" t="s">
        <v>80</v>
      </c>
      <c r="G879" t="s">
        <v>80</v>
      </c>
      <c r="H879" t="s">
        <v>81</v>
      </c>
      <c r="I879" t="s">
        <v>1954</v>
      </c>
      <c r="J879">
        <v>28</v>
      </c>
      <c r="K879" t="s">
        <v>83</v>
      </c>
      <c r="L879" t="s">
        <v>84</v>
      </c>
      <c r="M879" t="s">
        <v>85</v>
      </c>
      <c r="N879">
        <v>2</v>
      </c>
      <c r="O879" s="1">
        <v>44634.7734375</v>
      </c>
      <c r="P879" s="1">
        <v>44635.270416666666</v>
      </c>
      <c r="Q879">
        <v>42116</v>
      </c>
      <c r="R879">
        <v>823</v>
      </c>
      <c r="S879" t="b">
        <v>0</v>
      </c>
      <c r="T879" t="s">
        <v>86</v>
      </c>
      <c r="U879" t="b">
        <v>0</v>
      </c>
      <c r="V879" t="s">
        <v>202</v>
      </c>
      <c r="W879" s="1">
        <v>44634.782048611109</v>
      </c>
      <c r="X879">
        <v>718</v>
      </c>
      <c r="Y879">
        <v>21</v>
      </c>
      <c r="Z879">
        <v>0</v>
      </c>
      <c r="AA879">
        <v>21</v>
      </c>
      <c r="AB879">
        <v>0</v>
      </c>
      <c r="AC879">
        <v>0</v>
      </c>
      <c r="AD879">
        <v>7</v>
      </c>
      <c r="AE879">
        <v>0</v>
      </c>
      <c r="AF879">
        <v>0</v>
      </c>
      <c r="AG879">
        <v>0</v>
      </c>
      <c r="AH879" t="s">
        <v>257</v>
      </c>
      <c r="AI879" s="1">
        <v>44635.270416666666</v>
      </c>
      <c r="AJ879">
        <v>105</v>
      </c>
      <c r="AK879">
        <v>1</v>
      </c>
      <c r="AL879">
        <v>0</v>
      </c>
      <c r="AM879">
        <v>1</v>
      </c>
      <c r="AN879">
        <v>0</v>
      </c>
      <c r="AO879">
        <v>0</v>
      </c>
      <c r="AP879">
        <v>6</v>
      </c>
      <c r="AQ879">
        <v>0</v>
      </c>
      <c r="AR879">
        <v>0</v>
      </c>
      <c r="AS879">
        <v>0</v>
      </c>
      <c r="AT879" t="s">
        <v>86</v>
      </c>
      <c r="AU879" t="s">
        <v>86</v>
      </c>
      <c r="AV879" t="s">
        <v>86</v>
      </c>
      <c r="AW879" t="s">
        <v>86</v>
      </c>
      <c r="AX879" t="s">
        <v>86</v>
      </c>
      <c r="AY879" t="s">
        <v>86</v>
      </c>
      <c r="AZ879" t="s">
        <v>86</v>
      </c>
      <c r="BA879" t="s">
        <v>86</v>
      </c>
      <c r="BB879" t="s">
        <v>86</v>
      </c>
      <c r="BC879" t="s">
        <v>86</v>
      </c>
      <c r="BD879" t="s">
        <v>86</v>
      </c>
      <c r="BE879" t="s">
        <v>86</v>
      </c>
    </row>
    <row r="880" spans="1:57" x14ac:dyDescent="0.45">
      <c r="A880" t="s">
        <v>1955</v>
      </c>
      <c r="B880" t="s">
        <v>77</v>
      </c>
      <c r="C880" t="s">
        <v>1956</v>
      </c>
      <c r="D880" t="s">
        <v>79</v>
      </c>
      <c r="E880" s="2" t="str">
        <f>HYPERLINK("capsilon://?command=openfolder&amp;siteaddress=FAM.docvelocity-na8.net&amp;folderid=FXCBD132FF-A495-8263-8404-2C8760DB9171","FX220212086")</f>
        <v>FX220212086</v>
      </c>
      <c r="F880" t="s">
        <v>80</v>
      </c>
      <c r="G880" t="s">
        <v>80</v>
      </c>
      <c r="H880" t="s">
        <v>81</v>
      </c>
      <c r="I880" t="s">
        <v>1957</v>
      </c>
      <c r="J880">
        <v>0</v>
      </c>
      <c r="K880" t="s">
        <v>83</v>
      </c>
      <c r="L880" t="s">
        <v>84</v>
      </c>
      <c r="M880" t="s">
        <v>85</v>
      </c>
      <c r="N880">
        <v>1</v>
      </c>
      <c r="O880" s="1">
        <v>44621.026875000003</v>
      </c>
      <c r="P880" s="1">
        <v>44621.289178240739</v>
      </c>
      <c r="Q880">
        <v>21858</v>
      </c>
      <c r="R880">
        <v>805</v>
      </c>
      <c r="S880" t="b">
        <v>0</v>
      </c>
      <c r="T880" t="s">
        <v>86</v>
      </c>
      <c r="U880" t="b">
        <v>0</v>
      </c>
      <c r="V880" t="s">
        <v>551</v>
      </c>
      <c r="W880" s="1">
        <v>44621.289178240739</v>
      </c>
      <c r="X880">
        <v>300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66</v>
      </c>
      <c r="AF880">
        <v>0</v>
      </c>
      <c r="AG880">
        <v>4</v>
      </c>
      <c r="AH880" t="s">
        <v>86</v>
      </c>
      <c r="AI880" t="s">
        <v>86</v>
      </c>
      <c r="AJ880" t="s">
        <v>86</v>
      </c>
      <c r="AK880" t="s">
        <v>86</v>
      </c>
      <c r="AL880" t="s">
        <v>86</v>
      </c>
      <c r="AM880" t="s">
        <v>86</v>
      </c>
      <c r="AN880" t="s">
        <v>86</v>
      </c>
      <c r="AO880" t="s">
        <v>86</v>
      </c>
      <c r="AP880" t="s">
        <v>86</v>
      </c>
      <c r="AQ880" t="s">
        <v>86</v>
      </c>
      <c r="AR880" t="s">
        <v>86</v>
      </c>
      <c r="AS880" t="s">
        <v>86</v>
      </c>
      <c r="AT880" t="s">
        <v>86</v>
      </c>
      <c r="AU880" t="s">
        <v>86</v>
      </c>
      <c r="AV880" t="s">
        <v>86</v>
      </c>
      <c r="AW880" t="s">
        <v>86</v>
      </c>
      <c r="AX880" t="s">
        <v>86</v>
      </c>
      <c r="AY880" t="s">
        <v>86</v>
      </c>
      <c r="AZ880" t="s">
        <v>86</v>
      </c>
      <c r="BA880" t="s">
        <v>86</v>
      </c>
      <c r="BB880" t="s">
        <v>86</v>
      </c>
      <c r="BC880" t="s">
        <v>86</v>
      </c>
      <c r="BD880" t="s">
        <v>86</v>
      </c>
      <c r="BE880" t="s">
        <v>86</v>
      </c>
    </row>
    <row r="881" spans="1:57" x14ac:dyDescent="0.45">
      <c r="A881" t="s">
        <v>1958</v>
      </c>
      <c r="B881" t="s">
        <v>77</v>
      </c>
      <c r="C881" t="s">
        <v>1959</v>
      </c>
      <c r="D881" t="s">
        <v>79</v>
      </c>
      <c r="E881" s="2" t="str">
        <f>HYPERLINK("capsilon://?command=openfolder&amp;siteaddress=FAM.docvelocity-na8.net&amp;folderid=FXBC75BFF5-CE95-6FA5-0850-2268A1ADC065","FX22034931")</f>
        <v>FX22034931</v>
      </c>
      <c r="F881" t="s">
        <v>80</v>
      </c>
      <c r="G881" t="s">
        <v>80</v>
      </c>
      <c r="H881" t="s">
        <v>81</v>
      </c>
      <c r="I881" t="s">
        <v>1960</v>
      </c>
      <c r="J881">
        <v>170</v>
      </c>
      <c r="K881" t="s">
        <v>83</v>
      </c>
      <c r="L881" t="s">
        <v>84</v>
      </c>
      <c r="M881" t="s">
        <v>85</v>
      </c>
      <c r="N881">
        <v>1</v>
      </c>
      <c r="O881" s="1">
        <v>44634.789768518516</v>
      </c>
      <c r="P881" s="1">
        <v>44635.169930555552</v>
      </c>
      <c r="Q881">
        <v>31592</v>
      </c>
      <c r="R881">
        <v>1254</v>
      </c>
      <c r="S881" t="b">
        <v>0</v>
      </c>
      <c r="T881" t="s">
        <v>86</v>
      </c>
      <c r="U881" t="b">
        <v>0</v>
      </c>
      <c r="V881" t="s">
        <v>1952</v>
      </c>
      <c r="W881" s="1">
        <v>44635.169930555552</v>
      </c>
      <c r="X881">
        <v>386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170</v>
      </c>
      <c r="AE881">
        <v>158</v>
      </c>
      <c r="AF881">
        <v>0</v>
      </c>
      <c r="AG881">
        <v>4</v>
      </c>
      <c r="AH881" t="s">
        <v>86</v>
      </c>
      <c r="AI881" t="s">
        <v>86</v>
      </c>
      <c r="AJ881" t="s">
        <v>86</v>
      </c>
      <c r="AK881" t="s">
        <v>86</v>
      </c>
      <c r="AL881" t="s">
        <v>86</v>
      </c>
      <c r="AM881" t="s">
        <v>86</v>
      </c>
      <c r="AN881" t="s">
        <v>86</v>
      </c>
      <c r="AO881" t="s">
        <v>86</v>
      </c>
      <c r="AP881" t="s">
        <v>86</v>
      </c>
      <c r="AQ881" t="s">
        <v>86</v>
      </c>
      <c r="AR881" t="s">
        <v>86</v>
      </c>
      <c r="AS881" t="s">
        <v>86</v>
      </c>
      <c r="AT881" t="s">
        <v>86</v>
      </c>
      <c r="AU881" t="s">
        <v>86</v>
      </c>
      <c r="AV881" t="s">
        <v>86</v>
      </c>
      <c r="AW881" t="s">
        <v>86</v>
      </c>
      <c r="AX881" t="s">
        <v>86</v>
      </c>
      <c r="AY881" t="s">
        <v>86</v>
      </c>
      <c r="AZ881" t="s">
        <v>86</v>
      </c>
      <c r="BA881" t="s">
        <v>86</v>
      </c>
      <c r="BB881" t="s">
        <v>86</v>
      </c>
      <c r="BC881" t="s">
        <v>86</v>
      </c>
      <c r="BD881" t="s">
        <v>86</v>
      </c>
      <c r="BE881" t="s">
        <v>86</v>
      </c>
    </row>
    <row r="882" spans="1:57" x14ac:dyDescent="0.45">
      <c r="A882" t="s">
        <v>1961</v>
      </c>
      <c r="B882" t="s">
        <v>77</v>
      </c>
      <c r="C882" t="s">
        <v>1875</v>
      </c>
      <c r="D882" t="s">
        <v>79</v>
      </c>
      <c r="E882" s="2" t="str">
        <f>HYPERLINK("capsilon://?command=openfolder&amp;siteaddress=FAM.docvelocity-na8.net&amp;folderid=FX8DC786ED-EA0A-BCCB-05A2-5FAA3FCCF8CE","FX22035996")</f>
        <v>FX22035996</v>
      </c>
      <c r="F882" t="s">
        <v>80</v>
      </c>
      <c r="G882" t="s">
        <v>80</v>
      </c>
      <c r="H882" t="s">
        <v>81</v>
      </c>
      <c r="I882" t="s">
        <v>1876</v>
      </c>
      <c r="J882">
        <v>278</v>
      </c>
      <c r="K882" t="s">
        <v>83</v>
      </c>
      <c r="L882" t="s">
        <v>84</v>
      </c>
      <c r="M882" t="s">
        <v>85</v>
      </c>
      <c r="N882">
        <v>2</v>
      </c>
      <c r="O882" s="1">
        <v>44634.795682870368</v>
      </c>
      <c r="P882" s="1">
        <v>44635.196469907409</v>
      </c>
      <c r="Q882">
        <v>30862</v>
      </c>
      <c r="R882">
        <v>3766</v>
      </c>
      <c r="S882" t="b">
        <v>0</v>
      </c>
      <c r="T882" t="s">
        <v>86</v>
      </c>
      <c r="U882" t="b">
        <v>1</v>
      </c>
      <c r="V882" t="s">
        <v>1825</v>
      </c>
      <c r="W882" s="1">
        <v>44634.818368055552</v>
      </c>
      <c r="X882">
        <v>1231</v>
      </c>
      <c r="Y882">
        <v>234</v>
      </c>
      <c r="Z882">
        <v>0</v>
      </c>
      <c r="AA882">
        <v>234</v>
      </c>
      <c r="AB882">
        <v>0</v>
      </c>
      <c r="AC882">
        <v>2</v>
      </c>
      <c r="AD882">
        <v>44</v>
      </c>
      <c r="AE882">
        <v>0</v>
      </c>
      <c r="AF882">
        <v>0</v>
      </c>
      <c r="AG882">
        <v>0</v>
      </c>
      <c r="AH882" t="s">
        <v>257</v>
      </c>
      <c r="AI882" s="1">
        <v>44635.196469907409</v>
      </c>
      <c r="AJ882">
        <v>2011</v>
      </c>
      <c r="AK882">
        <v>69</v>
      </c>
      <c r="AL882">
        <v>0</v>
      </c>
      <c r="AM882">
        <v>69</v>
      </c>
      <c r="AN882">
        <v>0</v>
      </c>
      <c r="AO882">
        <v>66</v>
      </c>
      <c r="AP882">
        <v>-25</v>
      </c>
      <c r="AQ882">
        <v>0</v>
      </c>
      <c r="AR882">
        <v>0</v>
      </c>
      <c r="AS882">
        <v>0</v>
      </c>
      <c r="AT882" t="s">
        <v>86</v>
      </c>
      <c r="AU882" t="s">
        <v>86</v>
      </c>
      <c r="AV882" t="s">
        <v>86</v>
      </c>
      <c r="AW882" t="s">
        <v>86</v>
      </c>
      <c r="AX882" t="s">
        <v>86</v>
      </c>
      <c r="AY882" t="s">
        <v>86</v>
      </c>
      <c r="AZ882" t="s">
        <v>86</v>
      </c>
      <c r="BA882" t="s">
        <v>86</v>
      </c>
      <c r="BB882" t="s">
        <v>86</v>
      </c>
      <c r="BC882" t="s">
        <v>86</v>
      </c>
      <c r="BD882" t="s">
        <v>86</v>
      </c>
      <c r="BE882" t="s">
        <v>86</v>
      </c>
    </row>
    <row r="883" spans="1:57" x14ac:dyDescent="0.45">
      <c r="A883" t="s">
        <v>1962</v>
      </c>
      <c r="B883" t="s">
        <v>77</v>
      </c>
      <c r="C883" t="s">
        <v>1908</v>
      </c>
      <c r="D883" t="s">
        <v>79</v>
      </c>
      <c r="E883" s="2" t="str">
        <f>HYPERLINK("capsilon://?command=openfolder&amp;siteaddress=FAM.docvelocity-na8.net&amp;folderid=FX691AAA62-B985-E8EA-5910-8475483E1DCC","FX22026855")</f>
        <v>FX22026855</v>
      </c>
      <c r="F883" t="s">
        <v>80</v>
      </c>
      <c r="G883" t="s">
        <v>80</v>
      </c>
      <c r="H883" t="s">
        <v>81</v>
      </c>
      <c r="I883" t="s">
        <v>1909</v>
      </c>
      <c r="J883">
        <v>275</v>
      </c>
      <c r="K883" t="s">
        <v>83</v>
      </c>
      <c r="L883" t="s">
        <v>84</v>
      </c>
      <c r="M883" t="s">
        <v>85</v>
      </c>
      <c r="N883">
        <v>2</v>
      </c>
      <c r="O883" s="1">
        <v>44634.801504629628</v>
      </c>
      <c r="P883" s="1">
        <v>44635.203043981484</v>
      </c>
      <c r="Q883">
        <v>31610</v>
      </c>
      <c r="R883">
        <v>3083</v>
      </c>
      <c r="S883" t="b">
        <v>0</v>
      </c>
      <c r="T883" t="s">
        <v>86</v>
      </c>
      <c r="U883" t="b">
        <v>1</v>
      </c>
      <c r="V883" t="s">
        <v>1963</v>
      </c>
      <c r="W883" s="1">
        <v>44635.05568287037</v>
      </c>
      <c r="X883">
        <v>1762</v>
      </c>
      <c r="Y883">
        <v>223</v>
      </c>
      <c r="Z883">
        <v>0</v>
      </c>
      <c r="AA883">
        <v>223</v>
      </c>
      <c r="AB883">
        <v>21</v>
      </c>
      <c r="AC883">
        <v>44</v>
      </c>
      <c r="AD883">
        <v>52</v>
      </c>
      <c r="AE883">
        <v>0</v>
      </c>
      <c r="AF883">
        <v>0</v>
      </c>
      <c r="AG883">
        <v>0</v>
      </c>
      <c r="AH883" t="s">
        <v>746</v>
      </c>
      <c r="AI883" s="1">
        <v>44635.203043981484</v>
      </c>
      <c r="AJ883">
        <v>1082</v>
      </c>
      <c r="AK883">
        <v>1</v>
      </c>
      <c r="AL883">
        <v>0</v>
      </c>
      <c r="AM883">
        <v>1</v>
      </c>
      <c r="AN883">
        <v>21</v>
      </c>
      <c r="AO883">
        <v>1</v>
      </c>
      <c r="AP883">
        <v>51</v>
      </c>
      <c r="AQ883">
        <v>0</v>
      </c>
      <c r="AR883">
        <v>0</v>
      </c>
      <c r="AS883">
        <v>0</v>
      </c>
      <c r="AT883" t="s">
        <v>86</v>
      </c>
      <c r="AU883" t="s">
        <v>86</v>
      </c>
      <c r="AV883" t="s">
        <v>86</v>
      </c>
      <c r="AW883" t="s">
        <v>86</v>
      </c>
      <c r="AX883" t="s">
        <v>86</v>
      </c>
      <c r="AY883" t="s">
        <v>86</v>
      </c>
      <c r="AZ883" t="s">
        <v>86</v>
      </c>
      <c r="BA883" t="s">
        <v>86</v>
      </c>
      <c r="BB883" t="s">
        <v>86</v>
      </c>
      <c r="BC883" t="s">
        <v>86</v>
      </c>
      <c r="BD883" t="s">
        <v>86</v>
      </c>
      <c r="BE883" t="s">
        <v>86</v>
      </c>
    </row>
    <row r="884" spans="1:57" x14ac:dyDescent="0.45">
      <c r="A884" t="s">
        <v>1964</v>
      </c>
      <c r="B884" t="s">
        <v>77</v>
      </c>
      <c r="C884" t="s">
        <v>1914</v>
      </c>
      <c r="D884" t="s">
        <v>79</v>
      </c>
      <c r="E884" s="2" t="str">
        <f>HYPERLINK("capsilon://?command=openfolder&amp;siteaddress=FAM.docvelocity-na8.net&amp;folderid=FX6C5763E4-A870-8620-E331-DFA12C06C085","FX22036290")</f>
        <v>FX22036290</v>
      </c>
      <c r="F884" t="s">
        <v>80</v>
      </c>
      <c r="G884" t="s">
        <v>80</v>
      </c>
      <c r="H884" t="s">
        <v>81</v>
      </c>
      <c r="I884" t="s">
        <v>1915</v>
      </c>
      <c r="J884">
        <v>365</v>
      </c>
      <c r="K884" t="s">
        <v>83</v>
      </c>
      <c r="L884" t="s">
        <v>84</v>
      </c>
      <c r="M884" t="s">
        <v>85</v>
      </c>
      <c r="N884">
        <v>2</v>
      </c>
      <c r="O884" s="1">
        <v>44634.805671296293</v>
      </c>
      <c r="P884" s="1">
        <v>44635.213888888888</v>
      </c>
      <c r="Q884">
        <v>31917</v>
      </c>
      <c r="R884">
        <v>3353</v>
      </c>
      <c r="S884" t="b">
        <v>0</v>
      </c>
      <c r="T884" t="s">
        <v>86</v>
      </c>
      <c r="U884" t="b">
        <v>1</v>
      </c>
      <c r="V884" t="s">
        <v>1963</v>
      </c>
      <c r="W884" s="1">
        <v>44635.08016203704</v>
      </c>
      <c r="X884">
        <v>1600</v>
      </c>
      <c r="Y884">
        <v>451</v>
      </c>
      <c r="Z884">
        <v>0</v>
      </c>
      <c r="AA884">
        <v>451</v>
      </c>
      <c r="AB884">
        <v>0</v>
      </c>
      <c r="AC884">
        <v>112</v>
      </c>
      <c r="AD884">
        <v>-86</v>
      </c>
      <c r="AE884">
        <v>0</v>
      </c>
      <c r="AF884">
        <v>0</v>
      </c>
      <c r="AG884">
        <v>0</v>
      </c>
      <c r="AH884" t="s">
        <v>257</v>
      </c>
      <c r="AI884" s="1">
        <v>44635.213888888888</v>
      </c>
      <c r="AJ884">
        <v>1504</v>
      </c>
      <c r="AK884">
        <v>9</v>
      </c>
      <c r="AL884">
        <v>0</v>
      </c>
      <c r="AM884">
        <v>9</v>
      </c>
      <c r="AN884">
        <v>0</v>
      </c>
      <c r="AO884">
        <v>8</v>
      </c>
      <c r="AP884">
        <v>-95</v>
      </c>
      <c r="AQ884">
        <v>0</v>
      </c>
      <c r="AR884">
        <v>0</v>
      </c>
      <c r="AS884">
        <v>0</v>
      </c>
      <c r="AT884" t="s">
        <v>86</v>
      </c>
      <c r="AU884" t="s">
        <v>86</v>
      </c>
      <c r="AV884" t="s">
        <v>86</v>
      </c>
      <c r="AW884" t="s">
        <v>86</v>
      </c>
      <c r="AX884" t="s">
        <v>86</v>
      </c>
      <c r="AY884" t="s">
        <v>86</v>
      </c>
      <c r="AZ884" t="s">
        <v>86</v>
      </c>
      <c r="BA884" t="s">
        <v>86</v>
      </c>
      <c r="BB884" t="s">
        <v>86</v>
      </c>
      <c r="BC884" t="s">
        <v>86</v>
      </c>
      <c r="BD884" t="s">
        <v>86</v>
      </c>
      <c r="BE884" t="s">
        <v>86</v>
      </c>
    </row>
    <row r="885" spans="1:57" x14ac:dyDescent="0.45">
      <c r="A885" t="s">
        <v>1965</v>
      </c>
      <c r="B885" t="s">
        <v>77</v>
      </c>
      <c r="C885" t="s">
        <v>1823</v>
      </c>
      <c r="D885" t="s">
        <v>79</v>
      </c>
      <c r="E885" s="2" t="str">
        <f>HYPERLINK("capsilon://?command=openfolder&amp;siteaddress=FAM.docvelocity-na8.net&amp;folderid=FX61573CF3-DFD4-0371-EE0A-8C5FCEB204CA","FX22035453")</f>
        <v>FX22035453</v>
      </c>
      <c r="F885" t="s">
        <v>80</v>
      </c>
      <c r="G885" t="s">
        <v>80</v>
      </c>
      <c r="H885" t="s">
        <v>81</v>
      </c>
      <c r="I885" t="s">
        <v>1824</v>
      </c>
      <c r="J885">
        <v>56</v>
      </c>
      <c r="K885" t="s">
        <v>83</v>
      </c>
      <c r="L885" t="s">
        <v>84</v>
      </c>
      <c r="M885" t="s">
        <v>85</v>
      </c>
      <c r="N885">
        <v>2</v>
      </c>
      <c r="O885" s="1">
        <v>44634.818541666667</v>
      </c>
      <c r="P885" s="1">
        <v>44635.209722222222</v>
      </c>
      <c r="Q885">
        <v>30687</v>
      </c>
      <c r="R885">
        <v>3111</v>
      </c>
      <c r="S885" t="b">
        <v>0</v>
      </c>
      <c r="T885" t="s">
        <v>86</v>
      </c>
      <c r="U885" t="b">
        <v>1</v>
      </c>
      <c r="V885" t="s">
        <v>1966</v>
      </c>
      <c r="W885" s="1">
        <v>44635.09070601852</v>
      </c>
      <c r="X885">
        <v>2379</v>
      </c>
      <c r="Y885">
        <v>43</v>
      </c>
      <c r="Z885">
        <v>0</v>
      </c>
      <c r="AA885">
        <v>43</v>
      </c>
      <c r="AB885">
        <v>0</v>
      </c>
      <c r="AC885">
        <v>15</v>
      </c>
      <c r="AD885">
        <v>13</v>
      </c>
      <c r="AE885">
        <v>0</v>
      </c>
      <c r="AF885">
        <v>0</v>
      </c>
      <c r="AG885">
        <v>0</v>
      </c>
      <c r="AH885" t="s">
        <v>746</v>
      </c>
      <c r="AI885" s="1">
        <v>44635.209722222222</v>
      </c>
      <c r="AJ885">
        <v>576</v>
      </c>
      <c r="AK885">
        <v>1</v>
      </c>
      <c r="AL885">
        <v>0</v>
      </c>
      <c r="AM885">
        <v>1</v>
      </c>
      <c r="AN885">
        <v>0</v>
      </c>
      <c r="AO885">
        <v>1</v>
      </c>
      <c r="AP885">
        <v>12</v>
      </c>
      <c r="AQ885">
        <v>0</v>
      </c>
      <c r="AR885">
        <v>0</v>
      </c>
      <c r="AS885">
        <v>0</v>
      </c>
      <c r="AT885" t="s">
        <v>86</v>
      </c>
      <c r="AU885" t="s">
        <v>86</v>
      </c>
      <c r="AV885" t="s">
        <v>86</v>
      </c>
      <c r="AW885" t="s">
        <v>86</v>
      </c>
      <c r="AX885" t="s">
        <v>86</v>
      </c>
      <c r="AY885" t="s">
        <v>86</v>
      </c>
      <c r="AZ885" t="s">
        <v>86</v>
      </c>
      <c r="BA885" t="s">
        <v>86</v>
      </c>
      <c r="BB885" t="s">
        <v>86</v>
      </c>
      <c r="BC885" t="s">
        <v>86</v>
      </c>
      <c r="BD885" t="s">
        <v>86</v>
      </c>
      <c r="BE885" t="s">
        <v>86</v>
      </c>
    </row>
    <row r="886" spans="1:57" x14ac:dyDescent="0.45">
      <c r="A886" t="s">
        <v>1967</v>
      </c>
      <c r="B886" t="s">
        <v>77</v>
      </c>
      <c r="C886" t="s">
        <v>1968</v>
      </c>
      <c r="D886" t="s">
        <v>79</v>
      </c>
      <c r="E886" s="2" t="str">
        <f>HYPERLINK("capsilon://?command=openfolder&amp;siteaddress=FAM.docvelocity-na8.net&amp;folderid=FXA15030E7-2D08-E097-94FD-E294D7BE7D46","FX22036500")</f>
        <v>FX22036500</v>
      </c>
      <c r="F886" t="s">
        <v>80</v>
      </c>
      <c r="G886" t="s">
        <v>80</v>
      </c>
      <c r="H886" t="s">
        <v>81</v>
      </c>
      <c r="I886" t="s">
        <v>1969</v>
      </c>
      <c r="J886">
        <v>447</v>
      </c>
      <c r="K886" t="s">
        <v>83</v>
      </c>
      <c r="L886" t="s">
        <v>84</v>
      </c>
      <c r="M886" t="s">
        <v>85</v>
      </c>
      <c r="N886">
        <v>1</v>
      </c>
      <c r="O886" s="1">
        <v>44634.827141203707</v>
      </c>
      <c r="P886" s="1">
        <v>44635.342731481483</v>
      </c>
      <c r="Q886">
        <v>41844</v>
      </c>
      <c r="R886">
        <v>2703</v>
      </c>
      <c r="S886" t="b">
        <v>0</v>
      </c>
      <c r="T886" t="s">
        <v>86</v>
      </c>
      <c r="U886" t="b">
        <v>0</v>
      </c>
      <c r="V886" t="s">
        <v>114</v>
      </c>
      <c r="W886" s="1">
        <v>44635.342731481483</v>
      </c>
      <c r="X886">
        <v>1216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447</v>
      </c>
      <c r="AE886">
        <v>418</v>
      </c>
      <c r="AF886">
        <v>0</v>
      </c>
      <c r="AG886">
        <v>19</v>
      </c>
      <c r="AH886" t="s">
        <v>86</v>
      </c>
      <c r="AI886" t="s">
        <v>86</v>
      </c>
      <c r="AJ886" t="s">
        <v>86</v>
      </c>
      <c r="AK886" t="s">
        <v>86</v>
      </c>
      <c r="AL886" t="s">
        <v>86</v>
      </c>
      <c r="AM886" t="s">
        <v>86</v>
      </c>
      <c r="AN886" t="s">
        <v>86</v>
      </c>
      <c r="AO886" t="s">
        <v>86</v>
      </c>
      <c r="AP886" t="s">
        <v>86</v>
      </c>
      <c r="AQ886" t="s">
        <v>86</v>
      </c>
      <c r="AR886" t="s">
        <v>86</v>
      </c>
      <c r="AS886" t="s">
        <v>86</v>
      </c>
      <c r="AT886" t="s">
        <v>86</v>
      </c>
      <c r="AU886" t="s">
        <v>86</v>
      </c>
      <c r="AV886" t="s">
        <v>86</v>
      </c>
      <c r="AW886" t="s">
        <v>86</v>
      </c>
      <c r="AX886" t="s">
        <v>86</v>
      </c>
      <c r="AY886" t="s">
        <v>86</v>
      </c>
      <c r="AZ886" t="s">
        <v>86</v>
      </c>
      <c r="BA886" t="s">
        <v>86</v>
      </c>
      <c r="BB886" t="s">
        <v>86</v>
      </c>
      <c r="BC886" t="s">
        <v>86</v>
      </c>
      <c r="BD886" t="s">
        <v>86</v>
      </c>
      <c r="BE886" t="s">
        <v>86</v>
      </c>
    </row>
    <row r="887" spans="1:57" x14ac:dyDescent="0.45">
      <c r="A887" t="s">
        <v>1970</v>
      </c>
      <c r="B887" t="s">
        <v>77</v>
      </c>
      <c r="C887" t="s">
        <v>1971</v>
      </c>
      <c r="D887" t="s">
        <v>79</v>
      </c>
      <c r="E887" s="2" t="str">
        <f>HYPERLINK("capsilon://?command=openfolder&amp;siteaddress=FAM.docvelocity-na8.net&amp;folderid=FX2A8ED606-6C9E-5F88-BB62-293E7D3BE079","FX22036438")</f>
        <v>FX22036438</v>
      </c>
      <c r="F887" t="s">
        <v>80</v>
      </c>
      <c r="G887" t="s">
        <v>80</v>
      </c>
      <c r="H887" t="s">
        <v>81</v>
      </c>
      <c r="I887" t="s">
        <v>1972</v>
      </c>
      <c r="J887">
        <v>160</v>
      </c>
      <c r="K887" t="s">
        <v>83</v>
      </c>
      <c r="L887" t="s">
        <v>84</v>
      </c>
      <c r="M887" t="s">
        <v>85</v>
      </c>
      <c r="N887">
        <v>1</v>
      </c>
      <c r="O887" s="1">
        <v>44634.830694444441</v>
      </c>
      <c r="P887" s="1">
        <v>44635.453726851854</v>
      </c>
      <c r="Q887">
        <v>51952</v>
      </c>
      <c r="R887">
        <v>1878</v>
      </c>
      <c r="S887" t="b">
        <v>0</v>
      </c>
      <c r="T887" t="s">
        <v>86</v>
      </c>
      <c r="U887" t="b">
        <v>0</v>
      </c>
      <c r="V887" t="s">
        <v>114</v>
      </c>
      <c r="W887" s="1">
        <v>44635.453726851854</v>
      </c>
      <c r="X887">
        <v>484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160</v>
      </c>
      <c r="AE887">
        <v>136</v>
      </c>
      <c r="AF887">
        <v>0</v>
      </c>
      <c r="AG887">
        <v>12</v>
      </c>
      <c r="AH887" t="s">
        <v>86</v>
      </c>
      <c r="AI887" t="s">
        <v>86</v>
      </c>
      <c r="AJ887" t="s">
        <v>86</v>
      </c>
      <c r="AK887" t="s">
        <v>86</v>
      </c>
      <c r="AL887" t="s">
        <v>86</v>
      </c>
      <c r="AM887" t="s">
        <v>86</v>
      </c>
      <c r="AN887" t="s">
        <v>86</v>
      </c>
      <c r="AO887" t="s">
        <v>86</v>
      </c>
      <c r="AP887" t="s">
        <v>86</v>
      </c>
      <c r="AQ887" t="s">
        <v>86</v>
      </c>
      <c r="AR887" t="s">
        <v>86</v>
      </c>
      <c r="AS887" t="s">
        <v>86</v>
      </c>
      <c r="AT887" t="s">
        <v>86</v>
      </c>
      <c r="AU887" t="s">
        <v>86</v>
      </c>
      <c r="AV887" t="s">
        <v>86</v>
      </c>
      <c r="AW887" t="s">
        <v>86</v>
      </c>
      <c r="AX887" t="s">
        <v>86</v>
      </c>
      <c r="AY887" t="s">
        <v>86</v>
      </c>
      <c r="AZ887" t="s">
        <v>86</v>
      </c>
      <c r="BA887" t="s">
        <v>86</v>
      </c>
      <c r="BB887" t="s">
        <v>86</v>
      </c>
      <c r="BC887" t="s">
        <v>86</v>
      </c>
      <c r="BD887" t="s">
        <v>86</v>
      </c>
      <c r="BE887" t="s">
        <v>86</v>
      </c>
    </row>
    <row r="888" spans="1:57" x14ac:dyDescent="0.45">
      <c r="A888" t="s">
        <v>1973</v>
      </c>
      <c r="B888" t="s">
        <v>77</v>
      </c>
      <c r="C888" t="s">
        <v>1926</v>
      </c>
      <c r="D888" t="s">
        <v>79</v>
      </c>
      <c r="E888" s="2" t="str">
        <f>HYPERLINK("capsilon://?command=openfolder&amp;siteaddress=FAM.docvelocity-na8.net&amp;folderid=FX3DE6DBEF-4033-DBEC-E0DF-80E14AA4A478","FX22035087")</f>
        <v>FX22035087</v>
      </c>
      <c r="F888" t="s">
        <v>80</v>
      </c>
      <c r="G888" t="s">
        <v>80</v>
      </c>
      <c r="H888" t="s">
        <v>81</v>
      </c>
      <c r="I888" t="s">
        <v>1974</v>
      </c>
      <c r="J888">
        <v>41</v>
      </c>
      <c r="K888" t="s">
        <v>83</v>
      </c>
      <c r="L888" t="s">
        <v>84</v>
      </c>
      <c r="M888" t="s">
        <v>85</v>
      </c>
      <c r="N888">
        <v>2</v>
      </c>
      <c r="O888" s="1">
        <v>44634.836712962962</v>
      </c>
      <c r="P888" s="1">
        <v>44635.272175925929</v>
      </c>
      <c r="Q888">
        <v>37114</v>
      </c>
      <c r="R888">
        <v>510</v>
      </c>
      <c r="S888" t="b">
        <v>0</v>
      </c>
      <c r="T888" t="s">
        <v>86</v>
      </c>
      <c r="U888" t="b">
        <v>0</v>
      </c>
      <c r="V888" t="s">
        <v>1975</v>
      </c>
      <c r="W888" s="1">
        <v>44635.074594907404</v>
      </c>
      <c r="X888">
        <v>359</v>
      </c>
      <c r="Y888">
        <v>36</v>
      </c>
      <c r="Z888">
        <v>0</v>
      </c>
      <c r="AA888">
        <v>36</v>
      </c>
      <c r="AB888">
        <v>0</v>
      </c>
      <c r="AC888">
        <v>5</v>
      </c>
      <c r="AD888">
        <v>5</v>
      </c>
      <c r="AE888">
        <v>0</v>
      </c>
      <c r="AF888">
        <v>0</v>
      </c>
      <c r="AG888">
        <v>0</v>
      </c>
      <c r="AH888" t="s">
        <v>257</v>
      </c>
      <c r="AI888" s="1">
        <v>44635.272175925929</v>
      </c>
      <c r="AJ888">
        <v>151</v>
      </c>
      <c r="AK888">
        <v>2</v>
      </c>
      <c r="AL888">
        <v>0</v>
      </c>
      <c r="AM888">
        <v>2</v>
      </c>
      <c r="AN888">
        <v>0</v>
      </c>
      <c r="AO888">
        <v>1</v>
      </c>
      <c r="AP888">
        <v>3</v>
      </c>
      <c r="AQ888">
        <v>0</v>
      </c>
      <c r="AR888">
        <v>0</v>
      </c>
      <c r="AS888">
        <v>0</v>
      </c>
      <c r="AT888" t="s">
        <v>86</v>
      </c>
      <c r="AU888" t="s">
        <v>86</v>
      </c>
      <c r="AV888" t="s">
        <v>86</v>
      </c>
      <c r="AW888" t="s">
        <v>86</v>
      </c>
      <c r="AX888" t="s">
        <v>86</v>
      </c>
      <c r="AY888" t="s">
        <v>86</v>
      </c>
      <c r="AZ888" t="s">
        <v>86</v>
      </c>
      <c r="BA888" t="s">
        <v>86</v>
      </c>
      <c r="BB888" t="s">
        <v>86</v>
      </c>
      <c r="BC888" t="s">
        <v>86</v>
      </c>
      <c r="BD888" t="s">
        <v>86</v>
      </c>
      <c r="BE888" t="s">
        <v>86</v>
      </c>
    </row>
    <row r="889" spans="1:57" x14ac:dyDescent="0.45">
      <c r="A889" t="s">
        <v>1976</v>
      </c>
      <c r="B889" t="s">
        <v>77</v>
      </c>
      <c r="C889" t="s">
        <v>1926</v>
      </c>
      <c r="D889" t="s">
        <v>79</v>
      </c>
      <c r="E889" s="2" t="str">
        <f>HYPERLINK("capsilon://?command=openfolder&amp;siteaddress=FAM.docvelocity-na8.net&amp;folderid=FX3DE6DBEF-4033-DBEC-E0DF-80E14AA4A478","FX22035087")</f>
        <v>FX22035087</v>
      </c>
      <c r="F889" t="s">
        <v>80</v>
      </c>
      <c r="G889" t="s">
        <v>80</v>
      </c>
      <c r="H889" t="s">
        <v>81</v>
      </c>
      <c r="I889" t="s">
        <v>1977</v>
      </c>
      <c r="J889">
        <v>41</v>
      </c>
      <c r="K889" t="s">
        <v>83</v>
      </c>
      <c r="L889" t="s">
        <v>84</v>
      </c>
      <c r="M889" t="s">
        <v>85</v>
      </c>
      <c r="N889">
        <v>2</v>
      </c>
      <c r="O889" s="1">
        <v>44634.836886574078</v>
      </c>
      <c r="P889" s="1">
        <v>44635.273356481484</v>
      </c>
      <c r="Q889">
        <v>37444</v>
      </c>
      <c r="R889">
        <v>267</v>
      </c>
      <c r="S889" t="b">
        <v>0</v>
      </c>
      <c r="T889" t="s">
        <v>86</v>
      </c>
      <c r="U889" t="b">
        <v>0</v>
      </c>
      <c r="V889" t="s">
        <v>1975</v>
      </c>
      <c r="W889" s="1">
        <v>44635.076527777775</v>
      </c>
      <c r="X889">
        <v>166</v>
      </c>
      <c r="Y889">
        <v>36</v>
      </c>
      <c r="Z889">
        <v>0</v>
      </c>
      <c r="AA889">
        <v>36</v>
      </c>
      <c r="AB889">
        <v>0</v>
      </c>
      <c r="AC889">
        <v>5</v>
      </c>
      <c r="AD889">
        <v>5</v>
      </c>
      <c r="AE889">
        <v>0</v>
      </c>
      <c r="AF889">
        <v>0</v>
      </c>
      <c r="AG889">
        <v>0</v>
      </c>
      <c r="AH889" t="s">
        <v>257</v>
      </c>
      <c r="AI889" s="1">
        <v>44635.273356481484</v>
      </c>
      <c r="AJ889">
        <v>101</v>
      </c>
      <c r="AK889">
        <v>2</v>
      </c>
      <c r="AL889">
        <v>0</v>
      </c>
      <c r="AM889">
        <v>2</v>
      </c>
      <c r="AN889">
        <v>0</v>
      </c>
      <c r="AO889">
        <v>1</v>
      </c>
      <c r="AP889">
        <v>3</v>
      </c>
      <c r="AQ889">
        <v>0</v>
      </c>
      <c r="AR889">
        <v>0</v>
      </c>
      <c r="AS889">
        <v>0</v>
      </c>
      <c r="AT889" t="s">
        <v>86</v>
      </c>
      <c r="AU889" t="s">
        <v>86</v>
      </c>
      <c r="AV889" t="s">
        <v>86</v>
      </c>
      <c r="AW889" t="s">
        <v>86</v>
      </c>
      <c r="AX889" t="s">
        <v>86</v>
      </c>
      <c r="AY889" t="s">
        <v>86</v>
      </c>
      <c r="AZ889" t="s">
        <v>86</v>
      </c>
      <c r="BA889" t="s">
        <v>86</v>
      </c>
      <c r="BB889" t="s">
        <v>86</v>
      </c>
      <c r="BC889" t="s">
        <v>86</v>
      </c>
      <c r="BD889" t="s">
        <v>86</v>
      </c>
      <c r="BE889" t="s">
        <v>86</v>
      </c>
    </row>
    <row r="890" spans="1:57" x14ac:dyDescent="0.45">
      <c r="A890" t="s">
        <v>1978</v>
      </c>
      <c r="B890" t="s">
        <v>77</v>
      </c>
      <c r="C890" t="s">
        <v>1926</v>
      </c>
      <c r="D890" t="s">
        <v>79</v>
      </c>
      <c r="E890" s="2" t="str">
        <f>HYPERLINK("capsilon://?command=openfolder&amp;siteaddress=FAM.docvelocity-na8.net&amp;folderid=FX3DE6DBEF-4033-DBEC-E0DF-80E14AA4A478","FX22035087")</f>
        <v>FX22035087</v>
      </c>
      <c r="F890" t="s">
        <v>80</v>
      </c>
      <c r="G890" t="s">
        <v>80</v>
      </c>
      <c r="H890" t="s">
        <v>81</v>
      </c>
      <c r="I890" t="s">
        <v>1979</v>
      </c>
      <c r="J890">
        <v>28</v>
      </c>
      <c r="K890" t="s">
        <v>83</v>
      </c>
      <c r="L890" t="s">
        <v>84</v>
      </c>
      <c r="M890" t="s">
        <v>85</v>
      </c>
      <c r="N890">
        <v>2</v>
      </c>
      <c r="O890" s="1">
        <v>44634.837094907409</v>
      </c>
      <c r="P890" s="1">
        <v>44635.27516203704</v>
      </c>
      <c r="Q890">
        <v>37442</v>
      </c>
      <c r="R890">
        <v>407</v>
      </c>
      <c r="S890" t="b">
        <v>0</v>
      </c>
      <c r="T890" t="s">
        <v>86</v>
      </c>
      <c r="U890" t="b">
        <v>0</v>
      </c>
      <c r="V890" t="s">
        <v>1975</v>
      </c>
      <c r="W890" s="1">
        <v>44635.078379629631</v>
      </c>
      <c r="X890">
        <v>160</v>
      </c>
      <c r="Y890">
        <v>21</v>
      </c>
      <c r="Z890">
        <v>0</v>
      </c>
      <c r="AA890">
        <v>21</v>
      </c>
      <c r="AB890">
        <v>0</v>
      </c>
      <c r="AC890">
        <v>2</v>
      </c>
      <c r="AD890">
        <v>7</v>
      </c>
      <c r="AE890">
        <v>0</v>
      </c>
      <c r="AF890">
        <v>0</v>
      </c>
      <c r="AG890">
        <v>0</v>
      </c>
      <c r="AH890" t="s">
        <v>105</v>
      </c>
      <c r="AI890" s="1">
        <v>44635.27516203704</v>
      </c>
      <c r="AJ890">
        <v>247</v>
      </c>
      <c r="AK890">
        <v>1</v>
      </c>
      <c r="AL890">
        <v>0</v>
      </c>
      <c r="AM890">
        <v>1</v>
      </c>
      <c r="AN890">
        <v>0</v>
      </c>
      <c r="AO890">
        <v>0</v>
      </c>
      <c r="AP890">
        <v>6</v>
      </c>
      <c r="AQ890">
        <v>0</v>
      </c>
      <c r="AR890">
        <v>0</v>
      </c>
      <c r="AS890">
        <v>0</v>
      </c>
      <c r="AT890" t="s">
        <v>86</v>
      </c>
      <c r="AU890" t="s">
        <v>86</v>
      </c>
      <c r="AV890" t="s">
        <v>86</v>
      </c>
      <c r="AW890" t="s">
        <v>86</v>
      </c>
      <c r="AX890" t="s">
        <v>86</v>
      </c>
      <c r="AY890" t="s">
        <v>86</v>
      </c>
      <c r="AZ890" t="s">
        <v>86</v>
      </c>
      <c r="BA890" t="s">
        <v>86</v>
      </c>
      <c r="BB890" t="s">
        <v>86</v>
      </c>
      <c r="BC890" t="s">
        <v>86</v>
      </c>
      <c r="BD890" t="s">
        <v>86</v>
      </c>
      <c r="BE890" t="s">
        <v>86</v>
      </c>
    </row>
    <row r="891" spans="1:57" x14ac:dyDescent="0.45">
      <c r="A891" t="s">
        <v>1980</v>
      </c>
      <c r="B891" t="s">
        <v>77</v>
      </c>
      <c r="C891" t="s">
        <v>1926</v>
      </c>
      <c r="D891" t="s">
        <v>79</v>
      </c>
      <c r="E891" s="2" t="str">
        <f>HYPERLINK("capsilon://?command=openfolder&amp;siteaddress=FAM.docvelocity-na8.net&amp;folderid=FX3DE6DBEF-4033-DBEC-E0DF-80E14AA4A478","FX22035087")</f>
        <v>FX22035087</v>
      </c>
      <c r="F891" t="s">
        <v>80</v>
      </c>
      <c r="G891" t="s">
        <v>80</v>
      </c>
      <c r="H891" t="s">
        <v>81</v>
      </c>
      <c r="I891" t="s">
        <v>1981</v>
      </c>
      <c r="J891">
        <v>28</v>
      </c>
      <c r="K891" t="s">
        <v>83</v>
      </c>
      <c r="L891" t="s">
        <v>84</v>
      </c>
      <c r="M891" t="s">
        <v>85</v>
      </c>
      <c r="N891">
        <v>2</v>
      </c>
      <c r="O891" s="1">
        <v>44634.837256944447</v>
      </c>
      <c r="P891" s="1">
        <v>44635.274270833332</v>
      </c>
      <c r="Q891">
        <v>36280</v>
      </c>
      <c r="R891">
        <v>1478</v>
      </c>
      <c r="S891" t="b">
        <v>0</v>
      </c>
      <c r="T891" t="s">
        <v>86</v>
      </c>
      <c r="U891" t="b">
        <v>0</v>
      </c>
      <c r="V891" t="s">
        <v>1982</v>
      </c>
      <c r="W891" s="1">
        <v>44635.094097222223</v>
      </c>
      <c r="X891">
        <v>1399</v>
      </c>
      <c r="Y891">
        <v>21</v>
      </c>
      <c r="Z891">
        <v>0</v>
      </c>
      <c r="AA891">
        <v>21</v>
      </c>
      <c r="AB891">
        <v>0</v>
      </c>
      <c r="AC891">
        <v>0</v>
      </c>
      <c r="AD891">
        <v>7</v>
      </c>
      <c r="AE891">
        <v>0</v>
      </c>
      <c r="AF891">
        <v>0</v>
      </c>
      <c r="AG891">
        <v>0</v>
      </c>
      <c r="AH891" t="s">
        <v>257</v>
      </c>
      <c r="AI891" s="1">
        <v>44635.274270833332</v>
      </c>
      <c r="AJ891">
        <v>79</v>
      </c>
      <c r="AK891">
        <v>1</v>
      </c>
      <c r="AL891">
        <v>0</v>
      </c>
      <c r="AM891">
        <v>1</v>
      </c>
      <c r="AN891">
        <v>0</v>
      </c>
      <c r="AO891">
        <v>0</v>
      </c>
      <c r="AP891">
        <v>6</v>
      </c>
      <c r="AQ891">
        <v>0</v>
      </c>
      <c r="AR891">
        <v>0</v>
      </c>
      <c r="AS891">
        <v>0</v>
      </c>
      <c r="AT891" t="s">
        <v>86</v>
      </c>
      <c r="AU891" t="s">
        <v>86</v>
      </c>
      <c r="AV891" t="s">
        <v>86</v>
      </c>
      <c r="AW891" t="s">
        <v>86</v>
      </c>
      <c r="AX891" t="s">
        <v>86</v>
      </c>
      <c r="AY891" t="s">
        <v>86</v>
      </c>
      <c r="AZ891" t="s">
        <v>86</v>
      </c>
      <c r="BA891" t="s">
        <v>86</v>
      </c>
      <c r="BB891" t="s">
        <v>86</v>
      </c>
      <c r="BC891" t="s">
        <v>86</v>
      </c>
      <c r="BD891" t="s">
        <v>86</v>
      </c>
      <c r="BE891" t="s">
        <v>86</v>
      </c>
    </row>
    <row r="892" spans="1:57" x14ac:dyDescent="0.45">
      <c r="A892" t="s">
        <v>1983</v>
      </c>
      <c r="B892" t="s">
        <v>77</v>
      </c>
      <c r="C892" t="s">
        <v>1984</v>
      </c>
      <c r="D892" t="s">
        <v>79</v>
      </c>
      <c r="E892" s="2" t="str">
        <f>HYPERLINK("capsilon://?command=openfolder&amp;siteaddress=FAM.docvelocity-na8.net&amp;folderid=FXA0AF97F5-687C-EEDF-421D-A9E7D793E711","FX22033648")</f>
        <v>FX22033648</v>
      </c>
      <c r="F892" t="s">
        <v>80</v>
      </c>
      <c r="G892" t="s">
        <v>80</v>
      </c>
      <c r="H892" t="s">
        <v>81</v>
      </c>
      <c r="I892" t="s">
        <v>1985</v>
      </c>
      <c r="J892">
        <v>394</v>
      </c>
      <c r="K892" t="s">
        <v>83</v>
      </c>
      <c r="L892" t="s">
        <v>84</v>
      </c>
      <c r="M892" t="s">
        <v>85</v>
      </c>
      <c r="N892">
        <v>1</v>
      </c>
      <c r="O892" s="1">
        <v>44634.852789351855</v>
      </c>
      <c r="P892" s="1">
        <v>44635.460601851853</v>
      </c>
      <c r="Q892">
        <v>50614</v>
      </c>
      <c r="R892">
        <v>1901</v>
      </c>
      <c r="S892" t="b">
        <v>0</v>
      </c>
      <c r="T892" t="s">
        <v>86</v>
      </c>
      <c r="U892" t="b">
        <v>0</v>
      </c>
      <c r="V892" t="s">
        <v>1986</v>
      </c>
      <c r="W892" s="1">
        <v>44635.460601851853</v>
      </c>
      <c r="X892">
        <v>191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394</v>
      </c>
      <c r="AE892">
        <v>333</v>
      </c>
      <c r="AF892">
        <v>0</v>
      </c>
      <c r="AG892">
        <v>9</v>
      </c>
      <c r="AH892" t="s">
        <v>86</v>
      </c>
      <c r="AI892" t="s">
        <v>86</v>
      </c>
      <c r="AJ892" t="s">
        <v>86</v>
      </c>
      <c r="AK892" t="s">
        <v>86</v>
      </c>
      <c r="AL892" t="s">
        <v>86</v>
      </c>
      <c r="AM892" t="s">
        <v>86</v>
      </c>
      <c r="AN892" t="s">
        <v>86</v>
      </c>
      <c r="AO892" t="s">
        <v>86</v>
      </c>
      <c r="AP892" t="s">
        <v>86</v>
      </c>
      <c r="AQ892" t="s">
        <v>86</v>
      </c>
      <c r="AR892" t="s">
        <v>86</v>
      </c>
      <c r="AS892" t="s">
        <v>86</v>
      </c>
      <c r="AT892" t="s">
        <v>86</v>
      </c>
      <c r="AU892" t="s">
        <v>86</v>
      </c>
      <c r="AV892" t="s">
        <v>86</v>
      </c>
      <c r="AW892" t="s">
        <v>86</v>
      </c>
      <c r="AX892" t="s">
        <v>86</v>
      </c>
      <c r="AY892" t="s">
        <v>86</v>
      </c>
      <c r="AZ892" t="s">
        <v>86</v>
      </c>
      <c r="BA892" t="s">
        <v>86</v>
      </c>
      <c r="BB892" t="s">
        <v>86</v>
      </c>
      <c r="BC892" t="s">
        <v>86</v>
      </c>
      <c r="BD892" t="s">
        <v>86</v>
      </c>
      <c r="BE892" t="s">
        <v>86</v>
      </c>
    </row>
    <row r="893" spans="1:57" x14ac:dyDescent="0.45">
      <c r="A893" t="s">
        <v>1987</v>
      </c>
      <c r="B893" t="s">
        <v>77</v>
      </c>
      <c r="C893" t="s">
        <v>1988</v>
      </c>
      <c r="D893" t="s">
        <v>79</v>
      </c>
      <c r="E893" s="2" t="str">
        <f>HYPERLINK("capsilon://?command=openfolder&amp;siteaddress=FAM.docvelocity-na8.net&amp;folderid=FX243A8B92-2F8B-6184-B36B-F18B6CC208F8","FX22034009")</f>
        <v>FX22034009</v>
      </c>
      <c r="F893" t="s">
        <v>80</v>
      </c>
      <c r="G893" t="s">
        <v>80</v>
      </c>
      <c r="H893" t="s">
        <v>81</v>
      </c>
      <c r="I893" t="s">
        <v>1989</v>
      </c>
      <c r="J893">
        <v>328</v>
      </c>
      <c r="K893" t="s">
        <v>83</v>
      </c>
      <c r="L893" t="s">
        <v>84</v>
      </c>
      <c r="M893" t="s">
        <v>85</v>
      </c>
      <c r="N893">
        <v>1</v>
      </c>
      <c r="O893" s="1">
        <v>44634.865787037037</v>
      </c>
      <c r="P893" s="1">
        <v>44635.17114583333</v>
      </c>
      <c r="Q893">
        <v>23524</v>
      </c>
      <c r="R893">
        <v>2859</v>
      </c>
      <c r="S893" t="b">
        <v>0</v>
      </c>
      <c r="T893" t="s">
        <v>86</v>
      </c>
      <c r="U893" t="b">
        <v>0</v>
      </c>
      <c r="V893" t="s">
        <v>1990</v>
      </c>
      <c r="W893" s="1">
        <v>44635.17114583333</v>
      </c>
      <c r="X893">
        <v>527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328</v>
      </c>
      <c r="AE893">
        <v>316</v>
      </c>
      <c r="AF893">
        <v>0</v>
      </c>
      <c r="AG893">
        <v>6</v>
      </c>
      <c r="AH893" t="s">
        <v>86</v>
      </c>
      <c r="AI893" t="s">
        <v>86</v>
      </c>
      <c r="AJ893" t="s">
        <v>86</v>
      </c>
      <c r="AK893" t="s">
        <v>86</v>
      </c>
      <c r="AL893" t="s">
        <v>86</v>
      </c>
      <c r="AM893" t="s">
        <v>86</v>
      </c>
      <c r="AN893" t="s">
        <v>86</v>
      </c>
      <c r="AO893" t="s">
        <v>86</v>
      </c>
      <c r="AP893" t="s">
        <v>86</v>
      </c>
      <c r="AQ893" t="s">
        <v>86</v>
      </c>
      <c r="AR893" t="s">
        <v>86</v>
      </c>
      <c r="AS893" t="s">
        <v>86</v>
      </c>
      <c r="AT893" t="s">
        <v>86</v>
      </c>
      <c r="AU893" t="s">
        <v>86</v>
      </c>
      <c r="AV893" t="s">
        <v>86</v>
      </c>
      <c r="AW893" t="s">
        <v>86</v>
      </c>
      <c r="AX893" t="s">
        <v>86</v>
      </c>
      <c r="AY893" t="s">
        <v>86</v>
      </c>
      <c r="AZ893" t="s">
        <v>86</v>
      </c>
      <c r="BA893" t="s">
        <v>86</v>
      </c>
      <c r="BB893" t="s">
        <v>86</v>
      </c>
      <c r="BC893" t="s">
        <v>86</v>
      </c>
      <c r="BD893" t="s">
        <v>86</v>
      </c>
      <c r="BE893" t="s">
        <v>86</v>
      </c>
    </row>
    <row r="894" spans="1:57" x14ac:dyDescent="0.45">
      <c r="A894" t="s">
        <v>1991</v>
      </c>
      <c r="B894" t="s">
        <v>77</v>
      </c>
      <c r="C894" t="s">
        <v>1992</v>
      </c>
      <c r="D894" t="s">
        <v>79</v>
      </c>
      <c r="E894" s="2" t="str">
        <f>HYPERLINK("capsilon://?command=openfolder&amp;siteaddress=FAM.docvelocity-na8.net&amp;folderid=FX53064802-8F91-AD9B-5345-2B252A48BF8A","FX22036223")</f>
        <v>FX22036223</v>
      </c>
      <c r="F894" t="s">
        <v>80</v>
      </c>
      <c r="G894" t="s">
        <v>80</v>
      </c>
      <c r="H894" t="s">
        <v>81</v>
      </c>
      <c r="I894" t="s">
        <v>1993</v>
      </c>
      <c r="J894">
        <v>168</v>
      </c>
      <c r="K894" t="s">
        <v>83</v>
      </c>
      <c r="L894" t="s">
        <v>84</v>
      </c>
      <c r="M894" t="s">
        <v>85</v>
      </c>
      <c r="N894">
        <v>2</v>
      </c>
      <c r="O894" s="1">
        <v>44634.86824074074</v>
      </c>
      <c r="P894" s="1">
        <v>44635.290775462963</v>
      </c>
      <c r="Q894">
        <v>31820</v>
      </c>
      <c r="R894">
        <v>4687</v>
      </c>
      <c r="S894" t="b">
        <v>0</v>
      </c>
      <c r="T894" t="s">
        <v>86</v>
      </c>
      <c r="U894" t="b">
        <v>0</v>
      </c>
      <c r="V894" t="s">
        <v>1966</v>
      </c>
      <c r="W894" s="1">
        <v>44635.128425925926</v>
      </c>
      <c r="X894">
        <v>3040</v>
      </c>
      <c r="Y894">
        <v>143</v>
      </c>
      <c r="Z894">
        <v>0</v>
      </c>
      <c r="AA894">
        <v>143</v>
      </c>
      <c r="AB894">
        <v>0</v>
      </c>
      <c r="AC894">
        <v>17</v>
      </c>
      <c r="AD894">
        <v>25</v>
      </c>
      <c r="AE894">
        <v>0</v>
      </c>
      <c r="AF894">
        <v>0</v>
      </c>
      <c r="AG894">
        <v>0</v>
      </c>
      <c r="AH894" t="s">
        <v>118</v>
      </c>
      <c r="AI894" s="1">
        <v>44635.290775462963</v>
      </c>
      <c r="AJ894">
        <v>1488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25</v>
      </c>
      <c r="AQ894">
        <v>0</v>
      </c>
      <c r="AR894">
        <v>0</v>
      </c>
      <c r="AS894">
        <v>0</v>
      </c>
      <c r="AT894" t="s">
        <v>86</v>
      </c>
      <c r="AU894" t="s">
        <v>86</v>
      </c>
      <c r="AV894" t="s">
        <v>86</v>
      </c>
      <c r="AW894" t="s">
        <v>86</v>
      </c>
      <c r="AX894" t="s">
        <v>86</v>
      </c>
      <c r="AY894" t="s">
        <v>86</v>
      </c>
      <c r="AZ894" t="s">
        <v>86</v>
      </c>
      <c r="BA894" t="s">
        <v>86</v>
      </c>
      <c r="BB894" t="s">
        <v>86</v>
      </c>
      <c r="BC894" t="s">
        <v>86</v>
      </c>
      <c r="BD894" t="s">
        <v>86</v>
      </c>
      <c r="BE894" t="s">
        <v>86</v>
      </c>
    </row>
    <row r="895" spans="1:57" x14ac:dyDescent="0.45">
      <c r="A895" t="s">
        <v>1994</v>
      </c>
      <c r="B895" t="s">
        <v>77</v>
      </c>
      <c r="C895" t="s">
        <v>1995</v>
      </c>
      <c r="D895" t="s">
        <v>79</v>
      </c>
      <c r="E895" s="2" t="str">
        <f>HYPERLINK("capsilon://?command=openfolder&amp;siteaddress=FAM.docvelocity-na8.net&amp;folderid=FXC1FE2162-E4CA-9B76-CDE5-60F3D2DC93B1","FX22034585")</f>
        <v>FX22034585</v>
      </c>
      <c r="F895" t="s">
        <v>80</v>
      </c>
      <c r="G895" t="s">
        <v>80</v>
      </c>
      <c r="H895" t="s">
        <v>81</v>
      </c>
      <c r="I895" t="s">
        <v>1996</v>
      </c>
      <c r="J895">
        <v>112</v>
      </c>
      <c r="K895" t="s">
        <v>83</v>
      </c>
      <c r="L895" t="s">
        <v>84</v>
      </c>
      <c r="M895" t="s">
        <v>85</v>
      </c>
      <c r="N895">
        <v>1</v>
      </c>
      <c r="O895" s="1">
        <v>44634.888171296298</v>
      </c>
      <c r="P895" s="1">
        <v>44635.171979166669</v>
      </c>
      <c r="Q895">
        <v>23679</v>
      </c>
      <c r="R895">
        <v>842</v>
      </c>
      <c r="S895" t="b">
        <v>0</v>
      </c>
      <c r="T895" t="s">
        <v>86</v>
      </c>
      <c r="U895" t="b">
        <v>0</v>
      </c>
      <c r="V895" t="s">
        <v>1952</v>
      </c>
      <c r="W895" s="1">
        <v>44635.171979166669</v>
      </c>
      <c r="X895">
        <v>177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112</v>
      </c>
      <c r="AE895">
        <v>100</v>
      </c>
      <c r="AF895">
        <v>0</v>
      </c>
      <c r="AG895">
        <v>3</v>
      </c>
      <c r="AH895" t="s">
        <v>86</v>
      </c>
      <c r="AI895" t="s">
        <v>86</v>
      </c>
      <c r="AJ895" t="s">
        <v>86</v>
      </c>
      <c r="AK895" t="s">
        <v>86</v>
      </c>
      <c r="AL895" t="s">
        <v>86</v>
      </c>
      <c r="AM895" t="s">
        <v>86</v>
      </c>
      <c r="AN895" t="s">
        <v>86</v>
      </c>
      <c r="AO895" t="s">
        <v>86</v>
      </c>
      <c r="AP895" t="s">
        <v>86</v>
      </c>
      <c r="AQ895" t="s">
        <v>86</v>
      </c>
      <c r="AR895" t="s">
        <v>86</v>
      </c>
      <c r="AS895" t="s">
        <v>86</v>
      </c>
      <c r="AT895" t="s">
        <v>86</v>
      </c>
      <c r="AU895" t="s">
        <v>86</v>
      </c>
      <c r="AV895" t="s">
        <v>86</v>
      </c>
      <c r="AW895" t="s">
        <v>86</v>
      </c>
      <c r="AX895" t="s">
        <v>86</v>
      </c>
      <c r="AY895" t="s">
        <v>86</v>
      </c>
      <c r="AZ895" t="s">
        <v>86</v>
      </c>
      <c r="BA895" t="s">
        <v>86</v>
      </c>
      <c r="BB895" t="s">
        <v>86</v>
      </c>
      <c r="BC895" t="s">
        <v>86</v>
      </c>
      <c r="BD895" t="s">
        <v>86</v>
      </c>
      <c r="BE895" t="s">
        <v>86</v>
      </c>
    </row>
    <row r="896" spans="1:57" x14ac:dyDescent="0.45">
      <c r="A896" t="s">
        <v>1997</v>
      </c>
      <c r="B896" t="s">
        <v>77</v>
      </c>
      <c r="C896" t="s">
        <v>1998</v>
      </c>
      <c r="D896" t="s">
        <v>79</v>
      </c>
      <c r="E896" s="2" t="str">
        <f>HYPERLINK("capsilon://?command=openfolder&amp;siteaddress=FAM.docvelocity-na8.net&amp;folderid=FX26F3DDD3-7D5C-A0A7-F1DD-96460EBF61CF","FX22034565")</f>
        <v>FX22034565</v>
      </c>
      <c r="F896" t="s">
        <v>80</v>
      </c>
      <c r="G896" t="s">
        <v>80</v>
      </c>
      <c r="H896" t="s">
        <v>81</v>
      </c>
      <c r="I896" t="s">
        <v>1999</v>
      </c>
      <c r="J896">
        <v>157</v>
      </c>
      <c r="K896" t="s">
        <v>83</v>
      </c>
      <c r="L896" t="s">
        <v>84</v>
      </c>
      <c r="M896" t="s">
        <v>85</v>
      </c>
      <c r="N896">
        <v>1</v>
      </c>
      <c r="O896" s="1">
        <v>44634.888472222221</v>
      </c>
      <c r="P896" s="1">
        <v>44635.176874999997</v>
      </c>
      <c r="Q896">
        <v>23451</v>
      </c>
      <c r="R896">
        <v>1467</v>
      </c>
      <c r="S896" t="b">
        <v>0</v>
      </c>
      <c r="T896" t="s">
        <v>86</v>
      </c>
      <c r="U896" t="b">
        <v>0</v>
      </c>
      <c r="V896" t="s">
        <v>1990</v>
      </c>
      <c r="W896" s="1">
        <v>44635.176874999997</v>
      </c>
      <c r="X896">
        <v>494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157</v>
      </c>
      <c r="AE896">
        <v>145</v>
      </c>
      <c r="AF896">
        <v>0</v>
      </c>
      <c r="AG896">
        <v>5</v>
      </c>
      <c r="AH896" t="s">
        <v>86</v>
      </c>
      <c r="AI896" t="s">
        <v>86</v>
      </c>
      <c r="AJ896" t="s">
        <v>86</v>
      </c>
      <c r="AK896" t="s">
        <v>86</v>
      </c>
      <c r="AL896" t="s">
        <v>86</v>
      </c>
      <c r="AM896" t="s">
        <v>86</v>
      </c>
      <c r="AN896" t="s">
        <v>86</v>
      </c>
      <c r="AO896" t="s">
        <v>86</v>
      </c>
      <c r="AP896" t="s">
        <v>86</v>
      </c>
      <c r="AQ896" t="s">
        <v>86</v>
      </c>
      <c r="AR896" t="s">
        <v>86</v>
      </c>
      <c r="AS896" t="s">
        <v>86</v>
      </c>
      <c r="AT896" t="s">
        <v>86</v>
      </c>
      <c r="AU896" t="s">
        <v>86</v>
      </c>
      <c r="AV896" t="s">
        <v>86</v>
      </c>
      <c r="AW896" t="s">
        <v>86</v>
      </c>
      <c r="AX896" t="s">
        <v>86</v>
      </c>
      <c r="AY896" t="s">
        <v>86</v>
      </c>
      <c r="AZ896" t="s">
        <v>86</v>
      </c>
      <c r="BA896" t="s">
        <v>86</v>
      </c>
      <c r="BB896" t="s">
        <v>86</v>
      </c>
      <c r="BC896" t="s">
        <v>86</v>
      </c>
      <c r="BD896" t="s">
        <v>86</v>
      </c>
      <c r="BE896" t="s">
        <v>86</v>
      </c>
    </row>
    <row r="897" spans="1:57" x14ac:dyDescent="0.45">
      <c r="A897" t="s">
        <v>2000</v>
      </c>
      <c r="B897" t="s">
        <v>77</v>
      </c>
      <c r="C897" t="s">
        <v>2001</v>
      </c>
      <c r="D897" t="s">
        <v>79</v>
      </c>
      <c r="E897" s="2" t="str">
        <f>HYPERLINK("capsilon://?command=openfolder&amp;siteaddress=FAM.docvelocity-na8.net&amp;folderid=FXCEFAA2C2-A446-B897-020A-2CD501C0F629","FX22033750")</f>
        <v>FX22033750</v>
      </c>
      <c r="F897" t="s">
        <v>80</v>
      </c>
      <c r="G897" t="s">
        <v>80</v>
      </c>
      <c r="H897" t="s">
        <v>81</v>
      </c>
      <c r="I897" t="s">
        <v>2002</v>
      </c>
      <c r="J897">
        <v>267</v>
      </c>
      <c r="K897" t="s">
        <v>83</v>
      </c>
      <c r="L897" t="s">
        <v>84</v>
      </c>
      <c r="M897" t="s">
        <v>85</v>
      </c>
      <c r="N897">
        <v>1</v>
      </c>
      <c r="O897" s="1">
        <v>44634.910833333335</v>
      </c>
      <c r="P897" s="1">
        <v>44635.195821759262</v>
      </c>
      <c r="Q897">
        <v>22724</v>
      </c>
      <c r="R897">
        <v>1899</v>
      </c>
      <c r="S897" t="b">
        <v>0</v>
      </c>
      <c r="T897" t="s">
        <v>86</v>
      </c>
      <c r="U897" t="b">
        <v>0</v>
      </c>
      <c r="V897" t="s">
        <v>1952</v>
      </c>
      <c r="W897" s="1">
        <v>44635.195821759262</v>
      </c>
      <c r="X897">
        <v>449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267</v>
      </c>
      <c r="AE897">
        <v>255</v>
      </c>
      <c r="AF897">
        <v>0</v>
      </c>
      <c r="AG897">
        <v>4</v>
      </c>
      <c r="AH897" t="s">
        <v>86</v>
      </c>
      <c r="AI897" t="s">
        <v>86</v>
      </c>
      <c r="AJ897" t="s">
        <v>86</v>
      </c>
      <c r="AK897" t="s">
        <v>86</v>
      </c>
      <c r="AL897" t="s">
        <v>86</v>
      </c>
      <c r="AM897" t="s">
        <v>86</v>
      </c>
      <c r="AN897" t="s">
        <v>86</v>
      </c>
      <c r="AO897" t="s">
        <v>86</v>
      </c>
      <c r="AP897" t="s">
        <v>86</v>
      </c>
      <c r="AQ897" t="s">
        <v>86</v>
      </c>
      <c r="AR897" t="s">
        <v>86</v>
      </c>
      <c r="AS897" t="s">
        <v>86</v>
      </c>
      <c r="AT897" t="s">
        <v>86</v>
      </c>
      <c r="AU897" t="s">
        <v>86</v>
      </c>
      <c r="AV897" t="s">
        <v>86</v>
      </c>
      <c r="AW897" t="s">
        <v>86</v>
      </c>
      <c r="AX897" t="s">
        <v>86</v>
      </c>
      <c r="AY897" t="s">
        <v>86</v>
      </c>
      <c r="AZ897" t="s">
        <v>86</v>
      </c>
      <c r="BA897" t="s">
        <v>86</v>
      </c>
      <c r="BB897" t="s">
        <v>86</v>
      </c>
      <c r="BC897" t="s">
        <v>86</v>
      </c>
      <c r="BD897" t="s">
        <v>86</v>
      </c>
      <c r="BE897" t="s">
        <v>86</v>
      </c>
    </row>
    <row r="898" spans="1:57" x14ac:dyDescent="0.45">
      <c r="A898" t="s">
        <v>2003</v>
      </c>
      <c r="B898" t="s">
        <v>77</v>
      </c>
      <c r="C898" t="s">
        <v>2004</v>
      </c>
      <c r="D898" t="s">
        <v>79</v>
      </c>
      <c r="E898" s="2" t="str">
        <f>HYPERLINK("capsilon://?command=openfolder&amp;siteaddress=FAM.docvelocity-na8.net&amp;folderid=FXF5DFC8B4-F915-694A-FA01-EE35B92200EF","FX22036645")</f>
        <v>FX22036645</v>
      </c>
      <c r="F898" t="s">
        <v>80</v>
      </c>
      <c r="G898" t="s">
        <v>80</v>
      </c>
      <c r="H898" t="s">
        <v>81</v>
      </c>
      <c r="I898" t="s">
        <v>2005</v>
      </c>
      <c r="J898">
        <v>335</v>
      </c>
      <c r="K898" t="s">
        <v>83</v>
      </c>
      <c r="L898" t="s">
        <v>84</v>
      </c>
      <c r="M898" t="s">
        <v>85</v>
      </c>
      <c r="N898">
        <v>1</v>
      </c>
      <c r="O898" s="1">
        <v>44634.936620370368</v>
      </c>
      <c r="P898" s="1">
        <v>44635.200752314813</v>
      </c>
      <c r="Q898">
        <v>21725</v>
      </c>
      <c r="R898">
        <v>1096</v>
      </c>
      <c r="S898" t="b">
        <v>0</v>
      </c>
      <c r="T898" t="s">
        <v>86</v>
      </c>
      <c r="U898" t="b">
        <v>0</v>
      </c>
      <c r="V898" t="s">
        <v>1952</v>
      </c>
      <c r="W898" s="1">
        <v>44635.200752314813</v>
      </c>
      <c r="X898">
        <v>425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335</v>
      </c>
      <c r="AE898">
        <v>311</v>
      </c>
      <c r="AF898">
        <v>0</v>
      </c>
      <c r="AG898">
        <v>8</v>
      </c>
      <c r="AH898" t="s">
        <v>86</v>
      </c>
      <c r="AI898" t="s">
        <v>86</v>
      </c>
      <c r="AJ898" t="s">
        <v>86</v>
      </c>
      <c r="AK898" t="s">
        <v>86</v>
      </c>
      <c r="AL898" t="s">
        <v>86</v>
      </c>
      <c r="AM898" t="s">
        <v>86</v>
      </c>
      <c r="AN898" t="s">
        <v>86</v>
      </c>
      <c r="AO898" t="s">
        <v>86</v>
      </c>
      <c r="AP898" t="s">
        <v>86</v>
      </c>
      <c r="AQ898" t="s">
        <v>86</v>
      </c>
      <c r="AR898" t="s">
        <v>86</v>
      </c>
      <c r="AS898" t="s">
        <v>86</v>
      </c>
      <c r="AT898" t="s">
        <v>86</v>
      </c>
      <c r="AU898" t="s">
        <v>86</v>
      </c>
      <c r="AV898" t="s">
        <v>86</v>
      </c>
      <c r="AW898" t="s">
        <v>86</v>
      </c>
      <c r="AX898" t="s">
        <v>86</v>
      </c>
      <c r="AY898" t="s">
        <v>86</v>
      </c>
      <c r="AZ898" t="s">
        <v>86</v>
      </c>
      <c r="BA898" t="s">
        <v>86</v>
      </c>
      <c r="BB898" t="s">
        <v>86</v>
      </c>
      <c r="BC898" t="s">
        <v>86</v>
      </c>
      <c r="BD898" t="s">
        <v>86</v>
      </c>
      <c r="BE898" t="s">
        <v>86</v>
      </c>
    </row>
    <row r="899" spans="1:57" x14ac:dyDescent="0.45">
      <c r="A899" t="s">
        <v>2006</v>
      </c>
      <c r="B899" t="s">
        <v>77</v>
      </c>
      <c r="C899" t="s">
        <v>2007</v>
      </c>
      <c r="D899" t="s">
        <v>79</v>
      </c>
      <c r="E899" s="2" t="str">
        <f>HYPERLINK("capsilon://?command=openfolder&amp;siteaddress=FAM.docvelocity-na8.net&amp;folderid=FXABCDF1D3-08D0-7D35-3FA8-D23C100C8660","FX22036652")</f>
        <v>FX22036652</v>
      </c>
      <c r="F899" t="s">
        <v>80</v>
      </c>
      <c r="G899" t="s">
        <v>80</v>
      </c>
      <c r="H899" t="s">
        <v>81</v>
      </c>
      <c r="I899" t="s">
        <v>2008</v>
      </c>
      <c r="J899">
        <v>375</v>
      </c>
      <c r="K899" t="s">
        <v>83</v>
      </c>
      <c r="L899" t="s">
        <v>84</v>
      </c>
      <c r="M899" t="s">
        <v>85</v>
      </c>
      <c r="N899">
        <v>1</v>
      </c>
      <c r="O899" s="1">
        <v>44635.026250000003</v>
      </c>
      <c r="P899" s="1">
        <v>44635.206631944442</v>
      </c>
      <c r="Q899">
        <v>14615</v>
      </c>
      <c r="R899">
        <v>970</v>
      </c>
      <c r="S899" t="b">
        <v>0</v>
      </c>
      <c r="T899" t="s">
        <v>86</v>
      </c>
      <c r="U899" t="b">
        <v>0</v>
      </c>
      <c r="V899" t="s">
        <v>1952</v>
      </c>
      <c r="W899" s="1">
        <v>44635.206631944442</v>
      </c>
      <c r="X899">
        <v>507</v>
      </c>
      <c r="Y899">
        <v>0</v>
      </c>
      <c r="Z899">
        <v>0</v>
      </c>
      <c r="AA899">
        <v>0</v>
      </c>
      <c r="AB899">
        <v>0</v>
      </c>
      <c r="AC899">
        <v>1</v>
      </c>
      <c r="AD899">
        <v>375</v>
      </c>
      <c r="AE899">
        <v>351</v>
      </c>
      <c r="AF899">
        <v>0</v>
      </c>
      <c r="AG899">
        <v>10</v>
      </c>
      <c r="AH899" t="s">
        <v>86</v>
      </c>
      <c r="AI899" t="s">
        <v>86</v>
      </c>
      <c r="AJ899" t="s">
        <v>86</v>
      </c>
      <c r="AK899" t="s">
        <v>86</v>
      </c>
      <c r="AL899" t="s">
        <v>86</v>
      </c>
      <c r="AM899" t="s">
        <v>86</v>
      </c>
      <c r="AN899" t="s">
        <v>86</v>
      </c>
      <c r="AO899" t="s">
        <v>86</v>
      </c>
      <c r="AP899" t="s">
        <v>86</v>
      </c>
      <c r="AQ899" t="s">
        <v>86</v>
      </c>
      <c r="AR899" t="s">
        <v>86</v>
      </c>
      <c r="AS899" t="s">
        <v>86</v>
      </c>
      <c r="AT899" t="s">
        <v>86</v>
      </c>
      <c r="AU899" t="s">
        <v>86</v>
      </c>
      <c r="AV899" t="s">
        <v>86</v>
      </c>
      <c r="AW899" t="s">
        <v>86</v>
      </c>
      <c r="AX899" t="s">
        <v>86</v>
      </c>
      <c r="AY899" t="s">
        <v>86</v>
      </c>
      <c r="AZ899" t="s">
        <v>86</v>
      </c>
      <c r="BA899" t="s">
        <v>86</v>
      </c>
      <c r="BB899" t="s">
        <v>86</v>
      </c>
      <c r="BC899" t="s">
        <v>86</v>
      </c>
      <c r="BD899" t="s">
        <v>86</v>
      </c>
      <c r="BE899" t="s">
        <v>86</v>
      </c>
    </row>
    <row r="900" spans="1:57" x14ac:dyDescent="0.45">
      <c r="A900" t="s">
        <v>2009</v>
      </c>
      <c r="B900" t="s">
        <v>77</v>
      </c>
      <c r="C900" t="s">
        <v>1950</v>
      </c>
      <c r="D900" t="s">
        <v>79</v>
      </c>
      <c r="E900" s="2" t="str">
        <f>HYPERLINK("capsilon://?command=openfolder&amp;siteaddress=FAM.docvelocity-na8.net&amp;folderid=FX8D713752-EDB7-BEA0-5118-ACB0ED5BCD2A","FX22034724")</f>
        <v>FX22034724</v>
      </c>
      <c r="F900" t="s">
        <v>80</v>
      </c>
      <c r="G900" t="s">
        <v>80</v>
      </c>
      <c r="H900" t="s">
        <v>81</v>
      </c>
      <c r="I900" t="s">
        <v>1951</v>
      </c>
      <c r="J900">
        <v>205</v>
      </c>
      <c r="K900" t="s">
        <v>83</v>
      </c>
      <c r="L900" t="s">
        <v>84</v>
      </c>
      <c r="M900" t="s">
        <v>85</v>
      </c>
      <c r="N900">
        <v>2</v>
      </c>
      <c r="O900" s="1">
        <v>44635.16028935185</v>
      </c>
      <c r="P900" s="1">
        <v>44635.216851851852</v>
      </c>
      <c r="Q900">
        <v>1562</v>
      </c>
      <c r="R900">
        <v>3325</v>
      </c>
      <c r="S900" t="b">
        <v>0</v>
      </c>
      <c r="T900" t="s">
        <v>86</v>
      </c>
      <c r="U900" t="b">
        <v>1</v>
      </c>
      <c r="V900" t="s">
        <v>1982</v>
      </c>
      <c r="W900" s="1">
        <v>44635.187696759262</v>
      </c>
      <c r="X900">
        <v>2184</v>
      </c>
      <c r="Y900">
        <v>144</v>
      </c>
      <c r="Z900">
        <v>0</v>
      </c>
      <c r="AA900">
        <v>144</v>
      </c>
      <c r="AB900">
        <v>36</v>
      </c>
      <c r="AC900">
        <v>4</v>
      </c>
      <c r="AD900">
        <v>61</v>
      </c>
      <c r="AE900">
        <v>0</v>
      </c>
      <c r="AF900">
        <v>0</v>
      </c>
      <c r="AG900">
        <v>0</v>
      </c>
      <c r="AH900" t="s">
        <v>114</v>
      </c>
      <c r="AI900" s="1">
        <v>44635.216851851852</v>
      </c>
      <c r="AJ900">
        <v>1044</v>
      </c>
      <c r="AK900">
        <v>4</v>
      </c>
      <c r="AL900">
        <v>0</v>
      </c>
      <c r="AM900">
        <v>4</v>
      </c>
      <c r="AN900">
        <v>36</v>
      </c>
      <c r="AO900">
        <v>4</v>
      </c>
      <c r="AP900">
        <v>57</v>
      </c>
      <c r="AQ900">
        <v>0</v>
      </c>
      <c r="AR900">
        <v>0</v>
      </c>
      <c r="AS900">
        <v>0</v>
      </c>
      <c r="AT900" t="s">
        <v>86</v>
      </c>
      <c r="AU900" t="s">
        <v>86</v>
      </c>
      <c r="AV900" t="s">
        <v>86</v>
      </c>
      <c r="AW900" t="s">
        <v>86</v>
      </c>
      <c r="AX900" t="s">
        <v>86</v>
      </c>
      <c r="AY900" t="s">
        <v>86</v>
      </c>
      <c r="AZ900" t="s">
        <v>86</v>
      </c>
      <c r="BA900" t="s">
        <v>86</v>
      </c>
      <c r="BB900" t="s">
        <v>86</v>
      </c>
      <c r="BC900" t="s">
        <v>86</v>
      </c>
      <c r="BD900" t="s">
        <v>86</v>
      </c>
      <c r="BE900" t="s">
        <v>86</v>
      </c>
    </row>
    <row r="901" spans="1:57" x14ac:dyDescent="0.45">
      <c r="A901" t="s">
        <v>2010</v>
      </c>
      <c r="B901" t="s">
        <v>77</v>
      </c>
      <c r="C901" t="s">
        <v>1959</v>
      </c>
      <c r="D901" t="s">
        <v>79</v>
      </c>
      <c r="E901" s="2" t="str">
        <f>HYPERLINK("capsilon://?command=openfolder&amp;siteaddress=FAM.docvelocity-na8.net&amp;folderid=FXBC75BFF5-CE95-6FA5-0850-2268A1ADC065","FX22034931")</f>
        <v>FX22034931</v>
      </c>
      <c r="F901" t="s">
        <v>80</v>
      </c>
      <c r="G901" t="s">
        <v>80</v>
      </c>
      <c r="H901" t="s">
        <v>81</v>
      </c>
      <c r="I901" t="s">
        <v>1960</v>
      </c>
      <c r="J901">
        <v>222</v>
      </c>
      <c r="K901" t="s">
        <v>83</v>
      </c>
      <c r="L901" t="s">
        <v>84</v>
      </c>
      <c r="M901" t="s">
        <v>85</v>
      </c>
      <c r="N901">
        <v>2</v>
      </c>
      <c r="O901" s="1">
        <v>44635.17083333333</v>
      </c>
      <c r="P901" s="1">
        <v>44635.224872685183</v>
      </c>
      <c r="Q901">
        <v>2314</v>
      </c>
      <c r="R901">
        <v>2355</v>
      </c>
      <c r="S901" t="b">
        <v>0</v>
      </c>
      <c r="T901" t="s">
        <v>86</v>
      </c>
      <c r="U901" t="b">
        <v>1</v>
      </c>
      <c r="V901" t="s">
        <v>2011</v>
      </c>
      <c r="W901" s="1">
        <v>44635.189791666664</v>
      </c>
      <c r="X901">
        <v>1632</v>
      </c>
      <c r="Y901">
        <v>183</v>
      </c>
      <c r="Z901">
        <v>0</v>
      </c>
      <c r="AA901">
        <v>183</v>
      </c>
      <c r="AB901">
        <v>0</v>
      </c>
      <c r="AC901">
        <v>15</v>
      </c>
      <c r="AD901">
        <v>39</v>
      </c>
      <c r="AE901">
        <v>0</v>
      </c>
      <c r="AF901">
        <v>0</v>
      </c>
      <c r="AG901">
        <v>0</v>
      </c>
      <c r="AH901" t="s">
        <v>114</v>
      </c>
      <c r="AI901" s="1">
        <v>44635.224872685183</v>
      </c>
      <c r="AJ901">
        <v>692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39</v>
      </c>
      <c r="AQ901">
        <v>0</v>
      </c>
      <c r="AR901">
        <v>0</v>
      </c>
      <c r="AS901">
        <v>0</v>
      </c>
      <c r="AT901" t="s">
        <v>86</v>
      </c>
      <c r="AU901" t="s">
        <v>86</v>
      </c>
      <c r="AV901" t="s">
        <v>86</v>
      </c>
      <c r="AW901" t="s">
        <v>86</v>
      </c>
      <c r="AX901" t="s">
        <v>86</v>
      </c>
      <c r="AY901" t="s">
        <v>86</v>
      </c>
      <c r="AZ901" t="s">
        <v>86</v>
      </c>
      <c r="BA901" t="s">
        <v>86</v>
      </c>
      <c r="BB901" t="s">
        <v>86</v>
      </c>
      <c r="BC901" t="s">
        <v>86</v>
      </c>
      <c r="BD901" t="s">
        <v>86</v>
      </c>
      <c r="BE901" t="s">
        <v>86</v>
      </c>
    </row>
    <row r="902" spans="1:57" x14ac:dyDescent="0.45">
      <c r="A902" t="s">
        <v>2012</v>
      </c>
      <c r="B902" t="s">
        <v>77</v>
      </c>
      <c r="C902" t="s">
        <v>1988</v>
      </c>
      <c r="D902" t="s">
        <v>79</v>
      </c>
      <c r="E902" s="2" t="str">
        <f>HYPERLINK("capsilon://?command=openfolder&amp;siteaddress=FAM.docvelocity-na8.net&amp;folderid=FX243A8B92-2F8B-6184-B36B-F18B6CC208F8","FX22034009")</f>
        <v>FX22034009</v>
      </c>
      <c r="F902" t="s">
        <v>80</v>
      </c>
      <c r="G902" t="s">
        <v>80</v>
      </c>
      <c r="H902" t="s">
        <v>81</v>
      </c>
      <c r="I902" t="s">
        <v>1989</v>
      </c>
      <c r="J902">
        <v>428</v>
      </c>
      <c r="K902" t="s">
        <v>83</v>
      </c>
      <c r="L902" t="s">
        <v>84</v>
      </c>
      <c r="M902" t="s">
        <v>85</v>
      </c>
      <c r="N902">
        <v>2</v>
      </c>
      <c r="O902" s="1">
        <v>44635.171979166669</v>
      </c>
      <c r="P902" s="1">
        <v>44635.236250000002</v>
      </c>
      <c r="Q902">
        <v>3103</v>
      </c>
      <c r="R902">
        <v>2450</v>
      </c>
      <c r="S902" t="b">
        <v>0</v>
      </c>
      <c r="T902" t="s">
        <v>86</v>
      </c>
      <c r="U902" t="b">
        <v>1</v>
      </c>
      <c r="V902" t="s">
        <v>1952</v>
      </c>
      <c r="W902" s="1">
        <v>44635.188576388886</v>
      </c>
      <c r="X902">
        <v>1433</v>
      </c>
      <c r="Y902">
        <v>394</v>
      </c>
      <c r="Z902">
        <v>0</v>
      </c>
      <c r="AA902">
        <v>394</v>
      </c>
      <c r="AB902">
        <v>0</v>
      </c>
      <c r="AC902">
        <v>27</v>
      </c>
      <c r="AD902">
        <v>34</v>
      </c>
      <c r="AE902">
        <v>0</v>
      </c>
      <c r="AF902">
        <v>0</v>
      </c>
      <c r="AG902">
        <v>0</v>
      </c>
      <c r="AH902" t="s">
        <v>257</v>
      </c>
      <c r="AI902" s="1">
        <v>44635.236250000002</v>
      </c>
      <c r="AJ902">
        <v>1012</v>
      </c>
      <c r="AK902">
        <v>4</v>
      </c>
      <c r="AL902">
        <v>0</v>
      </c>
      <c r="AM902">
        <v>4</v>
      </c>
      <c r="AN902">
        <v>0</v>
      </c>
      <c r="AO902">
        <v>3</v>
      </c>
      <c r="AP902">
        <v>30</v>
      </c>
      <c r="AQ902">
        <v>0</v>
      </c>
      <c r="AR902">
        <v>0</v>
      </c>
      <c r="AS902">
        <v>0</v>
      </c>
      <c r="AT902" t="s">
        <v>86</v>
      </c>
      <c r="AU902" t="s">
        <v>86</v>
      </c>
      <c r="AV902" t="s">
        <v>86</v>
      </c>
      <c r="AW902" t="s">
        <v>86</v>
      </c>
      <c r="AX902" t="s">
        <v>86</v>
      </c>
      <c r="AY902" t="s">
        <v>86</v>
      </c>
      <c r="AZ902" t="s">
        <v>86</v>
      </c>
      <c r="BA902" t="s">
        <v>86</v>
      </c>
      <c r="BB902" t="s">
        <v>86</v>
      </c>
      <c r="BC902" t="s">
        <v>86</v>
      </c>
      <c r="BD902" t="s">
        <v>86</v>
      </c>
      <c r="BE902" t="s">
        <v>86</v>
      </c>
    </row>
    <row r="903" spans="1:57" x14ac:dyDescent="0.45">
      <c r="A903" t="s">
        <v>2013</v>
      </c>
      <c r="B903" t="s">
        <v>77</v>
      </c>
      <c r="C903" t="s">
        <v>1995</v>
      </c>
      <c r="D903" t="s">
        <v>79</v>
      </c>
      <c r="E903" s="2" t="str">
        <f>HYPERLINK("capsilon://?command=openfolder&amp;siteaddress=FAM.docvelocity-na8.net&amp;folderid=FXC1FE2162-E4CA-9B76-CDE5-60F3D2DC93B1","FX22034585")</f>
        <v>FX22034585</v>
      </c>
      <c r="F903" t="s">
        <v>80</v>
      </c>
      <c r="G903" t="s">
        <v>80</v>
      </c>
      <c r="H903" t="s">
        <v>81</v>
      </c>
      <c r="I903" t="s">
        <v>1996</v>
      </c>
      <c r="J903">
        <v>136</v>
      </c>
      <c r="K903" t="s">
        <v>83</v>
      </c>
      <c r="L903" t="s">
        <v>84</v>
      </c>
      <c r="M903" t="s">
        <v>85</v>
      </c>
      <c r="N903">
        <v>2</v>
      </c>
      <c r="O903" s="1">
        <v>44635.172650462962</v>
      </c>
      <c r="P903" s="1">
        <v>44635.235231481478</v>
      </c>
      <c r="Q903">
        <v>3912</v>
      </c>
      <c r="R903">
        <v>1495</v>
      </c>
      <c r="S903" t="b">
        <v>0</v>
      </c>
      <c r="T903" t="s">
        <v>86</v>
      </c>
      <c r="U903" t="b">
        <v>1</v>
      </c>
      <c r="V903" t="s">
        <v>1990</v>
      </c>
      <c r="W903" s="1">
        <v>44635.183831018519</v>
      </c>
      <c r="X903">
        <v>601</v>
      </c>
      <c r="Y903">
        <v>119</v>
      </c>
      <c r="Z903">
        <v>0</v>
      </c>
      <c r="AA903">
        <v>119</v>
      </c>
      <c r="AB903">
        <v>0</v>
      </c>
      <c r="AC903">
        <v>3</v>
      </c>
      <c r="AD903">
        <v>17</v>
      </c>
      <c r="AE903">
        <v>0</v>
      </c>
      <c r="AF903">
        <v>0</v>
      </c>
      <c r="AG903">
        <v>0</v>
      </c>
      <c r="AH903" t="s">
        <v>114</v>
      </c>
      <c r="AI903" s="1">
        <v>44635.235231481478</v>
      </c>
      <c r="AJ903">
        <v>894</v>
      </c>
      <c r="AK903">
        <v>2</v>
      </c>
      <c r="AL903">
        <v>0</v>
      </c>
      <c r="AM903">
        <v>2</v>
      </c>
      <c r="AN903">
        <v>0</v>
      </c>
      <c r="AO903">
        <v>2</v>
      </c>
      <c r="AP903">
        <v>15</v>
      </c>
      <c r="AQ903">
        <v>0</v>
      </c>
      <c r="AR903">
        <v>0</v>
      </c>
      <c r="AS903">
        <v>0</v>
      </c>
      <c r="AT903" t="s">
        <v>86</v>
      </c>
      <c r="AU903" t="s">
        <v>86</v>
      </c>
      <c r="AV903" t="s">
        <v>86</v>
      </c>
      <c r="AW903" t="s">
        <v>86</v>
      </c>
      <c r="AX903" t="s">
        <v>86</v>
      </c>
      <c r="AY903" t="s">
        <v>86</v>
      </c>
      <c r="AZ903" t="s">
        <v>86</v>
      </c>
      <c r="BA903" t="s">
        <v>86</v>
      </c>
      <c r="BB903" t="s">
        <v>86</v>
      </c>
      <c r="BC903" t="s">
        <v>86</v>
      </c>
      <c r="BD903" t="s">
        <v>86</v>
      </c>
      <c r="BE903" t="s">
        <v>86</v>
      </c>
    </row>
    <row r="904" spans="1:57" x14ac:dyDescent="0.45">
      <c r="A904" t="s">
        <v>2014</v>
      </c>
      <c r="B904" t="s">
        <v>77</v>
      </c>
      <c r="C904" t="s">
        <v>1998</v>
      </c>
      <c r="D904" t="s">
        <v>79</v>
      </c>
      <c r="E904" s="2" t="str">
        <f>HYPERLINK("capsilon://?command=openfolder&amp;siteaddress=FAM.docvelocity-na8.net&amp;folderid=FX26F3DDD3-7D5C-A0A7-F1DD-96460EBF61CF","FX22034565")</f>
        <v>FX22034565</v>
      </c>
      <c r="F904" t="s">
        <v>80</v>
      </c>
      <c r="G904" t="s">
        <v>80</v>
      </c>
      <c r="H904" t="s">
        <v>81</v>
      </c>
      <c r="I904" t="s">
        <v>1999</v>
      </c>
      <c r="J904">
        <v>237</v>
      </c>
      <c r="K904" t="s">
        <v>83</v>
      </c>
      <c r="L904" t="s">
        <v>84</v>
      </c>
      <c r="M904" t="s">
        <v>85</v>
      </c>
      <c r="N904">
        <v>2</v>
      </c>
      <c r="O904" s="1">
        <v>44635.177731481483</v>
      </c>
      <c r="P904" s="1">
        <v>44635.257777777777</v>
      </c>
      <c r="Q904">
        <v>2346</v>
      </c>
      <c r="R904">
        <v>4570</v>
      </c>
      <c r="S904" t="b">
        <v>0</v>
      </c>
      <c r="T904" t="s">
        <v>86</v>
      </c>
      <c r="U904" t="b">
        <v>1</v>
      </c>
      <c r="V904" t="s">
        <v>1990</v>
      </c>
      <c r="W904" s="1">
        <v>44635.205023148148</v>
      </c>
      <c r="X904">
        <v>1830</v>
      </c>
      <c r="Y904">
        <v>160</v>
      </c>
      <c r="Z904">
        <v>0</v>
      </c>
      <c r="AA904">
        <v>160</v>
      </c>
      <c r="AB904">
        <v>31</v>
      </c>
      <c r="AC904">
        <v>80</v>
      </c>
      <c r="AD904">
        <v>77</v>
      </c>
      <c r="AE904">
        <v>0</v>
      </c>
      <c r="AF904">
        <v>0</v>
      </c>
      <c r="AG904">
        <v>0</v>
      </c>
      <c r="AH904" t="s">
        <v>105</v>
      </c>
      <c r="AI904" s="1">
        <v>44635.257777777777</v>
      </c>
      <c r="AJ904">
        <v>2740</v>
      </c>
      <c r="AK904">
        <v>3</v>
      </c>
      <c r="AL904">
        <v>0</v>
      </c>
      <c r="AM904">
        <v>3</v>
      </c>
      <c r="AN904">
        <v>21</v>
      </c>
      <c r="AO904">
        <v>2</v>
      </c>
      <c r="AP904">
        <v>74</v>
      </c>
      <c r="AQ904">
        <v>0</v>
      </c>
      <c r="AR904">
        <v>0</v>
      </c>
      <c r="AS904">
        <v>0</v>
      </c>
      <c r="AT904" t="s">
        <v>86</v>
      </c>
      <c r="AU904" t="s">
        <v>86</v>
      </c>
      <c r="AV904" t="s">
        <v>86</v>
      </c>
      <c r="AW904" t="s">
        <v>86</v>
      </c>
      <c r="AX904" t="s">
        <v>86</v>
      </c>
      <c r="AY904" t="s">
        <v>86</v>
      </c>
      <c r="AZ904" t="s">
        <v>86</v>
      </c>
      <c r="BA904" t="s">
        <v>86</v>
      </c>
      <c r="BB904" t="s">
        <v>86</v>
      </c>
      <c r="BC904" t="s">
        <v>86</v>
      </c>
      <c r="BD904" t="s">
        <v>86</v>
      </c>
      <c r="BE904" t="s">
        <v>86</v>
      </c>
    </row>
    <row r="905" spans="1:57" x14ac:dyDescent="0.45">
      <c r="A905" t="s">
        <v>2015</v>
      </c>
      <c r="B905" t="s">
        <v>77</v>
      </c>
      <c r="C905" t="s">
        <v>2001</v>
      </c>
      <c r="D905" t="s">
        <v>79</v>
      </c>
      <c r="E905" s="2" t="str">
        <f>HYPERLINK("capsilon://?command=openfolder&amp;siteaddress=FAM.docvelocity-na8.net&amp;folderid=FXCEFAA2C2-A446-B897-020A-2CD501C0F629","FX22033750")</f>
        <v>FX22033750</v>
      </c>
      <c r="F905" t="s">
        <v>80</v>
      </c>
      <c r="G905" t="s">
        <v>80</v>
      </c>
      <c r="H905" t="s">
        <v>81</v>
      </c>
      <c r="I905" t="s">
        <v>2002</v>
      </c>
      <c r="J905">
        <v>315</v>
      </c>
      <c r="K905" t="s">
        <v>83</v>
      </c>
      <c r="L905" t="s">
        <v>84</v>
      </c>
      <c r="M905" t="s">
        <v>85</v>
      </c>
      <c r="N905">
        <v>2</v>
      </c>
      <c r="O905" s="1">
        <v>44635.196805555555</v>
      </c>
      <c r="P905" s="1">
        <v>44635.257418981484</v>
      </c>
      <c r="Q905">
        <v>1125</v>
      </c>
      <c r="R905">
        <v>4112</v>
      </c>
      <c r="S905" t="b">
        <v>0</v>
      </c>
      <c r="T905" t="s">
        <v>86</v>
      </c>
      <c r="U905" t="b">
        <v>1</v>
      </c>
      <c r="V905" t="s">
        <v>2011</v>
      </c>
      <c r="W905" s="1">
        <v>44635.234930555554</v>
      </c>
      <c r="X905">
        <v>3160</v>
      </c>
      <c r="Y905">
        <v>323</v>
      </c>
      <c r="Z905">
        <v>0</v>
      </c>
      <c r="AA905">
        <v>323</v>
      </c>
      <c r="AB905">
        <v>0</v>
      </c>
      <c r="AC905">
        <v>70</v>
      </c>
      <c r="AD905">
        <v>-8</v>
      </c>
      <c r="AE905">
        <v>0</v>
      </c>
      <c r="AF905">
        <v>0</v>
      </c>
      <c r="AG905">
        <v>0</v>
      </c>
      <c r="AH905" t="s">
        <v>114</v>
      </c>
      <c r="AI905" s="1">
        <v>44635.257418981484</v>
      </c>
      <c r="AJ905">
        <v>638</v>
      </c>
      <c r="AK905">
        <v>4</v>
      </c>
      <c r="AL905">
        <v>0</v>
      </c>
      <c r="AM905">
        <v>4</v>
      </c>
      <c r="AN905">
        <v>0</v>
      </c>
      <c r="AO905">
        <v>4</v>
      </c>
      <c r="AP905">
        <v>-12</v>
      </c>
      <c r="AQ905">
        <v>0</v>
      </c>
      <c r="AR905">
        <v>0</v>
      </c>
      <c r="AS905">
        <v>0</v>
      </c>
      <c r="AT905" t="s">
        <v>86</v>
      </c>
      <c r="AU905" t="s">
        <v>86</v>
      </c>
      <c r="AV905" t="s">
        <v>86</v>
      </c>
      <c r="AW905" t="s">
        <v>86</v>
      </c>
      <c r="AX905" t="s">
        <v>86</v>
      </c>
      <c r="AY905" t="s">
        <v>86</v>
      </c>
      <c r="AZ905" t="s">
        <v>86</v>
      </c>
      <c r="BA905" t="s">
        <v>86</v>
      </c>
      <c r="BB905" t="s">
        <v>86</v>
      </c>
      <c r="BC905" t="s">
        <v>86</v>
      </c>
      <c r="BD905" t="s">
        <v>86</v>
      </c>
      <c r="BE905" t="s">
        <v>86</v>
      </c>
    </row>
    <row r="906" spans="1:57" x14ac:dyDescent="0.45">
      <c r="A906" t="s">
        <v>2016</v>
      </c>
      <c r="B906" t="s">
        <v>77</v>
      </c>
      <c r="C906" t="s">
        <v>2004</v>
      </c>
      <c r="D906" t="s">
        <v>79</v>
      </c>
      <c r="E906" s="2" t="str">
        <f>HYPERLINK("capsilon://?command=openfolder&amp;siteaddress=FAM.docvelocity-na8.net&amp;folderid=FXF5DFC8B4-F915-694A-FA01-EE35B92200EF","FX22036645")</f>
        <v>FX22036645</v>
      </c>
      <c r="F906" t="s">
        <v>80</v>
      </c>
      <c r="G906" t="s">
        <v>80</v>
      </c>
      <c r="H906" t="s">
        <v>81</v>
      </c>
      <c r="I906" t="s">
        <v>2005</v>
      </c>
      <c r="J906">
        <v>439</v>
      </c>
      <c r="K906" t="s">
        <v>83</v>
      </c>
      <c r="L906" t="s">
        <v>84</v>
      </c>
      <c r="M906" t="s">
        <v>85</v>
      </c>
      <c r="N906">
        <v>2</v>
      </c>
      <c r="O906" s="1">
        <v>44635.201747685183</v>
      </c>
      <c r="P906" s="1">
        <v>44635.280104166668</v>
      </c>
      <c r="Q906">
        <v>1557</v>
      </c>
      <c r="R906">
        <v>5213</v>
      </c>
      <c r="S906" t="b">
        <v>0</v>
      </c>
      <c r="T906" t="s">
        <v>86</v>
      </c>
      <c r="U906" t="b">
        <v>1</v>
      </c>
      <c r="V906" t="s">
        <v>1966</v>
      </c>
      <c r="W906" s="1">
        <v>44635.244803240741</v>
      </c>
      <c r="X906">
        <v>3649</v>
      </c>
      <c r="Y906">
        <v>373</v>
      </c>
      <c r="Z906">
        <v>0</v>
      </c>
      <c r="AA906">
        <v>373</v>
      </c>
      <c r="AB906">
        <v>0</v>
      </c>
      <c r="AC906">
        <v>90</v>
      </c>
      <c r="AD906">
        <v>66</v>
      </c>
      <c r="AE906">
        <v>0</v>
      </c>
      <c r="AF906">
        <v>0</v>
      </c>
      <c r="AG906">
        <v>0</v>
      </c>
      <c r="AH906" t="s">
        <v>746</v>
      </c>
      <c r="AI906" s="1">
        <v>44635.280104166668</v>
      </c>
      <c r="AJ906">
        <v>1430</v>
      </c>
      <c r="AK906">
        <v>10</v>
      </c>
      <c r="AL906">
        <v>0</v>
      </c>
      <c r="AM906">
        <v>10</v>
      </c>
      <c r="AN906">
        <v>0</v>
      </c>
      <c r="AO906">
        <v>10</v>
      </c>
      <c r="AP906">
        <v>56</v>
      </c>
      <c r="AQ906">
        <v>0</v>
      </c>
      <c r="AR906">
        <v>0</v>
      </c>
      <c r="AS906">
        <v>0</v>
      </c>
      <c r="AT906" t="s">
        <v>86</v>
      </c>
      <c r="AU906" t="s">
        <v>86</v>
      </c>
      <c r="AV906" t="s">
        <v>86</v>
      </c>
      <c r="AW906" t="s">
        <v>86</v>
      </c>
      <c r="AX906" t="s">
        <v>86</v>
      </c>
      <c r="AY906" t="s">
        <v>86</v>
      </c>
      <c r="AZ906" t="s">
        <v>86</v>
      </c>
      <c r="BA906" t="s">
        <v>86</v>
      </c>
      <c r="BB906" t="s">
        <v>86</v>
      </c>
      <c r="BC906" t="s">
        <v>86</v>
      </c>
      <c r="BD906" t="s">
        <v>86</v>
      </c>
      <c r="BE906" t="s">
        <v>86</v>
      </c>
    </row>
    <row r="907" spans="1:57" x14ac:dyDescent="0.45">
      <c r="A907" t="s">
        <v>2017</v>
      </c>
      <c r="B907" t="s">
        <v>77</v>
      </c>
      <c r="C907" t="s">
        <v>2007</v>
      </c>
      <c r="D907" t="s">
        <v>79</v>
      </c>
      <c r="E907" s="2" t="str">
        <f>HYPERLINK("capsilon://?command=openfolder&amp;siteaddress=FAM.docvelocity-na8.net&amp;folderid=FXABCDF1D3-08D0-7D35-3FA8-D23C100C8660","FX22036652")</f>
        <v>FX22036652</v>
      </c>
      <c r="F907" t="s">
        <v>80</v>
      </c>
      <c r="G907" t="s">
        <v>80</v>
      </c>
      <c r="H907" t="s">
        <v>81</v>
      </c>
      <c r="I907" t="s">
        <v>2008</v>
      </c>
      <c r="J907">
        <v>527</v>
      </c>
      <c r="K907" t="s">
        <v>83</v>
      </c>
      <c r="L907" t="s">
        <v>84</v>
      </c>
      <c r="M907" t="s">
        <v>85</v>
      </c>
      <c r="N907">
        <v>2</v>
      </c>
      <c r="O907" s="1">
        <v>44635.207777777781</v>
      </c>
      <c r="P907" s="1">
        <v>44635.263726851852</v>
      </c>
      <c r="Q907">
        <v>1718</v>
      </c>
      <c r="R907">
        <v>3116</v>
      </c>
      <c r="S907" t="b">
        <v>0</v>
      </c>
      <c r="T907" t="s">
        <v>86</v>
      </c>
      <c r="U907" t="b">
        <v>1</v>
      </c>
      <c r="V907" t="s">
        <v>1990</v>
      </c>
      <c r="W907" s="1">
        <v>44635.223564814813</v>
      </c>
      <c r="X907">
        <v>1342</v>
      </c>
      <c r="Y907">
        <v>459</v>
      </c>
      <c r="Z907">
        <v>0</v>
      </c>
      <c r="AA907">
        <v>459</v>
      </c>
      <c r="AB907">
        <v>0</v>
      </c>
      <c r="AC907">
        <v>35</v>
      </c>
      <c r="AD907">
        <v>68</v>
      </c>
      <c r="AE907">
        <v>0</v>
      </c>
      <c r="AF907">
        <v>0</v>
      </c>
      <c r="AG907">
        <v>0</v>
      </c>
      <c r="AH907" t="s">
        <v>257</v>
      </c>
      <c r="AI907" s="1">
        <v>44635.263726851852</v>
      </c>
      <c r="AJ907">
        <v>1731</v>
      </c>
      <c r="AK907">
        <v>7</v>
      </c>
      <c r="AL907">
        <v>0</v>
      </c>
      <c r="AM907">
        <v>7</v>
      </c>
      <c r="AN907">
        <v>0</v>
      </c>
      <c r="AO907">
        <v>5</v>
      </c>
      <c r="AP907">
        <v>61</v>
      </c>
      <c r="AQ907">
        <v>0</v>
      </c>
      <c r="AR907">
        <v>0</v>
      </c>
      <c r="AS907">
        <v>0</v>
      </c>
      <c r="AT907" t="s">
        <v>86</v>
      </c>
      <c r="AU907" t="s">
        <v>86</v>
      </c>
      <c r="AV907" t="s">
        <v>86</v>
      </c>
      <c r="AW907" t="s">
        <v>86</v>
      </c>
      <c r="AX907" t="s">
        <v>86</v>
      </c>
      <c r="AY907" t="s">
        <v>86</v>
      </c>
      <c r="AZ907" t="s">
        <v>86</v>
      </c>
      <c r="BA907" t="s">
        <v>86</v>
      </c>
      <c r="BB907" t="s">
        <v>86</v>
      </c>
      <c r="BC907" t="s">
        <v>86</v>
      </c>
      <c r="BD907" t="s">
        <v>86</v>
      </c>
      <c r="BE907" t="s">
        <v>86</v>
      </c>
    </row>
    <row r="908" spans="1:57" x14ac:dyDescent="0.45">
      <c r="A908" t="s">
        <v>2018</v>
      </c>
      <c r="B908" t="s">
        <v>77</v>
      </c>
      <c r="C908" t="s">
        <v>1923</v>
      </c>
      <c r="D908" t="s">
        <v>79</v>
      </c>
      <c r="E908" s="2" t="str">
        <f>HYPERLINK("capsilon://?command=openfolder&amp;siteaddress=FAM.docvelocity-na8.net&amp;folderid=FX3A95935F-586D-7919-A79D-FFDA83E6E2A4","FX22034532")</f>
        <v>FX22034532</v>
      </c>
      <c r="F908" t="s">
        <v>80</v>
      </c>
      <c r="G908" t="s">
        <v>80</v>
      </c>
      <c r="H908" t="s">
        <v>81</v>
      </c>
      <c r="I908" t="s">
        <v>1924</v>
      </c>
      <c r="J908">
        <v>182</v>
      </c>
      <c r="K908" t="s">
        <v>83</v>
      </c>
      <c r="L908" t="s">
        <v>84</v>
      </c>
      <c r="M908" t="s">
        <v>85</v>
      </c>
      <c r="N908">
        <v>2</v>
      </c>
      <c r="O908" s="1">
        <v>44635.326828703706</v>
      </c>
      <c r="P908" s="1">
        <v>44635.364004629628</v>
      </c>
      <c r="Q908">
        <v>178</v>
      </c>
      <c r="R908">
        <v>3034</v>
      </c>
      <c r="S908" t="b">
        <v>0</v>
      </c>
      <c r="T908" t="s">
        <v>86</v>
      </c>
      <c r="U908" t="b">
        <v>1</v>
      </c>
      <c r="V908" t="s">
        <v>1990</v>
      </c>
      <c r="W908" s="1">
        <v>44635.34915509259</v>
      </c>
      <c r="X908">
        <v>1844</v>
      </c>
      <c r="Y908">
        <v>130</v>
      </c>
      <c r="Z908">
        <v>0</v>
      </c>
      <c r="AA908">
        <v>130</v>
      </c>
      <c r="AB908">
        <v>21</v>
      </c>
      <c r="AC908">
        <v>61</v>
      </c>
      <c r="AD908">
        <v>52</v>
      </c>
      <c r="AE908">
        <v>0</v>
      </c>
      <c r="AF908">
        <v>0</v>
      </c>
      <c r="AG908">
        <v>0</v>
      </c>
      <c r="AH908" t="s">
        <v>746</v>
      </c>
      <c r="AI908" s="1">
        <v>44635.364004629628</v>
      </c>
      <c r="AJ908">
        <v>1168</v>
      </c>
      <c r="AK908">
        <v>19</v>
      </c>
      <c r="AL908">
        <v>0</v>
      </c>
      <c r="AM908">
        <v>19</v>
      </c>
      <c r="AN908">
        <v>21</v>
      </c>
      <c r="AO908">
        <v>19</v>
      </c>
      <c r="AP908">
        <v>33</v>
      </c>
      <c r="AQ908">
        <v>0</v>
      </c>
      <c r="AR908">
        <v>0</v>
      </c>
      <c r="AS908">
        <v>0</v>
      </c>
      <c r="AT908" t="s">
        <v>86</v>
      </c>
      <c r="AU908" t="s">
        <v>86</v>
      </c>
      <c r="AV908" t="s">
        <v>86</v>
      </c>
      <c r="AW908" t="s">
        <v>86</v>
      </c>
      <c r="AX908" t="s">
        <v>86</v>
      </c>
      <c r="AY908" t="s">
        <v>86</v>
      </c>
      <c r="AZ908" t="s">
        <v>86</v>
      </c>
      <c r="BA908" t="s">
        <v>86</v>
      </c>
      <c r="BB908" t="s">
        <v>86</v>
      </c>
      <c r="BC908" t="s">
        <v>86</v>
      </c>
      <c r="BD908" t="s">
        <v>86</v>
      </c>
      <c r="BE908" t="s">
        <v>86</v>
      </c>
    </row>
    <row r="909" spans="1:57" x14ac:dyDescent="0.45">
      <c r="A909" t="s">
        <v>2019</v>
      </c>
      <c r="B909" t="s">
        <v>77</v>
      </c>
      <c r="C909" t="s">
        <v>1935</v>
      </c>
      <c r="D909" t="s">
        <v>79</v>
      </c>
      <c r="E909" s="2" t="str">
        <f>HYPERLINK("capsilon://?command=openfolder&amp;siteaddress=FAM.docvelocity-na8.net&amp;folderid=FXE765C62B-115C-ED95-2F57-CFE8701850A4","FX22036350")</f>
        <v>FX22036350</v>
      </c>
      <c r="F909" t="s">
        <v>80</v>
      </c>
      <c r="G909" t="s">
        <v>80</v>
      </c>
      <c r="H909" t="s">
        <v>81</v>
      </c>
      <c r="I909" t="s">
        <v>1936</v>
      </c>
      <c r="J909">
        <v>88</v>
      </c>
      <c r="K909" t="s">
        <v>83</v>
      </c>
      <c r="L909" t="s">
        <v>84</v>
      </c>
      <c r="M909" t="s">
        <v>85</v>
      </c>
      <c r="N909">
        <v>2</v>
      </c>
      <c r="O909" s="1">
        <v>44635.329212962963</v>
      </c>
      <c r="P909" s="1">
        <v>44635.355752314812</v>
      </c>
      <c r="Q909">
        <v>1758</v>
      </c>
      <c r="R909">
        <v>535</v>
      </c>
      <c r="S909" t="b">
        <v>0</v>
      </c>
      <c r="T909" t="s">
        <v>86</v>
      </c>
      <c r="U909" t="b">
        <v>1</v>
      </c>
      <c r="V909" t="s">
        <v>1990</v>
      </c>
      <c r="W909" s="1">
        <v>44635.352013888885</v>
      </c>
      <c r="X909">
        <v>247</v>
      </c>
      <c r="Y909">
        <v>78</v>
      </c>
      <c r="Z909">
        <v>0</v>
      </c>
      <c r="AA909">
        <v>78</v>
      </c>
      <c r="AB909">
        <v>0</v>
      </c>
      <c r="AC909">
        <v>2</v>
      </c>
      <c r="AD909">
        <v>10</v>
      </c>
      <c r="AE909">
        <v>0</v>
      </c>
      <c r="AF909">
        <v>0</v>
      </c>
      <c r="AG909">
        <v>0</v>
      </c>
      <c r="AH909" t="s">
        <v>113</v>
      </c>
      <c r="AI909" s="1">
        <v>44635.355752314812</v>
      </c>
      <c r="AJ909">
        <v>282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10</v>
      </c>
      <c r="AQ909">
        <v>0</v>
      </c>
      <c r="AR909">
        <v>0</v>
      </c>
      <c r="AS909">
        <v>0</v>
      </c>
      <c r="AT909" t="s">
        <v>86</v>
      </c>
      <c r="AU909" t="s">
        <v>86</v>
      </c>
      <c r="AV909" t="s">
        <v>86</v>
      </c>
      <c r="AW909" t="s">
        <v>86</v>
      </c>
      <c r="AX909" t="s">
        <v>86</v>
      </c>
      <c r="AY909" t="s">
        <v>86</v>
      </c>
      <c r="AZ909" t="s">
        <v>86</v>
      </c>
      <c r="BA909" t="s">
        <v>86</v>
      </c>
      <c r="BB909" t="s">
        <v>86</v>
      </c>
      <c r="BC909" t="s">
        <v>86</v>
      </c>
      <c r="BD909" t="s">
        <v>86</v>
      </c>
      <c r="BE909" t="s">
        <v>86</v>
      </c>
    </row>
    <row r="910" spans="1:57" x14ac:dyDescent="0.45">
      <c r="A910" t="s">
        <v>2020</v>
      </c>
      <c r="B910" t="s">
        <v>77</v>
      </c>
      <c r="C910" t="s">
        <v>1442</v>
      </c>
      <c r="D910" t="s">
        <v>79</v>
      </c>
      <c r="E910" s="2" t="str">
        <f>HYPERLINK("capsilon://?command=openfolder&amp;siteaddress=FAM.docvelocity-na8.net&amp;folderid=FXA4817BDF-D71C-7F6C-0B52-AD805C6E654E","FX220210945")</f>
        <v>FX220210945</v>
      </c>
      <c r="F910" t="s">
        <v>80</v>
      </c>
      <c r="G910" t="s">
        <v>80</v>
      </c>
      <c r="H910" t="s">
        <v>81</v>
      </c>
      <c r="I910" t="s">
        <v>1443</v>
      </c>
      <c r="J910">
        <v>0</v>
      </c>
      <c r="K910" t="s">
        <v>83</v>
      </c>
      <c r="L910" t="s">
        <v>84</v>
      </c>
      <c r="M910" t="s">
        <v>85</v>
      </c>
      <c r="N910">
        <v>2</v>
      </c>
      <c r="O910" s="1">
        <v>44621.782754629632</v>
      </c>
      <c r="P910" s="1">
        <v>44622.317094907405</v>
      </c>
      <c r="Q910">
        <v>43590</v>
      </c>
      <c r="R910">
        <v>2577</v>
      </c>
      <c r="S910" t="b">
        <v>0</v>
      </c>
      <c r="T910" t="s">
        <v>86</v>
      </c>
      <c r="U910" t="b">
        <v>1</v>
      </c>
      <c r="V910" t="s">
        <v>91</v>
      </c>
      <c r="W910" s="1">
        <v>44621.805578703701</v>
      </c>
      <c r="X910">
        <v>1947</v>
      </c>
      <c r="Y910">
        <v>195</v>
      </c>
      <c r="Z910">
        <v>0</v>
      </c>
      <c r="AA910">
        <v>195</v>
      </c>
      <c r="AB910">
        <v>0</v>
      </c>
      <c r="AC910">
        <v>114</v>
      </c>
      <c r="AD910">
        <v>-195</v>
      </c>
      <c r="AE910">
        <v>0</v>
      </c>
      <c r="AF910">
        <v>0</v>
      </c>
      <c r="AG910">
        <v>0</v>
      </c>
      <c r="AH910" t="s">
        <v>257</v>
      </c>
      <c r="AI910" s="1">
        <v>44622.317094907405</v>
      </c>
      <c r="AJ910">
        <v>557</v>
      </c>
      <c r="AK910">
        <v>4</v>
      </c>
      <c r="AL910">
        <v>0</v>
      </c>
      <c r="AM910">
        <v>4</v>
      </c>
      <c r="AN910">
        <v>0</v>
      </c>
      <c r="AO910">
        <v>3</v>
      </c>
      <c r="AP910">
        <v>-199</v>
      </c>
      <c r="AQ910">
        <v>0</v>
      </c>
      <c r="AR910">
        <v>0</v>
      </c>
      <c r="AS910">
        <v>0</v>
      </c>
      <c r="AT910" t="s">
        <v>86</v>
      </c>
      <c r="AU910" t="s">
        <v>86</v>
      </c>
      <c r="AV910" t="s">
        <v>86</v>
      </c>
      <c r="AW910" t="s">
        <v>86</v>
      </c>
      <c r="AX910" t="s">
        <v>86</v>
      </c>
      <c r="AY910" t="s">
        <v>86</v>
      </c>
      <c r="AZ910" t="s">
        <v>86</v>
      </c>
      <c r="BA910" t="s">
        <v>86</v>
      </c>
      <c r="BB910" t="s">
        <v>86</v>
      </c>
      <c r="BC910" t="s">
        <v>86</v>
      </c>
      <c r="BD910" t="s">
        <v>86</v>
      </c>
      <c r="BE910" t="s">
        <v>86</v>
      </c>
    </row>
    <row r="911" spans="1:57" x14ac:dyDescent="0.45">
      <c r="A911" t="s">
        <v>2021</v>
      </c>
      <c r="B911" t="s">
        <v>77</v>
      </c>
      <c r="C911" t="s">
        <v>1968</v>
      </c>
      <c r="D911" t="s">
        <v>79</v>
      </c>
      <c r="E911" s="2" t="str">
        <f>HYPERLINK("capsilon://?command=openfolder&amp;siteaddress=FAM.docvelocity-na8.net&amp;folderid=FXA15030E7-2D08-E097-94FD-E294D7BE7D46","FX22036500")</f>
        <v>FX22036500</v>
      </c>
      <c r="F911" t="s">
        <v>80</v>
      </c>
      <c r="G911" t="s">
        <v>80</v>
      </c>
      <c r="H911" t="s">
        <v>81</v>
      </c>
      <c r="I911" t="s">
        <v>1969</v>
      </c>
      <c r="J911">
        <v>811</v>
      </c>
      <c r="K911" t="s">
        <v>83</v>
      </c>
      <c r="L911" t="s">
        <v>84</v>
      </c>
      <c r="M911" t="s">
        <v>85</v>
      </c>
      <c r="N911">
        <v>2</v>
      </c>
      <c r="O911" s="1">
        <v>44635.343923611108</v>
      </c>
      <c r="P911" s="1">
        <v>44635.471250000002</v>
      </c>
      <c r="Q911">
        <v>5856</v>
      </c>
      <c r="R911">
        <v>5145</v>
      </c>
      <c r="S911" t="b">
        <v>0</v>
      </c>
      <c r="T911" t="s">
        <v>86</v>
      </c>
      <c r="U911" t="b">
        <v>1</v>
      </c>
      <c r="V911" t="s">
        <v>1952</v>
      </c>
      <c r="W911" s="1">
        <v>44635.434490740743</v>
      </c>
      <c r="X911">
        <v>2770</v>
      </c>
      <c r="Y911">
        <v>688</v>
      </c>
      <c r="Z911">
        <v>0</v>
      </c>
      <c r="AA911">
        <v>688</v>
      </c>
      <c r="AB911">
        <v>0</v>
      </c>
      <c r="AC911">
        <v>100</v>
      </c>
      <c r="AD911">
        <v>123</v>
      </c>
      <c r="AE911">
        <v>0</v>
      </c>
      <c r="AF911">
        <v>0</v>
      </c>
      <c r="AG911">
        <v>0</v>
      </c>
      <c r="AH911" t="s">
        <v>746</v>
      </c>
      <c r="AI911" s="1">
        <v>44635.471250000002</v>
      </c>
      <c r="AJ911">
        <v>1390</v>
      </c>
      <c r="AK911">
        <v>4</v>
      </c>
      <c r="AL911">
        <v>0</v>
      </c>
      <c r="AM911">
        <v>4</v>
      </c>
      <c r="AN911">
        <v>0</v>
      </c>
      <c r="AO911">
        <v>4</v>
      </c>
      <c r="AP911">
        <v>119</v>
      </c>
      <c r="AQ911">
        <v>0</v>
      </c>
      <c r="AR911">
        <v>0</v>
      </c>
      <c r="AS911">
        <v>0</v>
      </c>
      <c r="AT911" t="s">
        <v>86</v>
      </c>
      <c r="AU911" t="s">
        <v>86</v>
      </c>
      <c r="AV911" t="s">
        <v>86</v>
      </c>
      <c r="AW911" t="s">
        <v>86</v>
      </c>
      <c r="AX911" t="s">
        <v>86</v>
      </c>
      <c r="AY911" t="s">
        <v>86</v>
      </c>
      <c r="AZ911" t="s">
        <v>86</v>
      </c>
      <c r="BA911" t="s">
        <v>86</v>
      </c>
      <c r="BB911" t="s">
        <v>86</v>
      </c>
      <c r="BC911" t="s">
        <v>86</v>
      </c>
      <c r="BD911" t="s">
        <v>86</v>
      </c>
      <c r="BE911" t="s">
        <v>86</v>
      </c>
    </row>
    <row r="912" spans="1:57" x14ac:dyDescent="0.45">
      <c r="A912" t="s">
        <v>2022</v>
      </c>
      <c r="B912" t="s">
        <v>77</v>
      </c>
      <c r="C912" t="s">
        <v>2023</v>
      </c>
      <c r="D912" t="s">
        <v>79</v>
      </c>
      <c r="E912" s="2" t="str">
        <f>HYPERLINK("capsilon://?command=openfolder&amp;siteaddress=FAM.docvelocity-na8.net&amp;folderid=FX929109C8-BA23-9913-B90E-9E2A5256CD62","FX22035606")</f>
        <v>FX22035606</v>
      </c>
      <c r="F912" t="s">
        <v>80</v>
      </c>
      <c r="G912" t="s">
        <v>80</v>
      </c>
      <c r="H912" t="s">
        <v>81</v>
      </c>
      <c r="I912" t="s">
        <v>2024</v>
      </c>
      <c r="J912">
        <v>59</v>
      </c>
      <c r="K912" t="s">
        <v>83</v>
      </c>
      <c r="L912" t="s">
        <v>84</v>
      </c>
      <c r="M912" t="s">
        <v>85</v>
      </c>
      <c r="N912">
        <v>2</v>
      </c>
      <c r="O912" s="1">
        <v>44635.368576388886</v>
      </c>
      <c r="P912" s="1">
        <v>44635.426921296297</v>
      </c>
      <c r="Q912">
        <v>4280</v>
      </c>
      <c r="R912">
        <v>761</v>
      </c>
      <c r="S912" t="b">
        <v>0</v>
      </c>
      <c r="T912" t="s">
        <v>86</v>
      </c>
      <c r="U912" t="b">
        <v>0</v>
      </c>
      <c r="V912" t="s">
        <v>1990</v>
      </c>
      <c r="W912" s="1">
        <v>44635.420520833337</v>
      </c>
      <c r="X912">
        <v>197</v>
      </c>
      <c r="Y912">
        <v>54</v>
      </c>
      <c r="Z912">
        <v>0</v>
      </c>
      <c r="AA912">
        <v>54</v>
      </c>
      <c r="AB912">
        <v>0</v>
      </c>
      <c r="AC912">
        <v>1</v>
      </c>
      <c r="AD912">
        <v>5</v>
      </c>
      <c r="AE912">
        <v>0</v>
      </c>
      <c r="AF912">
        <v>0</v>
      </c>
      <c r="AG912">
        <v>0</v>
      </c>
      <c r="AH912" t="s">
        <v>551</v>
      </c>
      <c r="AI912" s="1">
        <v>44635.426921296297</v>
      </c>
      <c r="AJ912">
        <v>544</v>
      </c>
      <c r="AK912">
        <v>6</v>
      </c>
      <c r="AL912">
        <v>0</v>
      </c>
      <c r="AM912">
        <v>6</v>
      </c>
      <c r="AN912">
        <v>0</v>
      </c>
      <c r="AO912">
        <v>6</v>
      </c>
      <c r="AP912">
        <v>-1</v>
      </c>
      <c r="AQ912">
        <v>0</v>
      </c>
      <c r="AR912">
        <v>0</v>
      </c>
      <c r="AS912">
        <v>0</v>
      </c>
      <c r="AT912" t="s">
        <v>86</v>
      </c>
      <c r="AU912" t="s">
        <v>86</v>
      </c>
      <c r="AV912" t="s">
        <v>86</v>
      </c>
      <c r="AW912" t="s">
        <v>86</v>
      </c>
      <c r="AX912" t="s">
        <v>86</v>
      </c>
      <c r="AY912" t="s">
        <v>86</v>
      </c>
      <c r="AZ912" t="s">
        <v>86</v>
      </c>
      <c r="BA912" t="s">
        <v>86</v>
      </c>
      <c r="BB912" t="s">
        <v>86</v>
      </c>
      <c r="BC912" t="s">
        <v>86</v>
      </c>
      <c r="BD912" t="s">
        <v>86</v>
      </c>
      <c r="BE912" t="s">
        <v>86</v>
      </c>
    </row>
    <row r="913" spans="1:57" x14ac:dyDescent="0.45">
      <c r="A913" t="s">
        <v>2025</v>
      </c>
      <c r="B913" t="s">
        <v>77</v>
      </c>
      <c r="C913" t="s">
        <v>2023</v>
      </c>
      <c r="D913" t="s">
        <v>79</v>
      </c>
      <c r="E913" s="2" t="str">
        <f>HYPERLINK("capsilon://?command=openfolder&amp;siteaddress=FAM.docvelocity-na8.net&amp;folderid=FX929109C8-BA23-9913-B90E-9E2A5256CD62","FX22035606")</f>
        <v>FX22035606</v>
      </c>
      <c r="F913" t="s">
        <v>80</v>
      </c>
      <c r="G913" t="s">
        <v>80</v>
      </c>
      <c r="H913" t="s">
        <v>81</v>
      </c>
      <c r="I913" t="s">
        <v>2026</v>
      </c>
      <c r="J913">
        <v>28</v>
      </c>
      <c r="K913" t="s">
        <v>83</v>
      </c>
      <c r="L913" t="s">
        <v>84</v>
      </c>
      <c r="M913" t="s">
        <v>85</v>
      </c>
      <c r="N913">
        <v>2</v>
      </c>
      <c r="O913" s="1">
        <v>44635.36917824074</v>
      </c>
      <c r="P913" s="1">
        <v>44635.425069444442</v>
      </c>
      <c r="Q913">
        <v>4467</v>
      </c>
      <c r="R913">
        <v>362</v>
      </c>
      <c r="S913" t="b">
        <v>0</v>
      </c>
      <c r="T913" t="s">
        <v>86</v>
      </c>
      <c r="U913" t="b">
        <v>0</v>
      </c>
      <c r="V913" t="s">
        <v>1990</v>
      </c>
      <c r="W913" s="1">
        <v>44635.422314814816</v>
      </c>
      <c r="X913">
        <v>154</v>
      </c>
      <c r="Y913">
        <v>21</v>
      </c>
      <c r="Z913">
        <v>0</v>
      </c>
      <c r="AA913">
        <v>21</v>
      </c>
      <c r="AB913">
        <v>0</v>
      </c>
      <c r="AC913">
        <v>0</v>
      </c>
      <c r="AD913">
        <v>7</v>
      </c>
      <c r="AE913">
        <v>0</v>
      </c>
      <c r="AF913">
        <v>0</v>
      </c>
      <c r="AG913">
        <v>0</v>
      </c>
      <c r="AH913" t="s">
        <v>257</v>
      </c>
      <c r="AI913" s="1">
        <v>44635.425069444442</v>
      </c>
      <c r="AJ913">
        <v>208</v>
      </c>
      <c r="AK913">
        <v>1</v>
      </c>
      <c r="AL913">
        <v>0</v>
      </c>
      <c r="AM913">
        <v>1</v>
      </c>
      <c r="AN913">
        <v>0</v>
      </c>
      <c r="AO913">
        <v>0</v>
      </c>
      <c r="AP913">
        <v>6</v>
      </c>
      <c r="AQ913">
        <v>0</v>
      </c>
      <c r="AR913">
        <v>0</v>
      </c>
      <c r="AS913">
        <v>0</v>
      </c>
      <c r="AT913" t="s">
        <v>86</v>
      </c>
      <c r="AU913" t="s">
        <v>86</v>
      </c>
      <c r="AV913" t="s">
        <v>86</v>
      </c>
      <c r="AW913" t="s">
        <v>86</v>
      </c>
      <c r="AX913" t="s">
        <v>86</v>
      </c>
      <c r="AY913" t="s">
        <v>86</v>
      </c>
      <c r="AZ913" t="s">
        <v>86</v>
      </c>
      <c r="BA913" t="s">
        <v>86</v>
      </c>
      <c r="BB913" t="s">
        <v>86</v>
      </c>
      <c r="BC913" t="s">
        <v>86</v>
      </c>
      <c r="BD913" t="s">
        <v>86</v>
      </c>
      <c r="BE913" t="s">
        <v>86</v>
      </c>
    </row>
    <row r="914" spans="1:57" x14ac:dyDescent="0.45">
      <c r="A914" t="s">
        <v>2027</v>
      </c>
      <c r="B914" t="s">
        <v>77</v>
      </c>
      <c r="C914" t="s">
        <v>981</v>
      </c>
      <c r="D914" t="s">
        <v>79</v>
      </c>
      <c r="E914" s="2" t="str">
        <f>HYPERLINK("capsilon://?command=openfolder&amp;siteaddress=FAM.docvelocity-na8.net&amp;folderid=FX8C401173-6464-F8BE-E219-9E2BB459FD9C","FX211210231")</f>
        <v>FX211210231</v>
      </c>
      <c r="F914" t="s">
        <v>80</v>
      </c>
      <c r="G914" t="s">
        <v>80</v>
      </c>
      <c r="H914" t="s">
        <v>81</v>
      </c>
      <c r="I914" t="s">
        <v>2028</v>
      </c>
      <c r="J914">
        <v>0</v>
      </c>
      <c r="K914" t="s">
        <v>83</v>
      </c>
      <c r="L914" t="s">
        <v>84</v>
      </c>
      <c r="M914" t="s">
        <v>85</v>
      </c>
      <c r="N914">
        <v>2</v>
      </c>
      <c r="O914" s="1">
        <v>44635.370115740741</v>
      </c>
      <c r="P914" s="1">
        <v>44635.448113425926</v>
      </c>
      <c r="Q914">
        <v>6603</v>
      </c>
      <c r="R914">
        <v>136</v>
      </c>
      <c r="S914" t="b">
        <v>0</v>
      </c>
      <c r="T914" t="s">
        <v>86</v>
      </c>
      <c r="U914" t="b">
        <v>0</v>
      </c>
      <c r="V914" t="s">
        <v>2011</v>
      </c>
      <c r="W914" s="1">
        <v>44635.432187500002</v>
      </c>
      <c r="X914">
        <v>86</v>
      </c>
      <c r="Y914">
        <v>0</v>
      </c>
      <c r="Z914">
        <v>0</v>
      </c>
      <c r="AA914">
        <v>0</v>
      </c>
      <c r="AB914">
        <v>37</v>
      </c>
      <c r="AC914">
        <v>0</v>
      </c>
      <c r="AD914">
        <v>0</v>
      </c>
      <c r="AE914">
        <v>0</v>
      </c>
      <c r="AF914">
        <v>0</v>
      </c>
      <c r="AG914">
        <v>0</v>
      </c>
      <c r="AH914" t="s">
        <v>114</v>
      </c>
      <c r="AI914" s="1">
        <v>44635.448113425926</v>
      </c>
      <c r="AJ914">
        <v>39</v>
      </c>
      <c r="AK914">
        <v>0</v>
      </c>
      <c r="AL914">
        <v>0</v>
      </c>
      <c r="AM914">
        <v>0</v>
      </c>
      <c r="AN914">
        <v>37</v>
      </c>
      <c r="AO914">
        <v>0</v>
      </c>
      <c r="AP914">
        <v>0</v>
      </c>
      <c r="AQ914">
        <v>0</v>
      </c>
      <c r="AR914">
        <v>0</v>
      </c>
      <c r="AS914">
        <v>0</v>
      </c>
      <c r="AT914" t="s">
        <v>86</v>
      </c>
      <c r="AU914" t="s">
        <v>86</v>
      </c>
      <c r="AV914" t="s">
        <v>86</v>
      </c>
      <c r="AW914" t="s">
        <v>86</v>
      </c>
      <c r="AX914" t="s">
        <v>86</v>
      </c>
      <c r="AY914" t="s">
        <v>86</v>
      </c>
      <c r="AZ914" t="s">
        <v>86</v>
      </c>
      <c r="BA914" t="s">
        <v>86</v>
      </c>
      <c r="BB914" t="s">
        <v>86</v>
      </c>
      <c r="BC914" t="s">
        <v>86</v>
      </c>
      <c r="BD914" t="s">
        <v>86</v>
      </c>
      <c r="BE914" t="s">
        <v>86</v>
      </c>
    </row>
    <row r="915" spans="1:57" x14ac:dyDescent="0.45">
      <c r="A915" t="s">
        <v>2029</v>
      </c>
      <c r="B915" t="s">
        <v>77</v>
      </c>
      <c r="C915" t="s">
        <v>2023</v>
      </c>
      <c r="D915" t="s">
        <v>79</v>
      </c>
      <c r="E915" s="2" t="str">
        <f>HYPERLINK("capsilon://?command=openfolder&amp;siteaddress=FAM.docvelocity-na8.net&amp;folderid=FX929109C8-BA23-9913-B90E-9E2A5256CD62","FX22035606")</f>
        <v>FX22035606</v>
      </c>
      <c r="F915" t="s">
        <v>80</v>
      </c>
      <c r="G915" t="s">
        <v>80</v>
      </c>
      <c r="H915" t="s">
        <v>81</v>
      </c>
      <c r="I915" t="s">
        <v>2030</v>
      </c>
      <c r="J915">
        <v>28</v>
      </c>
      <c r="K915" t="s">
        <v>83</v>
      </c>
      <c r="L915" t="s">
        <v>84</v>
      </c>
      <c r="M915" t="s">
        <v>85</v>
      </c>
      <c r="N915">
        <v>2</v>
      </c>
      <c r="O915" s="1">
        <v>44635.370578703703</v>
      </c>
      <c r="P915" s="1">
        <v>44635.426574074074</v>
      </c>
      <c r="Q915">
        <v>4638</v>
      </c>
      <c r="R915">
        <v>200</v>
      </c>
      <c r="S915" t="b">
        <v>0</v>
      </c>
      <c r="T915" t="s">
        <v>86</v>
      </c>
      <c r="U915" t="b">
        <v>0</v>
      </c>
      <c r="V915" t="s">
        <v>1990</v>
      </c>
      <c r="W915" s="1">
        <v>44635.42328703704</v>
      </c>
      <c r="X915">
        <v>71</v>
      </c>
      <c r="Y915">
        <v>21</v>
      </c>
      <c r="Z915">
        <v>0</v>
      </c>
      <c r="AA915">
        <v>21</v>
      </c>
      <c r="AB915">
        <v>0</v>
      </c>
      <c r="AC915">
        <v>0</v>
      </c>
      <c r="AD915">
        <v>7</v>
      </c>
      <c r="AE915">
        <v>0</v>
      </c>
      <c r="AF915">
        <v>0</v>
      </c>
      <c r="AG915">
        <v>0</v>
      </c>
      <c r="AH915" t="s">
        <v>257</v>
      </c>
      <c r="AI915" s="1">
        <v>44635.426574074074</v>
      </c>
      <c r="AJ915">
        <v>129</v>
      </c>
      <c r="AK915">
        <v>1</v>
      </c>
      <c r="AL915">
        <v>0</v>
      </c>
      <c r="AM915">
        <v>1</v>
      </c>
      <c r="AN915">
        <v>0</v>
      </c>
      <c r="AO915">
        <v>0</v>
      </c>
      <c r="AP915">
        <v>6</v>
      </c>
      <c r="AQ915">
        <v>0</v>
      </c>
      <c r="AR915">
        <v>0</v>
      </c>
      <c r="AS915">
        <v>0</v>
      </c>
      <c r="AT915" t="s">
        <v>86</v>
      </c>
      <c r="AU915" t="s">
        <v>86</v>
      </c>
      <c r="AV915" t="s">
        <v>86</v>
      </c>
      <c r="AW915" t="s">
        <v>86</v>
      </c>
      <c r="AX915" t="s">
        <v>86</v>
      </c>
      <c r="AY915" t="s">
        <v>86</v>
      </c>
      <c r="AZ915" t="s">
        <v>86</v>
      </c>
      <c r="BA915" t="s">
        <v>86</v>
      </c>
      <c r="BB915" t="s">
        <v>86</v>
      </c>
      <c r="BC915" t="s">
        <v>86</v>
      </c>
      <c r="BD915" t="s">
        <v>86</v>
      </c>
      <c r="BE915" t="s">
        <v>86</v>
      </c>
    </row>
    <row r="916" spans="1:57" x14ac:dyDescent="0.45">
      <c r="A916" t="s">
        <v>2031</v>
      </c>
      <c r="B916" t="s">
        <v>77</v>
      </c>
      <c r="C916" t="s">
        <v>1511</v>
      </c>
      <c r="D916" t="s">
        <v>79</v>
      </c>
      <c r="E916" s="2" t="str">
        <f>HYPERLINK("capsilon://?command=openfolder&amp;siteaddress=FAM.docvelocity-na8.net&amp;folderid=FX8ACC6922-BB03-03DB-D708-3BDB8AC5FBB2","FX22028468")</f>
        <v>FX22028468</v>
      </c>
      <c r="F916" t="s">
        <v>80</v>
      </c>
      <c r="G916" t="s">
        <v>80</v>
      </c>
      <c r="H916" t="s">
        <v>81</v>
      </c>
      <c r="I916" t="s">
        <v>1512</v>
      </c>
      <c r="J916">
        <v>0</v>
      </c>
      <c r="K916" t="s">
        <v>83</v>
      </c>
      <c r="L916" t="s">
        <v>84</v>
      </c>
      <c r="M916" t="s">
        <v>85</v>
      </c>
      <c r="N916">
        <v>2</v>
      </c>
      <c r="O916" s="1">
        <v>44621.78800925926</v>
      </c>
      <c r="P916" s="1">
        <v>44622.331006944441</v>
      </c>
      <c r="Q916">
        <v>44971</v>
      </c>
      <c r="R916">
        <v>1944</v>
      </c>
      <c r="S916" t="b">
        <v>0</v>
      </c>
      <c r="T916" t="s">
        <v>86</v>
      </c>
      <c r="U916" t="b">
        <v>1</v>
      </c>
      <c r="V916" t="s">
        <v>202</v>
      </c>
      <c r="W916" s="1">
        <v>44621.798437500001</v>
      </c>
      <c r="X916">
        <v>887</v>
      </c>
      <c r="Y916">
        <v>213</v>
      </c>
      <c r="Z916">
        <v>0</v>
      </c>
      <c r="AA916">
        <v>213</v>
      </c>
      <c r="AB916">
        <v>0</v>
      </c>
      <c r="AC916">
        <v>80</v>
      </c>
      <c r="AD916">
        <v>-213</v>
      </c>
      <c r="AE916">
        <v>0</v>
      </c>
      <c r="AF916">
        <v>0</v>
      </c>
      <c r="AG916">
        <v>0</v>
      </c>
      <c r="AH916" t="s">
        <v>114</v>
      </c>
      <c r="AI916" s="1">
        <v>44622.331006944441</v>
      </c>
      <c r="AJ916">
        <v>1022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-213</v>
      </c>
      <c r="AQ916">
        <v>0</v>
      </c>
      <c r="AR916">
        <v>0</v>
      </c>
      <c r="AS916">
        <v>0</v>
      </c>
      <c r="AT916" t="s">
        <v>86</v>
      </c>
      <c r="AU916" t="s">
        <v>86</v>
      </c>
      <c r="AV916" t="s">
        <v>86</v>
      </c>
      <c r="AW916" t="s">
        <v>86</v>
      </c>
      <c r="AX916" t="s">
        <v>86</v>
      </c>
      <c r="AY916" t="s">
        <v>86</v>
      </c>
      <c r="AZ916" t="s">
        <v>86</v>
      </c>
      <c r="BA916" t="s">
        <v>86</v>
      </c>
      <c r="BB916" t="s">
        <v>86</v>
      </c>
      <c r="BC916" t="s">
        <v>86</v>
      </c>
      <c r="BD916" t="s">
        <v>86</v>
      </c>
      <c r="BE916" t="s">
        <v>86</v>
      </c>
    </row>
    <row r="917" spans="1:57" x14ac:dyDescent="0.45">
      <c r="A917" t="s">
        <v>2032</v>
      </c>
      <c r="B917" t="s">
        <v>77</v>
      </c>
      <c r="C917" t="s">
        <v>2033</v>
      </c>
      <c r="D917" t="s">
        <v>79</v>
      </c>
      <c r="E917" s="2" t="str">
        <f>HYPERLINK("capsilon://?command=openfolder&amp;siteaddress=FAM.docvelocity-na8.net&amp;folderid=FX1C1C799A-9F1F-D826-97E4-E14AA5D0A874","FX220211778")</f>
        <v>FX220211778</v>
      </c>
      <c r="F917" t="s">
        <v>80</v>
      </c>
      <c r="G917" t="s">
        <v>80</v>
      </c>
      <c r="H917" t="s">
        <v>81</v>
      </c>
      <c r="I917" t="s">
        <v>2034</v>
      </c>
      <c r="J917">
        <v>0</v>
      </c>
      <c r="K917" t="s">
        <v>83</v>
      </c>
      <c r="L917" t="s">
        <v>84</v>
      </c>
      <c r="M917" t="s">
        <v>85</v>
      </c>
      <c r="N917">
        <v>1</v>
      </c>
      <c r="O917" s="1">
        <v>44621.05364583333</v>
      </c>
      <c r="P917" s="1">
        <v>44621.291342592594</v>
      </c>
      <c r="Q917">
        <v>20017</v>
      </c>
      <c r="R917">
        <v>520</v>
      </c>
      <c r="S917" t="b">
        <v>0</v>
      </c>
      <c r="T917" t="s">
        <v>86</v>
      </c>
      <c r="U917" t="b">
        <v>0</v>
      </c>
      <c r="V917" t="s">
        <v>551</v>
      </c>
      <c r="W917" s="1">
        <v>44621.291342592594</v>
      </c>
      <c r="X917">
        <v>186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103</v>
      </c>
      <c r="AF917">
        <v>0</v>
      </c>
      <c r="AG917">
        <v>5</v>
      </c>
      <c r="AH917" t="s">
        <v>86</v>
      </c>
      <c r="AI917" t="s">
        <v>86</v>
      </c>
      <c r="AJ917" t="s">
        <v>86</v>
      </c>
      <c r="AK917" t="s">
        <v>86</v>
      </c>
      <c r="AL917" t="s">
        <v>86</v>
      </c>
      <c r="AM917" t="s">
        <v>86</v>
      </c>
      <c r="AN917" t="s">
        <v>86</v>
      </c>
      <c r="AO917" t="s">
        <v>86</v>
      </c>
      <c r="AP917" t="s">
        <v>86</v>
      </c>
      <c r="AQ917" t="s">
        <v>86</v>
      </c>
      <c r="AR917" t="s">
        <v>86</v>
      </c>
      <c r="AS917" t="s">
        <v>86</v>
      </c>
      <c r="AT917" t="s">
        <v>86</v>
      </c>
      <c r="AU917" t="s">
        <v>86</v>
      </c>
      <c r="AV917" t="s">
        <v>86</v>
      </c>
      <c r="AW917" t="s">
        <v>86</v>
      </c>
      <c r="AX917" t="s">
        <v>86</v>
      </c>
      <c r="AY917" t="s">
        <v>86</v>
      </c>
      <c r="AZ917" t="s">
        <v>86</v>
      </c>
      <c r="BA917" t="s">
        <v>86</v>
      </c>
      <c r="BB917" t="s">
        <v>86</v>
      </c>
      <c r="BC917" t="s">
        <v>86</v>
      </c>
      <c r="BD917" t="s">
        <v>86</v>
      </c>
      <c r="BE917" t="s">
        <v>86</v>
      </c>
    </row>
    <row r="918" spans="1:57" x14ac:dyDescent="0.45">
      <c r="A918" t="s">
        <v>2035</v>
      </c>
      <c r="B918" t="s">
        <v>77</v>
      </c>
      <c r="C918" t="s">
        <v>2036</v>
      </c>
      <c r="D918" t="s">
        <v>79</v>
      </c>
      <c r="E918" s="2" t="str">
        <f>HYPERLINK("capsilon://?command=openfolder&amp;siteaddress=FAM.docvelocity-na8.net&amp;folderid=FX9DCECDA6-B74A-EF6E-FCAA-B5EE99681390","FX22036343")</f>
        <v>FX22036343</v>
      </c>
      <c r="F918" t="s">
        <v>80</v>
      </c>
      <c r="G918" t="s">
        <v>80</v>
      </c>
      <c r="H918" t="s">
        <v>81</v>
      </c>
      <c r="I918" t="s">
        <v>2037</v>
      </c>
      <c r="J918">
        <v>111</v>
      </c>
      <c r="K918" t="s">
        <v>83</v>
      </c>
      <c r="L918" t="s">
        <v>84</v>
      </c>
      <c r="M918" t="s">
        <v>85</v>
      </c>
      <c r="N918">
        <v>1</v>
      </c>
      <c r="O918" s="1">
        <v>44635.453206018516</v>
      </c>
      <c r="P918" s="1">
        <v>44635.463101851848</v>
      </c>
      <c r="Q918">
        <v>540</v>
      </c>
      <c r="R918">
        <v>315</v>
      </c>
      <c r="S918" t="b">
        <v>0</v>
      </c>
      <c r="T918" t="s">
        <v>86</v>
      </c>
      <c r="U918" t="b">
        <v>0</v>
      </c>
      <c r="V918" t="s">
        <v>1986</v>
      </c>
      <c r="W918" s="1">
        <v>44635.463101851848</v>
      </c>
      <c r="X918">
        <v>215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111</v>
      </c>
      <c r="AE918">
        <v>99</v>
      </c>
      <c r="AF918">
        <v>0</v>
      </c>
      <c r="AG918">
        <v>3</v>
      </c>
      <c r="AH918" t="s">
        <v>86</v>
      </c>
      <c r="AI918" t="s">
        <v>86</v>
      </c>
      <c r="AJ918" t="s">
        <v>86</v>
      </c>
      <c r="AK918" t="s">
        <v>86</v>
      </c>
      <c r="AL918" t="s">
        <v>86</v>
      </c>
      <c r="AM918" t="s">
        <v>86</v>
      </c>
      <c r="AN918" t="s">
        <v>86</v>
      </c>
      <c r="AO918" t="s">
        <v>86</v>
      </c>
      <c r="AP918" t="s">
        <v>86</v>
      </c>
      <c r="AQ918" t="s">
        <v>86</v>
      </c>
      <c r="AR918" t="s">
        <v>86</v>
      </c>
      <c r="AS918" t="s">
        <v>86</v>
      </c>
      <c r="AT918" t="s">
        <v>86</v>
      </c>
      <c r="AU918" t="s">
        <v>86</v>
      </c>
      <c r="AV918" t="s">
        <v>86</v>
      </c>
      <c r="AW918" t="s">
        <v>86</v>
      </c>
      <c r="AX918" t="s">
        <v>86</v>
      </c>
      <c r="AY918" t="s">
        <v>86</v>
      </c>
      <c r="AZ918" t="s">
        <v>86</v>
      </c>
      <c r="BA918" t="s">
        <v>86</v>
      </c>
      <c r="BB918" t="s">
        <v>86</v>
      </c>
      <c r="BC918" t="s">
        <v>86</v>
      </c>
      <c r="BD918" t="s">
        <v>86</v>
      </c>
      <c r="BE918" t="s">
        <v>86</v>
      </c>
    </row>
    <row r="919" spans="1:57" x14ac:dyDescent="0.45">
      <c r="A919" t="s">
        <v>2038</v>
      </c>
      <c r="B919" t="s">
        <v>77</v>
      </c>
      <c r="C919" t="s">
        <v>1971</v>
      </c>
      <c r="D919" t="s">
        <v>79</v>
      </c>
      <c r="E919" s="2" t="str">
        <f>HYPERLINK("capsilon://?command=openfolder&amp;siteaddress=FAM.docvelocity-na8.net&amp;folderid=FX2A8ED606-6C9E-5F88-BB62-293E7D3BE079","FX22036438")</f>
        <v>FX22036438</v>
      </c>
      <c r="F919" t="s">
        <v>80</v>
      </c>
      <c r="G919" t="s">
        <v>80</v>
      </c>
      <c r="H919" t="s">
        <v>81</v>
      </c>
      <c r="I919" t="s">
        <v>1972</v>
      </c>
      <c r="J919">
        <v>381</v>
      </c>
      <c r="K919" t="s">
        <v>83</v>
      </c>
      <c r="L919" t="s">
        <v>84</v>
      </c>
      <c r="M919" t="s">
        <v>85</v>
      </c>
      <c r="N919">
        <v>2</v>
      </c>
      <c r="O919" s="1">
        <v>44635.454884259256</v>
      </c>
      <c r="P919" s="1">
        <v>44635.521041666667</v>
      </c>
      <c r="Q919">
        <v>1793</v>
      </c>
      <c r="R919">
        <v>3923</v>
      </c>
      <c r="S919" t="b">
        <v>0</v>
      </c>
      <c r="T919" t="s">
        <v>86</v>
      </c>
      <c r="U919" t="b">
        <v>1</v>
      </c>
      <c r="V919" t="s">
        <v>1797</v>
      </c>
      <c r="W919" s="1">
        <v>44635.503993055558</v>
      </c>
      <c r="X919">
        <v>2081</v>
      </c>
      <c r="Y919">
        <v>317</v>
      </c>
      <c r="Z919">
        <v>0</v>
      </c>
      <c r="AA919">
        <v>317</v>
      </c>
      <c r="AB919">
        <v>0</v>
      </c>
      <c r="AC919">
        <v>98</v>
      </c>
      <c r="AD919">
        <v>64</v>
      </c>
      <c r="AE919">
        <v>0</v>
      </c>
      <c r="AF919">
        <v>0</v>
      </c>
      <c r="AG919">
        <v>0</v>
      </c>
      <c r="AH919" t="s">
        <v>106</v>
      </c>
      <c r="AI919" s="1">
        <v>44635.521041666667</v>
      </c>
      <c r="AJ919">
        <v>1340</v>
      </c>
      <c r="AK919">
        <v>5</v>
      </c>
      <c r="AL919">
        <v>0</v>
      </c>
      <c r="AM919">
        <v>5</v>
      </c>
      <c r="AN919">
        <v>0</v>
      </c>
      <c r="AO919">
        <v>4</v>
      </c>
      <c r="AP919">
        <v>59</v>
      </c>
      <c r="AQ919">
        <v>0</v>
      </c>
      <c r="AR919">
        <v>0</v>
      </c>
      <c r="AS919">
        <v>0</v>
      </c>
      <c r="AT919" t="s">
        <v>86</v>
      </c>
      <c r="AU919" t="s">
        <v>86</v>
      </c>
      <c r="AV919" t="s">
        <v>86</v>
      </c>
      <c r="AW919" t="s">
        <v>86</v>
      </c>
      <c r="AX919" t="s">
        <v>86</v>
      </c>
      <c r="AY919" t="s">
        <v>86</v>
      </c>
      <c r="AZ919" t="s">
        <v>86</v>
      </c>
      <c r="BA919" t="s">
        <v>86</v>
      </c>
      <c r="BB919" t="s">
        <v>86</v>
      </c>
      <c r="BC919" t="s">
        <v>86</v>
      </c>
      <c r="BD919" t="s">
        <v>86</v>
      </c>
      <c r="BE919" t="s">
        <v>86</v>
      </c>
    </row>
    <row r="920" spans="1:57" x14ac:dyDescent="0.45">
      <c r="A920" t="s">
        <v>2039</v>
      </c>
      <c r="B920" t="s">
        <v>77</v>
      </c>
      <c r="C920" t="s">
        <v>2040</v>
      </c>
      <c r="D920" t="s">
        <v>79</v>
      </c>
      <c r="E920" s="2" t="str">
        <f>HYPERLINK("capsilon://?command=openfolder&amp;siteaddress=FAM.docvelocity-na8.net&amp;folderid=FXB5D878D9-493E-D91C-27EC-DD193C20874D","FX22036585")</f>
        <v>FX22036585</v>
      </c>
      <c r="F920" t="s">
        <v>80</v>
      </c>
      <c r="G920" t="s">
        <v>80</v>
      </c>
      <c r="H920" t="s">
        <v>81</v>
      </c>
      <c r="I920" t="s">
        <v>2041</v>
      </c>
      <c r="J920">
        <v>123</v>
      </c>
      <c r="K920" t="s">
        <v>83</v>
      </c>
      <c r="L920" t="s">
        <v>84</v>
      </c>
      <c r="M920" t="s">
        <v>85</v>
      </c>
      <c r="N920">
        <v>1</v>
      </c>
      <c r="O920" s="1">
        <v>44635.455000000002</v>
      </c>
      <c r="P920" s="1">
        <v>44635.486180555556</v>
      </c>
      <c r="Q920">
        <v>2315</v>
      </c>
      <c r="R920">
        <v>379</v>
      </c>
      <c r="S920" t="b">
        <v>0</v>
      </c>
      <c r="T920" t="s">
        <v>86</v>
      </c>
      <c r="U920" t="b">
        <v>0</v>
      </c>
      <c r="V920" t="s">
        <v>1982</v>
      </c>
      <c r="W920" s="1">
        <v>44635.486180555556</v>
      </c>
      <c r="X920">
        <v>379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123</v>
      </c>
      <c r="AE920">
        <v>118</v>
      </c>
      <c r="AF920">
        <v>0</v>
      </c>
      <c r="AG920">
        <v>3</v>
      </c>
      <c r="AH920" t="s">
        <v>86</v>
      </c>
      <c r="AI920" t="s">
        <v>86</v>
      </c>
      <c r="AJ920" t="s">
        <v>86</v>
      </c>
      <c r="AK920" t="s">
        <v>86</v>
      </c>
      <c r="AL920" t="s">
        <v>86</v>
      </c>
      <c r="AM920" t="s">
        <v>86</v>
      </c>
      <c r="AN920" t="s">
        <v>86</v>
      </c>
      <c r="AO920" t="s">
        <v>86</v>
      </c>
      <c r="AP920" t="s">
        <v>86</v>
      </c>
      <c r="AQ920" t="s">
        <v>86</v>
      </c>
      <c r="AR920" t="s">
        <v>86</v>
      </c>
      <c r="AS920" t="s">
        <v>86</v>
      </c>
      <c r="AT920" t="s">
        <v>86</v>
      </c>
      <c r="AU920" t="s">
        <v>86</v>
      </c>
      <c r="AV920" t="s">
        <v>86</v>
      </c>
      <c r="AW920" t="s">
        <v>86</v>
      </c>
      <c r="AX920" t="s">
        <v>86</v>
      </c>
      <c r="AY920" t="s">
        <v>86</v>
      </c>
      <c r="AZ920" t="s">
        <v>86</v>
      </c>
      <c r="BA920" t="s">
        <v>86</v>
      </c>
      <c r="BB920" t="s">
        <v>86</v>
      </c>
      <c r="BC920" t="s">
        <v>86</v>
      </c>
      <c r="BD920" t="s">
        <v>86</v>
      </c>
      <c r="BE920" t="s">
        <v>86</v>
      </c>
    </row>
    <row r="921" spans="1:57" x14ac:dyDescent="0.45">
      <c r="A921" t="s">
        <v>2042</v>
      </c>
      <c r="B921" t="s">
        <v>77</v>
      </c>
      <c r="C921" t="s">
        <v>2040</v>
      </c>
      <c r="D921" t="s">
        <v>79</v>
      </c>
      <c r="E921" s="2" t="str">
        <f>HYPERLINK("capsilon://?command=openfolder&amp;siteaddress=FAM.docvelocity-na8.net&amp;folderid=FXB5D878D9-493E-D91C-27EC-DD193C20874D","FX22036585")</f>
        <v>FX22036585</v>
      </c>
      <c r="F921" t="s">
        <v>80</v>
      </c>
      <c r="G921" t="s">
        <v>80</v>
      </c>
      <c r="H921" t="s">
        <v>81</v>
      </c>
      <c r="I921" t="s">
        <v>2043</v>
      </c>
      <c r="J921">
        <v>229</v>
      </c>
      <c r="K921" t="s">
        <v>83</v>
      </c>
      <c r="L921" t="s">
        <v>84</v>
      </c>
      <c r="M921" t="s">
        <v>85</v>
      </c>
      <c r="N921">
        <v>1</v>
      </c>
      <c r="O921" s="1">
        <v>44635.455439814818</v>
      </c>
      <c r="P921" s="1">
        <v>44635.492893518516</v>
      </c>
      <c r="Q921">
        <v>2824</v>
      </c>
      <c r="R921">
        <v>412</v>
      </c>
      <c r="S921" t="b">
        <v>0</v>
      </c>
      <c r="T921" t="s">
        <v>86</v>
      </c>
      <c r="U921" t="b">
        <v>0</v>
      </c>
      <c r="V921" t="s">
        <v>1982</v>
      </c>
      <c r="W921" s="1">
        <v>44635.492893518516</v>
      </c>
      <c r="X921">
        <v>325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229</v>
      </c>
      <c r="AE921">
        <v>224</v>
      </c>
      <c r="AF921">
        <v>0</v>
      </c>
      <c r="AG921">
        <v>5</v>
      </c>
      <c r="AH921" t="s">
        <v>86</v>
      </c>
      <c r="AI921" t="s">
        <v>86</v>
      </c>
      <c r="AJ921" t="s">
        <v>86</v>
      </c>
      <c r="AK921" t="s">
        <v>86</v>
      </c>
      <c r="AL921" t="s">
        <v>86</v>
      </c>
      <c r="AM921" t="s">
        <v>86</v>
      </c>
      <c r="AN921" t="s">
        <v>86</v>
      </c>
      <c r="AO921" t="s">
        <v>86</v>
      </c>
      <c r="AP921" t="s">
        <v>86</v>
      </c>
      <c r="AQ921" t="s">
        <v>86</v>
      </c>
      <c r="AR921" t="s">
        <v>86</v>
      </c>
      <c r="AS921" t="s">
        <v>86</v>
      </c>
      <c r="AT921" t="s">
        <v>86</v>
      </c>
      <c r="AU921" t="s">
        <v>86</v>
      </c>
      <c r="AV921" t="s">
        <v>86</v>
      </c>
      <c r="AW921" t="s">
        <v>86</v>
      </c>
      <c r="AX921" t="s">
        <v>86</v>
      </c>
      <c r="AY921" t="s">
        <v>86</v>
      </c>
      <c r="AZ921" t="s">
        <v>86</v>
      </c>
      <c r="BA921" t="s">
        <v>86</v>
      </c>
      <c r="BB921" t="s">
        <v>86</v>
      </c>
      <c r="BC921" t="s">
        <v>86</v>
      </c>
      <c r="BD921" t="s">
        <v>86</v>
      </c>
      <c r="BE921" t="s">
        <v>86</v>
      </c>
    </row>
    <row r="922" spans="1:57" x14ac:dyDescent="0.45">
      <c r="A922" t="s">
        <v>2044</v>
      </c>
      <c r="B922" t="s">
        <v>77</v>
      </c>
      <c r="C922" t="s">
        <v>2040</v>
      </c>
      <c r="D922" t="s">
        <v>79</v>
      </c>
      <c r="E922" s="2" t="str">
        <f>HYPERLINK("capsilon://?command=openfolder&amp;siteaddress=FAM.docvelocity-na8.net&amp;folderid=FXB5D878D9-493E-D91C-27EC-DD193C20874D","FX22036585")</f>
        <v>FX22036585</v>
      </c>
      <c r="F922" t="s">
        <v>80</v>
      </c>
      <c r="G922" t="s">
        <v>80</v>
      </c>
      <c r="H922" t="s">
        <v>81</v>
      </c>
      <c r="I922" t="s">
        <v>2045</v>
      </c>
      <c r="J922">
        <v>28</v>
      </c>
      <c r="K922" t="s">
        <v>83</v>
      </c>
      <c r="L922" t="s">
        <v>84</v>
      </c>
      <c r="M922" t="s">
        <v>85</v>
      </c>
      <c r="N922">
        <v>2</v>
      </c>
      <c r="O922" s="1">
        <v>44635.459039351852</v>
      </c>
      <c r="P922" s="1">
        <v>44635.491770833331</v>
      </c>
      <c r="Q922">
        <v>2451</v>
      </c>
      <c r="R922">
        <v>377</v>
      </c>
      <c r="S922" t="b">
        <v>0</v>
      </c>
      <c r="T922" t="s">
        <v>86</v>
      </c>
      <c r="U922" t="b">
        <v>0</v>
      </c>
      <c r="V922" t="s">
        <v>1982</v>
      </c>
      <c r="W922" s="1">
        <v>44635.489120370374</v>
      </c>
      <c r="X922">
        <v>253</v>
      </c>
      <c r="Y922">
        <v>21</v>
      </c>
      <c r="Z922">
        <v>0</v>
      </c>
      <c r="AA922">
        <v>21</v>
      </c>
      <c r="AB922">
        <v>0</v>
      </c>
      <c r="AC922">
        <v>0</v>
      </c>
      <c r="AD922">
        <v>7</v>
      </c>
      <c r="AE922">
        <v>0</v>
      </c>
      <c r="AF922">
        <v>0</v>
      </c>
      <c r="AG922">
        <v>0</v>
      </c>
      <c r="AH922" t="s">
        <v>122</v>
      </c>
      <c r="AI922" s="1">
        <v>44635.491770833331</v>
      </c>
      <c r="AJ922">
        <v>124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7</v>
      </c>
      <c r="AQ922">
        <v>0</v>
      </c>
      <c r="AR922">
        <v>0</v>
      </c>
      <c r="AS922">
        <v>0</v>
      </c>
      <c r="AT922" t="s">
        <v>86</v>
      </c>
      <c r="AU922" t="s">
        <v>86</v>
      </c>
      <c r="AV922" t="s">
        <v>86</v>
      </c>
      <c r="AW922" t="s">
        <v>86</v>
      </c>
      <c r="AX922" t="s">
        <v>86</v>
      </c>
      <c r="AY922" t="s">
        <v>86</v>
      </c>
      <c r="AZ922" t="s">
        <v>86</v>
      </c>
      <c r="BA922" t="s">
        <v>86</v>
      </c>
      <c r="BB922" t="s">
        <v>86</v>
      </c>
      <c r="BC922" t="s">
        <v>86</v>
      </c>
      <c r="BD922" t="s">
        <v>86</v>
      </c>
      <c r="BE922" t="s">
        <v>86</v>
      </c>
    </row>
    <row r="923" spans="1:57" x14ac:dyDescent="0.45">
      <c r="A923" t="s">
        <v>2046</v>
      </c>
      <c r="B923" t="s">
        <v>77</v>
      </c>
      <c r="C923" t="s">
        <v>2040</v>
      </c>
      <c r="D923" t="s">
        <v>79</v>
      </c>
      <c r="E923" s="2" t="str">
        <f>HYPERLINK("capsilon://?command=openfolder&amp;siteaddress=FAM.docvelocity-na8.net&amp;folderid=FXB5D878D9-493E-D91C-27EC-DD193C20874D","FX22036585")</f>
        <v>FX22036585</v>
      </c>
      <c r="F923" t="s">
        <v>80</v>
      </c>
      <c r="G923" t="s">
        <v>80</v>
      </c>
      <c r="H923" t="s">
        <v>81</v>
      </c>
      <c r="I923" t="s">
        <v>2047</v>
      </c>
      <c r="J923">
        <v>28</v>
      </c>
      <c r="K923" t="s">
        <v>83</v>
      </c>
      <c r="L923" t="s">
        <v>84</v>
      </c>
      <c r="M923" t="s">
        <v>85</v>
      </c>
      <c r="N923">
        <v>2</v>
      </c>
      <c r="O923" s="1">
        <v>44635.459247685183</v>
      </c>
      <c r="P923" s="1">
        <v>44635.492280092592</v>
      </c>
      <c r="Q923">
        <v>2683</v>
      </c>
      <c r="R923">
        <v>171</v>
      </c>
      <c r="S923" t="b">
        <v>0</v>
      </c>
      <c r="T923" t="s">
        <v>86</v>
      </c>
      <c r="U923" t="b">
        <v>0</v>
      </c>
      <c r="V923" t="s">
        <v>1816</v>
      </c>
      <c r="W923" s="1">
        <v>44635.491261574076</v>
      </c>
      <c r="X923">
        <v>127</v>
      </c>
      <c r="Y923">
        <v>21</v>
      </c>
      <c r="Z923">
        <v>0</v>
      </c>
      <c r="AA923">
        <v>21</v>
      </c>
      <c r="AB923">
        <v>0</v>
      </c>
      <c r="AC923">
        <v>0</v>
      </c>
      <c r="AD923">
        <v>7</v>
      </c>
      <c r="AE923">
        <v>0</v>
      </c>
      <c r="AF923">
        <v>0</v>
      </c>
      <c r="AG923">
        <v>0</v>
      </c>
      <c r="AH923" t="s">
        <v>122</v>
      </c>
      <c r="AI923" s="1">
        <v>44635.492280092592</v>
      </c>
      <c r="AJ923">
        <v>44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7</v>
      </c>
      <c r="AQ923">
        <v>0</v>
      </c>
      <c r="AR923">
        <v>0</v>
      </c>
      <c r="AS923">
        <v>0</v>
      </c>
      <c r="AT923" t="s">
        <v>86</v>
      </c>
      <c r="AU923" t="s">
        <v>86</v>
      </c>
      <c r="AV923" t="s">
        <v>86</v>
      </c>
      <c r="AW923" t="s">
        <v>86</v>
      </c>
      <c r="AX923" t="s">
        <v>86</v>
      </c>
      <c r="AY923" t="s">
        <v>86</v>
      </c>
      <c r="AZ923" t="s">
        <v>86</v>
      </c>
      <c r="BA923" t="s">
        <v>86</v>
      </c>
      <c r="BB923" t="s">
        <v>86</v>
      </c>
      <c r="BC923" t="s">
        <v>86</v>
      </c>
      <c r="BD923" t="s">
        <v>86</v>
      </c>
      <c r="BE923" t="s">
        <v>86</v>
      </c>
    </row>
    <row r="924" spans="1:57" x14ac:dyDescent="0.45">
      <c r="A924" t="s">
        <v>2048</v>
      </c>
      <c r="B924" t="s">
        <v>77</v>
      </c>
      <c r="C924" t="s">
        <v>1984</v>
      </c>
      <c r="D924" t="s">
        <v>79</v>
      </c>
      <c r="E924" s="2" t="str">
        <f>HYPERLINK("capsilon://?command=openfolder&amp;siteaddress=FAM.docvelocity-na8.net&amp;folderid=FXA0AF97F5-687C-EEDF-421D-A9E7D793E711","FX22033648")</f>
        <v>FX22033648</v>
      </c>
      <c r="F924" t="s">
        <v>80</v>
      </c>
      <c r="G924" t="s">
        <v>80</v>
      </c>
      <c r="H924" t="s">
        <v>81</v>
      </c>
      <c r="I924" t="s">
        <v>1985</v>
      </c>
      <c r="J924">
        <v>470</v>
      </c>
      <c r="K924" t="s">
        <v>83</v>
      </c>
      <c r="L924" t="s">
        <v>84</v>
      </c>
      <c r="M924" t="s">
        <v>85</v>
      </c>
      <c r="N924">
        <v>2</v>
      </c>
      <c r="O924" s="1">
        <v>44635.461631944447</v>
      </c>
      <c r="P924" s="1">
        <v>44635.531134259261</v>
      </c>
      <c r="Q924">
        <v>1796</v>
      </c>
      <c r="R924">
        <v>4209</v>
      </c>
      <c r="S924" t="b">
        <v>0</v>
      </c>
      <c r="T924" t="s">
        <v>86</v>
      </c>
      <c r="U924" t="b">
        <v>1</v>
      </c>
      <c r="V924" t="s">
        <v>1780</v>
      </c>
      <c r="W924" s="1">
        <v>44635.510428240741</v>
      </c>
      <c r="X924">
        <v>2506</v>
      </c>
      <c r="Y924">
        <v>340</v>
      </c>
      <c r="Z924">
        <v>0</v>
      </c>
      <c r="AA924">
        <v>340</v>
      </c>
      <c r="AB924">
        <v>52</v>
      </c>
      <c r="AC924">
        <v>70</v>
      </c>
      <c r="AD924">
        <v>130</v>
      </c>
      <c r="AE924">
        <v>0</v>
      </c>
      <c r="AF924">
        <v>0</v>
      </c>
      <c r="AG924">
        <v>0</v>
      </c>
      <c r="AH924" t="s">
        <v>207</v>
      </c>
      <c r="AI924" s="1">
        <v>44635.531134259261</v>
      </c>
      <c r="AJ924">
        <v>1666</v>
      </c>
      <c r="AK924">
        <v>14</v>
      </c>
      <c r="AL924">
        <v>0</v>
      </c>
      <c r="AM924">
        <v>14</v>
      </c>
      <c r="AN924">
        <v>52</v>
      </c>
      <c r="AO924">
        <v>14</v>
      </c>
      <c r="AP924">
        <v>116</v>
      </c>
      <c r="AQ924">
        <v>0</v>
      </c>
      <c r="AR924">
        <v>0</v>
      </c>
      <c r="AS924">
        <v>0</v>
      </c>
      <c r="AT924" t="s">
        <v>86</v>
      </c>
      <c r="AU924" t="s">
        <v>86</v>
      </c>
      <c r="AV924" t="s">
        <v>86</v>
      </c>
      <c r="AW924" t="s">
        <v>86</v>
      </c>
      <c r="AX924" t="s">
        <v>86</v>
      </c>
      <c r="AY924" t="s">
        <v>86</v>
      </c>
      <c r="AZ924" t="s">
        <v>86</v>
      </c>
      <c r="BA924" t="s">
        <v>86</v>
      </c>
      <c r="BB924" t="s">
        <v>86</v>
      </c>
      <c r="BC924" t="s">
        <v>86</v>
      </c>
      <c r="BD924" t="s">
        <v>86</v>
      </c>
      <c r="BE924" t="s">
        <v>86</v>
      </c>
    </row>
    <row r="925" spans="1:57" x14ac:dyDescent="0.45">
      <c r="A925" t="s">
        <v>2049</v>
      </c>
      <c r="B925" t="s">
        <v>77</v>
      </c>
      <c r="C925" t="s">
        <v>2036</v>
      </c>
      <c r="D925" t="s">
        <v>79</v>
      </c>
      <c r="E925" s="2" t="str">
        <f>HYPERLINK("capsilon://?command=openfolder&amp;siteaddress=FAM.docvelocity-na8.net&amp;folderid=FX9DCECDA6-B74A-EF6E-FCAA-B5EE99681390","FX22036343")</f>
        <v>FX22036343</v>
      </c>
      <c r="F925" t="s">
        <v>80</v>
      </c>
      <c r="G925" t="s">
        <v>80</v>
      </c>
      <c r="H925" t="s">
        <v>81</v>
      </c>
      <c r="I925" t="s">
        <v>2037</v>
      </c>
      <c r="J925">
        <v>135</v>
      </c>
      <c r="K925" t="s">
        <v>83</v>
      </c>
      <c r="L925" t="s">
        <v>84</v>
      </c>
      <c r="M925" t="s">
        <v>85</v>
      </c>
      <c r="N925">
        <v>2</v>
      </c>
      <c r="O925" s="1">
        <v>44635.463784722226</v>
      </c>
      <c r="P925" s="1">
        <v>44635.490324074075</v>
      </c>
      <c r="Q925">
        <v>1425</v>
      </c>
      <c r="R925">
        <v>868</v>
      </c>
      <c r="S925" t="b">
        <v>0</v>
      </c>
      <c r="T925" t="s">
        <v>86</v>
      </c>
      <c r="U925" t="b">
        <v>1</v>
      </c>
      <c r="V925" t="s">
        <v>1990</v>
      </c>
      <c r="W925" s="1">
        <v>44635.472337962965</v>
      </c>
      <c r="X925">
        <v>420</v>
      </c>
      <c r="Y925">
        <v>108</v>
      </c>
      <c r="Z925">
        <v>0</v>
      </c>
      <c r="AA925">
        <v>108</v>
      </c>
      <c r="AB925">
        <v>10</v>
      </c>
      <c r="AC925">
        <v>8</v>
      </c>
      <c r="AD925">
        <v>27</v>
      </c>
      <c r="AE925">
        <v>0</v>
      </c>
      <c r="AF925">
        <v>0</v>
      </c>
      <c r="AG925">
        <v>0</v>
      </c>
      <c r="AH925" t="s">
        <v>122</v>
      </c>
      <c r="AI925" s="1">
        <v>44635.490324074075</v>
      </c>
      <c r="AJ925">
        <v>282</v>
      </c>
      <c r="AK925">
        <v>11</v>
      </c>
      <c r="AL925">
        <v>0</v>
      </c>
      <c r="AM925">
        <v>11</v>
      </c>
      <c r="AN925">
        <v>0</v>
      </c>
      <c r="AO925">
        <v>0</v>
      </c>
      <c r="AP925">
        <v>16</v>
      </c>
      <c r="AQ925">
        <v>0</v>
      </c>
      <c r="AR925">
        <v>0</v>
      </c>
      <c r="AS925">
        <v>0</v>
      </c>
      <c r="AT925" t="s">
        <v>86</v>
      </c>
      <c r="AU925" t="s">
        <v>86</v>
      </c>
      <c r="AV925" t="s">
        <v>86</v>
      </c>
      <c r="AW925" t="s">
        <v>86</v>
      </c>
      <c r="AX925" t="s">
        <v>86</v>
      </c>
      <c r="AY925" t="s">
        <v>86</v>
      </c>
      <c r="AZ925" t="s">
        <v>86</v>
      </c>
      <c r="BA925" t="s">
        <v>86</v>
      </c>
      <c r="BB925" t="s">
        <v>86</v>
      </c>
      <c r="BC925" t="s">
        <v>86</v>
      </c>
      <c r="BD925" t="s">
        <v>86</v>
      </c>
      <c r="BE925" t="s">
        <v>86</v>
      </c>
    </row>
    <row r="926" spans="1:57" x14ac:dyDescent="0.45">
      <c r="A926" t="s">
        <v>2050</v>
      </c>
      <c r="B926" t="s">
        <v>77</v>
      </c>
      <c r="C926" t="s">
        <v>2051</v>
      </c>
      <c r="D926" t="s">
        <v>79</v>
      </c>
      <c r="E926" s="2" t="str">
        <f>HYPERLINK("capsilon://?command=openfolder&amp;siteaddress=FAM.docvelocity-na8.net&amp;folderid=FX8F8DE0B6-6544-B6B5-E191-BCDB607FC235","FX22036793")</f>
        <v>FX22036793</v>
      </c>
      <c r="F926" t="s">
        <v>80</v>
      </c>
      <c r="G926" t="s">
        <v>80</v>
      </c>
      <c r="H926" t="s">
        <v>81</v>
      </c>
      <c r="I926" t="s">
        <v>2052</v>
      </c>
      <c r="J926">
        <v>56</v>
      </c>
      <c r="K926" t="s">
        <v>83</v>
      </c>
      <c r="L926" t="s">
        <v>84</v>
      </c>
      <c r="M926" t="s">
        <v>85</v>
      </c>
      <c r="N926">
        <v>2</v>
      </c>
      <c r="O926" s="1">
        <v>44635.467303240737</v>
      </c>
      <c r="P926" s="1">
        <v>44635.499861111108</v>
      </c>
      <c r="Q926">
        <v>2245</v>
      </c>
      <c r="R926">
        <v>568</v>
      </c>
      <c r="S926" t="b">
        <v>0</v>
      </c>
      <c r="T926" t="s">
        <v>86</v>
      </c>
      <c r="U926" t="b">
        <v>0</v>
      </c>
      <c r="V926" t="s">
        <v>1816</v>
      </c>
      <c r="W926" s="1">
        <v>44635.49422453704</v>
      </c>
      <c r="X926">
        <v>256</v>
      </c>
      <c r="Y926">
        <v>42</v>
      </c>
      <c r="Z926">
        <v>0</v>
      </c>
      <c r="AA926">
        <v>42</v>
      </c>
      <c r="AB926">
        <v>0</v>
      </c>
      <c r="AC926">
        <v>1</v>
      </c>
      <c r="AD926">
        <v>14</v>
      </c>
      <c r="AE926">
        <v>0</v>
      </c>
      <c r="AF926">
        <v>0</v>
      </c>
      <c r="AG926">
        <v>0</v>
      </c>
      <c r="AH926" t="s">
        <v>207</v>
      </c>
      <c r="AI926" s="1">
        <v>44635.499861111108</v>
      </c>
      <c r="AJ926">
        <v>312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14</v>
      </c>
      <c r="AQ926">
        <v>0</v>
      </c>
      <c r="AR926">
        <v>0</v>
      </c>
      <c r="AS926">
        <v>0</v>
      </c>
      <c r="AT926" t="s">
        <v>86</v>
      </c>
      <c r="AU926" t="s">
        <v>86</v>
      </c>
      <c r="AV926" t="s">
        <v>86</v>
      </c>
      <c r="AW926" t="s">
        <v>86</v>
      </c>
      <c r="AX926" t="s">
        <v>86</v>
      </c>
      <c r="AY926" t="s">
        <v>86</v>
      </c>
      <c r="AZ926" t="s">
        <v>86</v>
      </c>
      <c r="BA926" t="s">
        <v>86</v>
      </c>
      <c r="BB926" t="s">
        <v>86</v>
      </c>
      <c r="BC926" t="s">
        <v>86</v>
      </c>
      <c r="BD926" t="s">
        <v>86</v>
      </c>
      <c r="BE926" t="s">
        <v>86</v>
      </c>
    </row>
    <row r="927" spans="1:57" x14ac:dyDescent="0.45">
      <c r="A927" t="s">
        <v>2053</v>
      </c>
      <c r="B927" t="s">
        <v>77</v>
      </c>
      <c r="C927" t="s">
        <v>2054</v>
      </c>
      <c r="D927" t="s">
        <v>79</v>
      </c>
      <c r="E927" s="2" t="str">
        <f>HYPERLINK("capsilon://?command=openfolder&amp;siteaddress=FAM.docvelocity-na8.net&amp;folderid=FX890FC282-03A8-4C74-627A-818D020B53C7","FX220212205")</f>
        <v>FX220212205</v>
      </c>
      <c r="F927" t="s">
        <v>80</v>
      </c>
      <c r="G927" t="s">
        <v>80</v>
      </c>
      <c r="H927" t="s">
        <v>81</v>
      </c>
      <c r="I927" t="s">
        <v>2055</v>
      </c>
      <c r="J927">
        <v>0</v>
      </c>
      <c r="K927" t="s">
        <v>83</v>
      </c>
      <c r="L927" t="s">
        <v>84</v>
      </c>
      <c r="M927" t="s">
        <v>85</v>
      </c>
      <c r="N927">
        <v>2</v>
      </c>
      <c r="O927" s="1">
        <v>44621.060520833336</v>
      </c>
      <c r="P927" s="1">
        <v>44621.514502314814</v>
      </c>
      <c r="Q927">
        <v>27819</v>
      </c>
      <c r="R927">
        <v>11405</v>
      </c>
      <c r="S927" t="b">
        <v>0</v>
      </c>
      <c r="T927" t="s">
        <v>86</v>
      </c>
      <c r="U927" t="b">
        <v>1</v>
      </c>
      <c r="V927" t="s">
        <v>214</v>
      </c>
      <c r="W927" s="1">
        <v>44621.114398148151</v>
      </c>
      <c r="X927">
        <v>4512</v>
      </c>
      <c r="Y927">
        <v>400</v>
      </c>
      <c r="Z927">
        <v>0</v>
      </c>
      <c r="AA927">
        <v>400</v>
      </c>
      <c r="AB927">
        <v>0</v>
      </c>
      <c r="AC927">
        <v>276</v>
      </c>
      <c r="AD927">
        <v>-400</v>
      </c>
      <c r="AE927">
        <v>0</v>
      </c>
      <c r="AF927">
        <v>0</v>
      </c>
      <c r="AG927">
        <v>0</v>
      </c>
      <c r="AH927" t="s">
        <v>284</v>
      </c>
      <c r="AI927" s="1">
        <v>44621.514502314814</v>
      </c>
      <c r="AJ927">
        <v>6884</v>
      </c>
      <c r="AK927">
        <v>3</v>
      </c>
      <c r="AL927">
        <v>0</v>
      </c>
      <c r="AM927">
        <v>3</v>
      </c>
      <c r="AN927">
        <v>0</v>
      </c>
      <c r="AO927">
        <v>3</v>
      </c>
      <c r="AP927">
        <v>-403</v>
      </c>
      <c r="AQ927">
        <v>0</v>
      </c>
      <c r="AR927">
        <v>0</v>
      </c>
      <c r="AS927">
        <v>0</v>
      </c>
      <c r="AT927" t="s">
        <v>86</v>
      </c>
      <c r="AU927" t="s">
        <v>86</v>
      </c>
      <c r="AV927" t="s">
        <v>86</v>
      </c>
      <c r="AW927" t="s">
        <v>86</v>
      </c>
      <c r="AX927" t="s">
        <v>86</v>
      </c>
      <c r="AY927" t="s">
        <v>86</v>
      </c>
      <c r="AZ927" t="s">
        <v>86</v>
      </c>
      <c r="BA927" t="s">
        <v>86</v>
      </c>
      <c r="BB927" t="s">
        <v>86</v>
      </c>
      <c r="BC927" t="s">
        <v>86</v>
      </c>
      <c r="BD927" t="s">
        <v>86</v>
      </c>
      <c r="BE927" t="s">
        <v>86</v>
      </c>
    </row>
    <row r="928" spans="1:57" x14ac:dyDescent="0.45">
      <c r="A928" t="s">
        <v>2056</v>
      </c>
      <c r="B928" t="s">
        <v>77</v>
      </c>
      <c r="C928" t="s">
        <v>2057</v>
      </c>
      <c r="D928" t="s">
        <v>79</v>
      </c>
      <c r="E928" s="2" t="str">
        <f>HYPERLINK("capsilon://?command=openfolder&amp;siteaddress=FAM.docvelocity-na8.net&amp;folderid=FX0E8B11D7-071D-4020-DD47-439F7704D6F4","FX22036347")</f>
        <v>FX22036347</v>
      </c>
      <c r="F928" t="s">
        <v>80</v>
      </c>
      <c r="G928" t="s">
        <v>80</v>
      </c>
      <c r="H928" t="s">
        <v>81</v>
      </c>
      <c r="I928" t="s">
        <v>2058</v>
      </c>
      <c r="J928">
        <v>104</v>
      </c>
      <c r="K928" t="s">
        <v>83</v>
      </c>
      <c r="L928" t="s">
        <v>84</v>
      </c>
      <c r="M928" t="s">
        <v>85</v>
      </c>
      <c r="N928">
        <v>2</v>
      </c>
      <c r="O928" s="1">
        <v>44635.468541666669</v>
      </c>
      <c r="P928" s="1">
        <v>44635.503217592595</v>
      </c>
      <c r="Q928">
        <v>2388</v>
      </c>
      <c r="R928">
        <v>608</v>
      </c>
      <c r="S928" t="b">
        <v>0</v>
      </c>
      <c r="T928" t="s">
        <v>86</v>
      </c>
      <c r="U928" t="b">
        <v>0</v>
      </c>
      <c r="V928" t="s">
        <v>1895</v>
      </c>
      <c r="W928" s="1">
        <v>44635.49560185185</v>
      </c>
      <c r="X928">
        <v>319</v>
      </c>
      <c r="Y928">
        <v>87</v>
      </c>
      <c r="Z928">
        <v>0</v>
      </c>
      <c r="AA928">
        <v>87</v>
      </c>
      <c r="AB928">
        <v>0</v>
      </c>
      <c r="AC928">
        <v>8</v>
      </c>
      <c r="AD928">
        <v>17</v>
      </c>
      <c r="AE928">
        <v>0</v>
      </c>
      <c r="AF928">
        <v>0</v>
      </c>
      <c r="AG928">
        <v>0</v>
      </c>
      <c r="AH928" t="s">
        <v>207</v>
      </c>
      <c r="AI928" s="1">
        <v>44635.503217592595</v>
      </c>
      <c r="AJ928">
        <v>289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17</v>
      </c>
      <c r="AQ928">
        <v>0</v>
      </c>
      <c r="AR928">
        <v>0</v>
      </c>
      <c r="AS928">
        <v>0</v>
      </c>
      <c r="AT928" t="s">
        <v>86</v>
      </c>
      <c r="AU928" t="s">
        <v>86</v>
      </c>
      <c r="AV928" t="s">
        <v>86</v>
      </c>
      <c r="AW928" t="s">
        <v>86</v>
      </c>
      <c r="AX928" t="s">
        <v>86</v>
      </c>
      <c r="AY928" t="s">
        <v>86</v>
      </c>
      <c r="AZ928" t="s">
        <v>86</v>
      </c>
      <c r="BA928" t="s">
        <v>86</v>
      </c>
      <c r="BB928" t="s">
        <v>86</v>
      </c>
      <c r="BC928" t="s">
        <v>86</v>
      </c>
      <c r="BD928" t="s">
        <v>86</v>
      </c>
      <c r="BE928" t="s">
        <v>86</v>
      </c>
    </row>
    <row r="929" spans="1:57" x14ac:dyDescent="0.45">
      <c r="A929" t="s">
        <v>2059</v>
      </c>
      <c r="B929" t="s">
        <v>77</v>
      </c>
      <c r="C929" t="s">
        <v>2060</v>
      </c>
      <c r="D929" t="s">
        <v>79</v>
      </c>
      <c r="E929" s="2" t="str">
        <f>HYPERLINK("capsilon://?command=openfolder&amp;siteaddress=FAM.docvelocity-na8.net&amp;folderid=FXCA1E7BA8-8509-6B8D-C1C1-1CF1D5EE67C3","FX22021269")</f>
        <v>FX22021269</v>
      </c>
      <c r="F929" t="s">
        <v>80</v>
      </c>
      <c r="G929" t="s">
        <v>80</v>
      </c>
      <c r="H929" t="s">
        <v>81</v>
      </c>
      <c r="I929" t="s">
        <v>2061</v>
      </c>
      <c r="J929">
        <v>0</v>
      </c>
      <c r="K929" t="s">
        <v>83</v>
      </c>
      <c r="L929" t="s">
        <v>84</v>
      </c>
      <c r="M929" t="s">
        <v>85</v>
      </c>
      <c r="N929">
        <v>2</v>
      </c>
      <c r="O929" s="1">
        <v>44635.472986111112</v>
      </c>
      <c r="P929" s="1">
        <v>44635.500659722224</v>
      </c>
      <c r="Q929">
        <v>2320</v>
      </c>
      <c r="R929">
        <v>71</v>
      </c>
      <c r="S929" t="b">
        <v>0</v>
      </c>
      <c r="T929" t="s">
        <v>86</v>
      </c>
      <c r="U929" t="b">
        <v>0</v>
      </c>
      <c r="V929" t="s">
        <v>1900</v>
      </c>
      <c r="W929" s="1">
        <v>44635.492997685185</v>
      </c>
      <c r="X929">
        <v>39</v>
      </c>
      <c r="Y929">
        <v>0</v>
      </c>
      <c r="Z929">
        <v>0</v>
      </c>
      <c r="AA929">
        <v>0</v>
      </c>
      <c r="AB929">
        <v>37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91</v>
      </c>
      <c r="AI929" s="1">
        <v>44635.500659722224</v>
      </c>
      <c r="AJ929">
        <v>25</v>
      </c>
      <c r="AK929">
        <v>0</v>
      </c>
      <c r="AL929">
        <v>0</v>
      </c>
      <c r="AM929">
        <v>0</v>
      </c>
      <c r="AN929">
        <v>37</v>
      </c>
      <c r="AO929">
        <v>0</v>
      </c>
      <c r="AP929">
        <v>0</v>
      </c>
      <c r="AQ929">
        <v>0</v>
      </c>
      <c r="AR929">
        <v>0</v>
      </c>
      <c r="AS929">
        <v>0</v>
      </c>
      <c r="AT929" t="s">
        <v>86</v>
      </c>
      <c r="AU929" t="s">
        <v>86</v>
      </c>
      <c r="AV929" t="s">
        <v>86</v>
      </c>
      <c r="AW929" t="s">
        <v>86</v>
      </c>
      <c r="AX929" t="s">
        <v>86</v>
      </c>
      <c r="AY929" t="s">
        <v>86</v>
      </c>
      <c r="AZ929" t="s">
        <v>86</v>
      </c>
      <c r="BA929" t="s">
        <v>86</v>
      </c>
      <c r="BB929" t="s">
        <v>86</v>
      </c>
      <c r="BC929" t="s">
        <v>86</v>
      </c>
      <c r="BD929" t="s">
        <v>86</v>
      </c>
      <c r="BE929" t="s">
        <v>86</v>
      </c>
    </row>
    <row r="930" spans="1:57" x14ac:dyDescent="0.45">
      <c r="A930" t="s">
        <v>2062</v>
      </c>
      <c r="B930" t="s">
        <v>77</v>
      </c>
      <c r="C930" t="s">
        <v>2063</v>
      </c>
      <c r="D930" t="s">
        <v>79</v>
      </c>
      <c r="E930" s="2" t="str">
        <f>HYPERLINK("capsilon://?command=openfolder&amp;siteaddress=FAM.docvelocity-na8.net&amp;folderid=FX929F139C-CF44-F28F-F006-EAB2CFCD4E86","FX22031869")</f>
        <v>FX22031869</v>
      </c>
      <c r="F930" t="s">
        <v>80</v>
      </c>
      <c r="G930" t="s">
        <v>80</v>
      </c>
      <c r="H930" t="s">
        <v>81</v>
      </c>
      <c r="I930" t="s">
        <v>2064</v>
      </c>
      <c r="J930">
        <v>264</v>
      </c>
      <c r="K930" t="s">
        <v>83</v>
      </c>
      <c r="L930" t="s">
        <v>84</v>
      </c>
      <c r="M930" t="s">
        <v>85</v>
      </c>
      <c r="N930">
        <v>1</v>
      </c>
      <c r="O930" s="1">
        <v>44635.479398148149</v>
      </c>
      <c r="P930" s="1">
        <v>44635.524444444447</v>
      </c>
      <c r="Q930">
        <v>1255</v>
      </c>
      <c r="R930">
        <v>2637</v>
      </c>
      <c r="S930" t="b">
        <v>0</v>
      </c>
      <c r="T930" t="s">
        <v>86</v>
      </c>
      <c r="U930" t="b">
        <v>0</v>
      </c>
      <c r="V930" t="s">
        <v>1982</v>
      </c>
      <c r="W930" s="1">
        <v>44635.524444444447</v>
      </c>
      <c r="X930">
        <v>1654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264</v>
      </c>
      <c r="AE930">
        <v>239</v>
      </c>
      <c r="AF930">
        <v>0</v>
      </c>
      <c r="AG930">
        <v>14</v>
      </c>
      <c r="AH930" t="s">
        <v>86</v>
      </c>
      <c r="AI930" t="s">
        <v>86</v>
      </c>
      <c r="AJ930" t="s">
        <v>86</v>
      </c>
      <c r="AK930" t="s">
        <v>86</v>
      </c>
      <c r="AL930" t="s">
        <v>86</v>
      </c>
      <c r="AM930" t="s">
        <v>86</v>
      </c>
      <c r="AN930" t="s">
        <v>86</v>
      </c>
      <c r="AO930" t="s">
        <v>86</v>
      </c>
      <c r="AP930" t="s">
        <v>86</v>
      </c>
      <c r="AQ930" t="s">
        <v>86</v>
      </c>
      <c r="AR930" t="s">
        <v>86</v>
      </c>
      <c r="AS930" t="s">
        <v>86</v>
      </c>
      <c r="AT930" t="s">
        <v>86</v>
      </c>
      <c r="AU930" t="s">
        <v>86</v>
      </c>
      <c r="AV930" t="s">
        <v>86</v>
      </c>
      <c r="AW930" t="s">
        <v>86</v>
      </c>
      <c r="AX930" t="s">
        <v>86</v>
      </c>
      <c r="AY930" t="s">
        <v>86</v>
      </c>
      <c r="AZ930" t="s">
        <v>86</v>
      </c>
      <c r="BA930" t="s">
        <v>86</v>
      </c>
      <c r="BB930" t="s">
        <v>86</v>
      </c>
      <c r="BC930" t="s">
        <v>86</v>
      </c>
      <c r="BD930" t="s">
        <v>86</v>
      </c>
      <c r="BE930" t="s">
        <v>86</v>
      </c>
    </row>
    <row r="931" spans="1:57" x14ac:dyDescent="0.45">
      <c r="A931" t="s">
        <v>2065</v>
      </c>
      <c r="B931" t="s">
        <v>77</v>
      </c>
      <c r="C931" t="s">
        <v>2040</v>
      </c>
      <c r="D931" t="s">
        <v>79</v>
      </c>
      <c r="E931" s="2" t="str">
        <f>HYPERLINK("capsilon://?command=openfolder&amp;siteaddress=FAM.docvelocity-na8.net&amp;folderid=FXB5D878D9-493E-D91C-27EC-DD193C20874D","FX22036585")</f>
        <v>FX22036585</v>
      </c>
      <c r="F931" t="s">
        <v>80</v>
      </c>
      <c r="G931" t="s">
        <v>80</v>
      </c>
      <c r="H931" t="s">
        <v>81</v>
      </c>
      <c r="I931" t="s">
        <v>2041</v>
      </c>
      <c r="J931">
        <v>171</v>
      </c>
      <c r="K931" t="s">
        <v>83</v>
      </c>
      <c r="L931" t="s">
        <v>84</v>
      </c>
      <c r="M931" t="s">
        <v>85</v>
      </c>
      <c r="N931">
        <v>2</v>
      </c>
      <c r="O931" s="1">
        <v>44635.486840277779</v>
      </c>
      <c r="P931" s="1">
        <v>44635.500358796293</v>
      </c>
      <c r="Q931">
        <v>84</v>
      </c>
      <c r="R931">
        <v>1084</v>
      </c>
      <c r="S931" t="b">
        <v>0</v>
      </c>
      <c r="T931" t="s">
        <v>86</v>
      </c>
      <c r="U931" t="b">
        <v>1</v>
      </c>
      <c r="V931" t="s">
        <v>1900</v>
      </c>
      <c r="W931" s="1">
        <v>44635.492546296293</v>
      </c>
      <c r="X931">
        <v>476</v>
      </c>
      <c r="Y931">
        <v>126</v>
      </c>
      <c r="Z931">
        <v>0</v>
      </c>
      <c r="AA931">
        <v>126</v>
      </c>
      <c r="AB931">
        <v>0</v>
      </c>
      <c r="AC931">
        <v>4</v>
      </c>
      <c r="AD931">
        <v>45</v>
      </c>
      <c r="AE931">
        <v>0</v>
      </c>
      <c r="AF931">
        <v>0</v>
      </c>
      <c r="AG931">
        <v>0</v>
      </c>
      <c r="AH931" t="s">
        <v>91</v>
      </c>
      <c r="AI931" s="1">
        <v>44635.500358796293</v>
      </c>
      <c r="AJ931">
        <v>608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45</v>
      </c>
      <c r="AQ931">
        <v>0</v>
      </c>
      <c r="AR931">
        <v>0</v>
      </c>
      <c r="AS931">
        <v>0</v>
      </c>
      <c r="AT931" t="s">
        <v>86</v>
      </c>
      <c r="AU931" t="s">
        <v>86</v>
      </c>
      <c r="AV931" t="s">
        <v>86</v>
      </c>
      <c r="AW931" t="s">
        <v>86</v>
      </c>
      <c r="AX931" t="s">
        <v>86</v>
      </c>
      <c r="AY931" t="s">
        <v>86</v>
      </c>
      <c r="AZ931" t="s">
        <v>86</v>
      </c>
      <c r="BA931" t="s">
        <v>86</v>
      </c>
      <c r="BB931" t="s">
        <v>86</v>
      </c>
      <c r="BC931" t="s">
        <v>86</v>
      </c>
      <c r="BD931" t="s">
        <v>86</v>
      </c>
      <c r="BE931" t="s">
        <v>86</v>
      </c>
    </row>
    <row r="932" spans="1:57" x14ac:dyDescent="0.45">
      <c r="A932" t="s">
        <v>2066</v>
      </c>
      <c r="B932" t="s">
        <v>77</v>
      </c>
      <c r="C932" t="s">
        <v>462</v>
      </c>
      <c r="D932" t="s">
        <v>79</v>
      </c>
      <c r="E932" s="2" t="str">
        <f>HYPERLINK("capsilon://?command=openfolder&amp;siteaddress=FAM.docvelocity-na8.net&amp;folderid=FX2575F81E-AC3D-A66F-2147-BAB7E6952D99","FX22031390")</f>
        <v>FX22031390</v>
      </c>
      <c r="F932" t="s">
        <v>80</v>
      </c>
      <c r="G932" t="s">
        <v>80</v>
      </c>
      <c r="H932" t="s">
        <v>81</v>
      </c>
      <c r="I932" t="s">
        <v>2067</v>
      </c>
      <c r="J932">
        <v>28</v>
      </c>
      <c r="K932" t="s">
        <v>83</v>
      </c>
      <c r="L932" t="s">
        <v>84</v>
      </c>
      <c r="M932" t="s">
        <v>85</v>
      </c>
      <c r="N932">
        <v>2</v>
      </c>
      <c r="O932" s="1">
        <v>44635.488564814812</v>
      </c>
      <c r="P932" s="1">
        <v>44635.502164351848</v>
      </c>
      <c r="Q932">
        <v>797</v>
      </c>
      <c r="R932">
        <v>378</v>
      </c>
      <c r="S932" t="b">
        <v>0</v>
      </c>
      <c r="T932" t="s">
        <v>86</v>
      </c>
      <c r="U932" t="b">
        <v>0</v>
      </c>
      <c r="V932" t="s">
        <v>1900</v>
      </c>
      <c r="W932" s="1">
        <v>44635.495891203704</v>
      </c>
      <c r="X932">
        <v>249</v>
      </c>
      <c r="Y932">
        <v>21</v>
      </c>
      <c r="Z932">
        <v>0</v>
      </c>
      <c r="AA932">
        <v>21</v>
      </c>
      <c r="AB932">
        <v>0</v>
      </c>
      <c r="AC932">
        <v>1</v>
      </c>
      <c r="AD932">
        <v>7</v>
      </c>
      <c r="AE932">
        <v>0</v>
      </c>
      <c r="AF932">
        <v>0</v>
      </c>
      <c r="AG932">
        <v>0</v>
      </c>
      <c r="AH932" t="s">
        <v>91</v>
      </c>
      <c r="AI932" s="1">
        <v>44635.502164351848</v>
      </c>
      <c r="AJ932">
        <v>129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7</v>
      </c>
      <c r="AQ932">
        <v>0</v>
      </c>
      <c r="AR932">
        <v>0</v>
      </c>
      <c r="AS932">
        <v>0</v>
      </c>
      <c r="AT932" t="s">
        <v>86</v>
      </c>
      <c r="AU932" t="s">
        <v>86</v>
      </c>
      <c r="AV932" t="s">
        <v>86</v>
      </c>
      <c r="AW932" t="s">
        <v>86</v>
      </c>
      <c r="AX932" t="s">
        <v>86</v>
      </c>
      <c r="AY932" t="s">
        <v>86</v>
      </c>
      <c r="AZ932" t="s">
        <v>86</v>
      </c>
      <c r="BA932" t="s">
        <v>86</v>
      </c>
      <c r="BB932" t="s">
        <v>86</v>
      </c>
      <c r="BC932" t="s">
        <v>86</v>
      </c>
      <c r="BD932" t="s">
        <v>86</v>
      </c>
      <c r="BE932" t="s">
        <v>86</v>
      </c>
    </row>
    <row r="933" spans="1:57" x14ac:dyDescent="0.45">
      <c r="A933" t="s">
        <v>2068</v>
      </c>
      <c r="B933" t="s">
        <v>77</v>
      </c>
      <c r="C933" t="s">
        <v>2069</v>
      </c>
      <c r="D933" t="s">
        <v>79</v>
      </c>
      <c r="E933" s="2" t="str">
        <f>HYPERLINK("capsilon://?command=openfolder&amp;siteaddress=FAM.docvelocity-na8.net&amp;folderid=FX7B51BEF1-1AD2-F92B-F4D4-D71D12CB3711","FX220212647")</f>
        <v>FX220212647</v>
      </c>
      <c r="F933" t="s">
        <v>80</v>
      </c>
      <c r="G933" t="s">
        <v>80</v>
      </c>
      <c r="H933" t="s">
        <v>81</v>
      </c>
      <c r="I933" t="s">
        <v>2070</v>
      </c>
      <c r="J933">
        <v>0</v>
      </c>
      <c r="K933" t="s">
        <v>83</v>
      </c>
      <c r="L933" t="s">
        <v>84</v>
      </c>
      <c r="M933" t="s">
        <v>85</v>
      </c>
      <c r="N933">
        <v>2</v>
      </c>
      <c r="O933" s="1">
        <v>44621.799432870372</v>
      </c>
      <c r="P933" s="1">
        <v>44622.651006944441</v>
      </c>
      <c r="Q933">
        <v>73030</v>
      </c>
      <c r="R933">
        <v>546</v>
      </c>
      <c r="S933" t="b">
        <v>0</v>
      </c>
      <c r="T933" t="s">
        <v>86</v>
      </c>
      <c r="U933" t="b">
        <v>0</v>
      </c>
      <c r="V933" t="s">
        <v>118</v>
      </c>
      <c r="W933" s="1">
        <v>44621.804247685184</v>
      </c>
      <c r="X933">
        <v>408</v>
      </c>
      <c r="Y933">
        <v>41</v>
      </c>
      <c r="Z933">
        <v>0</v>
      </c>
      <c r="AA933">
        <v>41</v>
      </c>
      <c r="AB933">
        <v>0</v>
      </c>
      <c r="AC933">
        <v>13</v>
      </c>
      <c r="AD933">
        <v>-41</v>
      </c>
      <c r="AE933">
        <v>0</v>
      </c>
      <c r="AF933">
        <v>0</v>
      </c>
      <c r="AG933">
        <v>0</v>
      </c>
      <c r="AH933" t="s">
        <v>122</v>
      </c>
      <c r="AI933" s="1">
        <v>44622.651006944441</v>
      </c>
      <c r="AJ933">
        <v>138</v>
      </c>
      <c r="AK933">
        <v>3</v>
      </c>
      <c r="AL933">
        <v>0</v>
      </c>
      <c r="AM933">
        <v>3</v>
      </c>
      <c r="AN933">
        <v>0</v>
      </c>
      <c r="AO933">
        <v>2</v>
      </c>
      <c r="AP933">
        <v>-44</v>
      </c>
      <c r="AQ933">
        <v>0</v>
      </c>
      <c r="AR933">
        <v>0</v>
      </c>
      <c r="AS933">
        <v>0</v>
      </c>
      <c r="AT933" t="s">
        <v>86</v>
      </c>
      <c r="AU933" t="s">
        <v>86</v>
      </c>
      <c r="AV933" t="s">
        <v>86</v>
      </c>
      <c r="AW933" t="s">
        <v>86</v>
      </c>
      <c r="AX933" t="s">
        <v>86</v>
      </c>
      <c r="AY933" t="s">
        <v>86</v>
      </c>
      <c r="AZ933" t="s">
        <v>86</v>
      </c>
      <c r="BA933" t="s">
        <v>86</v>
      </c>
      <c r="BB933" t="s">
        <v>86</v>
      </c>
      <c r="BC933" t="s">
        <v>86</v>
      </c>
      <c r="BD933" t="s">
        <v>86</v>
      </c>
      <c r="BE933" t="s">
        <v>86</v>
      </c>
    </row>
    <row r="934" spans="1:57" x14ac:dyDescent="0.45">
      <c r="A934" t="s">
        <v>2071</v>
      </c>
      <c r="B934" t="s">
        <v>77</v>
      </c>
      <c r="C934" t="s">
        <v>2069</v>
      </c>
      <c r="D934" t="s">
        <v>79</v>
      </c>
      <c r="E934" s="2" t="str">
        <f>HYPERLINK("capsilon://?command=openfolder&amp;siteaddress=FAM.docvelocity-na8.net&amp;folderid=FX7B51BEF1-1AD2-F92B-F4D4-D71D12CB3711","FX220212647")</f>
        <v>FX220212647</v>
      </c>
      <c r="F934" t="s">
        <v>80</v>
      </c>
      <c r="G934" t="s">
        <v>80</v>
      </c>
      <c r="H934" t="s">
        <v>81</v>
      </c>
      <c r="I934" t="s">
        <v>2072</v>
      </c>
      <c r="J934">
        <v>0</v>
      </c>
      <c r="K934" t="s">
        <v>83</v>
      </c>
      <c r="L934" t="s">
        <v>84</v>
      </c>
      <c r="M934" t="s">
        <v>85</v>
      </c>
      <c r="N934">
        <v>2</v>
      </c>
      <c r="O934" s="1">
        <v>44621.79959490741</v>
      </c>
      <c r="P934" s="1">
        <v>44622.651631944442</v>
      </c>
      <c r="Q934">
        <v>73279</v>
      </c>
      <c r="R934">
        <v>337</v>
      </c>
      <c r="S934" t="b">
        <v>0</v>
      </c>
      <c r="T934" t="s">
        <v>86</v>
      </c>
      <c r="U934" t="b">
        <v>0</v>
      </c>
      <c r="V934" t="s">
        <v>200</v>
      </c>
      <c r="W934" s="1">
        <v>44621.804016203707</v>
      </c>
      <c r="X934">
        <v>284</v>
      </c>
      <c r="Y934">
        <v>41</v>
      </c>
      <c r="Z934">
        <v>0</v>
      </c>
      <c r="AA934">
        <v>41</v>
      </c>
      <c r="AB934">
        <v>0</v>
      </c>
      <c r="AC934">
        <v>13</v>
      </c>
      <c r="AD934">
        <v>-41</v>
      </c>
      <c r="AE934">
        <v>0</v>
      </c>
      <c r="AF934">
        <v>0</v>
      </c>
      <c r="AG934">
        <v>0</v>
      </c>
      <c r="AH934" t="s">
        <v>122</v>
      </c>
      <c r="AI934" s="1">
        <v>44622.651631944442</v>
      </c>
      <c r="AJ934">
        <v>53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-41</v>
      </c>
      <c r="AQ934">
        <v>0</v>
      </c>
      <c r="AR934">
        <v>0</v>
      </c>
      <c r="AS934">
        <v>0</v>
      </c>
      <c r="AT934" t="s">
        <v>86</v>
      </c>
      <c r="AU934" t="s">
        <v>86</v>
      </c>
      <c r="AV934" t="s">
        <v>86</v>
      </c>
      <c r="AW934" t="s">
        <v>86</v>
      </c>
      <c r="AX934" t="s">
        <v>86</v>
      </c>
      <c r="AY934" t="s">
        <v>86</v>
      </c>
      <c r="AZ934" t="s">
        <v>86</v>
      </c>
      <c r="BA934" t="s">
        <v>86</v>
      </c>
      <c r="BB934" t="s">
        <v>86</v>
      </c>
      <c r="BC934" t="s">
        <v>86</v>
      </c>
      <c r="BD934" t="s">
        <v>86</v>
      </c>
      <c r="BE934" t="s">
        <v>86</v>
      </c>
    </row>
    <row r="935" spans="1:57" x14ac:dyDescent="0.45">
      <c r="A935" t="s">
        <v>2073</v>
      </c>
      <c r="B935" t="s">
        <v>77</v>
      </c>
      <c r="C935" t="s">
        <v>2040</v>
      </c>
      <c r="D935" t="s">
        <v>79</v>
      </c>
      <c r="E935" s="2" t="str">
        <f>HYPERLINK("capsilon://?command=openfolder&amp;siteaddress=FAM.docvelocity-na8.net&amp;folderid=FXB5D878D9-493E-D91C-27EC-DD193C20874D","FX22036585")</f>
        <v>FX22036585</v>
      </c>
      <c r="F935" t="s">
        <v>80</v>
      </c>
      <c r="G935" t="s">
        <v>80</v>
      </c>
      <c r="H935" t="s">
        <v>81</v>
      </c>
      <c r="I935" t="s">
        <v>2043</v>
      </c>
      <c r="J935">
        <v>325</v>
      </c>
      <c r="K935" t="s">
        <v>83</v>
      </c>
      <c r="L935" t="s">
        <v>84</v>
      </c>
      <c r="M935" t="s">
        <v>85</v>
      </c>
      <c r="N935">
        <v>2</v>
      </c>
      <c r="O935" s="1">
        <v>44635.49359953704</v>
      </c>
      <c r="P935" s="1">
        <v>44635.511840277781</v>
      </c>
      <c r="Q935">
        <v>33</v>
      </c>
      <c r="R935">
        <v>1543</v>
      </c>
      <c r="S935" t="b">
        <v>0</v>
      </c>
      <c r="T935" t="s">
        <v>86</v>
      </c>
      <c r="U935" t="b">
        <v>1</v>
      </c>
      <c r="V935" t="s">
        <v>1841</v>
      </c>
      <c r="W935" s="1">
        <v>44635.502916666665</v>
      </c>
      <c r="X935">
        <v>799</v>
      </c>
      <c r="Y935">
        <v>220</v>
      </c>
      <c r="Z935">
        <v>0</v>
      </c>
      <c r="AA935">
        <v>220</v>
      </c>
      <c r="AB935">
        <v>60</v>
      </c>
      <c r="AC935">
        <v>33</v>
      </c>
      <c r="AD935">
        <v>105</v>
      </c>
      <c r="AE935">
        <v>0</v>
      </c>
      <c r="AF935">
        <v>0</v>
      </c>
      <c r="AG935">
        <v>0</v>
      </c>
      <c r="AH935" t="s">
        <v>207</v>
      </c>
      <c r="AI935" s="1">
        <v>44635.511840277781</v>
      </c>
      <c r="AJ935">
        <v>744</v>
      </c>
      <c r="AK935">
        <v>0</v>
      </c>
      <c r="AL935">
        <v>0</v>
      </c>
      <c r="AM935">
        <v>0</v>
      </c>
      <c r="AN935">
        <v>60</v>
      </c>
      <c r="AO935">
        <v>0</v>
      </c>
      <c r="AP935">
        <v>105</v>
      </c>
      <c r="AQ935">
        <v>0</v>
      </c>
      <c r="AR935">
        <v>0</v>
      </c>
      <c r="AS935">
        <v>0</v>
      </c>
      <c r="AT935" t="s">
        <v>86</v>
      </c>
      <c r="AU935" t="s">
        <v>86</v>
      </c>
      <c r="AV935" t="s">
        <v>86</v>
      </c>
      <c r="AW935" t="s">
        <v>86</v>
      </c>
      <c r="AX935" t="s">
        <v>86</v>
      </c>
      <c r="AY935" t="s">
        <v>86</v>
      </c>
      <c r="AZ935" t="s">
        <v>86</v>
      </c>
      <c r="BA935" t="s">
        <v>86</v>
      </c>
      <c r="BB935" t="s">
        <v>86</v>
      </c>
      <c r="BC935" t="s">
        <v>86</v>
      </c>
      <c r="BD935" t="s">
        <v>86</v>
      </c>
      <c r="BE935" t="s">
        <v>86</v>
      </c>
    </row>
    <row r="936" spans="1:57" x14ac:dyDescent="0.45">
      <c r="A936" t="s">
        <v>2074</v>
      </c>
      <c r="B936" t="s">
        <v>77</v>
      </c>
      <c r="C936" t="s">
        <v>2069</v>
      </c>
      <c r="D936" t="s">
        <v>79</v>
      </c>
      <c r="E936" s="2" t="str">
        <f>HYPERLINK("capsilon://?command=openfolder&amp;siteaddress=FAM.docvelocity-na8.net&amp;folderid=FX7B51BEF1-1AD2-F92B-F4D4-D71D12CB3711","FX220212647")</f>
        <v>FX220212647</v>
      </c>
      <c r="F936" t="s">
        <v>80</v>
      </c>
      <c r="G936" t="s">
        <v>80</v>
      </c>
      <c r="H936" t="s">
        <v>81</v>
      </c>
      <c r="I936" t="s">
        <v>2075</v>
      </c>
      <c r="J936">
        <v>0</v>
      </c>
      <c r="K936" t="s">
        <v>83</v>
      </c>
      <c r="L936" t="s">
        <v>84</v>
      </c>
      <c r="M936" t="s">
        <v>85</v>
      </c>
      <c r="N936">
        <v>2</v>
      </c>
      <c r="O936" s="1">
        <v>44621.799942129626</v>
      </c>
      <c r="P936" s="1">
        <v>44622.652256944442</v>
      </c>
      <c r="Q936">
        <v>73359</v>
      </c>
      <c r="R936">
        <v>281</v>
      </c>
      <c r="S936" t="b">
        <v>0</v>
      </c>
      <c r="T936" t="s">
        <v>86</v>
      </c>
      <c r="U936" t="b">
        <v>0</v>
      </c>
      <c r="V936" t="s">
        <v>202</v>
      </c>
      <c r="W936" s="1">
        <v>44621.806469907409</v>
      </c>
      <c r="X936">
        <v>227</v>
      </c>
      <c r="Y936">
        <v>41</v>
      </c>
      <c r="Z936">
        <v>0</v>
      </c>
      <c r="AA936">
        <v>41</v>
      </c>
      <c r="AB936">
        <v>0</v>
      </c>
      <c r="AC936">
        <v>13</v>
      </c>
      <c r="AD936">
        <v>-41</v>
      </c>
      <c r="AE936">
        <v>0</v>
      </c>
      <c r="AF936">
        <v>0</v>
      </c>
      <c r="AG936">
        <v>0</v>
      </c>
      <c r="AH936" t="s">
        <v>122</v>
      </c>
      <c r="AI936" s="1">
        <v>44622.652256944442</v>
      </c>
      <c r="AJ936">
        <v>54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-41</v>
      </c>
      <c r="AQ936">
        <v>0</v>
      </c>
      <c r="AR936">
        <v>0</v>
      </c>
      <c r="AS936">
        <v>0</v>
      </c>
      <c r="AT936" t="s">
        <v>86</v>
      </c>
      <c r="AU936" t="s">
        <v>86</v>
      </c>
      <c r="AV936" t="s">
        <v>86</v>
      </c>
      <c r="AW936" t="s">
        <v>86</v>
      </c>
      <c r="AX936" t="s">
        <v>86</v>
      </c>
      <c r="AY936" t="s">
        <v>86</v>
      </c>
      <c r="AZ936" t="s">
        <v>86</v>
      </c>
      <c r="BA936" t="s">
        <v>86</v>
      </c>
      <c r="BB936" t="s">
        <v>86</v>
      </c>
      <c r="BC936" t="s">
        <v>86</v>
      </c>
      <c r="BD936" t="s">
        <v>86</v>
      </c>
      <c r="BE936" t="s">
        <v>86</v>
      </c>
    </row>
    <row r="937" spans="1:57" x14ac:dyDescent="0.45">
      <c r="A937" t="s">
        <v>2076</v>
      </c>
      <c r="B937" t="s">
        <v>77</v>
      </c>
      <c r="C937" t="s">
        <v>2069</v>
      </c>
      <c r="D937" t="s">
        <v>79</v>
      </c>
      <c r="E937" s="2" t="str">
        <f>HYPERLINK("capsilon://?command=openfolder&amp;siteaddress=FAM.docvelocity-na8.net&amp;folderid=FX7B51BEF1-1AD2-F92B-F4D4-D71D12CB3711","FX220212647")</f>
        <v>FX220212647</v>
      </c>
      <c r="F937" t="s">
        <v>80</v>
      </c>
      <c r="G937" t="s">
        <v>80</v>
      </c>
      <c r="H937" t="s">
        <v>81</v>
      </c>
      <c r="I937" t="s">
        <v>2077</v>
      </c>
      <c r="J937">
        <v>0</v>
      </c>
      <c r="K937" t="s">
        <v>83</v>
      </c>
      <c r="L937" t="s">
        <v>84</v>
      </c>
      <c r="M937" t="s">
        <v>85</v>
      </c>
      <c r="N937">
        <v>2</v>
      </c>
      <c r="O937" s="1">
        <v>44621.80028935185</v>
      </c>
      <c r="P937" s="1">
        <v>44622.65697916667</v>
      </c>
      <c r="Q937">
        <v>73232</v>
      </c>
      <c r="R937">
        <v>786</v>
      </c>
      <c r="S937" t="b">
        <v>0</v>
      </c>
      <c r="T937" t="s">
        <v>86</v>
      </c>
      <c r="U937" t="b">
        <v>0</v>
      </c>
      <c r="V937" t="s">
        <v>118</v>
      </c>
      <c r="W937" s="1">
        <v>44621.808240740742</v>
      </c>
      <c r="X937">
        <v>344</v>
      </c>
      <c r="Y937">
        <v>41</v>
      </c>
      <c r="Z937">
        <v>0</v>
      </c>
      <c r="AA937">
        <v>41</v>
      </c>
      <c r="AB937">
        <v>0</v>
      </c>
      <c r="AC937">
        <v>12</v>
      </c>
      <c r="AD937">
        <v>-41</v>
      </c>
      <c r="AE937">
        <v>0</v>
      </c>
      <c r="AF937">
        <v>0</v>
      </c>
      <c r="AG937">
        <v>0</v>
      </c>
      <c r="AH937" t="s">
        <v>92</v>
      </c>
      <c r="AI937" s="1">
        <v>44622.65697916667</v>
      </c>
      <c r="AJ937">
        <v>434</v>
      </c>
      <c r="AK937">
        <v>2</v>
      </c>
      <c r="AL937">
        <v>0</v>
      </c>
      <c r="AM937">
        <v>2</v>
      </c>
      <c r="AN937">
        <v>0</v>
      </c>
      <c r="AO937">
        <v>2</v>
      </c>
      <c r="AP937">
        <v>-43</v>
      </c>
      <c r="AQ937">
        <v>0</v>
      </c>
      <c r="AR937">
        <v>0</v>
      </c>
      <c r="AS937">
        <v>0</v>
      </c>
      <c r="AT937" t="s">
        <v>86</v>
      </c>
      <c r="AU937" t="s">
        <v>86</v>
      </c>
      <c r="AV937" t="s">
        <v>86</v>
      </c>
      <c r="AW937" t="s">
        <v>86</v>
      </c>
      <c r="AX937" t="s">
        <v>86</v>
      </c>
      <c r="AY937" t="s">
        <v>86</v>
      </c>
      <c r="AZ937" t="s">
        <v>86</v>
      </c>
      <c r="BA937" t="s">
        <v>86</v>
      </c>
      <c r="BB937" t="s">
        <v>86</v>
      </c>
      <c r="BC937" t="s">
        <v>86</v>
      </c>
      <c r="BD937" t="s">
        <v>86</v>
      </c>
      <c r="BE937" t="s">
        <v>86</v>
      </c>
    </row>
    <row r="938" spans="1:57" x14ac:dyDescent="0.45">
      <c r="A938" t="s">
        <v>2078</v>
      </c>
      <c r="B938" t="s">
        <v>77</v>
      </c>
      <c r="C938" t="s">
        <v>108</v>
      </c>
      <c r="D938" t="s">
        <v>79</v>
      </c>
      <c r="E938" s="2" t="str">
        <f>HYPERLINK("capsilon://?command=openfolder&amp;siteaddress=FAM.docvelocity-na8.net&amp;folderid=FX5CF27D32-C0D6-97DB-168F-B6A29BC22708","FX220212996")</f>
        <v>FX220212996</v>
      </c>
      <c r="F938" t="s">
        <v>80</v>
      </c>
      <c r="G938" t="s">
        <v>80</v>
      </c>
      <c r="H938" t="s">
        <v>81</v>
      </c>
      <c r="I938" t="s">
        <v>2079</v>
      </c>
      <c r="J938">
        <v>0</v>
      </c>
      <c r="K938" t="s">
        <v>83</v>
      </c>
      <c r="L938" t="s">
        <v>84</v>
      </c>
      <c r="M938" t="s">
        <v>85</v>
      </c>
      <c r="N938">
        <v>1</v>
      </c>
      <c r="O938" s="1">
        <v>44621.801666666666</v>
      </c>
      <c r="P938" s="1">
        <v>44621.969212962962</v>
      </c>
      <c r="Q938">
        <v>14048</v>
      </c>
      <c r="R938">
        <v>428</v>
      </c>
      <c r="S938" t="b">
        <v>0</v>
      </c>
      <c r="T938" t="s">
        <v>86</v>
      </c>
      <c r="U938" t="b">
        <v>0</v>
      </c>
      <c r="V938" t="s">
        <v>202</v>
      </c>
      <c r="W938" s="1">
        <v>44621.969212962962</v>
      </c>
      <c r="X938">
        <v>322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42</v>
      </c>
      <c r="AF938">
        <v>0</v>
      </c>
      <c r="AG938">
        <v>5</v>
      </c>
      <c r="AH938" t="s">
        <v>86</v>
      </c>
      <c r="AI938" t="s">
        <v>86</v>
      </c>
      <c r="AJ938" t="s">
        <v>86</v>
      </c>
      <c r="AK938" t="s">
        <v>86</v>
      </c>
      <c r="AL938" t="s">
        <v>86</v>
      </c>
      <c r="AM938" t="s">
        <v>86</v>
      </c>
      <c r="AN938" t="s">
        <v>86</v>
      </c>
      <c r="AO938" t="s">
        <v>86</v>
      </c>
      <c r="AP938" t="s">
        <v>86</v>
      </c>
      <c r="AQ938" t="s">
        <v>86</v>
      </c>
      <c r="AR938" t="s">
        <v>86</v>
      </c>
      <c r="AS938" t="s">
        <v>86</v>
      </c>
      <c r="AT938" t="s">
        <v>86</v>
      </c>
      <c r="AU938" t="s">
        <v>86</v>
      </c>
      <c r="AV938" t="s">
        <v>86</v>
      </c>
      <c r="AW938" t="s">
        <v>86</v>
      </c>
      <c r="AX938" t="s">
        <v>86</v>
      </c>
      <c r="AY938" t="s">
        <v>86</v>
      </c>
      <c r="AZ938" t="s">
        <v>86</v>
      </c>
      <c r="BA938" t="s">
        <v>86</v>
      </c>
      <c r="BB938" t="s">
        <v>86</v>
      </c>
      <c r="BC938" t="s">
        <v>86</v>
      </c>
      <c r="BD938" t="s">
        <v>86</v>
      </c>
      <c r="BE938" t="s">
        <v>86</v>
      </c>
    </row>
    <row r="939" spans="1:57" x14ac:dyDescent="0.45">
      <c r="A939" t="s">
        <v>2080</v>
      </c>
      <c r="B939" t="s">
        <v>77</v>
      </c>
      <c r="C939" t="s">
        <v>2081</v>
      </c>
      <c r="D939" t="s">
        <v>79</v>
      </c>
      <c r="E939" s="2" t="str">
        <f>HYPERLINK("capsilon://?command=openfolder&amp;siteaddress=FAM.docvelocity-na8.net&amp;folderid=FX55488C77-BFE5-F78B-25A4-112CF7197597","FX220210296")</f>
        <v>FX220210296</v>
      </c>
      <c r="F939" t="s">
        <v>80</v>
      </c>
      <c r="G939" t="s">
        <v>80</v>
      </c>
      <c r="H939" t="s">
        <v>81</v>
      </c>
      <c r="I939" t="s">
        <v>2082</v>
      </c>
      <c r="J939">
        <v>0</v>
      </c>
      <c r="K939" t="s">
        <v>83</v>
      </c>
      <c r="L939" t="s">
        <v>84</v>
      </c>
      <c r="M939" t="s">
        <v>85</v>
      </c>
      <c r="N939">
        <v>2</v>
      </c>
      <c r="O939" s="1">
        <v>44621.068622685183</v>
      </c>
      <c r="P939" s="1">
        <v>44621.459016203706</v>
      </c>
      <c r="Q939">
        <v>31602</v>
      </c>
      <c r="R939">
        <v>2128</v>
      </c>
      <c r="S939" t="b">
        <v>0</v>
      </c>
      <c r="T939" t="s">
        <v>86</v>
      </c>
      <c r="U939" t="b">
        <v>1</v>
      </c>
      <c r="V939" t="s">
        <v>202</v>
      </c>
      <c r="W939" s="1">
        <v>44621.108356481483</v>
      </c>
      <c r="X939">
        <v>759</v>
      </c>
      <c r="Y939">
        <v>97</v>
      </c>
      <c r="Z939">
        <v>0</v>
      </c>
      <c r="AA939">
        <v>97</v>
      </c>
      <c r="AB939">
        <v>0</v>
      </c>
      <c r="AC939">
        <v>47</v>
      </c>
      <c r="AD939">
        <v>-97</v>
      </c>
      <c r="AE939">
        <v>0</v>
      </c>
      <c r="AF939">
        <v>0</v>
      </c>
      <c r="AG939">
        <v>0</v>
      </c>
      <c r="AH939" t="s">
        <v>114</v>
      </c>
      <c r="AI939" s="1">
        <v>44621.459016203706</v>
      </c>
      <c r="AJ939">
        <v>1369</v>
      </c>
      <c r="AK939">
        <v>3</v>
      </c>
      <c r="AL939">
        <v>0</v>
      </c>
      <c r="AM939">
        <v>3</v>
      </c>
      <c r="AN939">
        <v>0</v>
      </c>
      <c r="AO939">
        <v>3</v>
      </c>
      <c r="AP939">
        <v>-100</v>
      </c>
      <c r="AQ939">
        <v>0</v>
      </c>
      <c r="AR939">
        <v>0</v>
      </c>
      <c r="AS939">
        <v>0</v>
      </c>
      <c r="AT939" t="s">
        <v>86</v>
      </c>
      <c r="AU939" t="s">
        <v>86</v>
      </c>
      <c r="AV939" t="s">
        <v>86</v>
      </c>
      <c r="AW939" t="s">
        <v>86</v>
      </c>
      <c r="AX939" t="s">
        <v>86</v>
      </c>
      <c r="AY939" t="s">
        <v>86</v>
      </c>
      <c r="AZ939" t="s">
        <v>86</v>
      </c>
      <c r="BA939" t="s">
        <v>86</v>
      </c>
      <c r="BB939" t="s">
        <v>86</v>
      </c>
      <c r="BC939" t="s">
        <v>86</v>
      </c>
      <c r="BD939" t="s">
        <v>86</v>
      </c>
      <c r="BE939" t="s">
        <v>86</v>
      </c>
    </row>
    <row r="940" spans="1:57" x14ac:dyDescent="0.45">
      <c r="A940" t="s">
        <v>2083</v>
      </c>
      <c r="B940" t="s">
        <v>77</v>
      </c>
      <c r="C940" t="s">
        <v>2040</v>
      </c>
      <c r="D940" t="s">
        <v>79</v>
      </c>
      <c r="E940" s="2" t="str">
        <f>HYPERLINK("capsilon://?command=openfolder&amp;siteaddress=FAM.docvelocity-na8.net&amp;folderid=FXB5D878D9-493E-D91C-27EC-DD193C20874D","FX22036585")</f>
        <v>FX22036585</v>
      </c>
      <c r="F940" t="s">
        <v>80</v>
      </c>
      <c r="G940" t="s">
        <v>80</v>
      </c>
      <c r="H940" t="s">
        <v>81</v>
      </c>
      <c r="I940" t="s">
        <v>2084</v>
      </c>
      <c r="J940">
        <v>28</v>
      </c>
      <c r="K940" t="s">
        <v>83</v>
      </c>
      <c r="L940" t="s">
        <v>84</v>
      </c>
      <c r="M940" t="s">
        <v>85</v>
      </c>
      <c r="N940">
        <v>1</v>
      </c>
      <c r="O940" s="1">
        <v>44635.518692129626</v>
      </c>
      <c r="P940" s="1">
        <v>44635.531099537038</v>
      </c>
      <c r="Q940">
        <v>681</v>
      </c>
      <c r="R940">
        <v>391</v>
      </c>
      <c r="S940" t="b">
        <v>0</v>
      </c>
      <c r="T940" t="s">
        <v>86</v>
      </c>
      <c r="U940" t="b">
        <v>0</v>
      </c>
      <c r="V940" t="s">
        <v>815</v>
      </c>
      <c r="W940" s="1">
        <v>44635.531099537038</v>
      </c>
      <c r="X940">
        <v>114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28</v>
      </c>
      <c r="AE940">
        <v>21</v>
      </c>
      <c r="AF940">
        <v>0</v>
      </c>
      <c r="AG940">
        <v>3</v>
      </c>
      <c r="AH940" t="s">
        <v>86</v>
      </c>
      <c r="AI940" t="s">
        <v>86</v>
      </c>
      <c r="AJ940" t="s">
        <v>86</v>
      </c>
      <c r="AK940" t="s">
        <v>86</v>
      </c>
      <c r="AL940" t="s">
        <v>86</v>
      </c>
      <c r="AM940" t="s">
        <v>86</v>
      </c>
      <c r="AN940" t="s">
        <v>86</v>
      </c>
      <c r="AO940" t="s">
        <v>86</v>
      </c>
      <c r="AP940" t="s">
        <v>86</v>
      </c>
      <c r="AQ940" t="s">
        <v>86</v>
      </c>
      <c r="AR940" t="s">
        <v>86</v>
      </c>
      <c r="AS940" t="s">
        <v>86</v>
      </c>
      <c r="AT940" t="s">
        <v>86</v>
      </c>
      <c r="AU940" t="s">
        <v>86</v>
      </c>
      <c r="AV940" t="s">
        <v>86</v>
      </c>
      <c r="AW940" t="s">
        <v>86</v>
      </c>
      <c r="AX940" t="s">
        <v>86</v>
      </c>
      <c r="AY940" t="s">
        <v>86</v>
      </c>
      <c r="AZ940" t="s">
        <v>86</v>
      </c>
      <c r="BA940" t="s">
        <v>86</v>
      </c>
      <c r="BB940" t="s">
        <v>86</v>
      </c>
      <c r="BC940" t="s">
        <v>86</v>
      </c>
      <c r="BD940" t="s">
        <v>86</v>
      </c>
      <c r="BE940" t="s">
        <v>86</v>
      </c>
    </row>
    <row r="941" spans="1:57" x14ac:dyDescent="0.45">
      <c r="A941" t="s">
        <v>2085</v>
      </c>
      <c r="B941" t="s">
        <v>77</v>
      </c>
      <c r="C941" t="s">
        <v>2063</v>
      </c>
      <c r="D941" t="s">
        <v>79</v>
      </c>
      <c r="E941" s="2" t="str">
        <f>HYPERLINK("capsilon://?command=openfolder&amp;siteaddress=FAM.docvelocity-na8.net&amp;folderid=FX929F139C-CF44-F28F-F006-EAB2CFCD4E86","FX22031869")</f>
        <v>FX22031869</v>
      </c>
      <c r="F941" t="s">
        <v>80</v>
      </c>
      <c r="G941" t="s">
        <v>80</v>
      </c>
      <c r="H941" t="s">
        <v>81</v>
      </c>
      <c r="I941" t="s">
        <v>2064</v>
      </c>
      <c r="J941">
        <v>514</v>
      </c>
      <c r="K941" t="s">
        <v>83</v>
      </c>
      <c r="L941" t="s">
        <v>84</v>
      </c>
      <c r="M941" t="s">
        <v>85</v>
      </c>
      <c r="N941">
        <v>2</v>
      </c>
      <c r="O941" s="1">
        <v>44635.525543981479</v>
      </c>
      <c r="P941" s="1">
        <v>44636.210312499999</v>
      </c>
      <c r="Q941">
        <v>50653</v>
      </c>
      <c r="R941">
        <v>8511</v>
      </c>
      <c r="S941" t="b">
        <v>0</v>
      </c>
      <c r="T941" t="s">
        <v>86</v>
      </c>
      <c r="U941" t="b">
        <v>1</v>
      </c>
      <c r="V941" t="s">
        <v>2086</v>
      </c>
      <c r="W941" s="1">
        <v>44635.553437499999</v>
      </c>
      <c r="X941">
        <v>2347</v>
      </c>
      <c r="Y941">
        <v>441</v>
      </c>
      <c r="Z941">
        <v>0</v>
      </c>
      <c r="AA941">
        <v>441</v>
      </c>
      <c r="AB941">
        <v>0</v>
      </c>
      <c r="AC941">
        <v>74</v>
      </c>
      <c r="AD941">
        <v>73</v>
      </c>
      <c r="AE941">
        <v>0</v>
      </c>
      <c r="AF941">
        <v>0</v>
      </c>
      <c r="AG941">
        <v>0</v>
      </c>
      <c r="AH941" t="s">
        <v>746</v>
      </c>
      <c r="AI941" s="1">
        <v>44636.210312499999</v>
      </c>
      <c r="AJ941">
        <v>626</v>
      </c>
      <c r="AK941">
        <v>7</v>
      </c>
      <c r="AL941">
        <v>0</v>
      </c>
      <c r="AM941">
        <v>7</v>
      </c>
      <c r="AN941">
        <v>0</v>
      </c>
      <c r="AO941">
        <v>7</v>
      </c>
      <c r="AP941">
        <v>66</v>
      </c>
      <c r="AQ941">
        <v>0</v>
      </c>
      <c r="AR941">
        <v>0</v>
      </c>
      <c r="AS941">
        <v>0</v>
      </c>
      <c r="AT941" t="s">
        <v>86</v>
      </c>
      <c r="AU941" t="s">
        <v>86</v>
      </c>
      <c r="AV941" t="s">
        <v>86</v>
      </c>
      <c r="AW941" t="s">
        <v>86</v>
      </c>
      <c r="AX941" t="s">
        <v>86</v>
      </c>
      <c r="AY941" t="s">
        <v>86</v>
      </c>
      <c r="AZ941" t="s">
        <v>86</v>
      </c>
      <c r="BA941" t="s">
        <v>86</v>
      </c>
      <c r="BB941" t="s">
        <v>86</v>
      </c>
      <c r="BC941" t="s">
        <v>86</v>
      </c>
      <c r="BD941" t="s">
        <v>86</v>
      </c>
      <c r="BE941" t="s">
        <v>86</v>
      </c>
    </row>
    <row r="942" spans="1:57" x14ac:dyDescent="0.45">
      <c r="A942" t="s">
        <v>2087</v>
      </c>
      <c r="B942" t="s">
        <v>77</v>
      </c>
      <c r="C942" t="s">
        <v>2040</v>
      </c>
      <c r="D942" t="s">
        <v>79</v>
      </c>
      <c r="E942" s="2" t="str">
        <f>HYPERLINK("capsilon://?command=openfolder&amp;siteaddress=FAM.docvelocity-na8.net&amp;folderid=FXB5D878D9-493E-D91C-27EC-DD193C20874D","FX22036585")</f>
        <v>FX22036585</v>
      </c>
      <c r="F942" t="s">
        <v>80</v>
      </c>
      <c r="G942" t="s">
        <v>80</v>
      </c>
      <c r="H942" t="s">
        <v>81</v>
      </c>
      <c r="I942" t="s">
        <v>2084</v>
      </c>
      <c r="J942">
        <v>84</v>
      </c>
      <c r="K942" t="s">
        <v>83</v>
      </c>
      <c r="L942" t="s">
        <v>84</v>
      </c>
      <c r="M942" t="s">
        <v>85</v>
      </c>
      <c r="N942">
        <v>2</v>
      </c>
      <c r="O942" s="1">
        <v>44635.531759259262</v>
      </c>
      <c r="P942" s="1">
        <v>44635.545682870368</v>
      </c>
      <c r="Q942">
        <v>581</v>
      </c>
      <c r="R942">
        <v>622</v>
      </c>
      <c r="S942" t="b">
        <v>0</v>
      </c>
      <c r="T942" t="s">
        <v>86</v>
      </c>
      <c r="U942" t="b">
        <v>1</v>
      </c>
      <c r="V942" t="s">
        <v>2088</v>
      </c>
      <c r="W942" s="1">
        <v>44635.53460648148</v>
      </c>
      <c r="X942">
        <v>210</v>
      </c>
      <c r="Y942">
        <v>63</v>
      </c>
      <c r="Z942">
        <v>0</v>
      </c>
      <c r="AA942">
        <v>63</v>
      </c>
      <c r="AB942">
        <v>0</v>
      </c>
      <c r="AC942">
        <v>0</v>
      </c>
      <c r="AD942">
        <v>21</v>
      </c>
      <c r="AE942">
        <v>0</v>
      </c>
      <c r="AF942">
        <v>0</v>
      </c>
      <c r="AG942">
        <v>0</v>
      </c>
      <c r="AH942" t="s">
        <v>106</v>
      </c>
      <c r="AI942" s="1">
        <v>44635.545682870368</v>
      </c>
      <c r="AJ942">
        <v>114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21</v>
      </c>
      <c r="AQ942">
        <v>0</v>
      </c>
      <c r="AR942">
        <v>0</v>
      </c>
      <c r="AS942">
        <v>0</v>
      </c>
      <c r="AT942" t="s">
        <v>86</v>
      </c>
      <c r="AU942" t="s">
        <v>86</v>
      </c>
      <c r="AV942" t="s">
        <v>86</v>
      </c>
      <c r="AW942" t="s">
        <v>86</v>
      </c>
      <c r="AX942" t="s">
        <v>86</v>
      </c>
      <c r="AY942" t="s">
        <v>86</v>
      </c>
      <c r="AZ942" t="s">
        <v>86</v>
      </c>
      <c r="BA942" t="s">
        <v>86</v>
      </c>
      <c r="BB942" t="s">
        <v>86</v>
      </c>
      <c r="BC942" t="s">
        <v>86</v>
      </c>
      <c r="BD942" t="s">
        <v>86</v>
      </c>
      <c r="BE942" t="s">
        <v>86</v>
      </c>
    </row>
    <row r="943" spans="1:57" x14ac:dyDescent="0.45">
      <c r="A943" t="s">
        <v>2089</v>
      </c>
      <c r="B943" t="s">
        <v>77</v>
      </c>
      <c r="C943" t="s">
        <v>1177</v>
      </c>
      <c r="D943" t="s">
        <v>79</v>
      </c>
      <c r="E943" s="2" t="str">
        <f>HYPERLINK("capsilon://?command=openfolder&amp;siteaddress=FAM.docvelocity-na8.net&amp;folderid=FX870D95C1-825C-096E-A545-F9B6CF670034","FX22033248")</f>
        <v>FX22033248</v>
      </c>
      <c r="F943" t="s">
        <v>80</v>
      </c>
      <c r="G943" t="s">
        <v>80</v>
      </c>
      <c r="H943" t="s">
        <v>81</v>
      </c>
      <c r="I943" t="s">
        <v>2090</v>
      </c>
      <c r="J943">
        <v>0</v>
      </c>
      <c r="K943" t="s">
        <v>83</v>
      </c>
      <c r="L943" t="s">
        <v>84</v>
      </c>
      <c r="M943" t="s">
        <v>85</v>
      </c>
      <c r="N943">
        <v>2</v>
      </c>
      <c r="O943" s="1">
        <v>44635.53396990741</v>
      </c>
      <c r="P943" s="1">
        <v>44635.547615740739</v>
      </c>
      <c r="Q943">
        <v>251</v>
      </c>
      <c r="R943">
        <v>928</v>
      </c>
      <c r="S943" t="b">
        <v>0</v>
      </c>
      <c r="T943" t="s">
        <v>86</v>
      </c>
      <c r="U943" t="b">
        <v>0</v>
      </c>
      <c r="V943" t="s">
        <v>1841</v>
      </c>
      <c r="W943" s="1">
        <v>44635.541990740741</v>
      </c>
      <c r="X943">
        <v>689</v>
      </c>
      <c r="Y943">
        <v>52</v>
      </c>
      <c r="Z943">
        <v>0</v>
      </c>
      <c r="AA943">
        <v>52</v>
      </c>
      <c r="AB943">
        <v>0</v>
      </c>
      <c r="AC943">
        <v>41</v>
      </c>
      <c r="AD943">
        <v>-52</v>
      </c>
      <c r="AE943">
        <v>0</v>
      </c>
      <c r="AF943">
        <v>0</v>
      </c>
      <c r="AG943">
        <v>0</v>
      </c>
      <c r="AH943" t="s">
        <v>91</v>
      </c>
      <c r="AI943" s="1">
        <v>44635.547615740739</v>
      </c>
      <c r="AJ943">
        <v>239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-52</v>
      </c>
      <c r="AQ943">
        <v>0</v>
      </c>
      <c r="AR943">
        <v>0</v>
      </c>
      <c r="AS943">
        <v>0</v>
      </c>
      <c r="AT943" t="s">
        <v>86</v>
      </c>
      <c r="AU943" t="s">
        <v>86</v>
      </c>
      <c r="AV943" t="s">
        <v>86</v>
      </c>
      <c r="AW943" t="s">
        <v>86</v>
      </c>
      <c r="AX943" t="s">
        <v>86</v>
      </c>
      <c r="AY943" t="s">
        <v>86</v>
      </c>
      <c r="AZ943" t="s">
        <v>86</v>
      </c>
      <c r="BA943" t="s">
        <v>86</v>
      </c>
      <c r="BB943" t="s">
        <v>86</v>
      </c>
      <c r="BC943" t="s">
        <v>86</v>
      </c>
      <c r="BD943" t="s">
        <v>86</v>
      </c>
      <c r="BE943" t="s">
        <v>86</v>
      </c>
    </row>
    <row r="944" spans="1:57" x14ac:dyDescent="0.45">
      <c r="A944" t="s">
        <v>2091</v>
      </c>
      <c r="B944" t="s">
        <v>77</v>
      </c>
      <c r="C944" t="s">
        <v>2092</v>
      </c>
      <c r="D944" t="s">
        <v>79</v>
      </c>
      <c r="E944" s="2" t="str">
        <f t="shared" ref="E944:E958" si="19">HYPERLINK("capsilon://?command=openfolder&amp;siteaddress=FAM.docvelocity-na8.net&amp;folderid=FX499F9E8A-0FF6-6A63-8D6C-4A8DDEB56778","FX22034653")</f>
        <v>FX22034653</v>
      </c>
      <c r="F944" t="s">
        <v>80</v>
      </c>
      <c r="G944" t="s">
        <v>80</v>
      </c>
      <c r="H944" t="s">
        <v>81</v>
      </c>
      <c r="I944" t="s">
        <v>2093</v>
      </c>
      <c r="J944">
        <v>28</v>
      </c>
      <c r="K944" t="s">
        <v>83</v>
      </c>
      <c r="L944" t="s">
        <v>84</v>
      </c>
      <c r="M944" t="s">
        <v>85</v>
      </c>
      <c r="N944">
        <v>2</v>
      </c>
      <c r="O944" s="1">
        <v>44635.558125000003</v>
      </c>
      <c r="P944" s="1">
        <v>44635.561898148146</v>
      </c>
      <c r="Q944">
        <v>110</v>
      </c>
      <c r="R944">
        <v>216</v>
      </c>
      <c r="S944" t="b">
        <v>0</v>
      </c>
      <c r="T944" t="s">
        <v>86</v>
      </c>
      <c r="U944" t="b">
        <v>0</v>
      </c>
      <c r="V944" t="s">
        <v>2086</v>
      </c>
      <c r="W944" s="1">
        <v>44635.559652777774</v>
      </c>
      <c r="X944">
        <v>121</v>
      </c>
      <c r="Y944">
        <v>21</v>
      </c>
      <c r="Z944">
        <v>0</v>
      </c>
      <c r="AA944">
        <v>21</v>
      </c>
      <c r="AB944">
        <v>0</v>
      </c>
      <c r="AC944">
        <v>1</v>
      </c>
      <c r="AD944">
        <v>7</v>
      </c>
      <c r="AE944">
        <v>0</v>
      </c>
      <c r="AF944">
        <v>0</v>
      </c>
      <c r="AG944">
        <v>0</v>
      </c>
      <c r="AH944" t="s">
        <v>122</v>
      </c>
      <c r="AI944" s="1">
        <v>44635.561898148146</v>
      </c>
      <c r="AJ944">
        <v>95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7</v>
      </c>
      <c r="AQ944">
        <v>0</v>
      </c>
      <c r="AR944">
        <v>0</v>
      </c>
      <c r="AS944">
        <v>0</v>
      </c>
      <c r="AT944" t="s">
        <v>86</v>
      </c>
      <c r="AU944" t="s">
        <v>86</v>
      </c>
      <c r="AV944" t="s">
        <v>86</v>
      </c>
      <c r="AW944" t="s">
        <v>86</v>
      </c>
      <c r="AX944" t="s">
        <v>86</v>
      </c>
      <c r="AY944" t="s">
        <v>86</v>
      </c>
      <c r="AZ944" t="s">
        <v>86</v>
      </c>
      <c r="BA944" t="s">
        <v>86</v>
      </c>
      <c r="BB944" t="s">
        <v>86</v>
      </c>
      <c r="BC944" t="s">
        <v>86</v>
      </c>
      <c r="BD944" t="s">
        <v>86</v>
      </c>
      <c r="BE944" t="s">
        <v>86</v>
      </c>
    </row>
    <row r="945" spans="1:57" x14ac:dyDescent="0.45">
      <c r="A945" t="s">
        <v>2094</v>
      </c>
      <c r="B945" t="s">
        <v>77</v>
      </c>
      <c r="C945" t="s">
        <v>2092</v>
      </c>
      <c r="D945" t="s">
        <v>79</v>
      </c>
      <c r="E945" s="2" t="str">
        <f t="shared" si="19"/>
        <v>FX22034653</v>
      </c>
      <c r="F945" t="s">
        <v>80</v>
      </c>
      <c r="G945" t="s">
        <v>80</v>
      </c>
      <c r="H945" t="s">
        <v>81</v>
      </c>
      <c r="I945" t="s">
        <v>2095</v>
      </c>
      <c r="J945">
        <v>56</v>
      </c>
      <c r="K945" t="s">
        <v>83</v>
      </c>
      <c r="L945" t="s">
        <v>84</v>
      </c>
      <c r="M945" t="s">
        <v>85</v>
      </c>
      <c r="N945">
        <v>2</v>
      </c>
      <c r="O945" s="1">
        <v>44635.558240740742</v>
      </c>
      <c r="P945" s="1">
        <v>44635.564375000002</v>
      </c>
      <c r="Q945">
        <v>153</v>
      </c>
      <c r="R945">
        <v>377</v>
      </c>
      <c r="S945" t="b">
        <v>0</v>
      </c>
      <c r="T945" t="s">
        <v>86</v>
      </c>
      <c r="U945" t="b">
        <v>0</v>
      </c>
      <c r="V945" t="s">
        <v>1825</v>
      </c>
      <c r="W945" s="1">
        <v>44635.562789351854</v>
      </c>
      <c r="X945">
        <v>274</v>
      </c>
      <c r="Y945">
        <v>51</v>
      </c>
      <c r="Z945">
        <v>0</v>
      </c>
      <c r="AA945">
        <v>51</v>
      </c>
      <c r="AB945">
        <v>0</v>
      </c>
      <c r="AC945">
        <v>0</v>
      </c>
      <c r="AD945">
        <v>5</v>
      </c>
      <c r="AE945">
        <v>0</v>
      </c>
      <c r="AF945">
        <v>0</v>
      </c>
      <c r="AG945">
        <v>0</v>
      </c>
      <c r="AH945" t="s">
        <v>122</v>
      </c>
      <c r="AI945" s="1">
        <v>44635.564375000002</v>
      </c>
      <c r="AJ945">
        <v>103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5</v>
      </c>
      <c r="AQ945">
        <v>0</v>
      </c>
      <c r="AR945">
        <v>0</v>
      </c>
      <c r="AS945">
        <v>0</v>
      </c>
      <c r="AT945" t="s">
        <v>86</v>
      </c>
      <c r="AU945" t="s">
        <v>86</v>
      </c>
      <c r="AV945" t="s">
        <v>86</v>
      </c>
      <c r="AW945" t="s">
        <v>86</v>
      </c>
      <c r="AX945" t="s">
        <v>86</v>
      </c>
      <c r="AY945" t="s">
        <v>86</v>
      </c>
      <c r="AZ945" t="s">
        <v>86</v>
      </c>
      <c r="BA945" t="s">
        <v>86</v>
      </c>
      <c r="BB945" t="s">
        <v>86</v>
      </c>
      <c r="BC945" t="s">
        <v>86</v>
      </c>
      <c r="BD945" t="s">
        <v>86</v>
      </c>
      <c r="BE945" t="s">
        <v>86</v>
      </c>
    </row>
    <row r="946" spans="1:57" x14ac:dyDescent="0.45">
      <c r="A946" t="s">
        <v>2096</v>
      </c>
      <c r="B946" t="s">
        <v>77</v>
      </c>
      <c r="C946" t="s">
        <v>2092</v>
      </c>
      <c r="D946" t="s">
        <v>79</v>
      </c>
      <c r="E946" s="2" t="str">
        <f t="shared" si="19"/>
        <v>FX22034653</v>
      </c>
      <c r="F946" t="s">
        <v>80</v>
      </c>
      <c r="G946" t="s">
        <v>80</v>
      </c>
      <c r="H946" t="s">
        <v>81</v>
      </c>
      <c r="I946" t="s">
        <v>2097</v>
      </c>
      <c r="J946">
        <v>28</v>
      </c>
      <c r="K946" t="s">
        <v>83</v>
      </c>
      <c r="L946" t="s">
        <v>84</v>
      </c>
      <c r="M946" t="s">
        <v>85</v>
      </c>
      <c r="N946">
        <v>2</v>
      </c>
      <c r="O946" s="1">
        <v>44635.558541666665</v>
      </c>
      <c r="P946" s="1">
        <v>44635.562384259261</v>
      </c>
      <c r="Q946">
        <v>126</v>
      </c>
      <c r="R946">
        <v>206</v>
      </c>
      <c r="S946" t="b">
        <v>0</v>
      </c>
      <c r="T946" t="s">
        <v>86</v>
      </c>
      <c r="U946" t="b">
        <v>0</v>
      </c>
      <c r="V946" t="s">
        <v>2086</v>
      </c>
      <c r="W946" s="1">
        <v>44635.561574074076</v>
      </c>
      <c r="X946">
        <v>165</v>
      </c>
      <c r="Y946">
        <v>21</v>
      </c>
      <c r="Z946">
        <v>0</v>
      </c>
      <c r="AA946">
        <v>21</v>
      </c>
      <c r="AB946">
        <v>0</v>
      </c>
      <c r="AC946">
        <v>1</v>
      </c>
      <c r="AD946">
        <v>7</v>
      </c>
      <c r="AE946">
        <v>0</v>
      </c>
      <c r="AF946">
        <v>0</v>
      </c>
      <c r="AG946">
        <v>0</v>
      </c>
      <c r="AH946" t="s">
        <v>122</v>
      </c>
      <c r="AI946" s="1">
        <v>44635.562384259261</v>
      </c>
      <c r="AJ946">
        <v>41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7</v>
      </c>
      <c r="AQ946">
        <v>0</v>
      </c>
      <c r="AR946">
        <v>0</v>
      </c>
      <c r="AS946">
        <v>0</v>
      </c>
      <c r="AT946" t="s">
        <v>86</v>
      </c>
      <c r="AU946" t="s">
        <v>86</v>
      </c>
      <c r="AV946" t="s">
        <v>86</v>
      </c>
      <c r="AW946" t="s">
        <v>86</v>
      </c>
      <c r="AX946" t="s">
        <v>86</v>
      </c>
      <c r="AY946" t="s">
        <v>86</v>
      </c>
      <c r="AZ946" t="s">
        <v>86</v>
      </c>
      <c r="BA946" t="s">
        <v>86</v>
      </c>
      <c r="BB946" t="s">
        <v>86</v>
      </c>
      <c r="BC946" t="s">
        <v>86</v>
      </c>
      <c r="BD946" t="s">
        <v>86</v>
      </c>
      <c r="BE946" t="s">
        <v>86</v>
      </c>
    </row>
    <row r="947" spans="1:57" x14ac:dyDescent="0.45">
      <c r="A947" t="s">
        <v>2098</v>
      </c>
      <c r="B947" t="s">
        <v>77</v>
      </c>
      <c r="C947" t="s">
        <v>2092</v>
      </c>
      <c r="D947" t="s">
        <v>79</v>
      </c>
      <c r="E947" s="2" t="str">
        <f t="shared" si="19"/>
        <v>FX22034653</v>
      </c>
      <c r="F947" t="s">
        <v>80</v>
      </c>
      <c r="G947" t="s">
        <v>80</v>
      </c>
      <c r="H947" t="s">
        <v>81</v>
      </c>
      <c r="I947" t="s">
        <v>2099</v>
      </c>
      <c r="J947">
        <v>61</v>
      </c>
      <c r="K947" t="s">
        <v>83</v>
      </c>
      <c r="L947" t="s">
        <v>84</v>
      </c>
      <c r="M947" t="s">
        <v>85</v>
      </c>
      <c r="N947">
        <v>2</v>
      </c>
      <c r="O947" s="1">
        <v>44635.558634259258</v>
      </c>
      <c r="P947" s="1">
        <v>44635.563171296293</v>
      </c>
      <c r="Q947">
        <v>167</v>
      </c>
      <c r="R947">
        <v>225</v>
      </c>
      <c r="S947" t="b">
        <v>0</v>
      </c>
      <c r="T947" t="s">
        <v>86</v>
      </c>
      <c r="U947" t="b">
        <v>0</v>
      </c>
      <c r="V947" t="s">
        <v>1900</v>
      </c>
      <c r="W947" s="1">
        <v>44635.562094907407</v>
      </c>
      <c r="X947">
        <v>157</v>
      </c>
      <c r="Y947">
        <v>56</v>
      </c>
      <c r="Z947">
        <v>0</v>
      </c>
      <c r="AA947">
        <v>56</v>
      </c>
      <c r="AB947">
        <v>0</v>
      </c>
      <c r="AC947">
        <v>1</v>
      </c>
      <c r="AD947">
        <v>5</v>
      </c>
      <c r="AE947">
        <v>0</v>
      </c>
      <c r="AF947">
        <v>0</v>
      </c>
      <c r="AG947">
        <v>0</v>
      </c>
      <c r="AH947" t="s">
        <v>122</v>
      </c>
      <c r="AI947" s="1">
        <v>44635.563171296293</v>
      </c>
      <c r="AJ947">
        <v>68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5</v>
      </c>
      <c r="AQ947">
        <v>0</v>
      </c>
      <c r="AR947">
        <v>0</v>
      </c>
      <c r="AS947">
        <v>0</v>
      </c>
      <c r="AT947" t="s">
        <v>86</v>
      </c>
      <c r="AU947" t="s">
        <v>86</v>
      </c>
      <c r="AV947" t="s">
        <v>86</v>
      </c>
      <c r="AW947" t="s">
        <v>86</v>
      </c>
      <c r="AX947" t="s">
        <v>86</v>
      </c>
      <c r="AY947" t="s">
        <v>86</v>
      </c>
      <c r="AZ947" t="s">
        <v>86</v>
      </c>
      <c r="BA947" t="s">
        <v>86</v>
      </c>
      <c r="BB947" t="s">
        <v>86</v>
      </c>
      <c r="BC947" t="s">
        <v>86</v>
      </c>
      <c r="BD947" t="s">
        <v>86</v>
      </c>
      <c r="BE947" t="s">
        <v>86</v>
      </c>
    </row>
    <row r="948" spans="1:57" x14ac:dyDescent="0.45">
      <c r="A948" t="s">
        <v>2100</v>
      </c>
      <c r="B948" t="s">
        <v>77</v>
      </c>
      <c r="C948" t="s">
        <v>2092</v>
      </c>
      <c r="D948" t="s">
        <v>79</v>
      </c>
      <c r="E948" s="2" t="str">
        <f t="shared" si="19"/>
        <v>FX22034653</v>
      </c>
      <c r="F948" t="s">
        <v>80</v>
      </c>
      <c r="G948" t="s">
        <v>80</v>
      </c>
      <c r="H948" t="s">
        <v>81</v>
      </c>
      <c r="I948" t="s">
        <v>2101</v>
      </c>
      <c r="J948">
        <v>28</v>
      </c>
      <c r="K948" t="s">
        <v>83</v>
      </c>
      <c r="L948" t="s">
        <v>84</v>
      </c>
      <c r="M948" t="s">
        <v>85</v>
      </c>
      <c r="N948">
        <v>2</v>
      </c>
      <c r="O948" s="1">
        <v>44635.558969907404</v>
      </c>
      <c r="P948" s="1">
        <v>44635.565763888888</v>
      </c>
      <c r="Q948">
        <v>369</v>
      </c>
      <c r="R948">
        <v>218</v>
      </c>
      <c r="S948" t="b">
        <v>0</v>
      </c>
      <c r="T948" t="s">
        <v>86</v>
      </c>
      <c r="U948" t="b">
        <v>0</v>
      </c>
      <c r="V948" t="s">
        <v>2088</v>
      </c>
      <c r="W948" s="1">
        <v>44635.56181712963</v>
      </c>
      <c r="X948">
        <v>129</v>
      </c>
      <c r="Y948">
        <v>21</v>
      </c>
      <c r="Z948">
        <v>0</v>
      </c>
      <c r="AA948">
        <v>21</v>
      </c>
      <c r="AB948">
        <v>0</v>
      </c>
      <c r="AC948">
        <v>1</v>
      </c>
      <c r="AD948">
        <v>7</v>
      </c>
      <c r="AE948">
        <v>0</v>
      </c>
      <c r="AF948">
        <v>0</v>
      </c>
      <c r="AG948">
        <v>0</v>
      </c>
      <c r="AH948" t="s">
        <v>122</v>
      </c>
      <c r="AI948" s="1">
        <v>44635.565763888888</v>
      </c>
      <c r="AJ948">
        <v>53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7</v>
      </c>
      <c r="AQ948">
        <v>0</v>
      </c>
      <c r="AR948">
        <v>0</v>
      </c>
      <c r="AS948">
        <v>0</v>
      </c>
      <c r="AT948" t="s">
        <v>86</v>
      </c>
      <c r="AU948" t="s">
        <v>86</v>
      </c>
      <c r="AV948" t="s">
        <v>86</v>
      </c>
      <c r="AW948" t="s">
        <v>86</v>
      </c>
      <c r="AX948" t="s">
        <v>86</v>
      </c>
      <c r="AY948" t="s">
        <v>86</v>
      </c>
      <c r="AZ948" t="s">
        <v>86</v>
      </c>
      <c r="BA948" t="s">
        <v>86</v>
      </c>
      <c r="BB948" t="s">
        <v>86</v>
      </c>
      <c r="BC948" t="s">
        <v>86</v>
      </c>
      <c r="BD948" t="s">
        <v>86</v>
      </c>
      <c r="BE948" t="s">
        <v>86</v>
      </c>
    </row>
    <row r="949" spans="1:57" x14ac:dyDescent="0.45">
      <c r="A949" t="s">
        <v>2102</v>
      </c>
      <c r="B949" t="s">
        <v>77</v>
      </c>
      <c r="C949" t="s">
        <v>2092</v>
      </c>
      <c r="D949" t="s">
        <v>79</v>
      </c>
      <c r="E949" s="2" t="str">
        <f t="shared" si="19"/>
        <v>FX22034653</v>
      </c>
      <c r="F949" t="s">
        <v>80</v>
      </c>
      <c r="G949" t="s">
        <v>80</v>
      </c>
      <c r="H949" t="s">
        <v>81</v>
      </c>
      <c r="I949" t="s">
        <v>2103</v>
      </c>
      <c r="J949">
        <v>56</v>
      </c>
      <c r="K949" t="s">
        <v>83</v>
      </c>
      <c r="L949" t="s">
        <v>84</v>
      </c>
      <c r="M949" t="s">
        <v>85</v>
      </c>
      <c r="N949">
        <v>2</v>
      </c>
      <c r="O949" s="1">
        <v>44635.559050925927</v>
      </c>
      <c r="P949" s="1">
        <v>44635.565138888887</v>
      </c>
      <c r="Q949">
        <v>296</v>
      </c>
      <c r="R949">
        <v>230</v>
      </c>
      <c r="S949" t="b">
        <v>0</v>
      </c>
      <c r="T949" t="s">
        <v>86</v>
      </c>
      <c r="U949" t="b">
        <v>0</v>
      </c>
      <c r="V949" t="s">
        <v>1780</v>
      </c>
      <c r="W949" s="1">
        <v>44635.562349537038</v>
      </c>
      <c r="X949">
        <v>165</v>
      </c>
      <c r="Y949">
        <v>51</v>
      </c>
      <c r="Z949">
        <v>0</v>
      </c>
      <c r="AA949">
        <v>51</v>
      </c>
      <c r="AB949">
        <v>0</v>
      </c>
      <c r="AC949">
        <v>0</v>
      </c>
      <c r="AD949">
        <v>5</v>
      </c>
      <c r="AE949">
        <v>0</v>
      </c>
      <c r="AF949">
        <v>0</v>
      </c>
      <c r="AG949">
        <v>0</v>
      </c>
      <c r="AH949" t="s">
        <v>122</v>
      </c>
      <c r="AI949" s="1">
        <v>44635.565138888887</v>
      </c>
      <c r="AJ949">
        <v>65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5</v>
      </c>
      <c r="AQ949">
        <v>0</v>
      </c>
      <c r="AR949">
        <v>0</v>
      </c>
      <c r="AS949">
        <v>0</v>
      </c>
      <c r="AT949" t="s">
        <v>86</v>
      </c>
      <c r="AU949" t="s">
        <v>86</v>
      </c>
      <c r="AV949" t="s">
        <v>86</v>
      </c>
      <c r="AW949" t="s">
        <v>86</v>
      </c>
      <c r="AX949" t="s">
        <v>86</v>
      </c>
      <c r="AY949" t="s">
        <v>86</v>
      </c>
      <c r="AZ949" t="s">
        <v>86</v>
      </c>
      <c r="BA949" t="s">
        <v>86</v>
      </c>
      <c r="BB949" t="s">
        <v>86</v>
      </c>
      <c r="BC949" t="s">
        <v>86</v>
      </c>
      <c r="BD949" t="s">
        <v>86</v>
      </c>
      <c r="BE949" t="s">
        <v>86</v>
      </c>
    </row>
    <row r="950" spans="1:57" x14ac:dyDescent="0.45">
      <c r="A950" t="s">
        <v>2104</v>
      </c>
      <c r="B950" t="s">
        <v>77</v>
      </c>
      <c r="C950" t="s">
        <v>2092</v>
      </c>
      <c r="D950" t="s">
        <v>79</v>
      </c>
      <c r="E950" s="2" t="str">
        <f t="shared" si="19"/>
        <v>FX22034653</v>
      </c>
      <c r="F950" t="s">
        <v>80</v>
      </c>
      <c r="G950" t="s">
        <v>80</v>
      </c>
      <c r="H950" t="s">
        <v>81</v>
      </c>
      <c r="I950" t="s">
        <v>2105</v>
      </c>
      <c r="J950">
        <v>28</v>
      </c>
      <c r="K950" t="s">
        <v>83</v>
      </c>
      <c r="L950" t="s">
        <v>84</v>
      </c>
      <c r="M950" t="s">
        <v>85</v>
      </c>
      <c r="N950">
        <v>2</v>
      </c>
      <c r="O950" s="1">
        <v>44635.559398148151</v>
      </c>
      <c r="P950" s="1">
        <v>44635.566423611112</v>
      </c>
      <c r="Q950">
        <v>382</v>
      </c>
      <c r="R950">
        <v>225</v>
      </c>
      <c r="S950" t="b">
        <v>0</v>
      </c>
      <c r="T950" t="s">
        <v>86</v>
      </c>
      <c r="U950" t="b">
        <v>0</v>
      </c>
      <c r="V950" t="s">
        <v>1797</v>
      </c>
      <c r="W950" s="1">
        <v>44635.562152777777</v>
      </c>
      <c r="X950">
        <v>123</v>
      </c>
      <c r="Y950">
        <v>21</v>
      </c>
      <c r="Z950">
        <v>0</v>
      </c>
      <c r="AA950">
        <v>21</v>
      </c>
      <c r="AB950">
        <v>0</v>
      </c>
      <c r="AC950">
        <v>1</v>
      </c>
      <c r="AD950">
        <v>7</v>
      </c>
      <c r="AE950">
        <v>0</v>
      </c>
      <c r="AF950">
        <v>0</v>
      </c>
      <c r="AG950">
        <v>0</v>
      </c>
      <c r="AH950" t="s">
        <v>91</v>
      </c>
      <c r="AI950" s="1">
        <v>44635.566423611112</v>
      </c>
      <c r="AJ950">
        <v>102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7</v>
      </c>
      <c r="AQ950">
        <v>0</v>
      </c>
      <c r="AR950">
        <v>0</v>
      </c>
      <c r="AS950">
        <v>0</v>
      </c>
      <c r="AT950" t="s">
        <v>86</v>
      </c>
      <c r="AU950" t="s">
        <v>86</v>
      </c>
      <c r="AV950" t="s">
        <v>86</v>
      </c>
      <c r="AW950" t="s">
        <v>86</v>
      </c>
      <c r="AX950" t="s">
        <v>86</v>
      </c>
      <c r="AY950" t="s">
        <v>86</v>
      </c>
      <c r="AZ950" t="s">
        <v>86</v>
      </c>
      <c r="BA950" t="s">
        <v>86</v>
      </c>
      <c r="BB950" t="s">
        <v>86</v>
      </c>
      <c r="BC950" t="s">
        <v>86</v>
      </c>
      <c r="BD950" t="s">
        <v>86</v>
      </c>
      <c r="BE950" t="s">
        <v>86</v>
      </c>
    </row>
    <row r="951" spans="1:57" x14ac:dyDescent="0.45">
      <c r="A951" t="s">
        <v>2106</v>
      </c>
      <c r="B951" t="s">
        <v>77</v>
      </c>
      <c r="C951" t="s">
        <v>2092</v>
      </c>
      <c r="D951" t="s">
        <v>79</v>
      </c>
      <c r="E951" s="2" t="str">
        <f t="shared" si="19"/>
        <v>FX22034653</v>
      </c>
      <c r="F951" t="s">
        <v>80</v>
      </c>
      <c r="G951" t="s">
        <v>80</v>
      </c>
      <c r="H951" t="s">
        <v>81</v>
      </c>
      <c r="I951" t="s">
        <v>2107</v>
      </c>
      <c r="J951">
        <v>61</v>
      </c>
      <c r="K951" t="s">
        <v>83</v>
      </c>
      <c r="L951" t="s">
        <v>84</v>
      </c>
      <c r="M951" t="s">
        <v>85</v>
      </c>
      <c r="N951">
        <v>2</v>
      </c>
      <c r="O951" s="1">
        <v>44635.559490740743</v>
      </c>
      <c r="P951" s="1">
        <v>44635.566990740743</v>
      </c>
      <c r="Q951">
        <v>375</v>
      </c>
      <c r="R951">
        <v>273</v>
      </c>
      <c r="S951" t="b">
        <v>0</v>
      </c>
      <c r="T951" t="s">
        <v>86</v>
      </c>
      <c r="U951" t="b">
        <v>0</v>
      </c>
      <c r="V951" t="s">
        <v>2108</v>
      </c>
      <c r="W951" s="1">
        <v>44635.562928240739</v>
      </c>
      <c r="X951">
        <v>168</v>
      </c>
      <c r="Y951">
        <v>56</v>
      </c>
      <c r="Z951">
        <v>0</v>
      </c>
      <c r="AA951">
        <v>56</v>
      </c>
      <c r="AB951">
        <v>0</v>
      </c>
      <c r="AC951">
        <v>0</v>
      </c>
      <c r="AD951">
        <v>5</v>
      </c>
      <c r="AE951">
        <v>0</v>
      </c>
      <c r="AF951">
        <v>0</v>
      </c>
      <c r="AG951">
        <v>0</v>
      </c>
      <c r="AH951" t="s">
        <v>122</v>
      </c>
      <c r="AI951" s="1">
        <v>44635.566990740743</v>
      </c>
      <c r="AJ951">
        <v>105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5</v>
      </c>
      <c r="AQ951">
        <v>0</v>
      </c>
      <c r="AR951">
        <v>0</v>
      </c>
      <c r="AS951">
        <v>0</v>
      </c>
      <c r="AT951" t="s">
        <v>86</v>
      </c>
      <c r="AU951" t="s">
        <v>86</v>
      </c>
      <c r="AV951" t="s">
        <v>86</v>
      </c>
      <c r="AW951" t="s">
        <v>86</v>
      </c>
      <c r="AX951" t="s">
        <v>86</v>
      </c>
      <c r="AY951" t="s">
        <v>86</v>
      </c>
      <c r="AZ951" t="s">
        <v>86</v>
      </c>
      <c r="BA951" t="s">
        <v>86</v>
      </c>
      <c r="BB951" t="s">
        <v>86</v>
      </c>
      <c r="BC951" t="s">
        <v>86</v>
      </c>
      <c r="BD951" t="s">
        <v>86</v>
      </c>
      <c r="BE951" t="s">
        <v>86</v>
      </c>
    </row>
    <row r="952" spans="1:57" x14ac:dyDescent="0.45">
      <c r="A952" t="s">
        <v>2109</v>
      </c>
      <c r="B952" t="s">
        <v>77</v>
      </c>
      <c r="C952" t="s">
        <v>2092</v>
      </c>
      <c r="D952" t="s">
        <v>79</v>
      </c>
      <c r="E952" s="2" t="str">
        <f t="shared" si="19"/>
        <v>FX22034653</v>
      </c>
      <c r="F952" t="s">
        <v>80</v>
      </c>
      <c r="G952" t="s">
        <v>80</v>
      </c>
      <c r="H952" t="s">
        <v>81</v>
      </c>
      <c r="I952" t="s">
        <v>2110</v>
      </c>
      <c r="J952">
        <v>28</v>
      </c>
      <c r="K952" t="s">
        <v>83</v>
      </c>
      <c r="L952" t="s">
        <v>84</v>
      </c>
      <c r="M952" t="s">
        <v>85</v>
      </c>
      <c r="N952">
        <v>2</v>
      </c>
      <c r="O952" s="1">
        <v>44635.559849537036</v>
      </c>
      <c r="P952" s="1">
        <v>44635.567523148151</v>
      </c>
      <c r="Q952">
        <v>425</v>
      </c>
      <c r="R952">
        <v>238</v>
      </c>
      <c r="S952" t="b">
        <v>0</v>
      </c>
      <c r="T952" t="s">
        <v>86</v>
      </c>
      <c r="U952" t="b">
        <v>0</v>
      </c>
      <c r="V952" t="s">
        <v>1816</v>
      </c>
      <c r="W952" s="1">
        <v>44635.562777777777</v>
      </c>
      <c r="X952">
        <v>144</v>
      </c>
      <c r="Y952">
        <v>21</v>
      </c>
      <c r="Z952">
        <v>0</v>
      </c>
      <c r="AA952">
        <v>21</v>
      </c>
      <c r="AB952">
        <v>0</v>
      </c>
      <c r="AC952">
        <v>1</v>
      </c>
      <c r="AD952">
        <v>7</v>
      </c>
      <c r="AE952">
        <v>0</v>
      </c>
      <c r="AF952">
        <v>0</v>
      </c>
      <c r="AG952">
        <v>0</v>
      </c>
      <c r="AH952" t="s">
        <v>91</v>
      </c>
      <c r="AI952" s="1">
        <v>44635.567523148151</v>
      </c>
      <c r="AJ952">
        <v>94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7</v>
      </c>
      <c r="AQ952">
        <v>0</v>
      </c>
      <c r="AR952">
        <v>0</v>
      </c>
      <c r="AS952">
        <v>0</v>
      </c>
      <c r="AT952" t="s">
        <v>86</v>
      </c>
      <c r="AU952" t="s">
        <v>86</v>
      </c>
      <c r="AV952" t="s">
        <v>86</v>
      </c>
      <c r="AW952" t="s">
        <v>86</v>
      </c>
      <c r="AX952" t="s">
        <v>86</v>
      </c>
      <c r="AY952" t="s">
        <v>86</v>
      </c>
      <c r="AZ952" t="s">
        <v>86</v>
      </c>
      <c r="BA952" t="s">
        <v>86</v>
      </c>
      <c r="BB952" t="s">
        <v>86</v>
      </c>
      <c r="BC952" t="s">
        <v>86</v>
      </c>
      <c r="BD952" t="s">
        <v>86</v>
      </c>
      <c r="BE952" t="s">
        <v>86</v>
      </c>
    </row>
    <row r="953" spans="1:57" x14ac:dyDescent="0.45">
      <c r="A953" t="s">
        <v>2111</v>
      </c>
      <c r="B953" t="s">
        <v>77</v>
      </c>
      <c r="C953" t="s">
        <v>2092</v>
      </c>
      <c r="D953" t="s">
        <v>79</v>
      </c>
      <c r="E953" s="2" t="str">
        <f t="shared" si="19"/>
        <v>FX22034653</v>
      </c>
      <c r="F953" t="s">
        <v>80</v>
      </c>
      <c r="G953" t="s">
        <v>80</v>
      </c>
      <c r="H953" t="s">
        <v>81</v>
      </c>
      <c r="I953" t="s">
        <v>2112</v>
      </c>
      <c r="J953">
        <v>56</v>
      </c>
      <c r="K953" t="s">
        <v>83</v>
      </c>
      <c r="L953" t="s">
        <v>84</v>
      </c>
      <c r="M953" t="s">
        <v>85</v>
      </c>
      <c r="N953">
        <v>2</v>
      </c>
      <c r="O953" s="1">
        <v>44635.559884259259</v>
      </c>
      <c r="P953" s="1">
        <v>44635.569502314815</v>
      </c>
      <c r="Q953">
        <v>513</v>
      </c>
      <c r="R953">
        <v>318</v>
      </c>
      <c r="S953" t="b">
        <v>0</v>
      </c>
      <c r="T953" t="s">
        <v>86</v>
      </c>
      <c r="U953" t="b">
        <v>0</v>
      </c>
      <c r="V953" t="s">
        <v>2086</v>
      </c>
      <c r="W953" s="1">
        <v>44635.563287037039</v>
      </c>
      <c r="X953">
        <v>148</v>
      </c>
      <c r="Y953">
        <v>51</v>
      </c>
      <c r="Z953">
        <v>0</v>
      </c>
      <c r="AA953">
        <v>51</v>
      </c>
      <c r="AB953">
        <v>0</v>
      </c>
      <c r="AC953">
        <v>0</v>
      </c>
      <c r="AD953">
        <v>5</v>
      </c>
      <c r="AE953">
        <v>0</v>
      </c>
      <c r="AF953">
        <v>0</v>
      </c>
      <c r="AG953">
        <v>0</v>
      </c>
      <c r="AH953" t="s">
        <v>91</v>
      </c>
      <c r="AI953" s="1">
        <v>44635.569502314815</v>
      </c>
      <c r="AJ953">
        <v>170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5</v>
      </c>
      <c r="AQ953">
        <v>0</v>
      </c>
      <c r="AR953">
        <v>0</v>
      </c>
      <c r="AS953">
        <v>0</v>
      </c>
      <c r="AT953" t="s">
        <v>86</v>
      </c>
      <c r="AU953" t="s">
        <v>86</v>
      </c>
      <c r="AV953" t="s">
        <v>86</v>
      </c>
      <c r="AW953" t="s">
        <v>86</v>
      </c>
      <c r="AX953" t="s">
        <v>86</v>
      </c>
      <c r="AY953" t="s">
        <v>86</v>
      </c>
      <c r="AZ953" t="s">
        <v>86</v>
      </c>
      <c r="BA953" t="s">
        <v>86</v>
      </c>
      <c r="BB953" t="s">
        <v>86</v>
      </c>
      <c r="BC953" t="s">
        <v>86</v>
      </c>
      <c r="BD953" t="s">
        <v>86</v>
      </c>
      <c r="BE953" t="s">
        <v>86</v>
      </c>
    </row>
    <row r="954" spans="1:57" x14ac:dyDescent="0.45">
      <c r="A954" t="s">
        <v>2113</v>
      </c>
      <c r="B954" t="s">
        <v>77</v>
      </c>
      <c r="C954" t="s">
        <v>2092</v>
      </c>
      <c r="D954" t="s">
        <v>79</v>
      </c>
      <c r="E954" s="2" t="str">
        <f t="shared" si="19"/>
        <v>FX22034653</v>
      </c>
      <c r="F954" t="s">
        <v>80</v>
      </c>
      <c r="G954" t="s">
        <v>80</v>
      </c>
      <c r="H954" t="s">
        <v>81</v>
      </c>
      <c r="I954" t="s">
        <v>2114</v>
      </c>
      <c r="J954">
        <v>28</v>
      </c>
      <c r="K954" t="s">
        <v>83</v>
      </c>
      <c r="L954" t="s">
        <v>84</v>
      </c>
      <c r="M954" t="s">
        <v>85</v>
      </c>
      <c r="N954">
        <v>2</v>
      </c>
      <c r="O954" s="1">
        <v>44635.560231481482</v>
      </c>
      <c r="P954" s="1">
        <v>44635.570810185185</v>
      </c>
      <c r="Q954">
        <v>709</v>
      </c>
      <c r="R954">
        <v>205</v>
      </c>
      <c r="S954" t="b">
        <v>0</v>
      </c>
      <c r="T954" t="s">
        <v>86</v>
      </c>
      <c r="U954" t="b">
        <v>0</v>
      </c>
      <c r="V954" t="s">
        <v>1895</v>
      </c>
      <c r="W954" s="1">
        <v>44635.562800925924</v>
      </c>
      <c r="X954">
        <v>92</v>
      </c>
      <c r="Y954">
        <v>21</v>
      </c>
      <c r="Z954">
        <v>0</v>
      </c>
      <c r="AA954">
        <v>21</v>
      </c>
      <c r="AB954">
        <v>0</v>
      </c>
      <c r="AC954">
        <v>1</v>
      </c>
      <c r="AD954">
        <v>7</v>
      </c>
      <c r="AE954">
        <v>0</v>
      </c>
      <c r="AF954">
        <v>0</v>
      </c>
      <c r="AG954">
        <v>0</v>
      </c>
      <c r="AH954" t="s">
        <v>91</v>
      </c>
      <c r="AI954" s="1">
        <v>44635.570810185185</v>
      </c>
      <c r="AJ954">
        <v>113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7</v>
      </c>
      <c r="AQ954">
        <v>0</v>
      </c>
      <c r="AR954">
        <v>0</v>
      </c>
      <c r="AS954">
        <v>0</v>
      </c>
      <c r="AT954" t="s">
        <v>86</v>
      </c>
      <c r="AU954" t="s">
        <v>86</v>
      </c>
      <c r="AV954" t="s">
        <v>86</v>
      </c>
      <c r="AW954" t="s">
        <v>86</v>
      </c>
      <c r="AX954" t="s">
        <v>86</v>
      </c>
      <c r="AY954" t="s">
        <v>86</v>
      </c>
      <c r="AZ954" t="s">
        <v>86</v>
      </c>
      <c r="BA954" t="s">
        <v>86</v>
      </c>
      <c r="BB954" t="s">
        <v>86</v>
      </c>
      <c r="BC954" t="s">
        <v>86</v>
      </c>
      <c r="BD954" t="s">
        <v>86</v>
      </c>
      <c r="BE954" t="s">
        <v>86</v>
      </c>
    </row>
    <row r="955" spans="1:57" x14ac:dyDescent="0.45">
      <c r="A955" t="s">
        <v>2115</v>
      </c>
      <c r="B955" t="s">
        <v>77</v>
      </c>
      <c r="C955" t="s">
        <v>2092</v>
      </c>
      <c r="D955" t="s">
        <v>79</v>
      </c>
      <c r="E955" s="2" t="str">
        <f t="shared" si="19"/>
        <v>FX22034653</v>
      </c>
      <c r="F955" t="s">
        <v>80</v>
      </c>
      <c r="G955" t="s">
        <v>80</v>
      </c>
      <c r="H955" t="s">
        <v>81</v>
      </c>
      <c r="I955" t="s">
        <v>2116</v>
      </c>
      <c r="J955">
        <v>61</v>
      </c>
      <c r="K955" t="s">
        <v>83</v>
      </c>
      <c r="L955" t="s">
        <v>84</v>
      </c>
      <c r="M955" t="s">
        <v>85</v>
      </c>
      <c r="N955">
        <v>2</v>
      </c>
      <c r="O955" s="1">
        <v>44635.560393518521</v>
      </c>
      <c r="P955" s="1">
        <v>44635.572592592594</v>
      </c>
      <c r="Q955">
        <v>632</v>
      </c>
      <c r="R955">
        <v>422</v>
      </c>
      <c r="S955" t="b">
        <v>0</v>
      </c>
      <c r="T955" t="s">
        <v>86</v>
      </c>
      <c r="U955" t="b">
        <v>0</v>
      </c>
      <c r="V955" t="s">
        <v>2088</v>
      </c>
      <c r="W955" s="1">
        <v>44635.564930555556</v>
      </c>
      <c r="X955">
        <v>269</v>
      </c>
      <c r="Y955">
        <v>56</v>
      </c>
      <c r="Z955">
        <v>0</v>
      </c>
      <c r="AA955">
        <v>56</v>
      </c>
      <c r="AB955">
        <v>0</v>
      </c>
      <c r="AC955">
        <v>1</v>
      </c>
      <c r="AD955">
        <v>5</v>
      </c>
      <c r="AE955">
        <v>0</v>
      </c>
      <c r="AF955">
        <v>0</v>
      </c>
      <c r="AG955">
        <v>0</v>
      </c>
      <c r="AH955" t="s">
        <v>91</v>
      </c>
      <c r="AI955" s="1">
        <v>44635.572592592594</v>
      </c>
      <c r="AJ955">
        <v>153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5</v>
      </c>
      <c r="AQ955">
        <v>0</v>
      </c>
      <c r="AR955">
        <v>0</v>
      </c>
      <c r="AS955">
        <v>0</v>
      </c>
      <c r="AT955" t="s">
        <v>86</v>
      </c>
      <c r="AU955" t="s">
        <v>86</v>
      </c>
      <c r="AV955" t="s">
        <v>86</v>
      </c>
      <c r="AW955" t="s">
        <v>86</v>
      </c>
      <c r="AX955" t="s">
        <v>86</v>
      </c>
      <c r="AY955" t="s">
        <v>86</v>
      </c>
      <c r="AZ955" t="s">
        <v>86</v>
      </c>
      <c r="BA955" t="s">
        <v>86</v>
      </c>
      <c r="BB955" t="s">
        <v>86</v>
      </c>
      <c r="BC955" t="s">
        <v>86</v>
      </c>
      <c r="BD955" t="s">
        <v>86</v>
      </c>
      <c r="BE955" t="s">
        <v>86</v>
      </c>
    </row>
    <row r="956" spans="1:57" x14ac:dyDescent="0.45">
      <c r="A956" t="s">
        <v>2117</v>
      </c>
      <c r="B956" t="s">
        <v>77</v>
      </c>
      <c r="C956" t="s">
        <v>2092</v>
      </c>
      <c r="D956" t="s">
        <v>79</v>
      </c>
      <c r="E956" s="2" t="str">
        <f t="shared" si="19"/>
        <v>FX22034653</v>
      </c>
      <c r="F956" t="s">
        <v>80</v>
      </c>
      <c r="G956" t="s">
        <v>80</v>
      </c>
      <c r="H956" t="s">
        <v>81</v>
      </c>
      <c r="I956" t="s">
        <v>2118</v>
      </c>
      <c r="J956">
        <v>28</v>
      </c>
      <c r="K956" t="s">
        <v>83</v>
      </c>
      <c r="L956" t="s">
        <v>84</v>
      </c>
      <c r="M956" t="s">
        <v>85</v>
      </c>
      <c r="N956">
        <v>2</v>
      </c>
      <c r="O956" s="1">
        <v>44635.560706018521</v>
      </c>
      <c r="P956" s="1">
        <v>44635.573807870373</v>
      </c>
      <c r="Q956">
        <v>886</v>
      </c>
      <c r="R956">
        <v>246</v>
      </c>
      <c r="S956" t="b">
        <v>0</v>
      </c>
      <c r="T956" t="s">
        <v>86</v>
      </c>
      <c r="U956" t="b">
        <v>0</v>
      </c>
      <c r="V956" t="s">
        <v>1900</v>
      </c>
      <c r="W956" s="1">
        <v>44635.563750000001</v>
      </c>
      <c r="X956">
        <v>142</v>
      </c>
      <c r="Y956">
        <v>21</v>
      </c>
      <c r="Z956">
        <v>0</v>
      </c>
      <c r="AA956">
        <v>21</v>
      </c>
      <c r="AB956">
        <v>0</v>
      </c>
      <c r="AC956">
        <v>1</v>
      </c>
      <c r="AD956">
        <v>7</v>
      </c>
      <c r="AE956">
        <v>0</v>
      </c>
      <c r="AF956">
        <v>0</v>
      </c>
      <c r="AG956">
        <v>0</v>
      </c>
      <c r="AH956" t="s">
        <v>91</v>
      </c>
      <c r="AI956" s="1">
        <v>44635.573807870373</v>
      </c>
      <c r="AJ956">
        <v>104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7</v>
      </c>
      <c r="AQ956">
        <v>0</v>
      </c>
      <c r="AR956">
        <v>0</v>
      </c>
      <c r="AS956">
        <v>0</v>
      </c>
      <c r="AT956" t="s">
        <v>86</v>
      </c>
      <c r="AU956" t="s">
        <v>86</v>
      </c>
      <c r="AV956" t="s">
        <v>86</v>
      </c>
      <c r="AW956" t="s">
        <v>86</v>
      </c>
      <c r="AX956" t="s">
        <v>86</v>
      </c>
      <c r="AY956" t="s">
        <v>86</v>
      </c>
      <c r="AZ956" t="s">
        <v>86</v>
      </c>
      <c r="BA956" t="s">
        <v>86</v>
      </c>
      <c r="BB956" t="s">
        <v>86</v>
      </c>
      <c r="BC956" t="s">
        <v>86</v>
      </c>
      <c r="BD956" t="s">
        <v>86</v>
      </c>
      <c r="BE956" t="s">
        <v>86</v>
      </c>
    </row>
    <row r="957" spans="1:57" x14ac:dyDescent="0.45">
      <c r="A957" t="s">
        <v>2119</v>
      </c>
      <c r="B957" t="s">
        <v>77</v>
      </c>
      <c r="C957" t="s">
        <v>2092</v>
      </c>
      <c r="D957" t="s">
        <v>79</v>
      </c>
      <c r="E957" s="2" t="str">
        <f t="shared" si="19"/>
        <v>FX22034653</v>
      </c>
      <c r="F957" t="s">
        <v>80</v>
      </c>
      <c r="G957" t="s">
        <v>80</v>
      </c>
      <c r="H957" t="s">
        <v>81</v>
      </c>
      <c r="I957" t="s">
        <v>2120</v>
      </c>
      <c r="J957">
        <v>56</v>
      </c>
      <c r="K957" t="s">
        <v>83</v>
      </c>
      <c r="L957" t="s">
        <v>84</v>
      </c>
      <c r="M957" t="s">
        <v>85</v>
      </c>
      <c r="N957">
        <v>2</v>
      </c>
      <c r="O957" s="1">
        <v>44635.56077546296</v>
      </c>
      <c r="P957" s="1">
        <v>44635.574560185189</v>
      </c>
      <c r="Q957">
        <v>950</v>
      </c>
      <c r="R957">
        <v>241</v>
      </c>
      <c r="S957" t="b">
        <v>0</v>
      </c>
      <c r="T957" t="s">
        <v>86</v>
      </c>
      <c r="U957" t="b">
        <v>0</v>
      </c>
      <c r="V957" t="s">
        <v>1797</v>
      </c>
      <c r="W957" s="1">
        <v>44635.563819444447</v>
      </c>
      <c r="X957">
        <v>143</v>
      </c>
      <c r="Y957">
        <v>51</v>
      </c>
      <c r="Z957">
        <v>0</v>
      </c>
      <c r="AA957">
        <v>51</v>
      </c>
      <c r="AB957">
        <v>0</v>
      </c>
      <c r="AC957">
        <v>0</v>
      </c>
      <c r="AD957">
        <v>5</v>
      </c>
      <c r="AE957">
        <v>0</v>
      </c>
      <c r="AF957">
        <v>0</v>
      </c>
      <c r="AG957">
        <v>0</v>
      </c>
      <c r="AH957" t="s">
        <v>122</v>
      </c>
      <c r="AI957" s="1">
        <v>44635.574560185189</v>
      </c>
      <c r="AJ957">
        <v>73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5</v>
      </c>
      <c r="AQ957">
        <v>0</v>
      </c>
      <c r="AR957">
        <v>0</v>
      </c>
      <c r="AS957">
        <v>0</v>
      </c>
      <c r="AT957" t="s">
        <v>86</v>
      </c>
      <c r="AU957" t="s">
        <v>86</v>
      </c>
      <c r="AV957" t="s">
        <v>86</v>
      </c>
      <c r="AW957" t="s">
        <v>86</v>
      </c>
      <c r="AX957" t="s">
        <v>86</v>
      </c>
      <c r="AY957" t="s">
        <v>86</v>
      </c>
      <c r="AZ957" t="s">
        <v>86</v>
      </c>
      <c r="BA957" t="s">
        <v>86</v>
      </c>
      <c r="BB957" t="s">
        <v>86</v>
      </c>
      <c r="BC957" t="s">
        <v>86</v>
      </c>
      <c r="BD957" t="s">
        <v>86</v>
      </c>
      <c r="BE957" t="s">
        <v>86</v>
      </c>
    </row>
    <row r="958" spans="1:57" x14ac:dyDescent="0.45">
      <c r="A958" t="s">
        <v>2121</v>
      </c>
      <c r="B958" t="s">
        <v>77</v>
      </c>
      <c r="C958" t="s">
        <v>2092</v>
      </c>
      <c r="D958" t="s">
        <v>79</v>
      </c>
      <c r="E958" s="2" t="str">
        <f t="shared" si="19"/>
        <v>FX22034653</v>
      </c>
      <c r="F958" t="s">
        <v>80</v>
      </c>
      <c r="G958" t="s">
        <v>80</v>
      </c>
      <c r="H958" t="s">
        <v>81</v>
      </c>
      <c r="I958" t="s">
        <v>2122</v>
      </c>
      <c r="J958">
        <v>28</v>
      </c>
      <c r="K958" t="s">
        <v>83</v>
      </c>
      <c r="L958" t="s">
        <v>84</v>
      </c>
      <c r="M958" t="s">
        <v>85</v>
      </c>
      <c r="N958">
        <v>2</v>
      </c>
      <c r="O958" s="1">
        <v>44635.561076388891</v>
      </c>
      <c r="P958" s="1">
        <v>44635.573703703703</v>
      </c>
      <c r="Q958">
        <v>906</v>
      </c>
      <c r="R958">
        <v>185</v>
      </c>
      <c r="S958" t="b">
        <v>0</v>
      </c>
      <c r="T958" t="s">
        <v>86</v>
      </c>
      <c r="U958" t="b">
        <v>0</v>
      </c>
      <c r="V958" t="s">
        <v>1780</v>
      </c>
      <c r="W958" s="1">
        <v>44635.563634259262</v>
      </c>
      <c r="X958">
        <v>110</v>
      </c>
      <c r="Y958">
        <v>21</v>
      </c>
      <c r="Z958">
        <v>0</v>
      </c>
      <c r="AA958">
        <v>21</v>
      </c>
      <c r="AB958">
        <v>0</v>
      </c>
      <c r="AC958">
        <v>1</v>
      </c>
      <c r="AD958">
        <v>7</v>
      </c>
      <c r="AE958">
        <v>0</v>
      </c>
      <c r="AF958">
        <v>0</v>
      </c>
      <c r="AG958">
        <v>0</v>
      </c>
      <c r="AH958" t="s">
        <v>122</v>
      </c>
      <c r="AI958" s="1">
        <v>44635.573703703703</v>
      </c>
      <c r="AJ958">
        <v>75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7</v>
      </c>
      <c r="AQ958">
        <v>0</v>
      </c>
      <c r="AR958">
        <v>0</v>
      </c>
      <c r="AS958">
        <v>0</v>
      </c>
      <c r="AT958" t="s">
        <v>86</v>
      </c>
      <c r="AU958" t="s">
        <v>86</v>
      </c>
      <c r="AV958" t="s">
        <v>86</v>
      </c>
      <c r="AW958" t="s">
        <v>86</v>
      </c>
      <c r="AX958" t="s">
        <v>86</v>
      </c>
      <c r="AY958" t="s">
        <v>86</v>
      </c>
      <c r="AZ958" t="s">
        <v>86</v>
      </c>
      <c r="BA958" t="s">
        <v>86</v>
      </c>
      <c r="BB958" t="s">
        <v>86</v>
      </c>
      <c r="BC958" t="s">
        <v>86</v>
      </c>
      <c r="BD958" t="s">
        <v>86</v>
      </c>
      <c r="BE958" t="s">
        <v>86</v>
      </c>
    </row>
    <row r="959" spans="1:57" x14ac:dyDescent="0.45">
      <c r="A959" t="s">
        <v>2123</v>
      </c>
      <c r="B959" t="s">
        <v>77</v>
      </c>
      <c r="C959" t="s">
        <v>2124</v>
      </c>
      <c r="D959" t="s">
        <v>79</v>
      </c>
      <c r="E959" s="2" t="str">
        <f>HYPERLINK("capsilon://?command=openfolder&amp;siteaddress=FAM.docvelocity-na8.net&amp;folderid=FX9A8E0E86-EDB6-483F-8B29-D24C25CD2CD3","FX220210368")</f>
        <v>FX220210368</v>
      </c>
      <c r="F959" t="s">
        <v>80</v>
      </c>
      <c r="G959" t="s">
        <v>80</v>
      </c>
      <c r="H959" t="s">
        <v>81</v>
      </c>
      <c r="I959" t="s">
        <v>2125</v>
      </c>
      <c r="J959">
        <v>0</v>
      </c>
      <c r="K959" t="s">
        <v>83</v>
      </c>
      <c r="L959" t="s">
        <v>84</v>
      </c>
      <c r="M959" t="s">
        <v>85</v>
      </c>
      <c r="N959">
        <v>2</v>
      </c>
      <c r="O959" s="1">
        <v>44621.816736111112</v>
      </c>
      <c r="P959" s="1">
        <v>44622.653368055559</v>
      </c>
      <c r="Q959">
        <v>71940</v>
      </c>
      <c r="R959">
        <v>345</v>
      </c>
      <c r="S959" t="b">
        <v>0</v>
      </c>
      <c r="T959" t="s">
        <v>86</v>
      </c>
      <c r="U959" t="b">
        <v>0</v>
      </c>
      <c r="V959" t="s">
        <v>154</v>
      </c>
      <c r="W959" s="1">
        <v>44621.821597222224</v>
      </c>
      <c r="X959">
        <v>249</v>
      </c>
      <c r="Y959">
        <v>54</v>
      </c>
      <c r="Z959">
        <v>0</v>
      </c>
      <c r="AA959">
        <v>54</v>
      </c>
      <c r="AB959">
        <v>0</v>
      </c>
      <c r="AC959">
        <v>24</v>
      </c>
      <c r="AD959">
        <v>-54</v>
      </c>
      <c r="AE959">
        <v>0</v>
      </c>
      <c r="AF959">
        <v>0</v>
      </c>
      <c r="AG959">
        <v>0</v>
      </c>
      <c r="AH959" t="s">
        <v>122</v>
      </c>
      <c r="AI959" s="1">
        <v>44622.653368055559</v>
      </c>
      <c r="AJ959">
        <v>96</v>
      </c>
      <c r="AK959">
        <v>2</v>
      </c>
      <c r="AL959">
        <v>0</v>
      </c>
      <c r="AM959">
        <v>2</v>
      </c>
      <c r="AN959">
        <v>0</v>
      </c>
      <c r="AO959">
        <v>1</v>
      </c>
      <c r="AP959">
        <v>-56</v>
      </c>
      <c r="AQ959">
        <v>0</v>
      </c>
      <c r="AR959">
        <v>0</v>
      </c>
      <c r="AS959">
        <v>0</v>
      </c>
      <c r="AT959" t="s">
        <v>86</v>
      </c>
      <c r="AU959" t="s">
        <v>86</v>
      </c>
      <c r="AV959" t="s">
        <v>86</v>
      </c>
      <c r="AW959" t="s">
        <v>86</v>
      </c>
      <c r="AX959" t="s">
        <v>86</v>
      </c>
      <c r="AY959" t="s">
        <v>86</v>
      </c>
      <c r="AZ959" t="s">
        <v>86</v>
      </c>
      <c r="BA959" t="s">
        <v>86</v>
      </c>
      <c r="BB959" t="s">
        <v>86</v>
      </c>
      <c r="BC959" t="s">
        <v>86</v>
      </c>
      <c r="BD959" t="s">
        <v>86</v>
      </c>
      <c r="BE959" t="s">
        <v>86</v>
      </c>
    </row>
    <row r="960" spans="1:57" x14ac:dyDescent="0.45">
      <c r="A960" t="s">
        <v>2126</v>
      </c>
      <c r="B960" t="s">
        <v>77</v>
      </c>
      <c r="C960" t="s">
        <v>2092</v>
      </c>
      <c r="D960" t="s">
        <v>79</v>
      </c>
      <c r="E960" s="2" t="str">
        <f>HYPERLINK("capsilon://?command=openfolder&amp;siteaddress=FAM.docvelocity-na8.net&amp;folderid=FX499F9E8A-0FF6-6A63-8D6C-4A8DDEB56778","FX22034653")</f>
        <v>FX22034653</v>
      </c>
      <c r="F960" t="s">
        <v>80</v>
      </c>
      <c r="G960" t="s">
        <v>80</v>
      </c>
      <c r="H960" t="s">
        <v>81</v>
      </c>
      <c r="I960" t="s">
        <v>2127</v>
      </c>
      <c r="J960">
        <v>61</v>
      </c>
      <c r="K960" t="s">
        <v>83</v>
      </c>
      <c r="L960" t="s">
        <v>84</v>
      </c>
      <c r="M960" t="s">
        <v>85</v>
      </c>
      <c r="N960">
        <v>2</v>
      </c>
      <c r="O960" s="1">
        <v>44635.561145833337</v>
      </c>
      <c r="P960" s="1">
        <v>44635.575787037036</v>
      </c>
      <c r="Q960">
        <v>966</v>
      </c>
      <c r="R960">
        <v>299</v>
      </c>
      <c r="S960" t="b">
        <v>0</v>
      </c>
      <c r="T960" t="s">
        <v>86</v>
      </c>
      <c r="U960" t="b">
        <v>0</v>
      </c>
      <c r="V960" t="s">
        <v>1816</v>
      </c>
      <c r="W960" s="1">
        <v>44635.564270833333</v>
      </c>
      <c r="X960">
        <v>128</v>
      </c>
      <c r="Y960">
        <v>56</v>
      </c>
      <c r="Z960">
        <v>0</v>
      </c>
      <c r="AA960">
        <v>56</v>
      </c>
      <c r="AB960">
        <v>0</v>
      </c>
      <c r="AC960">
        <v>0</v>
      </c>
      <c r="AD960">
        <v>5</v>
      </c>
      <c r="AE960">
        <v>0</v>
      </c>
      <c r="AF960">
        <v>0</v>
      </c>
      <c r="AG960">
        <v>0</v>
      </c>
      <c r="AH960" t="s">
        <v>106</v>
      </c>
      <c r="AI960" s="1">
        <v>44635.575787037036</v>
      </c>
      <c r="AJ960">
        <v>171</v>
      </c>
      <c r="AK960">
        <v>1</v>
      </c>
      <c r="AL960">
        <v>0</v>
      </c>
      <c r="AM960">
        <v>1</v>
      </c>
      <c r="AN960">
        <v>0</v>
      </c>
      <c r="AO960">
        <v>1</v>
      </c>
      <c r="AP960">
        <v>4</v>
      </c>
      <c r="AQ960">
        <v>0</v>
      </c>
      <c r="AR960">
        <v>0</v>
      </c>
      <c r="AS960">
        <v>0</v>
      </c>
      <c r="AT960" t="s">
        <v>86</v>
      </c>
      <c r="AU960" t="s">
        <v>86</v>
      </c>
      <c r="AV960" t="s">
        <v>86</v>
      </c>
      <c r="AW960" t="s">
        <v>86</v>
      </c>
      <c r="AX960" t="s">
        <v>86</v>
      </c>
      <c r="AY960" t="s">
        <v>86</v>
      </c>
      <c r="AZ960" t="s">
        <v>86</v>
      </c>
      <c r="BA960" t="s">
        <v>86</v>
      </c>
      <c r="BB960" t="s">
        <v>86</v>
      </c>
      <c r="BC960" t="s">
        <v>86</v>
      </c>
      <c r="BD960" t="s">
        <v>86</v>
      </c>
      <c r="BE960" t="s">
        <v>86</v>
      </c>
    </row>
    <row r="961" spans="1:57" x14ac:dyDescent="0.45">
      <c r="A961" t="s">
        <v>2128</v>
      </c>
      <c r="B961" t="s">
        <v>77</v>
      </c>
      <c r="C961" t="s">
        <v>2092</v>
      </c>
      <c r="D961" t="s">
        <v>79</v>
      </c>
      <c r="E961" s="2" t="str">
        <f>HYPERLINK("capsilon://?command=openfolder&amp;siteaddress=FAM.docvelocity-na8.net&amp;folderid=FX499F9E8A-0FF6-6A63-8D6C-4A8DDEB56778","FX22034653")</f>
        <v>FX22034653</v>
      </c>
      <c r="F961" t="s">
        <v>80</v>
      </c>
      <c r="G961" t="s">
        <v>80</v>
      </c>
      <c r="H961" t="s">
        <v>81</v>
      </c>
      <c r="I961" t="s">
        <v>2129</v>
      </c>
      <c r="J961">
        <v>56</v>
      </c>
      <c r="K961" t="s">
        <v>83</v>
      </c>
      <c r="L961" t="s">
        <v>84</v>
      </c>
      <c r="M961" t="s">
        <v>85</v>
      </c>
      <c r="N961">
        <v>2</v>
      </c>
      <c r="O961" s="1">
        <v>44635.561331018522</v>
      </c>
      <c r="P961" s="1">
        <v>44635.576516203706</v>
      </c>
      <c r="Q961">
        <v>786</v>
      </c>
      <c r="R961">
        <v>526</v>
      </c>
      <c r="S961" t="b">
        <v>0</v>
      </c>
      <c r="T961" t="s">
        <v>86</v>
      </c>
      <c r="U961" t="b">
        <v>0</v>
      </c>
      <c r="V961" t="s">
        <v>1825</v>
      </c>
      <c r="W961" s="1">
        <v>44635.566192129627</v>
      </c>
      <c r="X961">
        <v>293</v>
      </c>
      <c r="Y961">
        <v>51</v>
      </c>
      <c r="Z961">
        <v>0</v>
      </c>
      <c r="AA961">
        <v>51</v>
      </c>
      <c r="AB961">
        <v>0</v>
      </c>
      <c r="AC961">
        <v>0</v>
      </c>
      <c r="AD961">
        <v>5</v>
      </c>
      <c r="AE961">
        <v>0</v>
      </c>
      <c r="AF961">
        <v>0</v>
      </c>
      <c r="AG961">
        <v>0</v>
      </c>
      <c r="AH961" t="s">
        <v>91</v>
      </c>
      <c r="AI961" s="1">
        <v>44635.576516203706</v>
      </c>
      <c r="AJ961">
        <v>233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5</v>
      </c>
      <c r="AQ961">
        <v>0</v>
      </c>
      <c r="AR961">
        <v>0</v>
      </c>
      <c r="AS961">
        <v>0</v>
      </c>
      <c r="AT961" t="s">
        <v>86</v>
      </c>
      <c r="AU961" t="s">
        <v>86</v>
      </c>
      <c r="AV961" t="s">
        <v>86</v>
      </c>
      <c r="AW961" t="s">
        <v>86</v>
      </c>
      <c r="AX961" t="s">
        <v>86</v>
      </c>
      <c r="AY961" t="s">
        <v>86</v>
      </c>
      <c r="AZ961" t="s">
        <v>86</v>
      </c>
      <c r="BA961" t="s">
        <v>86</v>
      </c>
      <c r="BB961" t="s">
        <v>86</v>
      </c>
      <c r="BC961" t="s">
        <v>86</v>
      </c>
      <c r="BD961" t="s">
        <v>86</v>
      </c>
      <c r="BE961" t="s">
        <v>86</v>
      </c>
    </row>
    <row r="962" spans="1:57" x14ac:dyDescent="0.45">
      <c r="A962" t="s">
        <v>2130</v>
      </c>
      <c r="B962" t="s">
        <v>77</v>
      </c>
      <c r="C962" t="s">
        <v>2092</v>
      </c>
      <c r="D962" t="s">
        <v>79</v>
      </c>
      <c r="E962" s="2" t="str">
        <f>HYPERLINK("capsilon://?command=openfolder&amp;siteaddress=FAM.docvelocity-na8.net&amp;folderid=FX499F9E8A-0FF6-6A63-8D6C-4A8DDEB56778","FX22034653")</f>
        <v>FX22034653</v>
      </c>
      <c r="F962" t="s">
        <v>80</v>
      </c>
      <c r="G962" t="s">
        <v>80</v>
      </c>
      <c r="H962" t="s">
        <v>81</v>
      </c>
      <c r="I962" t="s">
        <v>2131</v>
      </c>
      <c r="J962">
        <v>28</v>
      </c>
      <c r="K962" t="s">
        <v>83</v>
      </c>
      <c r="L962" t="s">
        <v>84</v>
      </c>
      <c r="M962" t="s">
        <v>85</v>
      </c>
      <c r="N962">
        <v>2</v>
      </c>
      <c r="O962" s="1">
        <v>44635.561678240738</v>
      </c>
      <c r="P962" s="1">
        <v>44635.574930555558</v>
      </c>
      <c r="Q962">
        <v>1033</v>
      </c>
      <c r="R962">
        <v>112</v>
      </c>
      <c r="S962" t="b">
        <v>0</v>
      </c>
      <c r="T962" t="s">
        <v>86</v>
      </c>
      <c r="U962" t="b">
        <v>0</v>
      </c>
      <c r="V962" t="s">
        <v>1895</v>
      </c>
      <c r="W962" s="1">
        <v>44635.563750000001</v>
      </c>
      <c r="X962">
        <v>81</v>
      </c>
      <c r="Y962">
        <v>21</v>
      </c>
      <c r="Z962">
        <v>0</v>
      </c>
      <c r="AA962">
        <v>21</v>
      </c>
      <c r="AB962">
        <v>0</v>
      </c>
      <c r="AC962">
        <v>1</v>
      </c>
      <c r="AD962">
        <v>7</v>
      </c>
      <c r="AE962">
        <v>0</v>
      </c>
      <c r="AF962">
        <v>0</v>
      </c>
      <c r="AG962">
        <v>0</v>
      </c>
      <c r="AH962" t="s">
        <v>122</v>
      </c>
      <c r="AI962" s="1">
        <v>44635.574930555558</v>
      </c>
      <c r="AJ962">
        <v>31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7</v>
      </c>
      <c r="AQ962">
        <v>0</v>
      </c>
      <c r="AR962">
        <v>0</v>
      </c>
      <c r="AS962">
        <v>0</v>
      </c>
      <c r="AT962" t="s">
        <v>86</v>
      </c>
      <c r="AU962" t="s">
        <v>86</v>
      </c>
      <c r="AV962" t="s">
        <v>86</v>
      </c>
      <c r="AW962" t="s">
        <v>86</v>
      </c>
      <c r="AX962" t="s">
        <v>86</v>
      </c>
      <c r="AY962" t="s">
        <v>86</v>
      </c>
      <c r="AZ962" t="s">
        <v>86</v>
      </c>
      <c r="BA962" t="s">
        <v>86</v>
      </c>
      <c r="BB962" t="s">
        <v>86</v>
      </c>
      <c r="BC962" t="s">
        <v>86</v>
      </c>
      <c r="BD962" t="s">
        <v>86</v>
      </c>
      <c r="BE962" t="s">
        <v>86</v>
      </c>
    </row>
    <row r="963" spans="1:57" x14ac:dyDescent="0.45">
      <c r="A963" t="s">
        <v>2132</v>
      </c>
      <c r="B963" t="s">
        <v>77</v>
      </c>
      <c r="C963" t="s">
        <v>2092</v>
      </c>
      <c r="D963" t="s">
        <v>79</v>
      </c>
      <c r="E963" s="2" t="str">
        <f>HYPERLINK("capsilon://?command=openfolder&amp;siteaddress=FAM.docvelocity-na8.net&amp;folderid=FX499F9E8A-0FF6-6A63-8D6C-4A8DDEB56778","FX22034653")</f>
        <v>FX22034653</v>
      </c>
      <c r="F963" t="s">
        <v>80</v>
      </c>
      <c r="G963" t="s">
        <v>80</v>
      </c>
      <c r="H963" t="s">
        <v>81</v>
      </c>
      <c r="I963" t="s">
        <v>2133</v>
      </c>
      <c r="J963">
        <v>28</v>
      </c>
      <c r="K963" t="s">
        <v>83</v>
      </c>
      <c r="L963" t="s">
        <v>84</v>
      </c>
      <c r="M963" t="s">
        <v>85</v>
      </c>
      <c r="N963">
        <v>2</v>
      </c>
      <c r="O963" s="1">
        <v>44635.561909722222</v>
      </c>
      <c r="P963" s="1">
        <v>44635.575370370374</v>
      </c>
      <c r="Q963">
        <v>927</v>
      </c>
      <c r="R963">
        <v>236</v>
      </c>
      <c r="S963" t="b">
        <v>0</v>
      </c>
      <c r="T963" t="s">
        <v>86</v>
      </c>
      <c r="U963" t="b">
        <v>0</v>
      </c>
      <c r="V963" t="s">
        <v>2108</v>
      </c>
      <c r="W963" s="1">
        <v>44635.565243055556</v>
      </c>
      <c r="X963">
        <v>199</v>
      </c>
      <c r="Y963">
        <v>21</v>
      </c>
      <c r="Z963">
        <v>0</v>
      </c>
      <c r="AA963">
        <v>21</v>
      </c>
      <c r="AB963">
        <v>0</v>
      </c>
      <c r="AC963">
        <v>1</v>
      </c>
      <c r="AD963">
        <v>7</v>
      </c>
      <c r="AE963">
        <v>0</v>
      </c>
      <c r="AF963">
        <v>0</v>
      </c>
      <c r="AG963">
        <v>0</v>
      </c>
      <c r="AH963" t="s">
        <v>122</v>
      </c>
      <c r="AI963" s="1">
        <v>44635.575370370374</v>
      </c>
      <c r="AJ963">
        <v>37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7</v>
      </c>
      <c r="AQ963">
        <v>0</v>
      </c>
      <c r="AR963">
        <v>0</v>
      </c>
      <c r="AS963">
        <v>0</v>
      </c>
      <c r="AT963" t="s">
        <v>86</v>
      </c>
      <c r="AU963" t="s">
        <v>86</v>
      </c>
      <c r="AV963" t="s">
        <v>86</v>
      </c>
      <c r="AW963" t="s">
        <v>86</v>
      </c>
      <c r="AX963" t="s">
        <v>86</v>
      </c>
      <c r="AY963" t="s">
        <v>86</v>
      </c>
      <c r="AZ963" t="s">
        <v>86</v>
      </c>
      <c r="BA963" t="s">
        <v>86</v>
      </c>
      <c r="BB963" t="s">
        <v>86</v>
      </c>
      <c r="BC963" t="s">
        <v>86</v>
      </c>
      <c r="BD963" t="s">
        <v>86</v>
      </c>
      <c r="BE963" t="s">
        <v>86</v>
      </c>
    </row>
    <row r="964" spans="1:57" x14ac:dyDescent="0.45">
      <c r="A964" t="s">
        <v>2134</v>
      </c>
      <c r="B964" t="s">
        <v>77</v>
      </c>
      <c r="C964" t="s">
        <v>2124</v>
      </c>
      <c r="D964" t="s">
        <v>79</v>
      </c>
      <c r="E964" s="2" t="str">
        <f>HYPERLINK("capsilon://?command=openfolder&amp;siteaddress=FAM.docvelocity-na8.net&amp;folderid=FX9A8E0E86-EDB6-483F-8B29-D24C25CD2CD3","FX220210368")</f>
        <v>FX220210368</v>
      </c>
      <c r="F964" t="s">
        <v>80</v>
      </c>
      <c r="G964" t="s">
        <v>80</v>
      </c>
      <c r="H964" t="s">
        <v>81</v>
      </c>
      <c r="I964" t="s">
        <v>2135</v>
      </c>
      <c r="J964">
        <v>0</v>
      </c>
      <c r="K964" t="s">
        <v>83</v>
      </c>
      <c r="L964" t="s">
        <v>84</v>
      </c>
      <c r="M964" t="s">
        <v>85</v>
      </c>
      <c r="N964">
        <v>2</v>
      </c>
      <c r="O964" s="1">
        <v>44621.81690972222</v>
      </c>
      <c r="P964" s="1">
        <v>44622.65384259259</v>
      </c>
      <c r="Q964">
        <v>71982</v>
      </c>
      <c r="R964">
        <v>329</v>
      </c>
      <c r="S964" t="b">
        <v>0</v>
      </c>
      <c r="T964" t="s">
        <v>86</v>
      </c>
      <c r="U964" t="b">
        <v>0</v>
      </c>
      <c r="V964" t="s">
        <v>116</v>
      </c>
      <c r="W964" s="1">
        <v>44621.824062500003</v>
      </c>
      <c r="X964">
        <v>288</v>
      </c>
      <c r="Y964">
        <v>21</v>
      </c>
      <c r="Z964">
        <v>0</v>
      </c>
      <c r="AA964">
        <v>21</v>
      </c>
      <c r="AB964">
        <v>0</v>
      </c>
      <c r="AC964">
        <v>3</v>
      </c>
      <c r="AD964">
        <v>-21</v>
      </c>
      <c r="AE964">
        <v>0</v>
      </c>
      <c r="AF964">
        <v>0</v>
      </c>
      <c r="AG964">
        <v>0</v>
      </c>
      <c r="AH964" t="s">
        <v>122</v>
      </c>
      <c r="AI964" s="1">
        <v>44622.65384259259</v>
      </c>
      <c r="AJ964">
        <v>41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-21</v>
      </c>
      <c r="AQ964">
        <v>0</v>
      </c>
      <c r="AR964">
        <v>0</v>
      </c>
      <c r="AS964">
        <v>0</v>
      </c>
      <c r="AT964" t="s">
        <v>86</v>
      </c>
      <c r="AU964" t="s">
        <v>86</v>
      </c>
      <c r="AV964" t="s">
        <v>86</v>
      </c>
      <c r="AW964" t="s">
        <v>86</v>
      </c>
      <c r="AX964" t="s">
        <v>86</v>
      </c>
      <c r="AY964" t="s">
        <v>86</v>
      </c>
      <c r="AZ964" t="s">
        <v>86</v>
      </c>
      <c r="BA964" t="s">
        <v>86</v>
      </c>
      <c r="BB964" t="s">
        <v>86</v>
      </c>
      <c r="BC964" t="s">
        <v>86</v>
      </c>
      <c r="BD964" t="s">
        <v>86</v>
      </c>
      <c r="BE964" t="s">
        <v>86</v>
      </c>
    </row>
    <row r="965" spans="1:57" x14ac:dyDescent="0.45">
      <c r="A965" t="s">
        <v>2136</v>
      </c>
      <c r="B965" t="s">
        <v>77</v>
      </c>
      <c r="C965" t="s">
        <v>2092</v>
      </c>
      <c r="D965" t="s">
        <v>79</v>
      </c>
      <c r="E965" s="2" t="str">
        <f>HYPERLINK("capsilon://?command=openfolder&amp;siteaddress=FAM.docvelocity-na8.net&amp;folderid=FX499F9E8A-0FF6-6A63-8D6C-4A8DDEB56778","FX22034653")</f>
        <v>FX22034653</v>
      </c>
      <c r="F965" t="s">
        <v>80</v>
      </c>
      <c r="G965" t="s">
        <v>80</v>
      </c>
      <c r="H965" t="s">
        <v>81</v>
      </c>
      <c r="I965" t="s">
        <v>2137</v>
      </c>
      <c r="J965">
        <v>61</v>
      </c>
      <c r="K965" t="s">
        <v>83</v>
      </c>
      <c r="L965" t="s">
        <v>84</v>
      </c>
      <c r="M965" t="s">
        <v>85</v>
      </c>
      <c r="N965">
        <v>2</v>
      </c>
      <c r="O965" s="1">
        <v>44635.562025462961</v>
      </c>
      <c r="P965" s="1">
        <v>44635.575879629629</v>
      </c>
      <c r="Q965">
        <v>576</v>
      </c>
      <c r="R965">
        <v>621</v>
      </c>
      <c r="S965" t="b">
        <v>0</v>
      </c>
      <c r="T965" t="s">
        <v>86</v>
      </c>
      <c r="U965" t="b">
        <v>0</v>
      </c>
      <c r="V965" t="s">
        <v>1816</v>
      </c>
      <c r="W965" s="1">
        <v>44635.5700462963</v>
      </c>
      <c r="X965">
        <v>149</v>
      </c>
      <c r="Y965">
        <v>56</v>
      </c>
      <c r="Z965">
        <v>0</v>
      </c>
      <c r="AA965">
        <v>56</v>
      </c>
      <c r="AB965">
        <v>0</v>
      </c>
      <c r="AC965">
        <v>0</v>
      </c>
      <c r="AD965">
        <v>5</v>
      </c>
      <c r="AE965">
        <v>0</v>
      </c>
      <c r="AF965">
        <v>0</v>
      </c>
      <c r="AG965">
        <v>0</v>
      </c>
      <c r="AH965" t="s">
        <v>122</v>
      </c>
      <c r="AI965" s="1">
        <v>44635.575879629629</v>
      </c>
      <c r="AJ965">
        <v>43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5</v>
      </c>
      <c r="AQ965">
        <v>0</v>
      </c>
      <c r="AR965">
        <v>0</v>
      </c>
      <c r="AS965">
        <v>0</v>
      </c>
      <c r="AT965" t="s">
        <v>86</v>
      </c>
      <c r="AU965" t="s">
        <v>86</v>
      </c>
      <c r="AV965" t="s">
        <v>86</v>
      </c>
      <c r="AW965" t="s">
        <v>86</v>
      </c>
      <c r="AX965" t="s">
        <v>86</v>
      </c>
      <c r="AY965" t="s">
        <v>86</v>
      </c>
      <c r="AZ965" t="s">
        <v>86</v>
      </c>
      <c r="BA965" t="s">
        <v>86</v>
      </c>
      <c r="BB965" t="s">
        <v>86</v>
      </c>
      <c r="BC965" t="s">
        <v>86</v>
      </c>
      <c r="BD965" t="s">
        <v>86</v>
      </c>
      <c r="BE965" t="s">
        <v>86</v>
      </c>
    </row>
    <row r="966" spans="1:57" x14ac:dyDescent="0.45">
      <c r="A966" t="s">
        <v>2138</v>
      </c>
      <c r="B966" t="s">
        <v>77</v>
      </c>
      <c r="C966" t="s">
        <v>2124</v>
      </c>
      <c r="D966" t="s">
        <v>79</v>
      </c>
      <c r="E966" s="2" t="str">
        <f>HYPERLINK("capsilon://?command=openfolder&amp;siteaddress=FAM.docvelocity-na8.net&amp;folderid=FX9A8E0E86-EDB6-483F-8B29-D24C25CD2CD3","FX220210368")</f>
        <v>FX220210368</v>
      </c>
      <c r="F966" t="s">
        <v>80</v>
      </c>
      <c r="G966" t="s">
        <v>80</v>
      </c>
      <c r="H966" t="s">
        <v>81</v>
      </c>
      <c r="I966" t="s">
        <v>2139</v>
      </c>
      <c r="J966">
        <v>0</v>
      </c>
      <c r="K966" t="s">
        <v>83</v>
      </c>
      <c r="L966" t="s">
        <v>84</v>
      </c>
      <c r="M966" t="s">
        <v>85</v>
      </c>
      <c r="N966">
        <v>2</v>
      </c>
      <c r="O966" s="1">
        <v>44621.816990740743</v>
      </c>
      <c r="P966" s="1">
        <v>44622.654479166667</v>
      </c>
      <c r="Q966">
        <v>71979</v>
      </c>
      <c r="R966">
        <v>380</v>
      </c>
      <c r="S966" t="b">
        <v>0</v>
      </c>
      <c r="T966" t="s">
        <v>86</v>
      </c>
      <c r="U966" t="b">
        <v>0</v>
      </c>
      <c r="V966" t="s">
        <v>118</v>
      </c>
      <c r="W966" s="1">
        <v>44621.824745370373</v>
      </c>
      <c r="X966">
        <v>325</v>
      </c>
      <c r="Y966">
        <v>21</v>
      </c>
      <c r="Z966">
        <v>0</v>
      </c>
      <c r="AA966">
        <v>21</v>
      </c>
      <c r="AB966">
        <v>0</v>
      </c>
      <c r="AC966">
        <v>10</v>
      </c>
      <c r="AD966">
        <v>-21</v>
      </c>
      <c r="AE966">
        <v>0</v>
      </c>
      <c r="AF966">
        <v>0</v>
      </c>
      <c r="AG966">
        <v>0</v>
      </c>
      <c r="AH966" t="s">
        <v>122</v>
      </c>
      <c r="AI966" s="1">
        <v>44622.654479166667</v>
      </c>
      <c r="AJ966">
        <v>55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-21</v>
      </c>
      <c r="AQ966">
        <v>0</v>
      </c>
      <c r="AR966">
        <v>0</v>
      </c>
      <c r="AS966">
        <v>0</v>
      </c>
      <c r="AT966" t="s">
        <v>86</v>
      </c>
      <c r="AU966" t="s">
        <v>86</v>
      </c>
      <c r="AV966" t="s">
        <v>86</v>
      </c>
      <c r="AW966" t="s">
        <v>86</v>
      </c>
      <c r="AX966" t="s">
        <v>86</v>
      </c>
      <c r="AY966" t="s">
        <v>86</v>
      </c>
      <c r="AZ966" t="s">
        <v>86</v>
      </c>
      <c r="BA966" t="s">
        <v>86</v>
      </c>
      <c r="BB966" t="s">
        <v>86</v>
      </c>
      <c r="BC966" t="s">
        <v>86</v>
      </c>
      <c r="BD966" t="s">
        <v>86</v>
      </c>
      <c r="BE966" t="s">
        <v>86</v>
      </c>
    </row>
    <row r="967" spans="1:57" x14ac:dyDescent="0.45">
      <c r="A967" t="s">
        <v>2140</v>
      </c>
      <c r="B967" t="s">
        <v>77</v>
      </c>
      <c r="C967" t="s">
        <v>2092</v>
      </c>
      <c r="D967" t="s">
        <v>79</v>
      </c>
      <c r="E967" s="2" t="str">
        <f t="shared" ref="E967:E1006" si="20">HYPERLINK("capsilon://?command=openfolder&amp;siteaddress=FAM.docvelocity-na8.net&amp;folderid=FX499F9E8A-0FF6-6A63-8D6C-4A8DDEB56778","FX22034653")</f>
        <v>FX22034653</v>
      </c>
      <c r="F967" t="s">
        <v>80</v>
      </c>
      <c r="G967" t="s">
        <v>80</v>
      </c>
      <c r="H967" t="s">
        <v>81</v>
      </c>
      <c r="I967" t="s">
        <v>2141</v>
      </c>
      <c r="J967">
        <v>28</v>
      </c>
      <c r="K967" t="s">
        <v>83</v>
      </c>
      <c r="L967" t="s">
        <v>84</v>
      </c>
      <c r="M967" t="s">
        <v>85</v>
      </c>
      <c r="N967">
        <v>2</v>
      </c>
      <c r="O967" s="1">
        <v>44635.562326388892</v>
      </c>
      <c r="P967" s="1">
        <v>44635.576886574076</v>
      </c>
      <c r="Q967">
        <v>1069</v>
      </c>
      <c r="R967">
        <v>189</v>
      </c>
      <c r="S967" t="b">
        <v>0</v>
      </c>
      <c r="T967" t="s">
        <v>86</v>
      </c>
      <c r="U967" t="b">
        <v>0</v>
      </c>
      <c r="V967" t="s">
        <v>1780</v>
      </c>
      <c r="W967" s="1">
        <v>44635.564745370371</v>
      </c>
      <c r="X967">
        <v>95</v>
      </c>
      <c r="Y967">
        <v>21</v>
      </c>
      <c r="Z967">
        <v>0</v>
      </c>
      <c r="AA967">
        <v>21</v>
      </c>
      <c r="AB967">
        <v>0</v>
      </c>
      <c r="AC967">
        <v>1</v>
      </c>
      <c r="AD967">
        <v>7</v>
      </c>
      <c r="AE967">
        <v>0</v>
      </c>
      <c r="AF967">
        <v>0</v>
      </c>
      <c r="AG967">
        <v>0</v>
      </c>
      <c r="AH967" t="s">
        <v>106</v>
      </c>
      <c r="AI967" s="1">
        <v>44635.576886574076</v>
      </c>
      <c r="AJ967">
        <v>94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7</v>
      </c>
      <c r="AQ967">
        <v>0</v>
      </c>
      <c r="AR967">
        <v>0</v>
      </c>
      <c r="AS967">
        <v>0</v>
      </c>
      <c r="AT967" t="s">
        <v>86</v>
      </c>
      <c r="AU967" t="s">
        <v>86</v>
      </c>
      <c r="AV967" t="s">
        <v>86</v>
      </c>
      <c r="AW967" t="s">
        <v>86</v>
      </c>
      <c r="AX967" t="s">
        <v>86</v>
      </c>
      <c r="AY967" t="s">
        <v>86</v>
      </c>
      <c r="AZ967" t="s">
        <v>86</v>
      </c>
      <c r="BA967" t="s">
        <v>86</v>
      </c>
      <c r="BB967" t="s">
        <v>86</v>
      </c>
      <c r="BC967" t="s">
        <v>86</v>
      </c>
      <c r="BD967" t="s">
        <v>86</v>
      </c>
      <c r="BE967" t="s">
        <v>86</v>
      </c>
    </row>
    <row r="968" spans="1:57" x14ac:dyDescent="0.45">
      <c r="A968" t="s">
        <v>2142</v>
      </c>
      <c r="B968" t="s">
        <v>77</v>
      </c>
      <c r="C968" t="s">
        <v>2092</v>
      </c>
      <c r="D968" t="s">
        <v>79</v>
      </c>
      <c r="E968" s="2" t="str">
        <f t="shared" si="20"/>
        <v>FX22034653</v>
      </c>
      <c r="F968" t="s">
        <v>80</v>
      </c>
      <c r="G968" t="s">
        <v>80</v>
      </c>
      <c r="H968" t="s">
        <v>81</v>
      </c>
      <c r="I968" t="s">
        <v>2143</v>
      </c>
      <c r="J968">
        <v>56</v>
      </c>
      <c r="K968" t="s">
        <v>83</v>
      </c>
      <c r="L968" t="s">
        <v>84</v>
      </c>
      <c r="M968" t="s">
        <v>85</v>
      </c>
      <c r="N968">
        <v>2</v>
      </c>
      <c r="O968" s="1">
        <v>44635.562442129631</v>
      </c>
      <c r="P968" s="1">
        <v>44635.576493055552</v>
      </c>
      <c r="Q968">
        <v>1061</v>
      </c>
      <c r="R968">
        <v>153</v>
      </c>
      <c r="S968" t="b">
        <v>0</v>
      </c>
      <c r="T968" t="s">
        <v>86</v>
      </c>
      <c r="U968" t="b">
        <v>0</v>
      </c>
      <c r="V968" t="s">
        <v>1900</v>
      </c>
      <c r="W968" s="1">
        <v>44635.564930555556</v>
      </c>
      <c r="X968">
        <v>101</v>
      </c>
      <c r="Y968">
        <v>51</v>
      </c>
      <c r="Z968">
        <v>0</v>
      </c>
      <c r="AA968">
        <v>51</v>
      </c>
      <c r="AB968">
        <v>0</v>
      </c>
      <c r="AC968">
        <v>0</v>
      </c>
      <c r="AD968">
        <v>5</v>
      </c>
      <c r="AE968">
        <v>0</v>
      </c>
      <c r="AF968">
        <v>0</v>
      </c>
      <c r="AG968">
        <v>0</v>
      </c>
      <c r="AH968" t="s">
        <v>122</v>
      </c>
      <c r="AI968" s="1">
        <v>44635.576493055552</v>
      </c>
      <c r="AJ968">
        <v>52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5</v>
      </c>
      <c r="AQ968">
        <v>0</v>
      </c>
      <c r="AR968">
        <v>0</v>
      </c>
      <c r="AS968">
        <v>0</v>
      </c>
      <c r="AT968" t="s">
        <v>86</v>
      </c>
      <c r="AU968" t="s">
        <v>86</v>
      </c>
      <c r="AV968" t="s">
        <v>86</v>
      </c>
      <c r="AW968" t="s">
        <v>86</v>
      </c>
      <c r="AX968" t="s">
        <v>86</v>
      </c>
      <c r="AY968" t="s">
        <v>86</v>
      </c>
      <c r="AZ968" t="s">
        <v>86</v>
      </c>
      <c r="BA968" t="s">
        <v>86</v>
      </c>
      <c r="BB968" t="s">
        <v>86</v>
      </c>
      <c r="BC968" t="s">
        <v>86</v>
      </c>
      <c r="BD968" t="s">
        <v>86</v>
      </c>
      <c r="BE968" t="s">
        <v>86</v>
      </c>
    </row>
    <row r="969" spans="1:57" x14ac:dyDescent="0.45">
      <c r="A969" t="s">
        <v>2144</v>
      </c>
      <c r="B969" t="s">
        <v>77</v>
      </c>
      <c r="C969" t="s">
        <v>2092</v>
      </c>
      <c r="D969" t="s">
        <v>79</v>
      </c>
      <c r="E969" s="2" t="str">
        <f t="shared" si="20"/>
        <v>FX22034653</v>
      </c>
      <c r="F969" t="s">
        <v>80</v>
      </c>
      <c r="G969" t="s">
        <v>80</v>
      </c>
      <c r="H969" t="s">
        <v>81</v>
      </c>
      <c r="I969" t="s">
        <v>2145</v>
      </c>
      <c r="J969">
        <v>61</v>
      </c>
      <c r="K969" t="s">
        <v>83</v>
      </c>
      <c r="L969" t="s">
        <v>84</v>
      </c>
      <c r="M969" t="s">
        <v>85</v>
      </c>
      <c r="N969">
        <v>2</v>
      </c>
      <c r="O969" s="1">
        <v>44635.562627314815</v>
      </c>
      <c r="P969" s="1">
        <v>44635.577094907407</v>
      </c>
      <c r="Q969">
        <v>1099</v>
      </c>
      <c r="R969">
        <v>151</v>
      </c>
      <c r="S969" t="b">
        <v>0</v>
      </c>
      <c r="T969" t="s">
        <v>86</v>
      </c>
      <c r="U969" t="b">
        <v>0</v>
      </c>
      <c r="V969" t="s">
        <v>1895</v>
      </c>
      <c r="W969" s="1">
        <v>44635.56490740741</v>
      </c>
      <c r="X969">
        <v>99</v>
      </c>
      <c r="Y969">
        <v>56</v>
      </c>
      <c r="Z969">
        <v>0</v>
      </c>
      <c r="AA969">
        <v>56</v>
      </c>
      <c r="AB969">
        <v>0</v>
      </c>
      <c r="AC969">
        <v>1</v>
      </c>
      <c r="AD969">
        <v>5</v>
      </c>
      <c r="AE969">
        <v>0</v>
      </c>
      <c r="AF969">
        <v>0</v>
      </c>
      <c r="AG969">
        <v>0</v>
      </c>
      <c r="AH969" t="s">
        <v>122</v>
      </c>
      <c r="AI969" s="1">
        <v>44635.577094907407</v>
      </c>
      <c r="AJ969">
        <v>52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5</v>
      </c>
      <c r="AQ969">
        <v>0</v>
      </c>
      <c r="AR969">
        <v>0</v>
      </c>
      <c r="AS969">
        <v>0</v>
      </c>
      <c r="AT969" t="s">
        <v>86</v>
      </c>
      <c r="AU969" t="s">
        <v>86</v>
      </c>
      <c r="AV969" t="s">
        <v>86</v>
      </c>
      <c r="AW969" t="s">
        <v>86</v>
      </c>
      <c r="AX969" t="s">
        <v>86</v>
      </c>
      <c r="AY969" t="s">
        <v>86</v>
      </c>
      <c r="AZ969" t="s">
        <v>86</v>
      </c>
      <c r="BA969" t="s">
        <v>86</v>
      </c>
      <c r="BB969" t="s">
        <v>86</v>
      </c>
      <c r="BC969" t="s">
        <v>86</v>
      </c>
      <c r="BD969" t="s">
        <v>86</v>
      </c>
      <c r="BE969" t="s">
        <v>86</v>
      </c>
    </row>
    <row r="970" spans="1:57" x14ac:dyDescent="0.45">
      <c r="A970" t="s">
        <v>2146</v>
      </c>
      <c r="B970" t="s">
        <v>77</v>
      </c>
      <c r="C970" t="s">
        <v>2092</v>
      </c>
      <c r="D970" t="s">
        <v>79</v>
      </c>
      <c r="E970" s="2" t="str">
        <f t="shared" si="20"/>
        <v>FX22034653</v>
      </c>
      <c r="F970" t="s">
        <v>80</v>
      </c>
      <c r="G970" t="s">
        <v>80</v>
      </c>
      <c r="H970" t="s">
        <v>81</v>
      </c>
      <c r="I970" t="s">
        <v>2147</v>
      </c>
      <c r="J970">
        <v>28</v>
      </c>
      <c r="K970" t="s">
        <v>83</v>
      </c>
      <c r="L970" t="s">
        <v>84</v>
      </c>
      <c r="M970" t="s">
        <v>85</v>
      </c>
      <c r="N970">
        <v>2</v>
      </c>
      <c r="O970" s="1">
        <v>44635.562974537039</v>
      </c>
      <c r="P970" s="1">
        <v>44635.57775462963</v>
      </c>
      <c r="Q970">
        <v>1074</v>
      </c>
      <c r="R970">
        <v>203</v>
      </c>
      <c r="S970" t="b">
        <v>0</v>
      </c>
      <c r="T970" t="s">
        <v>86</v>
      </c>
      <c r="U970" t="b">
        <v>0</v>
      </c>
      <c r="V970" t="s">
        <v>1797</v>
      </c>
      <c r="W970" s="1">
        <v>44635.564953703702</v>
      </c>
      <c r="X970">
        <v>97</v>
      </c>
      <c r="Y970">
        <v>21</v>
      </c>
      <c r="Z970">
        <v>0</v>
      </c>
      <c r="AA970">
        <v>21</v>
      </c>
      <c r="AB970">
        <v>0</v>
      </c>
      <c r="AC970">
        <v>1</v>
      </c>
      <c r="AD970">
        <v>7</v>
      </c>
      <c r="AE970">
        <v>0</v>
      </c>
      <c r="AF970">
        <v>0</v>
      </c>
      <c r="AG970">
        <v>0</v>
      </c>
      <c r="AH970" t="s">
        <v>91</v>
      </c>
      <c r="AI970" s="1">
        <v>44635.57775462963</v>
      </c>
      <c r="AJ970">
        <v>106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7</v>
      </c>
      <c r="AQ970">
        <v>0</v>
      </c>
      <c r="AR970">
        <v>0</v>
      </c>
      <c r="AS970">
        <v>0</v>
      </c>
      <c r="AT970" t="s">
        <v>86</v>
      </c>
      <c r="AU970" t="s">
        <v>86</v>
      </c>
      <c r="AV970" t="s">
        <v>86</v>
      </c>
      <c r="AW970" t="s">
        <v>86</v>
      </c>
      <c r="AX970" t="s">
        <v>86</v>
      </c>
      <c r="AY970" t="s">
        <v>86</v>
      </c>
      <c r="AZ970" t="s">
        <v>86</v>
      </c>
      <c r="BA970" t="s">
        <v>86</v>
      </c>
      <c r="BB970" t="s">
        <v>86</v>
      </c>
      <c r="BC970" t="s">
        <v>86</v>
      </c>
      <c r="BD970" t="s">
        <v>86</v>
      </c>
      <c r="BE970" t="s">
        <v>86</v>
      </c>
    </row>
    <row r="971" spans="1:57" x14ac:dyDescent="0.45">
      <c r="A971" t="s">
        <v>2148</v>
      </c>
      <c r="B971" t="s">
        <v>77</v>
      </c>
      <c r="C971" t="s">
        <v>2092</v>
      </c>
      <c r="D971" t="s">
        <v>79</v>
      </c>
      <c r="E971" s="2" t="str">
        <f t="shared" si="20"/>
        <v>FX22034653</v>
      </c>
      <c r="F971" t="s">
        <v>80</v>
      </c>
      <c r="G971" t="s">
        <v>80</v>
      </c>
      <c r="H971" t="s">
        <v>81</v>
      </c>
      <c r="I971" t="s">
        <v>2149</v>
      </c>
      <c r="J971">
        <v>56</v>
      </c>
      <c r="K971" t="s">
        <v>83</v>
      </c>
      <c r="L971" t="s">
        <v>84</v>
      </c>
      <c r="M971" t="s">
        <v>85</v>
      </c>
      <c r="N971">
        <v>2</v>
      </c>
      <c r="O971" s="1">
        <v>44635.563136574077</v>
      </c>
      <c r="P971" s="1">
        <v>44635.578703703701</v>
      </c>
      <c r="Q971">
        <v>1068</v>
      </c>
      <c r="R971">
        <v>277</v>
      </c>
      <c r="S971" t="b">
        <v>0</v>
      </c>
      <c r="T971" t="s">
        <v>86</v>
      </c>
      <c r="U971" t="b">
        <v>0</v>
      </c>
      <c r="V971" t="s">
        <v>1816</v>
      </c>
      <c r="W971" s="1">
        <v>44635.565671296295</v>
      </c>
      <c r="X971">
        <v>120</v>
      </c>
      <c r="Y971">
        <v>51</v>
      </c>
      <c r="Z971">
        <v>0</v>
      </c>
      <c r="AA971">
        <v>51</v>
      </c>
      <c r="AB971">
        <v>0</v>
      </c>
      <c r="AC971">
        <v>0</v>
      </c>
      <c r="AD971">
        <v>5</v>
      </c>
      <c r="AE971">
        <v>0</v>
      </c>
      <c r="AF971">
        <v>0</v>
      </c>
      <c r="AG971">
        <v>0</v>
      </c>
      <c r="AH971" t="s">
        <v>106</v>
      </c>
      <c r="AI971" s="1">
        <v>44635.578703703701</v>
      </c>
      <c r="AJ971">
        <v>157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5</v>
      </c>
      <c r="AQ971">
        <v>0</v>
      </c>
      <c r="AR971">
        <v>0</v>
      </c>
      <c r="AS971">
        <v>0</v>
      </c>
      <c r="AT971" t="s">
        <v>86</v>
      </c>
      <c r="AU971" t="s">
        <v>86</v>
      </c>
      <c r="AV971" t="s">
        <v>86</v>
      </c>
      <c r="AW971" t="s">
        <v>86</v>
      </c>
      <c r="AX971" t="s">
        <v>86</v>
      </c>
      <c r="AY971" t="s">
        <v>86</v>
      </c>
      <c r="AZ971" t="s">
        <v>86</v>
      </c>
      <c r="BA971" t="s">
        <v>86</v>
      </c>
      <c r="BB971" t="s">
        <v>86</v>
      </c>
      <c r="BC971" t="s">
        <v>86</v>
      </c>
      <c r="BD971" t="s">
        <v>86</v>
      </c>
      <c r="BE971" t="s">
        <v>86</v>
      </c>
    </row>
    <row r="972" spans="1:57" x14ac:dyDescent="0.45">
      <c r="A972" t="s">
        <v>2150</v>
      </c>
      <c r="B972" t="s">
        <v>77</v>
      </c>
      <c r="C972" t="s">
        <v>2092</v>
      </c>
      <c r="D972" t="s">
        <v>79</v>
      </c>
      <c r="E972" s="2" t="str">
        <f t="shared" si="20"/>
        <v>FX22034653</v>
      </c>
      <c r="F972" t="s">
        <v>80</v>
      </c>
      <c r="G972" t="s">
        <v>80</v>
      </c>
      <c r="H972" t="s">
        <v>81</v>
      </c>
      <c r="I972" t="s">
        <v>2151</v>
      </c>
      <c r="J972">
        <v>28</v>
      </c>
      <c r="K972" t="s">
        <v>83</v>
      </c>
      <c r="L972" t="s">
        <v>84</v>
      </c>
      <c r="M972" t="s">
        <v>85</v>
      </c>
      <c r="N972">
        <v>2</v>
      </c>
      <c r="O972" s="1">
        <v>44635.563391203701</v>
      </c>
      <c r="P972" s="1">
        <v>44635.577453703707</v>
      </c>
      <c r="Q972">
        <v>1079</v>
      </c>
      <c r="R972">
        <v>136</v>
      </c>
      <c r="S972" t="b">
        <v>0</v>
      </c>
      <c r="T972" t="s">
        <v>86</v>
      </c>
      <c r="U972" t="b">
        <v>0</v>
      </c>
      <c r="V972" t="s">
        <v>1780</v>
      </c>
      <c r="W972" s="1">
        <v>44635.565983796296</v>
      </c>
      <c r="X972">
        <v>106</v>
      </c>
      <c r="Y972">
        <v>21</v>
      </c>
      <c r="Z972">
        <v>0</v>
      </c>
      <c r="AA972">
        <v>21</v>
      </c>
      <c r="AB972">
        <v>0</v>
      </c>
      <c r="AC972">
        <v>1</v>
      </c>
      <c r="AD972">
        <v>7</v>
      </c>
      <c r="AE972">
        <v>0</v>
      </c>
      <c r="AF972">
        <v>0</v>
      </c>
      <c r="AG972">
        <v>0</v>
      </c>
      <c r="AH972" t="s">
        <v>122</v>
      </c>
      <c r="AI972" s="1">
        <v>44635.577453703707</v>
      </c>
      <c r="AJ972">
        <v>30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7</v>
      </c>
      <c r="AQ972">
        <v>0</v>
      </c>
      <c r="AR972">
        <v>0</v>
      </c>
      <c r="AS972">
        <v>0</v>
      </c>
      <c r="AT972" t="s">
        <v>86</v>
      </c>
      <c r="AU972" t="s">
        <v>86</v>
      </c>
      <c r="AV972" t="s">
        <v>86</v>
      </c>
      <c r="AW972" t="s">
        <v>86</v>
      </c>
      <c r="AX972" t="s">
        <v>86</v>
      </c>
      <c r="AY972" t="s">
        <v>86</v>
      </c>
      <c r="AZ972" t="s">
        <v>86</v>
      </c>
      <c r="BA972" t="s">
        <v>86</v>
      </c>
      <c r="BB972" t="s">
        <v>86</v>
      </c>
      <c r="BC972" t="s">
        <v>86</v>
      </c>
      <c r="BD972" t="s">
        <v>86</v>
      </c>
      <c r="BE972" t="s">
        <v>86</v>
      </c>
    </row>
    <row r="973" spans="1:57" x14ac:dyDescent="0.45">
      <c r="A973" t="s">
        <v>2152</v>
      </c>
      <c r="B973" t="s">
        <v>77</v>
      </c>
      <c r="C973" t="s">
        <v>2092</v>
      </c>
      <c r="D973" t="s">
        <v>79</v>
      </c>
      <c r="E973" s="2" t="str">
        <f t="shared" si="20"/>
        <v>FX22034653</v>
      </c>
      <c r="F973" t="s">
        <v>80</v>
      </c>
      <c r="G973" t="s">
        <v>80</v>
      </c>
      <c r="H973" t="s">
        <v>81</v>
      </c>
      <c r="I973" t="s">
        <v>2153</v>
      </c>
      <c r="J973">
        <v>28</v>
      </c>
      <c r="K973" t="s">
        <v>83</v>
      </c>
      <c r="L973" t="s">
        <v>84</v>
      </c>
      <c r="M973" t="s">
        <v>85</v>
      </c>
      <c r="N973">
        <v>2</v>
      </c>
      <c r="O973" s="1">
        <v>44635.563645833332</v>
      </c>
      <c r="P973" s="1">
        <v>44635.577893518515</v>
      </c>
      <c r="Q973">
        <v>1106</v>
      </c>
      <c r="R973">
        <v>125</v>
      </c>
      <c r="S973" t="b">
        <v>0</v>
      </c>
      <c r="T973" t="s">
        <v>86</v>
      </c>
      <c r="U973" t="b">
        <v>0</v>
      </c>
      <c r="V973" t="s">
        <v>1895</v>
      </c>
      <c r="W973" s="1">
        <v>44635.565937500003</v>
      </c>
      <c r="X973">
        <v>88</v>
      </c>
      <c r="Y973">
        <v>21</v>
      </c>
      <c r="Z973">
        <v>0</v>
      </c>
      <c r="AA973">
        <v>21</v>
      </c>
      <c r="AB973">
        <v>0</v>
      </c>
      <c r="AC973">
        <v>1</v>
      </c>
      <c r="AD973">
        <v>7</v>
      </c>
      <c r="AE973">
        <v>0</v>
      </c>
      <c r="AF973">
        <v>0</v>
      </c>
      <c r="AG973">
        <v>0</v>
      </c>
      <c r="AH973" t="s">
        <v>122</v>
      </c>
      <c r="AI973" s="1">
        <v>44635.577893518515</v>
      </c>
      <c r="AJ973">
        <v>37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7</v>
      </c>
      <c r="AQ973">
        <v>0</v>
      </c>
      <c r="AR973">
        <v>0</v>
      </c>
      <c r="AS973">
        <v>0</v>
      </c>
      <c r="AT973" t="s">
        <v>86</v>
      </c>
      <c r="AU973" t="s">
        <v>86</v>
      </c>
      <c r="AV973" t="s">
        <v>86</v>
      </c>
      <c r="AW973" t="s">
        <v>86</v>
      </c>
      <c r="AX973" t="s">
        <v>86</v>
      </c>
      <c r="AY973" t="s">
        <v>86</v>
      </c>
      <c r="AZ973" t="s">
        <v>86</v>
      </c>
      <c r="BA973" t="s">
        <v>86</v>
      </c>
      <c r="BB973" t="s">
        <v>86</v>
      </c>
      <c r="BC973" t="s">
        <v>86</v>
      </c>
      <c r="BD973" t="s">
        <v>86</v>
      </c>
      <c r="BE973" t="s">
        <v>86</v>
      </c>
    </row>
    <row r="974" spans="1:57" x14ac:dyDescent="0.45">
      <c r="A974" t="s">
        <v>2154</v>
      </c>
      <c r="B974" t="s">
        <v>77</v>
      </c>
      <c r="C974" t="s">
        <v>2092</v>
      </c>
      <c r="D974" t="s">
        <v>79</v>
      </c>
      <c r="E974" s="2" t="str">
        <f t="shared" si="20"/>
        <v>FX22034653</v>
      </c>
      <c r="F974" t="s">
        <v>80</v>
      </c>
      <c r="G974" t="s">
        <v>80</v>
      </c>
      <c r="H974" t="s">
        <v>81</v>
      </c>
      <c r="I974" t="s">
        <v>2155</v>
      </c>
      <c r="J974">
        <v>61</v>
      </c>
      <c r="K974" t="s">
        <v>83</v>
      </c>
      <c r="L974" t="s">
        <v>84</v>
      </c>
      <c r="M974" t="s">
        <v>85</v>
      </c>
      <c r="N974">
        <v>2</v>
      </c>
      <c r="O974" s="1">
        <v>44635.563761574071</v>
      </c>
      <c r="P974" s="1">
        <v>44635.579398148147</v>
      </c>
      <c r="Q974">
        <v>1101</v>
      </c>
      <c r="R974">
        <v>250</v>
      </c>
      <c r="S974" t="b">
        <v>0</v>
      </c>
      <c r="T974" t="s">
        <v>86</v>
      </c>
      <c r="U974" t="b">
        <v>0</v>
      </c>
      <c r="V974" t="s">
        <v>2088</v>
      </c>
      <c r="W974" s="1">
        <v>44635.566192129627</v>
      </c>
      <c r="X974">
        <v>109</v>
      </c>
      <c r="Y974">
        <v>56</v>
      </c>
      <c r="Z974">
        <v>0</v>
      </c>
      <c r="AA974">
        <v>56</v>
      </c>
      <c r="AB974">
        <v>0</v>
      </c>
      <c r="AC974">
        <v>1</v>
      </c>
      <c r="AD974">
        <v>5</v>
      </c>
      <c r="AE974">
        <v>0</v>
      </c>
      <c r="AF974">
        <v>0</v>
      </c>
      <c r="AG974">
        <v>0</v>
      </c>
      <c r="AH974" t="s">
        <v>91</v>
      </c>
      <c r="AI974" s="1">
        <v>44635.579398148147</v>
      </c>
      <c r="AJ974">
        <v>141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5</v>
      </c>
      <c r="AQ974">
        <v>0</v>
      </c>
      <c r="AR974">
        <v>0</v>
      </c>
      <c r="AS974">
        <v>0</v>
      </c>
      <c r="AT974" t="s">
        <v>86</v>
      </c>
      <c r="AU974" t="s">
        <v>86</v>
      </c>
      <c r="AV974" t="s">
        <v>86</v>
      </c>
      <c r="AW974" t="s">
        <v>86</v>
      </c>
      <c r="AX974" t="s">
        <v>86</v>
      </c>
      <c r="AY974" t="s">
        <v>86</v>
      </c>
      <c r="AZ974" t="s">
        <v>86</v>
      </c>
      <c r="BA974" t="s">
        <v>86</v>
      </c>
      <c r="BB974" t="s">
        <v>86</v>
      </c>
      <c r="BC974" t="s">
        <v>86</v>
      </c>
      <c r="BD974" t="s">
        <v>86</v>
      </c>
      <c r="BE974" t="s">
        <v>86</v>
      </c>
    </row>
    <row r="975" spans="1:57" x14ac:dyDescent="0.45">
      <c r="A975" t="s">
        <v>2156</v>
      </c>
      <c r="B975" t="s">
        <v>77</v>
      </c>
      <c r="C975" t="s">
        <v>2092</v>
      </c>
      <c r="D975" t="s">
        <v>79</v>
      </c>
      <c r="E975" s="2" t="str">
        <f t="shared" si="20"/>
        <v>FX22034653</v>
      </c>
      <c r="F975" t="s">
        <v>80</v>
      </c>
      <c r="G975" t="s">
        <v>80</v>
      </c>
      <c r="H975" t="s">
        <v>81</v>
      </c>
      <c r="I975" t="s">
        <v>2157</v>
      </c>
      <c r="J975">
        <v>28</v>
      </c>
      <c r="K975" t="s">
        <v>83</v>
      </c>
      <c r="L975" t="s">
        <v>84</v>
      </c>
      <c r="M975" t="s">
        <v>85</v>
      </c>
      <c r="N975">
        <v>2</v>
      </c>
      <c r="O975" s="1">
        <v>44635.564097222225</v>
      </c>
      <c r="P975" s="1">
        <v>44635.578287037039</v>
      </c>
      <c r="Q975">
        <v>1100</v>
      </c>
      <c r="R975">
        <v>126</v>
      </c>
      <c r="S975" t="b">
        <v>0</v>
      </c>
      <c r="T975" t="s">
        <v>86</v>
      </c>
      <c r="U975" t="b">
        <v>0</v>
      </c>
      <c r="V975" t="s">
        <v>1900</v>
      </c>
      <c r="W975" s="1">
        <v>44635.566018518519</v>
      </c>
      <c r="X975">
        <v>93</v>
      </c>
      <c r="Y975">
        <v>21</v>
      </c>
      <c r="Z975">
        <v>0</v>
      </c>
      <c r="AA975">
        <v>21</v>
      </c>
      <c r="AB975">
        <v>0</v>
      </c>
      <c r="AC975">
        <v>1</v>
      </c>
      <c r="AD975">
        <v>7</v>
      </c>
      <c r="AE975">
        <v>0</v>
      </c>
      <c r="AF975">
        <v>0</v>
      </c>
      <c r="AG975">
        <v>0</v>
      </c>
      <c r="AH975" t="s">
        <v>122</v>
      </c>
      <c r="AI975" s="1">
        <v>44635.578287037039</v>
      </c>
      <c r="AJ975">
        <v>33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7</v>
      </c>
      <c r="AQ975">
        <v>0</v>
      </c>
      <c r="AR975">
        <v>0</v>
      </c>
      <c r="AS975">
        <v>0</v>
      </c>
      <c r="AT975" t="s">
        <v>86</v>
      </c>
      <c r="AU975" t="s">
        <v>86</v>
      </c>
      <c r="AV975" t="s">
        <v>86</v>
      </c>
      <c r="AW975" t="s">
        <v>86</v>
      </c>
      <c r="AX975" t="s">
        <v>86</v>
      </c>
      <c r="AY975" t="s">
        <v>86</v>
      </c>
      <c r="AZ975" t="s">
        <v>86</v>
      </c>
      <c r="BA975" t="s">
        <v>86</v>
      </c>
      <c r="BB975" t="s">
        <v>86</v>
      </c>
      <c r="BC975" t="s">
        <v>86</v>
      </c>
      <c r="BD975" t="s">
        <v>86</v>
      </c>
      <c r="BE975" t="s">
        <v>86</v>
      </c>
    </row>
    <row r="976" spans="1:57" x14ac:dyDescent="0.45">
      <c r="A976" t="s">
        <v>2158</v>
      </c>
      <c r="B976" t="s">
        <v>77</v>
      </c>
      <c r="C976" t="s">
        <v>2092</v>
      </c>
      <c r="D976" t="s">
        <v>79</v>
      </c>
      <c r="E976" s="2" t="str">
        <f t="shared" si="20"/>
        <v>FX22034653</v>
      </c>
      <c r="F976" t="s">
        <v>80</v>
      </c>
      <c r="G976" t="s">
        <v>80</v>
      </c>
      <c r="H976" t="s">
        <v>81</v>
      </c>
      <c r="I976" t="s">
        <v>2159</v>
      </c>
      <c r="J976">
        <v>28</v>
      </c>
      <c r="K976" t="s">
        <v>83</v>
      </c>
      <c r="L976" t="s">
        <v>84</v>
      </c>
      <c r="M976" t="s">
        <v>85</v>
      </c>
      <c r="N976">
        <v>2</v>
      </c>
      <c r="O976" s="1">
        <v>44635.564351851855</v>
      </c>
      <c r="P976" s="1">
        <v>44635.578645833331</v>
      </c>
      <c r="Q976">
        <v>1105</v>
      </c>
      <c r="R976">
        <v>130</v>
      </c>
      <c r="S976" t="b">
        <v>0</v>
      </c>
      <c r="T976" t="s">
        <v>86</v>
      </c>
      <c r="U976" t="b">
        <v>0</v>
      </c>
      <c r="V976" t="s">
        <v>1797</v>
      </c>
      <c r="W976" s="1">
        <v>44635.566122685188</v>
      </c>
      <c r="X976">
        <v>100</v>
      </c>
      <c r="Y976">
        <v>21</v>
      </c>
      <c r="Z976">
        <v>0</v>
      </c>
      <c r="AA976">
        <v>21</v>
      </c>
      <c r="AB976">
        <v>0</v>
      </c>
      <c r="AC976">
        <v>1</v>
      </c>
      <c r="AD976">
        <v>7</v>
      </c>
      <c r="AE976">
        <v>0</v>
      </c>
      <c r="AF976">
        <v>0</v>
      </c>
      <c r="AG976">
        <v>0</v>
      </c>
      <c r="AH976" t="s">
        <v>122</v>
      </c>
      <c r="AI976" s="1">
        <v>44635.578645833331</v>
      </c>
      <c r="AJ976">
        <v>30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7</v>
      </c>
      <c r="AQ976">
        <v>0</v>
      </c>
      <c r="AR976">
        <v>0</v>
      </c>
      <c r="AS976">
        <v>0</v>
      </c>
      <c r="AT976" t="s">
        <v>86</v>
      </c>
      <c r="AU976" t="s">
        <v>86</v>
      </c>
      <c r="AV976" t="s">
        <v>86</v>
      </c>
      <c r="AW976" t="s">
        <v>86</v>
      </c>
      <c r="AX976" t="s">
        <v>86</v>
      </c>
      <c r="AY976" t="s">
        <v>86</v>
      </c>
      <c r="AZ976" t="s">
        <v>86</v>
      </c>
      <c r="BA976" t="s">
        <v>86</v>
      </c>
      <c r="BB976" t="s">
        <v>86</v>
      </c>
      <c r="BC976" t="s">
        <v>86</v>
      </c>
      <c r="BD976" t="s">
        <v>86</v>
      </c>
      <c r="BE976" t="s">
        <v>86</v>
      </c>
    </row>
    <row r="977" spans="1:57" x14ac:dyDescent="0.45">
      <c r="A977" t="s">
        <v>2160</v>
      </c>
      <c r="B977" t="s">
        <v>77</v>
      </c>
      <c r="C977" t="s">
        <v>2092</v>
      </c>
      <c r="D977" t="s">
        <v>79</v>
      </c>
      <c r="E977" s="2" t="str">
        <f t="shared" si="20"/>
        <v>FX22034653</v>
      </c>
      <c r="F977" t="s">
        <v>80</v>
      </c>
      <c r="G977" t="s">
        <v>80</v>
      </c>
      <c r="H977" t="s">
        <v>81</v>
      </c>
      <c r="I977" t="s">
        <v>2161</v>
      </c>
      <c r="J977">
        <v>56</v>
      </c>
      <c r="K977" t="s">
        <v>83</v>
      </c>
      <c r="L977" t="s">
        <v>84</v>
      </c>
      <c r="M977" t="s">
        <v>85</v>
      </c>
      <c r="N977">
        <v>2</v>
      </c>
      <c r="O977" s="1">
        <v>44635.564421296294</v>
      </c>
      <c r="P977" s="1">
        <v>44635.579224537039</v>
      </c>
      <c r="Q977">
        <v>1077</v>
      </c>
      <c r="R977">
        <v>202</v>
      </c>
      <c r="S977" t="b">
        <v>0</v>
      </c>
      <c r="T977" t="s">
        <v>86</v>
      </c>
      <c r="U977" t="b">
        <v>0</v>
      </c>
      <c r="V977" t="s">
        <v>2162</v>
      </c>
      <c r="W977" s="1">
        <v>44635.56690972222</v>
      </c>
      <c r="X977">
        <v>153</v>
      </c>
      <c r="Y977">
        <v>51</v>
      </c>
      <c r="Z977">
        <v>0</v>
      </c>
      <c r="AA977">
        <v>51</v>
      </c>
      <c r="AB977">
        <v>0</v>
      </c>
      <c r="AC977">
        <v>0</v>
      </c>
      <c r="AD977">
        <v>5</v>
      </c>
      <c r="AE977">
        <v>0</v>
      </c>
      <c r="AF977">
        <v>0</v>
      </c>
      <c r="AG977">
        <v>0</v>
      </c>
      <c r="AH977" t="s">
        <v>122</v>
      </c>
      <c r="AI977" s="1">
        <v>44635.579224537039</v>
      </c>
      <c r="AJ977">
        <v>49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5</v>
      </c>
      <c r="AQ977">
        <v>0</v>
      </c>
      <c r="AR977">
        <v>0</v>
      </c>
      <c r="AS977">
        <v>0</v>
      </c>
      <c r="AT977" t="s">
        <v>86</v>
      </c>
      <c r="AU977" t="s">
        <v>86</v>
      </c>
      <c r="AV977" t="s">
        <v>86</v>
      </c>
      <c r="AW977" t="s">
        <v>86</v>
      </c>
      <c r="AX977" t="s">
        <v>86</v>
      </c>
      <c r="AY977" t="s">
        <v>86</v>
      </c>
      <c r="AZ977" t="s">
        <v>86</v>
      </c>
      <c r="BA977" t="s">
        <v>86</v>
      </c>
      <c r="BB977" t="s">
        <v>86</v>
      </c>
      <c r="BC977" t="s">
        <v>86</v>
      </c>
      <c r="BD977" t="s">
        <v>86</v>
      </c>
      <c r="BE977" t="s">
        <v>86</v>
      </c>
    </row>
    <row r="978" spans="1:57" x14ac:dyDescent="0.45">
      <c r="A978" t="s">
        <v>2163</v>
      </c>
      <c r="B978" t="s">
        <v>77</v>
      </c>
      <c r="C978" t="s">
        <v>2092</v>
      </c>
      <c r="D978" t="s">
        <v>79</v>
      </c>
      <c r="E978" s="2" t="str">
        <f t="shared" si="20"/>
        <v>FX22034653</v>
      </c>
      <c r="F978" t="s">
        <v>80</v>
      </c>
      <c r="G978" t="s">
        <v>80</v>
      </c>
      <c r="H978" t="s">
        <v>81</v>
      </c>
      <c r="I978" t="s">
        <v>2164</v>
      </c>
      <c r="J978">
        <v>61</v>
      </c>
      <c r="K978" t="s">
        <v>83</v>
      </c>
      <c r="L978" t="s">
        <v>84</v>
      </c>
      <c r="M978" t="s">
        <v>85</v>
      </c>
      <c r="N978">
        <v>2</v>
      </c>
      <c r="O978" s="1">
        <v>44635.564606481479</v>
      </c>
      <c r="P978" s="1">
        <v>44635.580069444448</v>
      </c>
      <c r="Q978">
        <v>1007</v>
      </c>
      <c r="R978">
        <v>329</v>
      </c>
      <c r="S978" t="b">
        <v>0</v>
      </c>
      <c r="T978" t="s">
        <v>86</v>
      </c>
      <c r="U978" t="b">
        <v>0</v>
      </c>
      <c r="V978" t="s">
        <v>2108</v>
      </c>
      <c r="W978" s="1">
        <v>44635.567696759259</v>
      </c>
      <c r="X978">
        <v>211</v>
      </c>
      <c r="Y978">
        <v>56</v>
      </c>
      <c r="Z978">
        <v>0</v>
      </c>
      <c r="AA978">
        <v>56</v>
      </c>
      <c r="AB978">
        <v>0</v>
      </c>
      <c r="AC978">
        <v>0</v>
      </c>
      <c r="AD978">
        <v>5</v>
      </c>
      <c r="AE978">
        <v>0</v>
      </c>
      <c r="AF978">
        <v>0</v>
      </c>
      <c r="AG978">
        <v>0</v>
      </c>
      <c r="AH978" t="s">
        <v>106</v>
      </c>
      <c r="AI978" s="1">
        <v>44635.580069444448</v>
      </c>
      <c r="AJ978">
        <v>118</v>
      </c>
      <c r="AK978">
        <v>1</v>
      </c>
      <c r="AL978">
        <v>0</v>
      </c>
      <c r="AM978">
        <v>1</v>
      </c>
      <c r="AN978">
        <v>0</v>
      </c>
      <c r="AO978">
        <v>1</v>
      </c>
      <c r="AP978">
        <v>4</v>
      </c>
      <c r="AQ978">
        <v>0</v>
      </c>
      <c r="AR978">
        <v>0</v>
      </c>
      <c r="AS978">
        <v>0</v>
      </c>
      <c r="AT978" t="s">
        <v>86</v>
      </c>
      <c r="AU978" t="s">
        <v>86</v>
      </c>
      <c r="AV978" t="s">
        <v>86</v>
      </c>
      <c r="AW978" t="s">
        <v>86</v>
      </c>
      <c r="AX978" t="s">
        <v>86</v>
      </c>
      <c r="AY978" t="s">
        <v>86</v>
      </c>
      <c r="AZ978" t="s">
        <v>86</v>
      </c>
      <c r="BA978" t="s">
        <v>86</v>
      </c>
      <c r="BB978" t="s">
        <v>86</v>
      </c>
      <c r="BC978" t="s">
        <v>86</v>
      </c>
      <c r="BD978" t="s">
        <v>86</v>
      </c>
      <c r="BE978" t="s">
        <v>86</v>
      </c>
    </row>
    <row r="979" spans="1:57" x14ac:dyDescent="0.45">
      <c r="A979" t="s">
        <v>2165</v>
      </c>
      <c r="B979" t="s">
        <v>77</v>
      </c>
      <c r="C979" t="s">
        <v>2092</v>
      </c>
      <c r="D979" t="s">
        <v>79</v>
      </c>
      <c r="E979" s="2" t="str">
        <f t="shared" si="20"/>
        <v>FX22034653</v>
      </c>
      <c r="F979" t="s">
        <v>80</v>
      </c>
      <c r="G979" t="s">
        <v>80</v>
      </c>
      <c r="H979" t="s">
        <v>81</v>
      </c>
      <c r="I979" t="s">
        <v>2166</v>
      </c>
      <c r="J979">
        <v>56</v>
      </c>
      <c r="K979" t="s">
        <v>83</v>
      </c>
      <c r="L979" t="s">
        <v>84</v>
      </c>
      <c r="M979" t="s">
        <v>85</v>
      </c>
      <c r="N979">
        <v>2</v>
      </c>
      <c r="O979" s="1">
        <v>44635.564814814818</v>
      </c>
      <c r="P979" s="1">
        <v>44635.57980324074</v>
      </c>
      <c r="Q979">
        <v>1141</v>
      </c>
      <c r="R979">
        <v>154</v>
      </c>
      <c r="S979" t="b">
        <v>0</v>
      </c>
      <c r="T979" t="s">
        <v>86</v>
      </c>
      <c r="U979" t="b">
        <v>0</v>
      </c>
      <c r="V979" t="s">
        <v>1816</v>
      </c>
      <c r="W979" s="1">
        <v>44635.56689814815</v>
      </c>
      <c r="X979">
        <v>105</v>
      </c>
      <c r="Y979">
        <v>51</v>
      </c>
      <c r="Z979">
        <v>0</v>
      </c>
      <c r="AA979">
        <v>51</v>
      </c>
      <c r="AB979">
        <v>0</v>
      </c>
      <c r="AC979">
        <v>0</v>
      </c>
      <c r="AD979">
        <v>5</v>
      </c>
      <c r="AE979">
        <v>0</v>
      </c>
      <c r="AF979">
        <v>0</v>
      </c>
      <c r="AG979">
        <v>0</v>
      </c>
      <c r="AH979" t="s">
        <v>122</v>
      </c>
      <c r="AI979" s="1">
        <v>44635.57980324074</v>
      </c>
      <c r="AJ979">
        <v>49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5</v>
      </c>
      <c r="AQ979">
        <v>0</v>
      </c>
      <c r="AR979">
        <v>0</v>
      </c>
      <c r="AS979">
        <v>0</v>
      </c>
      <c r="AT979" t="s">
        <v>86</v>
      </c>
      <c r="AU979" t="s">
        <v>86</v>
      </c>
      <c r="AV979" t="s">
        <v>86</v>
      </c>
      <c r="AW979" t="s">
        <v>86</v>
      </c>
      <c r="AX979" t="s">
        <v>86</v>
      </c>
      <c r="AY979" t="s">
        <v>86</v>
      </c>
      <c r="AZ979" t="s">
        <v>86</v>
      </c>
      <c r="BA979" t="s">
        <v>86</v>
      </c>
      <c r="BB979" t="s">
        <v>86</v>
      </c>
      <c r="BC979" t="s">
        <v>86</v>
      </c>
      <c r="BD979" t="s">
        <v>86</v>
      </c>
      <c r="BE979" t="s">
        <v>86</v>
      </c>
    </row>
    <row r="980" spans="1:57" x14ac:dyDescent="0.45">
      <c r="A980" t="s">
        <v>2167</v>
      </c>
      <c r="B980" t="s">
        <v>77</v>
      </c>
      <c r="C980" t="s">
        <v>2092</v>
      </c>
      <c r="D980" t="s">
        <v>79</v>
      </c>
      <c r="E980" s="2" t="str">
        <f t="shared" si="20"/>
        <v>FX22034653</v>
      </c>
      <c r="F980" t="s">
        <v>80</v>
      </c>
      <c r="G980" t="s">
        <v>80</v>
      </c>
      <c r="H980" t="s">
        <v>81</v>
      </c>
      <c r="I980" t="s">
        <v>2168</v>
      </c>
      <c r="J980">
        <v>28</v>
      </c>
      <c r="K980" t="s">
        <v>83</v>
      </c>
      <c r="L980" t="s">
        <v>84</v>
      </c>
      <c r="M980" t="s">
        <v>85</v>
      </c>
      <c r="N980">
        <v>2</v>
      </c>
      <c r="O980" s="1">
        <v>44635.565115740741</v>
      </c>
      <c r="P980" s="1">
        <v>44635.58053240741</v>
      </c>
      <c r="Q980">
        <v>1172</v>
      </c>
      <c r="R980">
        <v>160</v>
      </c>
      <c r="S980" t="b">
        <v>0</v>
      </c>
      <c r="T980" t="s">
        <v>86</v>
      </c>
      <c r="U980" t="b">
        <v>0</v>
      </c>
      <c r="V980" t="s">
        <v>1895</v>
      </c>
      <c r="W980" s="1">
        <v>44635.566678240742</v>
      </c>
      <c r="X980">
        <v>63</v>
      </c>
      <c r="Y980">
        <v>21</v>
      </c>
      <c r="Z980">
        <v>0</v>
      </c>
      <c r="AA980">
        <v>21</v>
      </c>
      <c r="AB980">
        <v>0</v>
      </c>
      <c r="AC980">
        <v>1</v>
      </c>
      <c r="AD980">
        <v>7</v>
      </c>
      <c r="AE980">
        <v>0</v>
      </c>
      <c r="AF980">
        <v>0</v>
      </c>
      <c r="AG980">
        <v>0</v>
      </c>
      <c r="AH980" t="s">
        <v>91</v>
      </c>
      <c r="AI980" s="1">
        <v>44635.58053240741</v>
      </c>
      <c r="AJ980">
        <v>97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7</v>
      </c>
      <c r="AQ980">
        <v>0</v>
      </c>
      <c r="AR980">
        <v>0</v>
      </c>
      <c r="AS980">
        <v>0</v>
      </c>
      <c r="AT980" t="s">
        <v>86</v>
      </c>
      <c r="AU980" t="s">
        <v>86</v>
      </c>
      <c r="AV980" t="s">
        <v>86</v>
      </c>
      <c r="AW980" t="s">
        <v>86</v>
      </c>
      <c r="AX980" t="s">
        <v>86</v>
      </c>
      <c r="AY980" t="s">
        <v>86</v>
      </c>
      <c r="AZ980" t="s">
        <v>86</v>
      </c>
      <c r="BA980" t="s">
        <v>86</v>
      </c>
      <c r="BB980" t="s">
        <v>86</v>
      </c>
      <c r="BC980" t="s">
        <v>86</v>
      </c>
      <c r="BD980" t="s">
        <v>86</v>
      </c>
      <c r="BE980" t="s">
        <v>86</v>
      </c>
    </row>
    <row r="981" spans="1:57" x14ac:dyDescent="0.45">
      <c r="A981" t="s">
        <v>2169</v>
      </c>
      <c r="B981" t="s">
        <v>77</v>
      </c>
      <c r="C981" t="s">
        <v>2092</v>
      </c>
      <c r="D981" t="s">
        <v>79</v>
      </c>
      <c r="E981" s="2" t="str">
        <f t="shared" si="20"/>
        <v>FX22034653</v>
      </c>
      <c r="F981" t="s">
        <v>80</v>
      </c>
      <c r="G981" t="s">
        <v>80</v>
      </c>
      <c r="H981" t="s">
        <v>81</v>
      </c>
      <c r="I981" t="s">
        <v>2170</v>
      </c>
      <c r="J981">
        <v>28</v>
      </c>
      <c r="K981" t="s">
        <v>83</v>
      </c>
      <c r="L981" t="s">
        <v>84</v>
      </c>
      <c r="M981" t="s">
        <v>85</v>
      </c>
      <c r="N981">
        <v>2</v>
      </c>
      <c r="O981" s="1">
        <v>44635.565381944441</v>
      </c>
      <c r="P981" s="1">
        <v>44635.580092592594</v>
      </c>
      <c r="Q981">
        <v>1155</v>
      </c>
      <c r="R981">
        <v>116</v>
      </c>
      <c r="S981" t="b">
        <v>0</v>
      </c>
      <c r="T981" t="s">
        <v>86</v>
      </c>
      <c r="U981" t="b">
        <v>0</v>
      </c>
      <c r="V981" t="s">
        <v>1780</v>
      </c>
      <c r="W981" s="1">
        <v>44635.567060185182</v>
      </c>
      <c r="X981">
        <v>92</v>
      </c>
      <c r="Y981">
        <v>21</v>
      </c>
      <c r="Z981">
        <v>0</v>
      </c>
      <c r="AA981">
        <v>21</v>
      </c>
      <c r="AB981">
        <v>0</v>
      </c>
      <c r="AC981">
        <v>1</v>
      </c>
      <c r="AD981">
        <v>7</v>
      </c>
      <c r="AE981">
        <v>0</v>
      </c>
      <c r="AF981">
        <v>0</v>
      </c>
      <c r="AG981">
        <v>0</v>
      </c>
      <c r="AH981" t="s">
        <v>122</v>
      </c>
      <c r="AI981" s="1">
        <v>44635.580092592594</v>
      </c>
      <c r="AJ981">
        <v>24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7</v>
      </c>
      <c r="AQ981">
        <v>0</v>
      </c>
      <c r="AR981">
        <v>0</v>
      </c>
      <c r="AS981">
        <v>0</v>
      </c>
      <c r="AT981" t="s">
        <v>86</v>
      </c>
      <c r="AU981" t="s">
        <v>86</v>
      </c>
      <c r="AV981" t="s">
        <v>86</v>
      </c>
      <c r="AW981" t="s">
        <v>86</v>
      </c>
      <c r="AX981" t="s">
        <v>86</v>
      </c>
      <c r="AY981" t="s">
        <v>86</v>
      </c>
      <c r="AZ981" t="s">
        <v>86</v>
      </c>
      <c r="BA981" t="s">
        <v>86</v>
      </c>
      <c r="BB981" t="s">
        <v>86</v>
      </c>
      <c r="BC981" t="s">
        <v>86</v>
      </c>
      <c r="BD981" t="s">
        <v>86</v>
      </c>
      <c r="BE981" t="s">
        <v>86</v>
      </c>
    </row>
    <row r="982" spans="1:57" x14ac:dyDescent="0.45">
      <c r="A982" t="s">
        <v>2171</v>
      </c>
      <c r="B982" t="s">
        <v>77</v>
      </c>
      <c r="C982" t="s">
        <v>2092</v>
      </c>
      <c r="D982" t="s">
        <v>79</v>
      </c>
      <c r="E982" s="2" t="str">
        <f t="shared" si="20"/>
        <v>FX22034653</v>
      </c>
      <c r="F982" t="s">
        <v>80</v>
      </c>
      <c r="G982" t="s">
        <v>80</v>
      </c>
      <c r="H982" t="s">
        <v>81</v>
      </c>
      <c r="I982" t="s">
        <v>2172</v>
      </c>
      <c r="J982">
        <v>61</v>
      </c>
      <c r="K982" t="s">
        <v>83</v>
      </c>
      <c r="L982" t="s">
        <v>84</v>
      </c>
      <c r="M982" t="s">
        <v>85</v>
      </c>
      <c r="N982">
        <v>2</v>
      </c>
      <c r="O982" s="1">
        <v>44635.565439814818</v>
      </c>
      <c r="P982" s="1">
        <v>44635.581180555557</v>
      </c>
      <c r="Q982">
        <v>1141</v>
      </c>
      <c r="R982">
        <v>219</v>
      </c>
      <c r="S982" t="b">
        <v>0</v>
      </c>
      <c r="T982" t="s">
        <v>86</v>
      </c>
      <c r="U982" t="b">
        <v>0</v>
      </c>
      <c r="V982" t="s">
        <v>1900</v>
      </c>
      <c r="W982" s="1">
        <v>44635.567465277774</v>
      </c>
      <c r="X982">
        <v>124</v>
      </c>
      <c r="Y982">
        <v>56</v>
      </c>
      <c r="Z982">
        <v>0</v>
      </c>
      <c r="AA982">
        <v>56</v>
      </c>
      <c r="AB982">
        <v>0</v>
      </c>
      <c r="AC982">
        <v>1</v>
      </c>
      <c r="AD982">
        <v>5</v>
      </c>
      <c r="AE982">
        <v>0</v>
      </c>
      <c r="AF982">
        <v>0</v>
      </c>
      <c r="AG982">
        <v>0</v>
      </c>
      <c r="AH982" t="s">
        <v>106</v>
      </c>
      <c r="AI982" s="1">
        <v>44635.581180555557</v>
      </c>
      <c r="AJ982">
        <v>95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5</v>
      </c>
      <c r="AQ982">
        <v>0</v>
      </c>
      <c r="AR982">
        <v>0</v>
      </c>
      <c r="AS982">
        <v>0</v>
      </c>
      <c r="AT982" t="s">
        <v>86</v>
      </c>
      <c r="AU982" t="s">
        <v>86</v>
      </c>
      <c r="AV982" t="s">
        <v>86</v>
      </c>
      <c r="AW982" t="s">
        <v>86</v>
      </c>
      <c r="AX982" t="s">
        <v>86</v>
      </c>
      <c r="AY982" t="s">
        <v>86</v>
      </c>
      <c r="AZ982" t="s">
        <v>86</v>
      </c>
      <c r="BA982" t="s">
        <v>86</v>
      </c>
      <c r="BB982" t="s">
        <v>86</v>
      </c>
      <c r="BC982" t="s">
        <v>86</v>
      </c>
      <c r="BD982" t="s">
        <v>86</v>
      </c>
      <c r="BE982" t="s">
        <v>86</v>
      </c>
    </row>
    <row r="983" spans="1:57" x14ac:dyDescent="0.45">
      <c r="A983" t="s">
        <v>2173</v>
      </c>
      <c r="B983" t="s">
        <v>77</v>
      </c>
      <c r="C983" t="s">
        <v>2092</v>
      </c>
      <c r="D983" t="s">
        <v>79</v>
      </c>
      <c r="E983" s="2" t="str">
        <f t="shared" si="20"/>
        <v>FX22034653</v>
      </c>
      <c r="F983" t="s">
        <v>80</v>
      </c>
      <c r="G983" t="s">
        <v>80</v>
      </c>
      <c r="H983" t="s">
        <v>81</v>
      </c>
      <c r="I983" t="s">
        <v>2174</v>
      </c>
      <c r="J983">
        <v>28</v>
      </c>
      <c r="K983" t="s">
        <v>83</v>
      </c>
      <c r="L983" t="s">
        <v>84</v>
      </c>
      <c r="M983" t="s">
        <v>85</v>
      </c>
      <c r="N983">
        <v>2</v>
      </c>
      <c r="O983" s="1">
        <v>44635.565787037034</v>
      </c>
      <c r="P983" s="1">
        <v>44635.580659722225</v>
      </c>
      <c r="Q983">
        <v>1136</v>
      </c>
      <c r="R983">
        <v>149</v>
      </c>
      <c r="S983" t="b">
        <v>0</v>
      </c>
      <c r="T983" t="s">
        <v>86</v>
      </c>
      <c r="U983" t="b">
        <v>0</v>
      </c>
      <c r="V983" t="s">
        <v>1797</v>
      </c>
      <c r="W983" s="1">
        <v>44635.567303240743</v>
      </c>
      <c r="X983">
        <v>101</v>
      </c>
      <c r="Y983">
        <v>21</v>
      </c>
      <c r="Z983">
        <v>0</v>
      </c>
      <c r="AA983">
        <v>21</v>
      </c>
      <c r="AB983">
        <v>0</v>
      </c>
      <c r="AC983">
        <v>1</v>
      </c>
      <c r="AD983">
        <v>7</v>
      </c>
      <c r="AE983">
        <v>0</v>
      </c>
      <c r="AF983">
        <v>0</v>
      </c>
      <c r="AG983">
        <v>0</v>
      </c>
      <c r="AH983" t="s">
        <v>122</v>
      </c>
      <c r="AI983" s="1">
        <v>44635.580659722225</v>
      </c>
      <c r="AJ983">
        <v>48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7</v>
      </c>
      <c r="AQ983">
        <v>0</v>
      </c>
      <c r="AR983">
        <v>0</v>
      </c>
      <c r="AS983">
        <v>0</v>
      </c>
      <c r="AT983" t="s">
        <v>86</v>
      </c>
      <c r="AU983" t="s">
        <v>86</v>
      </c>
      <c r="AV983" t="s">
        <v>86</v>
      </c>
      <c r="AW983" t="s">
        <v>86</v>
      </c>
      <c r="AX983" t="s">
        <v>86</v>
      </c>
      <c r="AY983" t="s">
        <v>86</v>
      </c>
      <c r="AZ983" t="s">
        <v>86</v>
      </c>
      <c r="BA983" t="s">
        <v>86</v>
      </c>
      <c r="BB983" t="s">
        <v>86</v>
      </c>
      <c r="BC983" t="s">
        <v>86</v>
      </c>
      <c r="BD983" t="s">
        <v>86</v>
      </c>
      <c r="BE983" t="s">
        <v>86</v>
      </c>
    </row>
    <row r="984" spans="1:57" x14ac:dyDescent="0.45">
      <c r="A984" t="s">
        <v>2175</v>
      </c>
      <c r="B984" t="s">
        <v>77</v>
      </c>
      <c r="C984" t="s">
        <v>2092</v>
      </c>
      <c r="D984" t="s">
        <v>79</v>
      </c>
      <c r="E984" s="2" t="str">
        <f t="shared" si="20"/>
        <v>FX22034653</v>
      </c>
      <c r="F984" t="s">
        <v>80</v>
      </c>
      <c r="G984" t="s">
        <v>80</v>
      </c>
      <c r="H984" t="s">
        <v>81</v>
      </c>
      <c r="I984" t="s">
        <v>2176</v>
      </c>
      <c r="J984">
        <v>28</v>
      </c>
      <c r="K984" t="s">
        <v>83</v>
      </c>
      <c r="L984" t="s">
        <v>84</v>
      </c>
      <c r="M984" t="s">
        <v>85</v>
      </c>
      <c r="N984">
        <v>2</v>
      </c>
      <c r="O984" s="1">
        <v>44635.566041666665</v>
      </c>
      <c r="P984" s="1">
        <v>44635.581608796296</v>
      </c>
      <c r="Q984">
        <v>1139</v>
      </c>
      <c r="R984">
        <v>206</v>
      </c>
      <c r="S984" t="b">
        <v>0</v>
      </c>
      <c r="T984" t="s">
        <v>86</v>
      </c>
      <c r="U984" t="b">
        <v>0</v>
      </c>
      <c r="V984" t="s">
        <v>2088</v>
      </c>
      <c r="W984" s="1">
        <v>44635.567523148151</v>
      </c>
      <c r="X984">
        <v>114</v>
      </c>
      <c r="Y984">
        <v>21</v>
      </c>
      <c r="Z984">
        <v>0</v>
      </c>
      <c r="AA984">
        <v>21</v>
      </c>
      <c r="AB984">
        <v>0</v>
      </c>
      <c r="AC984">
        <v>1</v>
      </c>
      <c r="AD984">
        <v>7</v>
      </c>
      <c r="AE984">
        <v>0</v>
      </c>
      <c r="AF984">
        <v>0</v>
      </c>
      <c r="AG984">
        <v>0</v>
      </c>
      <c r="AH984" t="s">
        <v>91</v>
      </c>
      <c r="AI984" s="1">
        <v>44635.581608796296</v>
      </c>
      <c r="AJ984">
        <v>92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7</v>
      </c>
      <c r="AQ984">
        <v>0</v>
      </c>
      <c r="AR984">
        <v>0</v>
      </c>
      <c r="AS984">
        <v>0</v>
      </c>
      <c r="AT984" t="s">
        <v>86</v>
      </c>
      <c r="AU984" t="s">
        <v>86</v>
      </c>
      <c r="AV984" t="s">
        <v>86</v>
      </c>
      <c r="AW984" t="s">
        <v>86</v>
      </c>
      <c r="AX984" t="s">
        <v>86</v>
      </c>
      <c r="AY984" t="s">
        <v>86</v>
      </c>
      <c r="AZ984" t="s">
        <v>86</v>
      </c>
      <c r="BA984" t="s">
        <v>86</v>
      </c>
      <c r="BB984" t="s">
        <v>86</v>
      </c>
      <c r="BC984" t="s">
        <v>86</v>
      </c>
      <c r="BD984" t="s">
        <v>86</v>
      </c>
      <c r="BE984" t="s">
        <v>86</v>
      </c>
    </row>
    <row r="985" spans="1:57" x14ac:dyDescent="0.45">
      <c r="A985" t="s">
        <v>2177</v>
      </c>
      <c r="B985" t="s">
        <v>77</v>
      </c>
      <c r="C985" t="s">
        <v>2092</v>
      </c>
      <c r="D985" t="s">
        <v>79</v>
      </c>
      <c r="E985" s="2" t="str">
        <f t="shared" si="20"/>
        <v>FX22034653</v>
      </c>
      <c r="F985" t="s">
        <v>80</v>
      </c>
      <c r="G985" t="s">
        <v>80</v>
      </c>
      <c r="H985" t="s">
        <v>81</v>
      </c>
      <c r="I985" t="s">
        <v>2178</v>
      </c>
      <c r="J985">
        <v>56</v>
      </c>
      <c r="K985" t="s">
        <v>83</v>
      </c>
      <c r="L985" t="s">
        <v>84</v>
      </c>
      <c r="M985" t="s">
        <v>85</v>
      </c>
      <c r="N985">
        <v>2</v>
      </c>
      <c r="O985" s="1">
        <v>44635.566157407404</v>
      </c>
      <c r="P985" s="1">
        <v>44635.581412037034</v>
      </c>
      <c r="Q985">
        <v>1034</v>
      </c>
      <c r="R985">
        <v>284</v>
      </c>
      <c r="S985" t="b">
        <v>0</v>
      </c>
      <c r="T985" t="s">
        <v>86</v>
      </c>
      <c r="U985" t="b">
        <v>0</v>
      </c>
      <c r="V985" t="s">
        <v>1825</v>
      </c>
      <c r="W985" s="1">
        <v>44635.568749999999</v>
      </c>
      <c r="X985">
        <v>220</v>
      </c>
      <c r="Y985">
        <v>51</v>
      </c>
      <c r="Z985">
        <v>0</v>
      </c>
      <c r="AA985">
        <v>51</v>
      </c>
      <c r="AB985">
        <v>0</v>
      </c>
      <c r="AC985">
        <v>0</v>
      </c>
      <c r="AD985">
        <v>5</v>
      </c>
      <c r="AE985">
        <v>0</v>
      </c>
      <c r="AF985">
        <v>0</v>
      </c>
      <c r="AG985">
        <v>0</v>
      </c>
      <c r="AH985" t="s">
        <v>122</v>
      </c>
      <c r="AI985" s="1">
        <v>44635.581412037034</v>
      </c>
      <c r="AJ985">
        <v>64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5</v>
      </c>
      <c r="AQ985">
        <v>0</v>
      </c>
      <c r="AR985">
        <v>0</v>
      </c>
      <c r="AS985">
        <v>0</v>
      </c>
      <c r="AT985" t="s">
        <v>86</v>
      </c>
      <c r="AU985" t="s">
        <v>86</v>
      </c>
      <c r="AV985" t="s">
        <v>86</v>
      </c>
      <c r="AW985" t="s">
        <v>86</v>
      </c>
      <c r="AX985" t="s">
        <v>86</v>
      </c>
      <c r="AY985" t="s">
        <v>86</v>
      </c>
      <c r="AZ985" t="s">
        <v>86</v>
      </c>
      <c r="BA985" t="s">
        <v>86</v>
      </c>
      <c r="BB985" t="s">
        <v>86</v>
      </c>
      <c r="BC985" t="s">
        <v>86</v>
      </c>
      <c r="BD985" t="s">
        <v>86</v>
      </c>
      <c r="BE985" t="s">
        <v>86</v>
      </c>
    </row>
    <row r="986" spans="1:57" x14ac:dyDescent="0.45">
      <c r="A986" t="s">
        <v>2179</v>
      </c>
      <c r="B986" t="s">
        <v>77</v>
      </c>
      <c r="C986" t="s">
        <v>2092</v>
      </c>
      <c r="D986" t="s">
        <v>79</v>
      </c>
      <c r="E986" s="2" t="str">
        <f t="shared" si="20"/>
        <v>FX22034653</v>
      </c>
      <c r="F986" t="s">
        <v>80</v>
      </c>
      <c r="G986" t="s">
        <v>80</v>
      </c>
      <c r="H986" t="s">
        <v>81</v>
      </c>
      <c r="I986" t="s">
        <v>2180</v>
      </c>
      <c r="J986">
        <v>61</v>
      </c>
      <c r="K986" t="s">
        <v>83</v>
      </c>
      <c r="L986" t="s">
        <v>84</v>
      </c>
      <c r="M986" t="s">
        <v>85</v>
      </c>
      <c r="N986">
        <v>2</v>
      </c>
      <c r="O986" s="1">
        <v>44635.566307870373</v>
      </c>
      <c r="P986" s="1">
        <v>44635.58253472222</v>
      </c>
      <c r="Q986">
        <v>1208</v>
      </c>
      <c r="R986">
        <v>194</v>
      </c>
      <c r="S986" t="b">
        <v>0</v>
      </c>
      <c r="T986" t="s">
        <v>86</v>
      </c>
      <c r="U986" t="b">
        <v>0</v>
      </c>
      <c r="V986" t="s">
        <v>1895</v>
      </c>
      <c r="W986" s="1">
        <v>44635.567569444444</v>
      </c>
      <c r="X986">
        <v>77</v>
      </c>
      <c r="Y986">
        <v>56</v>
      </c>
      <c r="Z986">
        <v>0</v>
      </c>
      <c r="AA986">
        <v>56</v>
      </c>
      <c r="AB986">
        <v>0</v>
      </c>
      <c r="AC986">
        <v>1</v>
      </c>
      <c r="AD986">
        <v>5</v>
      </c>
      <c r="AE986">
        <v>0</v>
      </c>
      <c r="AF986">
        <v>0</v>
      </c>
      <c r="AG986">
        <v>0</v>
      </c>
      <c r="AH986" t="s">
        <v>106</v>
      </c>
      <c r="AI986" s="1">
        <v>44635.58253472222</v>
      </c>
      <c r="AJ986">
        <v>117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5</v>
      </c>
      <c r="AQ986">
        <v>0</v>
      </c>
      <c r="AR986">
        <v>0</v>
      </c>
      <c r="AS986">
        <v>0</v>
      </c>
      <c r="AT986" t="s">
        <v>86</v>
      </c>
      <c r="AU986" t="s">
        <v>86</v>
      </c>
      <c r="AV986" t="s">
        <v>86</v>
      </c>
      <c r="AW986" t="s">
        <v>86</v>
      </c>
      <c r="AX986" t="s">
        <v>86</v>
      </c>
      <c r="AY986" t="s">
        <v>86</v>
      </c>
      <c r="AZ986" t="s">
        <v>86</v>
      </c>
      <c r="BA986" t="s">
        <v>86</v>
      </c>
      <c r="BB986" t="s">
        <v>86</v>
      </c>
      <c r="BC986" t="s">
        <v>86</v>
      </c>
      <c r="BD986" t="s">
        <v>86</v>
      </c>
      <c r="BE986" t="s">
        <v>86</v>
      </c>
    </row>
    <row r="987" spans="1:57" x14ac:dyDescent="0.45">
      <c r="A987" t="s">
        <v>2181</v>
      </c>
      <c r="B987" t="s">
        <v>77</v>
      </c>
      <c r="C987" t="s">
        <v>2092</v>
      </c>
      <c r="D987" t="s">
        <v>79</v>
      </c>
      <c r="E987" s="2" t="str">
        <f t="shared" si="20"/>
        <v>FX22034653</v>
      </c>
      <c r="F987" t="s">
        <v>80</v>
      </c>
      <c r="G987" t="s">
        <v>80</v>
      </c>
      <c r="H987" t="s">
        <v>81</v>
      </c>
      <c r="I987" t="s">
        <v>2182</v>
      </c>
      <c r="J987">
        <v>28</v>
      </c>
      <c r="K987" t="s">
        <v>83</v>
      </c>
      <c r="L987" t="s">
        <v>84</v>
      </c>
      <c r="M987" t="s">
        <v>85</v>
      </c>
      <c r="N987">
        <v>2</v>
      </c>
      <c r="O987" s="1">
        <v>44635.566643518519</v>
      </c>
      <c r="P987" s="1">
        <v>44635.581770833334</v>
      </c>
      <c r="Q987">
        <v>1156</v>
      </c>
      <c r="R987">
        <v>151</v>
      </c>
      <c r="S987" t="b">
        <v>0</v>
      </c>
      <c r="T987" t="s">
        <v>86</v>
      </c>
      <c r="U987" t="b">
        <v>0</v>
      </c>
      <c r="V987" t="s">
        <v>1816</v>
      </c>
      <c r="W987" s="1">
        <v>44635.568310185183</v>
      </c>
      <c r="X987">
        <v>121</v>
      </c>
      <c r="Y987">
        <v>21</v>
      </c>
      <c r="Z987">
        <v>0</v>
      </c>
      <c r="AA987">
        <v>21</v>
      </c>
      <c r="AB987">
        <v>0</v>
      </c>
      <c r="AC987">
        <v>1</v>
      </c>
      <c r="AD987">
        <v>7</v>
      </c>
      <c r="AE987">
        <v>0</v>
      </c>
      <c r="AF987">
        <v>0</v>
      </c>
      <c r="AG987">
        <v>0</v>
      </c>
      <c r="AH987" t="s">
        <v>122</v>
      </c>
      <c r="AI987" s="1">
        <v>44635.581770833334</v>
      </c>
      <c r="AJ987">
        <v>30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7</v>
      </c>
      <c r="AQ987">
        <v>0</v>
      </c>
      <c r="AR987">
        <v>0</v>
      </c>
      <c r="AS987">
        <v>0</v>
      </c>
      <c r="AT987" t="s">
        <v>86</v>
      </c>
      <c r="AU987" t="s">
        <v>86</v>
      </c>
      <c r="AV987" t="s">
        <v>86</v>
      </c>
      <c r="AW987" t="s">
        <v>86</v>
      </c>
      <c r="AX987" t="s">
        <v>86</v>
      </c>
      <c r="AY987" t="s">
        <v>86</v>
      </c>
      <c r="AZ987" t="s">
        <v>86</v>
      </c>
      <c r="BA987" t="s">
        <v>86</v>
      </c>
      <c r="BB987" t="s">
        <v>86</v>
      </c>
      <c r="BC987" t="s">
        <v>86</v>
      </c>
      <c r="BD987" t="s">
        <v>86</v>
      </c>
      <c r="BE987" t="s">
        <v>86</v>
      </c>
    </row>
    <row r="988" spans="1:57" x14ac:dyDescent="0.45">
      <c r="A988" t="s">
        <v>2183</v>
      </c>
      <c r="B988" t="s">
        <v>77</v>
      </c>
      <c r="C988" t="s">
        <v>2092</v>
      </c>
      <c r="D988" t="s">
        <v>79</v>
      </c>
      <c r="E988" s="2" t="str">
        <f t="shared" si="20"/>
        <v>FX22034653</v>
      </c>
      <c r="F988" t="s">
        <v>80</v>
      </c>
      <c r="G988" t="s">
        <v>80</v>
      </c>
      <c r="H988" t="s">
        <v>81</v>
      </c>
      <c r="I988" t="s">
        <v>2184</v>
      </c>
      <c r="J988">
        <v>28</v>
      </c>
      <c r="K988" t="s">
        <v>83</v>
      </c>
      <c r="L988" t="s">
        <v>84</v>
      </c>
      <c r="M988" t="s">
        <v>85</v>
      </c>
      <c r="N988">
        <v>2</v>
      </c>
      <c r="O988" s="1">
        <v>44635.566932870373</v>
      </c>
      <c r="P988" s="1">
        <v>44635.582858796297</v>
      </c>
      <c r="Q988">
        <v>1182</v>
      </c>
      <c r="R988">
        <v>194</v>
      </c>
      <c r="S988" t="b">
        <v>0</v>
      </c>
      <c r="T988" t="s">
        <v>86</v>
      </c>
      <c r="U988" t="b">
        <v>0</v>
      </c>
      <c r="V988" t="s">
        <v>2162</v>
      </c>
      <c r="W988" s="1">
        <v>44635.568009259259</v>
      </c>
      <c r="X988">
        <v>87</v>
      </c>
      <c r="Y988">
        <v>21</v>
      </c>
      <c r="Z988">
        <v>0</v>
      </c>
      <c r="AA988">
        <v>21</v>
      </c>
      <c r="AB988">
        <v>0</v>
      </c>
      <c r="AC988">
        <v>1</v>
      </c>
      <c r="AD988">
        <v>7</v>
      </c>
      <c r="AE988">
        <v>0</v>
      </c>
      <c r="AF988">
        <v>0</v>
      </c>
      <c r="AG988">
        <v>0</v>
      </c>
      <c r="AH988" t="s">
        <v>91</v>
      </c>
      <c r="AI988" s="1">
        <v>44635.582858796297</v>
      </c>
      <c r="AJ988">
        <v>107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7</v>
      </c>
      <c r="AQ988">
        <v>0</v>
      </c>
      <c r="AR988">
        <v>0</v>
      </c>
      <c r="AS988">
        <v>0</v>
      </c>
      <c r="AT988" t="s">
        <v>86</v>
      </c>
      <c r="AU988" t="s">
        <v>86</v>
      </c>
      <c r="AV988" t="s">
        <v>86</v>
      </c>
      <c r="AW988" t="s">
        <v>86</v>
      </c>
      <c r="AX988" t="s">
        <v>86</v>
      </c>
      <c r="AY988" t="s">
        <v>86</v>
      </c>
      <c r="AZ988" t="s">
        <v>86</v>
      </c>
      <c r="BA988" t="s">
        <v>86</v>
      </c>
      <c r="BB988" t="s">
        <v>86</v>
      </c>
      <c r="BC988" t="s">
        <v>86</v>
      </c>
      <c r="BD988" t="s">
        <v>86</v>
      </c>
      <c r="BE988" t="s">
        <v>86</v>
      </c>
    </row>
    <row r="989" spans="1:57" x14ac:dyDescent="0.45">
      <c r="A989" t="s">
        <v>2185</v>
      </c>
      <c r="B989" t="s">
        <v>77</v>
      </c>
      <c r="C989" t="s">
        <v>2092</v>
      </c>
      <c r="D989" t="s">
        <v>79</v>
      </c>
      <c r="E989" s="2" t="str">
        <f t="shared" si="20"/>
        <v>FX22034653</v>
      </c>
      <c r="F989" t="s">
        <v>80</v>
      </c>
      <c r="G989" t="s">
        <v>80</v>
      </c>
      <c r="H989" t="s">
        <v>81</v>
      </c>
      <c r="I989" t="s">
        <v>2186</v>
      </c>
      <c r="J989">
        <v>61</v>
      </c>
      <c r="K989" t="s">
        <v>83</v>
      </c>
      <c r="L989" t="s">
        <v>84</v>
      </c>
      <c r="M989" t="s">
        <v>85</v>
      </c>
      <c r="N989">
        <v>2</v>
      </c>
      <c r="O989" s="1">
        <v>44635.566967592589</v>
      </c>
      <c r="P989" s="1">
        <v>44635.582615740743</v>
      </c>
      <c r="Q989">
        <v>1116</v>
      </c>
      <c r="R989">
        <v>236</v>
      </c>
      <c r="S989" t="b">
        <v>0</v>
      </c>
      <c r="T989" t="s">
        <v>86</v>
      </c>
      <c r="U989" t="b">
        <v>0</v>
      </c>
      <c r="V989" t="s">
        <v>1780</v>
      </c>
      <c r="W989" s="1">
        <v>44635.568969907406</v>
      </c>
      <c r="X989">
        <v>164</v>
      </c>
      <c r="Y989">
        <v>56</v>
      </c>
      <c r="Z989">
        <v>0</v>
      </c>
      <c r="AA989">
        <v>56</v>
      </c>
      <c r="AB989">
        <v>0</v>
      </c>
      <c r="AC989">
        <v>1</v>
      </c>
      <c r="AD989">
        <v>5</v>
      </c>
      <c r="AE989">
        <v>0</v>
      </c>
      <c r="AF989">
        <v>0</v>
      </c>
      <c r="AG989">
        <v>0</v>
      </c>
      <c r="AH989" t="s">
        <v>122</v>
      </c>
      <c r="AI989" s="1">
        <v>44635.582615740743</v>
      </c>
      <c r="AJ989">
        <v>72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5</v>
      </c>
      <c r="AQ989">
        <v>0</v>
      </c>
      <c r="AR989">
        <v>0</v>
      </c>
      <c r="AS989">
        <v>0</v>
      </c>
      <c r="AT989" t="s">
        <v>86</v>
      </c>
      <c r="AU989" t="s">
        <v>86</v>
      </c>
      <c r="AV989" t="s">
        <v>86</v>
      </c>
      <c r="AW989" t="s">
        <v>86</v>
      </c>
      <c r="AX989" t="s">
        <v>86</v>
      </c>
      <c r="AY989" t="s">
        <v>86</v>
      </c>
      <c r="AZ989" t="s">
        <v>86</v>
      </c>
      <c r="BA989" t="s">
        <v>86</v>
      </c>
      <c r="BB989" t="s">
        <v>86</v>
      </c>
      <c r="BC989" t="s">
        <v>86</v>
      </c>
      <c r="BD989" t="s">
        <v>86</v>
      </c>
      <c r="BE989" t="s">
        <v>86</v>
      </c>
    </row>
    <row r="990" spans="1:57" x14ac:dyDescent="0.45">
      <c r="A990" t="s">
        <v>2187</v>
      </c>
      <c r="B990" t="s">
        <v>77</v>
      </c>
      <c r="C990" t="s">
        <v>2092</v>
      </c>
      <c r="D990" t="s">
        <v>79</v>
      </c>
      <c r="E990" s="2" t="str">
        <f t="shared" si="20"/>
        <v>FX22034653</v>
      </c>
      <c r="F990" t="s">
        <v>80</v>
      </c>
      <c r="G990" t="s">
        <v>80</v>
      </c>
      <c r="H990" t="s">
        <v>81</v>
      </c>
      <c r="I990" t="s">
        <v>2188</v>
      </c>
      <c r="J990">
        <v>56</v>
      </c>
      <c r="K990" t="s">
        <v>83</v>
      </c>
      <c r="L990" t="s">
        <v>84</v>
      </c>
      <c r="M990" t="s">
        <v>85</v>
      </c>
      <c r="N990">
        <v>2</v>
      </c>
      <c r="O990" s="1">
        <v>44635.567141203705</v>
      </c>
      <c r="P990" s="1">
        <v>44635.585011574076</v>
      </c>
      <c r="Q990">
        <v>1208</v>
      </c>
      <c r="R990">
        <v>336</v>
      </c>
      <c r="S990" t="b">
        <v>0</v>
      </c>
      <c r="T990" t="s">
        <v>86</v>
      </c>
      <c r="U990" t="b">
        <v>0</v>
      </c>
      <c r="V990" t="s">
        <v>1797</v>
      </c>
      <c r="W990" s="1">
        <v>44635.568715277775</v>
      </c>
      <c r="X990">
        <v>122</v>
      </c>
      <c r="Y990">
        <v>51</v>
      </c>
      <c r="Z990">
        <v>0</v>
      </c>
      <c r="AA990">
        <v>51</v>
      </c>
      <c r="AB990">
        <v>0</v>
      </c>
      <c r="AC990">
        <v>0</v>
      </c>
      <c r="AD990">
        <v>5</v>
      </c>
      <c r="AE990">
        <v>0</v>
      </c>
      <c r="AF990">
        <v>0</v>
      </c>
      <c r="AG990">
        <v>0</v>
      </c>
      <c r="AH990" t="s">
        <v>106</v>
      </c>
      <c r="AI990" s="1">
        <v>44635.585011574076</v>
      </c>
      <c r="AJ990">
        <v>214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5</v>
      </c>
      <c r="AQ990">
        <v>0</v>
      </c>
      <c r="AR990">
        <v>0</v>
      </c>
      <c r="AS990">
        <v>0</v>
      </c>
      <c r="AT990" t="s">
        <v>86</v>
      </c>
      <c r="AU990" t="s">
        <v>86</v>
      </c>
      <c r="AV990" t="s">
        <v>86</v>
      </c>
      <c r="AW990" t="s">
        <v>86</v>
      </c>
      <c r="AX990" t="s">
        <v>86</v>
      </c>
      <c r="AY990" t="s">
        <v>86</v>
      </c>
      <c r="AZ990" t="s">
        <v>86</v>
      </c>
      <c r="BA990" t="s">
        <v>86</v>
      </c>
      <c r="BB990" t="s">
        <v>86</v>
      </c>
      <c r="BC990" t="s">
        <v>86</v>
      </c>
      <c r="BD990" t="s">
        <v>86</v>
      </c>
      <c r="BE990" t="s">
        <v>86</v>
      </c>
    </row>
    <row r="991" spans="1:57" x14ac:dyDescent="0.45">
      <c r="A991" t="s">
        <v>2189</v>
      </c>
      <c r="B991" t="s">
        <v>77</v>
      </c>
      <c r="C991" t="s">
        <v>2092</v>
      </c>
      <c r="D991" t="s">
        <v>79</v>
      </c>
      <c r="E991" s="2" t="str">
        <f t="shared" si="20"/>
        <v>FX22034653</v>
      </c>
      <c r="F991" t="s">
        <v>80</v>
      </c>
      <c r="G991" t="s">
        <v>80</v>
      </c>
      <c r="H991" t="s">
        <v>81</v>
      </c>
      <c r="I991" t="s">
        <v>2190</v>
      </c>
      <c r="J991">
        <v>56</v>
      </c>
      <c r="K991" t="s">
        <v>83</v>
      </c>
      <c r="L991" t="s">
        <v>84</v>
      </c>
      <c r="M991" t="s">
        <v>85</v>
      </c>
      <c r="N991">
        <v>2</v>
      </c>
      <c r="O991" s="1">
        <v>44635.567349537036</v>
      </c>
      <c r="P991" s="1">
        <v>44635.583310185182</v>
      </c>
      <c r="Q991">
        <v>1238</v>
      </c>
      <c r="R991">
        <v>141</v>
      </c>
      <c r="S991" t="b">
        <v>0</v>
      </c>
      <c r="T991" t="s">
        <v>86</v>
      </c>
      <c r="U991" t="b">
        <v>0</v>
      </c>
      <c r="V991" t="s">
        <v>1900</v>
      </c>
      <c r="W991" s="1">
        <v>44635.568425925929</v>
      </c>
      <c r="X991">
        <v>82</v>
      </c>
      <c r="Y991">
        <v>51</v>
      </c>
      <c r="Z991">
        <v>0</v>
      </c>
      <c r="AA991">
        <v>51</v>
      </c>
      <c r="AB991">
        <v>0</v>
      </c>
      <c r="AC991">
        <v>0</v>
      </c>
      <c r="AD991">
        <v>5</v>
      </c>
      <c r="AE991">
        <v>0</v>
      </c>
      <c r="AF991">
        <v>0</v>
      </c>
      <c r="AG991">
        <v>0</v>
      </c>
      <c r="AH991" t="s">
        <v>122</v>
      </c>
      <c r="AI991" s="1">
        <v>44635.583310185182</v>
      </c>
      <c r="AJ991">
        <v>59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5</v>
      </c>
      <c r="AQ991">
        <v>0</v>
      </c>
      <c r="AR991">
        <v>0</v>
      </c>
      <c r="AS991">
        <v>0</v>
      </c>
      <c r="AT991" t="s">
        <v>86</v>
      </c>
      <c r="AU991" t="s">
        <v>86</v>
      </c>
      <c r="AV991" t="s">
        <v>86</v>
      </c>
      <c r="AW991" t="s">
        <v>86</v>
      </c>
      <c r="AX991" t="s">
        <v>86</v>
      </c>
      <c r="AY991" t="s">
        <v>86</v>
      </c>
      <c r="AZ991" t="s">
        <v>86</v>
      </c>
      <c r="BA991" t="s">
        <v>86</v>
      </c>
      <c r="BB991" t="s">
        <v>86</v>
      </c>
      <c r="BC991" t="s">
        <v>86</v>
      </c>
      <c r="BD991" t="s">
        <v>86</v>
      </c>
      <c r="BE991" t="s">
        <v>86</v>
      </c>
    </row>
    <row r="992" spans="1:57" x14ac:dyDescent="0.45">
      <c r="A992" t="s">
        <v>2191</v>
      </c>
      <c r="B992" t="s">
        <v>77</v>
      </c>
      <c r="C992" t="s">
        <v>2092</v>
      </c>
      <c r="D992" t="s">
        <v>79</v>
      </c>
      <c r="E992" s="2" t="str">
        <f t="shared" si="20"/>
        <v>FX22034653</v>
      </c>
      <c r="F992" t="s">
        <v>80</v>
      </c>
      <c r="G992" t="s">
        <v>80</v>
      </c>
      <c r="H992" t="s">
        <v>81</v>
      </c>
      <c r="I992" t="s">
        <v>2192</v>
      </c>
      <c r="J992">
        <v>28</v>
      </c>
      <c r="K992" t="s">
        <v>83</v>
      </c>
      <c r="L992" t="s">
        <v>84</v>
      </c>
      <c r="M992" t="s">
        <v>85</v>
      </c>
      <c r="N992">
        <v>2</v>
      </c>
      <c r="O992" s="1">
        <v>44635.567650462966</v>
      </c>
      <c r="P992" s="1">
        <v>44635.583912037036</v>
      </c>
      <c r="Q992">
        <v>1228</v>
      </c>
      <c r="R992">
        <v>177</v>
      </c>
      <c r="S992" t="b">
        <v>0</v>
      </c>
      <c r="T992" t="s">
        <v>86</v>
      </c>
      <c r="U992" t="b">
        <v>0</v>
      </c>
      <c r="V992" t="s">
        <v>2088</v>
      </c>
      <c r="W992" s="1">
        <v>44635.568680555552</v>
      </c>
      <c r="X992">
        <v>86</v>
      </c>
      <c r="Y992">
        <v>21</v>
      </c>
      <c r="Z992">
        <v>0</v>
      </c>
      <c r="AA992">
        <v>21</v>
      </c>
      <c r="AB992">
        <v>0</v>
      </c>
      <c r="AC992">
        <v>1</v>
      </c>
      <c r="AD992">
        <v>7</v>
      </c>
      <c r="AE992">
        <v>0</v>
      </c>
      <c r="AF992">
        <v>0</v>
      </c>
      <c r="AG992">
        <v>0</v>
      </c>
      <c r="AH992" t="s">
        <v>91</v>
      </c>
      <c r="AI992" s="1">
        <v>44635.583912037036</v>
      </c>
      <c r="AJ992">
        <v>91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7</v>
      </c>
      <c r="AQ992">
        <v>0</v>
      </c>
      <c r="AR992">
        <v>0</v>
      </c>
      <c r="AS992">
        <v>0</v>
      </c>
      <c r="AT992" t="s">
        <v>86</v>
      </c>
      <c r="AU992" t="s">
        <v>86</v>
      </c>
      <c r="AV992" t="s">
        <v>86</v>
      </c>
      <c r="AW992" t="s">
        <v>86</v>
      </c>
      <c r="AX992" t="s">
        <v>86</v>
      </c>
      <c r="AY992" t="s">
        <v>86</v>
      </c>
      <c r="AZ992" t="s">
        <v>86</v>
      </c>
      <c r="BA992" t="s">
        <v>86</v>
      </c>
      <c r="BB992" t="s">
        <v>86</v>
      </c>
      <c r="BC992" t="s">
        <v>86</v>
      </c>
      <c r="BD992" t="s">
        <v>86</v>
      </c>
      <c r="BE992" t="s">
        <v>86</v>
      </c>
    </row>
    <row r="993" spans="1:57" x14ac:dyDescent="0.45">
      <c r="A993" t="s">
        <v>2193</v>
      </c>
      <c r="B993" t="s">
        <v>77</v>
      </c>
      <c r="C993" t="s">
        <v>2092</v>
      </c>
      <c r="D993" t="s">
        <v>79</v>
      </c>
      <c r="E993" s="2" t="str">
        <f t="shared" si="20"/>
        <v>FX22034653</v>
      </c>
      <c r="F993" t="s">
        <v>80</v>
      </c>
      <c r="G993" t="s">
        <v>80</v>
      </c>
      <c r="H993" t="s">
        <v>81</v>
      </c>
      <c r="I993" t="s">
        <v>2194</v>
      </c>
      <c r="J993">
        <v>28</v>
      </c>
      <c r="K993" t="s">
        <v>83</v>
      </c>
      <c r="L993" t="s">
        <v>84</v>
      </c>
      <c r="M993" t="s">
        <v>85</v>
      </c>
      <c r="N993">
        <v>2</v>
      </c>
      <c r="O993" s="1">
        <v>44635.56795138889</v>
      </c>
      <c r="P993" s="1">
        <v>44635.584016203706</v>
      </c>
      <c r="Q993">
        <v>1227</v>
      </c>
      <c r="R993">
        <v>161</v>
      </c>
      <c r="S993" t="b">
        <v>0</v>
      </c>
      <c r="T993" t="s">
        <v>86</v>
      </c>
      <c r="U993" t="b">
        <v>0</v>
      </c>
      <c r="V993" t="s">
        <v>2162</v>
      </c>
      <c r="W993" s="1">
        <v>44635.569189814814</v>
      </c>
      <c r="X993">
        <v>101</v>
      </c>
      <c r="Y993">
        <v>21</v>
      </c>
      <c r="Z993">
        <v>0</v>
      </c>
      <c r="AA993">
        <v>21</v>
      </c>
      <c r="AB993">
        <v>0</v>
      </c>
      <c r="AC993">
        <v>1</v>
      </c>
      <c r="AD993">
        <v>7</v>
      </c>
      <c r="AE993">
        <v>0</v>
      </c>
      <c r="AF993">
        <v>0</v>
      </c>
      <c r="AG993">
        <v>0</v>
      </c>
      <c r="AH993" t="s">
        <v>122</v>
      </c>
      <c r="AI993" s="1">
        <v>44635.584016203706</v>
      </c>
      <c r="AJ993">
        <v>60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7</v>
      </c>
      <c r="AQ993">
        <v>0</v>
      </c>
      <c r="AR993">
        <v>0</v>
      </c>
      <c r="AS993">
        <v>0</v>
      </c>
      <c r="AT993" t="s">
        <v>86</v>
      </c>
      <c r="AU993" t="s">
        <v>86</v>
      </c>
      <c r="AV993" t="s">
        <v>86</v>
      </c>
      <c r="AW993" t="s">
        <v>86</v>
      </c>
      <c r="AX993" t="s">
        <v>86</v>
      </c>
      <c r="AY993" t="s">
        <v>86</v>
      </c>
      <c r="AZ993" t="s">
        <v>86</v>
      </c>
      <c r="BA993" t="s">
        <v>86</v>
      </c>
      <c r="BB993" t="s">
        <v>86</v>
      </c>
      <c r="BC993" t="s">
        <v>86</v>
      </c>
      <c r="BD993" t="s">
        <v>86</v>
      </c>
      <c r="BE993" t="s">
        <v>86</v>
      </c>
    </row>
    <row r="994" spans="1:57" x14ac:dyDescent="0.45">
      <c r="A994" t="s">
        <v>2195</v>
      </c>
      <c r="B994" t="s">
        <v>77</v>
      </c>
      <c r="C994" t="s">
        <v>2092</v>
      </c>
      <c r="D994" t="s">
        <v>79</v>
      </c>
      <c r="E994" s="2" t="str">
        <f t="shared" si="20"/>
        <v>FX22034653</v>
      </c>
      <c r="F994" t="s">
        <v>80</v>
      </c>
      <c r="G994" t="s">
        <v>80</v>
      </c>
      <c r="H994" t="s">
        <v>81</v>
      </c>
      <c r="I994" t="s">
        <v>2196</v>
      </c>
      <c r="J994">
        <v>28</v>
      </c>
      <c r="K994" t="s">
        <v>83</v>
      </c>
      <c r="L994" t="s">
        <v>84</v>
      </c>
      <c r="M994" t="s">
        <v>85</v>
      </c>
      <c r="N994">
        <v>2</v>
      </c>
      <c r="O994" s="1">
        <v>44635.568310185183</v>
      </c>
      <c r="P994" s="1">
        <v>44635.587465277778</v>
      </c>
      <c r="Q994">
        <v>1245</v>
      </c>
      <c r="R994">
        <v>410</v>
      </c>
      <c r="S994" t="b">
        <v>0</v>
      </c>
      <c r="T994" t="s">
        <v>86</v>
      </c>
      <c r="U994" t="b">
        <v>0</v>
      </c>
      <c r="V994" t="s">
        <v>1900</v>
      </c>
      <c r="W994" s="1">
        <v>44635.569641203707</v>
      </c>
      <c r="X994">
        <v>104</v>
      </c>
      <c r="Y994">
        <v>21</v>
      </c>
      <c r="Z994">
        <v>0</v>
      </c>
      <c r="AA994">
        <v>21</v>
      </c>
      <c r="AB994">
        <v>0</v>
      </c>
      <c r="AC994">
        <v>1</v>
      </c>
      <c r="AD994">
        <v>7</v>
      </c>
      <c r="AE994">
        <v>0</v>
      </c>
      <c r="AF994">
        <v>0</v>
      </c>
      <c r="AG994">
        <v>0</v>
      </c>
      <c r="AH994" t="s">
        <v>91</v>
      </c>
      <c r="AI994" s="1">
        <v>44635.587465277778</v>
      </c>
      <c r="AJ994">
        <v>306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7</v>
      </c>
      <c r="AQ994">
        <v>0</v>
      </c>
      <c r="AR994">
        <v>0</v>
      </c>
      <c r="AS994">
        <v>0</v>
      </c>
      <c r="AT994" t="s">
        <v>86</v>
      </c>
      <c r="AU994" t="s">
        <v>86</v>
      </c>
      <c r="AV994" t="s">
        <v>86</v>
      </c>
      <c r="AW994" t="s">
        <v>86</v>
      </c>
      <c r="AX994" t="s">
        <v>86</v>
      </c>
      <c r="AY994" t="s">
        <v>86</v>
      </c>
      <c r="AZ994" t="s">
        <v>86</v>
      </c>
      <c r="BA994" t="s">
        <v>86</v>
      </c>
      <c r="BB994" t="s">
        <v>86</v>
      </c>
      <c r="BC994" t="s">
        <v>86</v>
      </c>
      <c r="BD994" t="s">
        <v>86</v>
      </c>
      <c r="BE994" t="s">
        <v>86</v>
      </c>
    </row>
    <row r="995" spans="1:57" x14ac:dyDescent="0.45">
      <c r="A995" t="s">
        <v>2197</v>
      </c>
      <c r="B995" t="s">
        <v>77</v>
      </c>
      <c r="C995" t="s">
        <v>2092</v>
      </c>
      <c r="D995" t="s">
        <v>79</v>
      </c>
      <c r="E995" s="2" t="str">
        <f t="shared" si="20"/>
        <v>FX22034653</v>
      </c>
      <c r="F995" t="s">
        <v>80</v>
      </c>
      <c r="G995" t="s">
        <v>80</v>
      </c>
      <c r="H995" t="s">
        <v>81</v>
      </c>
      <c r="I995" t="s">
        <v>2198</v>
      </c>
      <c r="J995">
        <v>61</v>
      </c>
      <c r="K995" t="s">
        <v>83</v>
      </c>
      <c r="L995" t="s">
        <v>84</v>
      </c>
      <c r="M995" t="s">
        <v>85</v>
      </c>
      <c r="N995">
        <v>2</v>
      </c>
      <c r="O995" s="1">
        <v>44635.568391203706</v>
      </c>
      <c r="P995" s="1">
        <v>44635.584768518522</v>
      </c>
      <c r="Q995">
        <v>1270</v>
      </c>
      <c r="R995">
        <v>145</v>
      </c>
      <c r="S995" t="b">
        <v>0</v>
      </c>
      <c r="T995" t="s">
        <v>86</v>
      </c>
      <c r="U995" t="b">
        <v>0</v>
      </c>
      <c r="V995" t="s">
        <v>1895</v>
      </c>
      <c r="W995" s="1">
        <v>44635.569571759261</v>
      </c>
      <c r="X995">
        <v>81</v>
      </c>
      <c r="Y995">
        <v>56</v>
      </c>
      <c r="Z995">
        <v>0</v>
      </c>
      <c r="AA995">
        <v>56</v>
      </c>
      <c r="AB995">
        <v>0</v>
      </c>
      <c r="AC995">
        <v>1</v>
      </c>
      <c r="AD995">
        <v>5</v>
      </c>
      <c r="AE995">
        <v>0</v>
      </c>
      <c r="AF995">
        <v>0</v>
      </c>
      <c r="AG995">
        <v>0</v>
      </c>
      <c r="AH995" t="s">
        <v>122</v>
      </c>
      <c r="AI995" s="1">
        <v>44635.584768518522</v>
      </c>
      <c r="AJ995">
        <v>64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5</v>
      </c>
      <c r="AQ995">
        <v>0</v>
      </c>
      <c r="AR995">
        <v>0</v>
      </c>
      <c r="AS995">
        <v>0</v>
      </c>
      <c r="AT995" t="s">
        <v>86</v>
      </c>
      <c r="AU995" t="s">
        <v>86</v>
      </c>
      <c r="AV995" t="s">
        <v>86</v>
      </c>
      <c r="AW995" t="s">
        <v>86</v>
      </c>
      <c r="AX995" t="s">
        <v>86</v>
      </c>
      <c r="AY995" t="s">
        <v>86</v>
      </c>
      <c r="AZ995" t="s">
        <v>86</v>
      </c>
      <c r="BA995" t="s">
        <v>86</v>
      </c>
      <c r="BB995" t="s">
        <v>86</v>
      </c>
      <c r="BC995" t="s">
        <v>86</v>
      </c>
      <c r="BD995" t="s">
        <v>86</v>
      </c>
      <c r="BE995" t="s">
        <v>86</v>
      </c>
    </row>
    <row r="996" spans="1:57" x14ac:dyDescent="0.45">
      <c r="A996" t="s">
        <v>2199</v>
      </c>
      <c r="B996" t="s">
        <v>77</v>
      </c>
      <c r="C996" t="s">
        <v>2092</v>
      </c>
      <c r="D996" t="s">
        <v>79</v>
      </c>
      <c r="E996" s="2" t="str">
        <f t="shared" si="20"/>
        <v>FX22034653</v>
      </c>
      <c r="F996" t="s">
        <v>80</v>
      </c>
      <c r="G996" t="s">
        <v>80</v>
      </c>
      <c r="H996" t="s">
        <v>81</v>
      </c>
      <c r="I996" t="s">
        <v>2200</v>
      </c>
      <c r="J996">
        <v>28</v>
      </c>
      <c r="K996" t="s">
        <v>83</v>
      </c>
      <c r="L996" t="s">
        <v>84</v>
      </c>
      <c r="M996" t="s">
        <v>85</v>
      </c>
      <c r="N996">
        <v>2</v>
      </c>
      <c r="O996" s="1">
        <v>44635.568564814814</v>
      </c>
      <c r="P996" s="1">
        <v>44635.585266203707</v>
      </c>
      <c r="Q996">
        <v>1276</v>
      </c>
      <c r="R996">
        <v>167</v>
      </c>
      <c r="S996" t="b">
        <v>0</v>
      </c>
      <c r="T996" t="s">
        <v>86</v>
      </c>
      <c r="U996" t="b">
        <v>0</v>
      </c>
      <c r="V996" t="s">
        <v>2088</v>
      </c>
      <c r="W996" s="1">
        <v>44635.570138888892</v>
      </c>
      <c r="X996">
        <v>125</v>
      </c>
      <c r="Y996">
        <v>21</v>
      </c>
      <c r="Z996">
        <v>0</v>
      </c>
      <c r="AA996">
        <v>21</v>
      </c>
      <c r="AB996">
        <v>0</v>
      </c>
      <c r="AC996">
        <v>1</v>
      </c>
      <c r="AD996">
        <v>7</v>
      </c>
      <c r="AE996">
        <v>0</v>
      </c>
      <c r="AF996">
        <v>0</v>
      </c>
      <c r="AG996">
        <v>0</v>
      </c>
      <c r="AH996" t="s">
        <v>122</v>
      </c>
      <c r="AI996" s="1">
        <v>44635.585266203707</v>
      </c>
      <c r="AJ996">
        <v>42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7</v>
      </c>
      <c r="AQ996">
        <v>0</v>
      </c>
      <c r="AR996">
        <v>0</v>
      </c>
      <c r="AS996">
        <v>0</v>
      </c>
      <c r="AT996" t="s">
        <v>86</v>
      </c>
      <c r="AU996" t="s">
        <v>86</v>
      </c>
      <c r="AV996" t="s">
        <v>86</v>
      </c>
      <c r="AW996" t="s">
        <v>86</v>
      </c>
      <c r="AX996" t="s">
        <v>86</v>
      </c>
      <c r="AY996" t="s">
        <v>86</v>
      </c>
      <c r="AZ996" t="s">
        <v>86</v>
      </c>
      <c r="BA996" t="s">
        <v>86</v>
      </c>
      <c r="BB996" t="s">
        <v>86</v>
      </c>
      <c r="BC996" t="s">
        <v>86</v>
      </c>
      <c r="BD996" t="s">
        <v>86</v>
      </c>
      <c r="BE996" t="s">
        <v>86</v>
      </c>
    </row>
    <row r="997" spans="1:57" x14ac:dyDescent="0.45">
      <c r="A997" t="s">
        <v>2201</v>
      </c>
      <c r="B997" t="s">
        <v>77</v>
      </c>
      <c r="C997" t="s">
        <v>2092</v>
      </c>
      <c r="D997" t="s">
        <v>79</v>
      </c>
      <c r="E997" s="2" t="str">
        <f t="shared" si="20"/>
        <v>FX22034653</v>
      </c>
      <c r="F997" t="s">
        <v>80</v>
      </c>
      <c r="G997" t="s">
        <v>80</v>
      </c>
      <c r="H997" t="s">
        <v>81</v>
      </c>
      <c r="I997" t="s">
        <v>2202</v>
      </c>
      <c r="J997">
        <v>56</v>
      </c>
      <c r="K997" t="s">
        <v>83</v>
      </c>
      <c r="L997" t="s">
        <v>84</v>
      </c>
      <c r="M997" t="s">
        <v>85</v>
      </c>
      <c r="N997">
        <v>2</v>
      </c>
      <c r="O997" s="1">
        <v>44635.568703703706</v>
      </c>
      <c r="P997" s="1">
        <v>44635.5859375</v>
      </c>
      <c r="Q997">
        <v>1320</v>
      </c>
      <c r="R997">
        <v>169</v>
      </c>
      <c r="S997" t="b">
        <v>0</v>
      </c>
      <c r="T997" t="s">
        <v>86</v>
      </c>
      <c r="U997" t="b">
        <v>0</v>
      </c>
      <c r="V997" t="s">
        <v>1797</v>
      </c>
      <c r="W997" s="1">
        <v>44635.569976851853</v>
      </c>
      <c r="X997">
        <v>108</v>
      </c>
      <c r="Y997">
        <v>51</v>
      </c>
      <c r="Z997">
        <v>0</v>
      </c>
      <c r="AA997">
        <v>51</v>
      </c>
      <c r="AB997">
        <v>0</v>
      </c>
      <c r="AC997">
        <v>0</v>
      </c>
      <c r="AD997">
        <v>5</v>
      </c>
      <c r="AE997">
        <v>0</v>
      </c>
      <c r="AF997">
        <v>0</v>
      </c>
      <c r="AG997">
        <v>0</v>
      </c>
      <c r="AH997" t="s">
        <v>122</v>
      </c>
      <c r="AI997" s="1">
        <v>44635.5859375</v>
      </c>
      <c r="AJ997">
        <v>57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5</v>
      </c>
      <c r="AQ997">
        <v>0</v>
      </c>
      <c r="AR997">
        <v>0</v>
      </c>
      <c r="AS997">
        <v>0</v>
      </c>
      <c r="AT997" t="s">
        <v>86</v>
      </c>
      <c r="AU997" t="s">
        <v>86</v>
      </c>
      <c r="AV997" t="s">
        <v>86</v>
      </c>
      <c r="AW997" t="s">
        <v>86</v>
      </c>
      <c r="AX997" t="s">
        <v>86</v>
      </c>
      <c r="AY997" t="s">
        <v>86</v>
      </c>
      <c r="AZ997" t="s">
        <v>86</v>
      </c>
      <c r="BA997" t="s">
        <v>86</v>
      </c>
      <c r="BB997" t="s">
        <v>86</v>
      </c>
      <c r="BC997" t="s">
        <v>86</v>
      </c>
      <c r="BD997" t="s">
        <v>86</v>
      </c>
      <c r="BE997" t="s">
        <v>86</v>
      </c>
    </row>
    <row r="998" spans="1:57" x14ac:dyDescent="0.45">
      <c r="A998" t="s">
        <v>2203</v>
      </c>
      <c r="B998" t="s">
        <v>77</v>
      </c>
      <c r="C998" t="s">
        <v>2092</v>
      </c>
      <c r="D998" t="s">
        <v>79</v>
      </c>
      <c r="E998" s="2" t="str">
        <f t="shared" si="20"/>
        <v>FX22034653</v>
      </c>
      <c r="F998" t="s">
        <v>80</v>
      </c>
      <c r="G998" t="s">
        <v>80</v>
      </c>
      <c r="H998" t="s">
        <v>81</v>
      </c>
      <c r="I998" t="s">
        <v>2204</v>
      </c>
      <c r="J998">
        <v>61</v>
      </c>
      <c r="K998" t="s">
        <v>83</v>
      </c>
      <c r="L998" t="s">
        <v>84</v>
      </c>
      <c r="M998" t="s">
        <v>85</v>
      </c>
      <c r="N998">
        <v>2</v>
      </c>
      <c r="O998" s="1">
        <v>44635.568888888891</v>
      </c>
      <c r="P998" s="1">
        <v>44635.586921296293</v>
      </c>
      <c r="Q998">
        <v>1371</v>
      </c>
      <c r="R998">
        <v>187</v>
      </c>
      <c r="S998" t="b">
        <v>0</v>
      </c>
      <c r="T998" t="s">
        <v>86</v>
      </c>
      <c r="U998" t="b">
        <v>0</v>
      </c>
      <c r="V998" t="s">
        <v>1780</v>
      </c>
      <c r="W998" s="1">
        <v>44635.570173611108</v>
      </c>
      <c r="X998">
        <v>103</v>
      </c>
      <c r="Y998">
        <v>56</v>
      </c>
      <c r="Z998">
        <v>0</v>
      </c>
      <c r="AA998">
        <v>56</v>
      </c>
      <c r="AB998">
        <v>0</v>
      </c>
      <c r="AC998">
        <v>1</v>
      </c>
      <c r="AD998">
        <v>5</v>
      </c>
      <c r="AE998">
        <v>0</v>
      </c>
      <c r="AF998">
        <v>0</v>
      </c>
      <c r="AG998">
        <v>0</v>
      </c>
      <c r="AH998" t="s">
        <v>122</v>
      </c>
      <c r="AI998" s="1">
        <v>44635.586921296293</v>
      </c>
      <c r="AJ998">
        <v>84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5</v>
      </c>
      <c r="AQ998">
        <v>0</v>
      </c>
      <c r="AR998">
        <v>0</v>
      </c>
      <c r="AS998">
        <v>0</v>
      </c>
      <c r="AT998" t="s">
        <v>86</v>
      </c>
      <c r="AU998" t="s">
        <v>86</v>
      </c>
      <c r="AV998" t="s">
        <v>86</v>
      </c>
      <c r="AW998" t="s">
        <v>86</v>
      </c>
      <c r="AX998" t="s">
        <v>86</v>
      </c>
      <c r="AY998" t="s">
        <v>86</v>
      </c>
      <c r="AZ998" t="s">
        <v>86</v>
      </c>
      <c r="BA998" t="s">
        <v>86</v>
      </c>
      <c r="BB998" t="s">
        <v>86</v>
      </c>
      <c r="BC998" t="s">
        <v>86</v>
      </c>
      <c r="BD998" t="s">
        <v>86</v>
      </c>
      <c r="BE998" t="s">
        <v>86</v>
      </c>
    </row>
    <row r="999" spans="1:57" x14ac:dyDescent="0.45">
      <c r="A999" t="s">
        <v>2205</v>
      </c>
      <c r="B999" t="s">
        <v>77</v>
      </c>
      <c r="C999" t="s">
        <v>2092</v>
      </c>
      <c r="D999" t="s">
        <v>79</v>
      </c>
      <c r="E999" s="2" t="str">
        <f t="shared" si="20"/>
        <v>FX22034653</v>
      </c>
      <c r="F999" t="s">
        <v>80</v>
      </c>
      <c r="G999" t="s">
        <v>80</v>
      </c>
      <c r="H999" t="s">
        <v>81</v>
      </c>
      <c r="I999" t="s">
        <v>2206</v>
      </c>
      <c r="J999">
        <v>28</v>
      </c>
      <c r="K999" t="s">
        <v>83</v>
      </c>
      <c r="L999" t="s">
        <v>84</v>
      </c>
      <c r="M999" t="s">
        <v>85</v>
      </c>
      <c r="N999">
        <v>2</v>
      </c>
      <c r="O999" s="1">
        <v>44635.569212962961</v>
      </c>
      <c r="P999" s="1">
        <v>44635.587557870371</v>
      </c>
      <c r="Q999">
        <v>1457</v>
      </c>
      <c r="R999">
        <v>128</v>
      </c>
      <c r="S999" t="b">
        <v>0</v>
      </c>
      <c r="T999" t="s">
        <v>86</v>
      </c>
      <c r="U999" t="b">
        <v>0</v>
      </c>
      <c r="V999" t="s">
        <v>2162</v>
      </c>
      <c r="W999" s="1">
        <v>44635.570150462961</v>
      </c>
      <c r="X999">
        <v>74</v>
      </c>
      <c r="Y999">
        <v>21</v>
      </c>
      <c r="Z999">
        <v>0</v>
      </c>
      <c r="AA999">
        <v>21</v>
      </c>
      <c r="AB999">
        <v>0</v>
      </c>
      <c r="AC999">
        <v>1</v>
      </c>
      <c r="AD999">
        <v>7</v>
      </c>
      <c r="AE999">
        <v>0</v>
      </c>
      <c r="AF999">
        <v>0</v>
      </c>
      <c r="AG999">
        <v>0</v>
      </c>
      <c r="AH999" t="s">
        <v>122</v>
      </c>
      <c r="AI999" s="1">
        <v>44635.587557870371</v>
      </c>
      <c r="AJ999">
        <v>54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7</v>
      </c>
      <c r="AQ999">
        <v>0</v>
      </c>
      <c r="AR999">
        <v>0</v>
      </c>
      <c r="AS999">
        <v>0</v>
      </c>
      <c r="AT999" t="s">
        <v>86</v>
      </c>
      <c r="AU999" t="s">
        <v>86</v>
      </c>
      <c r="AV999" t="s">
        <v>86</v>
      </c>
      <c r="AW999" t="s">
        <v>86</v>
      </c>
      <c r="AX999" t="s">
        <v>86</v>
      </c>
      <c r="AY999" t="s">
        <v>86</v>
      </c>
      <c r="AZ999" t="s">
        <v>86</v>
      </c>
      <c r="BA999" t="s">
        <v>86</v>
      </c>
      <c r="BB999" t="s">
        <v>86</v>
      </c>
      <c r="BC999" t="s">
        <v>86</v>
      </c>
      <c r="BD999" t="s">
        <v>86</v>
      </c>
      <c r="BE999" t="s">
        <v>86</v>
      </c>
    </row>
    <row r="1000" spans="1:57" x14ac:dyDescent="0.45">
      <c r="A1000" t="s">
        <v>2207</v>
      </c>
      <c r="B1000" t="s">
        <v>77</v>
      </c>
      <c r="C1000" t="s">
        <v>2092</v>
      </c>
      <c r="D1000" t="s">
        <v>79</v>
      </c>
      <c r="E1000" s="2" t="str">
        <f t="shared" si="20"/>
        <v>FX22034653</v>
      </c>
      <c r="F1000" t="s">
        <v>80</v>
      </c>
      <c r="G1000" t="s">
        <v>80</v>
      </c>
      <c r="H1000" t="s">
        <v>81</v>
      </c>
      <c r="I1000" t="s">
        <v>2208</v>
      </c>
      <c r="J1000">
        <v>28</v>
      </c>
      <c r="K1000" t="s">
        <v>83</v>
      </c>
      <c r="L1000" t="s">
        <v>84</v>
      </c>
      <c r="M1000" t="s">
        <v>85</v>
      </c>
      <c r="N1000">
        <v>2</v>
      </c>
      <c r="O1000" s="1">
        <v>44635.569421296299</v>
      </c>
      <c r="P1000" s="1">
        <v>44635.588483796295</v>
      </c>
      <c r="Q1000">
        <v>1494</v>
      </c>
      <c r="R1000">
        <v>153</v>
      </c>
      <c r="S1000" t="b">
        <v>0</v>
      </c>
      <c r="T1000" t="s">
        <v>86</v>
      </c>
      <c r="U1000" t="b">
        <v>0</v>
      </c>
      <c r="V1000" t="s">
        <v>1895</v>
      </c>
      <c r="W1000" s="1">
        <v>44635.570347222223</v>
      </c>
      <c r="X1000">
        <v>66</v>
      </c>
      <c r="Y1000">
        <v>21</v>
      </c>
      <c r="Z1000">
        <v>0</v>
      </c>
      <c r="AA1000">
        <v>21</v>
      </c>
      <c r="AB1000">
        <v>0</v>
      </c>
      <c r="AC1000">
        <v>1</v>
      </c>
      <c r="AD1000">
        <v>7</v>
      </c>
      <c r="AE1000">
        <v>0</v>
      </c>
      <c r="AF1000">
        <v>0</v>
      </c>
      <c r="AG1000">
        <v>0</v>
      </c>
      <c r="AH1000" t="s">
        <v>91</v>
      </c>
      <c r="AI1000" s="1">
        <v>44635.588483796295</v>
      </c>
      <c r="AJ1000">
        <v>87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7</v>
      </c>
      <c r="AQ1000">
        <v>0</v>
      </c>
      <c r="AR1000">
        <v>0</v>
      </c>
      <c r="AS1000">
        <v>0</v>
      </c>
      <c r="AT1000" t="s">
        <v>86</v>
      </c>
      <c r="AU1000" t="s">
        <v>86</v>
      </c>
      <c r="AV1000" t="s">
        <v>86</v>
      </c>
      <c r="AW1000" t="s">
        <v>86</v>
      </c>
      <c r="AX1000" t="s">
        <v>86</v>
      </c>
      <c r="AY1000" t="s">
        <v>86</v>
      </c>
      <c r="AZ1000" t="s">
        <v>86</v>
      </c>
      <c r="BA1000" t="s">
        <v>86</v>
      </c>
      <c r="BB1000" t="s">
        <v>86</v>
      </c>
      <c r="BC1000" t="s">
        <v>86</v>
      </c>
      <c r="BD1000" t="s">
        <v>86</v>
      </c>
      <c r="BE1000" t="s">
        <v>86</v>
      </c>
    </row>
    <row r="1001" spans="1:57" x14ac:dyDescent="0.45">
      <c r="A1001" t="s">
        <v>2209</v>
      </c>
      <c r="B1001" t="s">
        <v>77</v>
      </c>
      <c r="C1001" t="s">
        <v>2092</v>
      </c>
      <c r="D1001" t="s">
        <v>79</v>
      </c>
      <c r="E1001" s="2" t="str">
        <f t="shared" si="20"/>
        <v>FX22034653</v>
      </c>
      <c r="F1001" t="s">
        <v>80</v>
      </c>
      <c r="G1001" t="s">
        <v>80</v>
      </c>
      <c r="H1001" t="s">
        <v>81</v>
      </c>
      <c r="I1001" t="s">
        <v>2210</v>
      </c>
      <c r="J1001">
        <v>56</v>
      </c>
      <c r="K1001" t="s">
        <v>83</v>
      </c>
      <c r="L1001" t="s">
        <v>84</v>
      </c>
      <c r="M1001" t="s">
        <v>85</v>
      </c>
      <c r="N1001">
        <v>2</v>
      </c>
      <c r="O1001" s="1">
        <v>44635.569537037038</v>
      </c>
      <c r="P1001" s="1">
        <v>44635.588206018518</v>
      </c>
      <c r="Q1001">
        <v>1460</v>
      </c>
      <c r="R1001">
        <v>153</v>
      </c>
      <c r="S1001" t="b">
        <v>0</v>
      </c>
      <c r="T1001" t="s">
        <v>86</v>
      </c>
      <c r="U1001" t="b">
        <v>0</v>
      </c>
      <c r="V1001" t="s">
        <v>1900</v>
      </c>
      <c r="W1001" s="1">
        <v>44635.570787037039</v>
      </c>
      <c r="X1001">
        <v>98</v>
      </c>
      <c r="Y1001">
        <v>51</v>
      </c>
      <c r="Z1001">
        <v>0</v>
      </c>
      <c r="AA1001">
        <v>51</v>
      </c>
      <c r="AB1001">
        <v>0</v>
      </c>
      <c r="AC1001">
        <v>0</v>
      </c>
      <c r="AD1001">
        <v>5</v>
      </c>
      <c r="AE1001">
        <v>0</v>
      </c>
      <c r="AF1001">
        <v>0</v>
      </c>
      <c r="AG1001">
        <v>0</v>
      </c>
      <c r="AH1001" t="s">
        <v>122</v>
      </c>
      <c r="AI1001" s="1">
        <v>44635.588206018518</v>
      </c>
      <c r="AJ1001">
        <v>55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5</v>
      </c>
      <c r="AQ1001">
        <v>0</v>
      </c>
      <c r="AR1001">
        <v>0</v>
      </c>
      <c r="AS1001">
        <v>0</v>
      </c>
      <c r="AT1001" t="s">
        <v>86</v>
      </c>
      <c r="AU1001" t="s">
        <v>86</v>
      </c>
      <c r="AV1001" t="s">
        <v>86</v>
      </c>
      <c r="AW1001" t="s">
        <v>86</v>
      </c>
      <c r="AX1001" t="s">
        <v>86</v>
      </c>
      <c r="AY1001" t="s">
        <v>86</v>
      </c>
      <c r="AZ1001" t="s">
        <v>86</v>
      </c>
      <c r="BA1001" t="s">
        <v>86</v>
      </c>
      <c r="BB1001" t="s">
        <v>86</v>
      </c>
      <c r="BC1001" t="s">
        <v>86</v>
      </c>
      <c r="BD1001" t="s">
        <v>86</v>
      </c>
      <c r="BE1001" t="s">
        <v>86</v>
      </c>
    </row>
    <row r="1002" spans="1:57" x14ac:dyDescent="0.45">
      <c r="A1002" t="s">
        <v>2211</v>
      </c>
      <c r="B1002" t="s">
        <v>77</v>
      </c>
      <c r="C1002" t="s">
        <v>2092</v>
      </c>
      <c r="D1002" t="s">
        <v>79</v>
      </c>
      <c r="E1002" s="2" t="str">
        <f t="shared" si="20"/>
        <v>FX22034653</v>
      </c>
      <c r="F1002" t="s">
        <v>80</v>
      </c>
      <c r="G1002" t="s">
        <v>80</v>
      </c>
      <c r="H1002" t="s">
        <v>81</v>
      </c>
      <c r="I1002" t="s">
        <v>2212</v>
      </c>
      <c r="J1002">
        <v>61</v>
      </c>
      <c r="K1002" t="s">
        <v>83</v>
      </c>
      <c r="L1002" t="s">
        <v>84</v>
      </c>
      <c r="M1002" t="s">
        <v>85</v>
      </c>
      <c r="N1002">
        <v>2</v>
      </c>
      <c r="O1002" s="1">
        <v>44635.569722222222</v>
      </c>
      <c r="P1002" s="1">
        <v>44635.588819444441</v>
      </c>
      <c r="Q1002">
        <v>1358</v>
      </c>
      <c r="R1002">
        <v>292</v>
      </c>
      <c r="S1002" t="b">
        <v>0</v>
      </c>
      <c r="T1002" t="s">
        <v>86</v>
      </c>
      <c r="U1002" t="b">
        <v>0</v>
      </c>
      <c r="V1002" t="s">
        <v>2108</v>
      </c>
      <c r="W1002" s="1">
        <v>44635.572465277779</v>
      </c>
      <c r="X1002">
        <v>233</v>
      </c>
      <c r="Y1002">
        <v>56</v>
      </c>
      <c r="Z1002">
        <v>0</v>
      </c>
      <c r="AA1002">
        <v>56</v>
      </c>
      <c r="AB1002">
        <v>0</v>
      </c>
      <c r="AC1002">
        <v>0</v>
      </c>
      <c r="AD1002">
        <v>5</v>
      </c>
      <c r="AE1002">
        <v>0</v>
      </c>
      <c r="AF1002">
        <v>0</v>
      </c>
      <c r="AG1002">
        <v>0</v>
      </c>
      <c r="AH1002" t="s">
        <v>122</v>
      </c>
      <c r="AI1002" s="1">
        <v>44635.588819444441</v>
      </c>
      <c r="AJ1002">
        <v>52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5</v>
      </c>
      <c r="AQ1002">
        <v>0</v>
      </c>
      <c r="AR1002">
        <v>0</v>
      </c>
      <c r="AS1002">
        <v>0</v>
      </c>
      <c r="AT1002" t="s">
        <v>86</v>
      </c>
      <c r="AU1002" t="s">
        <v>86</v>
      </c>
      <c r="AV1002" t="s">
        <v>86</v>
      </c>
      <c r="AW1002" t="s">
        <v>86</v>
      </c>
      <c r="AX1002" t="s">
        <v>86</v>
      </c>
      <c r="AY1002" t="s">
        <v>86</v>
      </c>
      <c r="AZ1002" t="s">
        <v>86</v>
      </c>
      <c r="BA1002" t="s">
        <v>86</v>
      </c>
      <c r="BB1002" t="s">
        <v>86</v>
      </c>
      <c r="BC1002" t="s">
        <v>86</v>
      </c>
      <c r="BD1002" t="s">
        <v>86</v>
      </c>
      <c r="BE1002" t="s">
        <v>86</v>
      </c>
    </row>
    <row r="1003" spans="1:57" x14ac:dyDescent="0.45">
      <c r="A1003" t="s">
        <v>2213</v>
      </c>
      <c r="B1003" t="s">
        <v>77</v>
      </c>
      <c r="C1003" t="s">
        <v>2092</v>
      </c>
      <c r="D1003" t="s">
        <v>79</v>
      </c>
      <c r="E1003" s="2" t="str">
        <f t="shared" si="20"/>
        <v>FX22034653</v>
      </c>
      <c r="F1003" t="s">
        <v>80</v>
      </c>
      <c r="G1003" t="s">
        <v>80</v>
      </c>
      <c r="H1003" t="s">
        <v>81</v>
      </c>
      <c r="I1003" t="s">
        <v>2214</v>
      </c>
      <c r="J1003">
        <v>28</v>
      </c>
      <c r="K1003" t="s">
        <v>83</v>
      </c>
      <c r="L1003" t="s">
        <v>84</v>
      </c>
      <c r="M1003" t="s">
        <v>85</v>
      </c>
      <c r="N1003">
        <v>2</v>
      </c>
      <c r="O1003" s="1">
        <v>44635.570034722223</v>
      </c>
      <c r="P1003" s="1">
        <v>44635.589560185188</v>
      </c>
      <c r="Q1003">
        <v>1511</v>
      </c>
      <c r="R1003">
        <v>176</v>
      </c>
      <c r="S1003" t="b">
        <v>0</v>
      </c>
      <c r="T1003" t="s">
        <v>86</v>
      </c>
      <c r="U1003" t="b">
        <v>0</v>
      </c>
      <c r="V1003" t="s">
        <v>1816</v>
      </c>
      <c r="W1003" s="1">
        <v>44635.571018518516</v>
      </c>
      <c r="X1003">
        <v>83</v>
      </c>
      <c r="Y1003">
        <v>21</v>
      </c>
      <c r="Z1003">
        <v>0</v>
      </c>
      <c r="AA1003">
        <v>21</v>
      </c>
      <c r="AB1003">
        <v>0</v>
      </c>
      <c r="AC1003">
        <v>1</v>
      </c>
      <c r="AD1003">
        <v>7</v>
      </c>
      <c r="AE1003">
        <v>0</v>
      </c>
      <c r="AF1003">
        <v>0</v>
      </c>
      <c r="AG1003">
        <v>0</v>
      </c>
      <c r="AH1003" t="s">
        <v>91</v>
      </c>
      <c r="AI1003" s="1">
        <v>44635.589560185188</v>
      </c>
      <c r="AJ1003">
        <v>93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7</v>
      </c>
      <c r="AQ1003">
        <v>0</v>
      </c>
      <c r="AR1003">
        <v>0</v>
      </c>
      <c r="AS1003">
        <v>0</v>
      </c>
      <c r="AT1003" t="s">
        <v>86</v>
      </c>
      <c r="AU1003" t="s">
        <v>86</v>
      </c>
      <c r="AV1003" t="s">
        <v>86</v>
      </c>
      <c r="AW1003" t="s">
        <v>86</v>
      </c>
      <c r="AX1003" t="s">
        <v>86</v>
      </c>
      <c r="AY1003" t="s">
        <v>86</v>
      </c>
      <c r="AZ1003" t="s">
        <v>86</v>
      </c>
      <c r="BA1003" t="s">
        <v>86</v>
      </c>
      <c r="BB1003" t="s">
        <v>86</v>
      </c>
      <c r="BC1003" t="s">
        <v>86</v>
      </c>
      <c r="BD1003" t="s">
        <v>86</v>
      </c>
      <c r="BE1003" t="s">
        <v>86</v>
      </c>
    </row>
    <row r="1004" spans="1:57" x14ac:dyDescent="0.45">
      <c r="A1004" t="s">
        <v>2215</v>
      </c>
      <c r="B1004" t="s">
        <v>77</v>
      </c>
      <c r="C1004" t="s">
        <v>2092</v>
      </c>
      <c r="D1004" t="s">
        <v>79</v>
      </c>
      <c r="E1004" s="2" t="str">
        <f t="shared" si="20"/>
        <v>FX22034653</v>
      </c>
      <c r="F1004" t="s">
        <v>80</v>
      </c>
      <c r="G1004" t="s">
        <v>80</v>
      </c>
      <c r="H1004" t="s">
        <v>81</v>
      </c>
      <c r="I1004" t="s">
        <v>2216</v>
      </c>
      <c r="J1004">
        <v>28</v>
      </c>
      <c r="K1004" t="s">
        <v>83</v>
      </c>
      <c r="L1004" t="s">
        <v>84</v>
      </c>
      <c r="M1004" t="s">
        <v>85</v>
      </c>
      <c r="N1004">
        <v>2</v>
      </c>
      <c r="O1004" s="1">
        <v>44635.570277777777</v>
      </c>
      <c r="P1004" s="1">
        <v>44635.589432870373</v>
      </c>
      <c r="Q1004">
        <v>1532</v>
      </c>
      <c r="R1004">
        <v>123</v>
      </c>
      <c r="S1004" t="b">
        <v>0</v>
      </c>
      <c r="T1004" t="s">
        <v>86</v>
      </c>
      <c r="U1004" t="b">
        <v>0</v>
      </c>
      <c r="V1004" t="s">
        <v>1895</v>
      </c>
      <c r="W1004" s="1">
        <v>44635.571168981478</v>
      </c>
      <c r="X1004">
        <v>71</v>
      </c>
      <c r="Y1004">
        <v>21</v>
      </c>
      <c r="Z1004">
        <v>0</v>
      </c>
      <c r="AA1004">
        <v>21</v>
      </c>
      <c r="AB1004">
        <v>0</v>
      </c>
      <c r="AC1004">
        <v>1</v>
      </c>
      <c r="AD1004">
        <v>7</v>
      </c>
      <c r="AE1004">
        <v>0</v>
      </c>
      <c r="AF1004">
        <v>0</v>
      </c>
      <c r="AG1004">
        <v>0</v>
      </c>
      <c r="AH1004" t="s">
        <v>122</v>
      </c>
      <c r="AI1004" s="1">
        <v>44635.589432870373</v>
      </c>
      <c r="AJ1004">
        <v>52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7</v>
      </c>
      <c r="AQ1004">
        <v>0</v>
      </c>
      <c r="AR1004">
        <v>0</v>
      </c>
      <c r="AS1004">
        <v>0</v>
      </c>
      <c r="AT1004" t="s">
        <v>86</v>
      </c>
      <c r="AU1004" t="s">
        <v>86</v>
      </c>
      <c r="AV1004" t="s">
        <v>86</v>
      </c>
      <c r="AW1004" t="s">
        <v>86</v>
      </c>
      <c r="AX1004" t="s">
        <v>86</v>
      </c>
      <c r="AY1004" t="s">
        <v>86</v>
      </c>
      <c r="AZ1004" t="s">
        <v>86</v>
      </c>
      <c r="BA1004" t="s">
        <v>86</v>
      </c>
      <c r="BB1004" t="s">
        <v>86</v>
      </c>
      <c r="BC1004" t="s">
        <v>86</v>
      </c>
      <c r="BD1004" t="s">
        <v>86</v>
      </c>
      <c r="BE1004" t="s">
        <v>86</v>
      </c>
    </row>
    <row r="1005" spans="1:57" x14ac:dyDescent="0.45">
      <c r="A1005" t="s">
        <v>2217</v>
      </c>
      <c r="B1005" t="s">
        <v>77</v>
      </c>
      <c r="C1005" t="s">
        <v>2092</v>
      </c>
      <c r="D1005" t="s">
        <v>79</v>
      </c>
      <c r="E1005" s="2" t="str">
        <f t="shared" si="20"/>
        <v>FX22034653</v>
      </c>
      <c r="F1005" t="s">
        <v>80</v>
      </c>
      <c r="G1005" t="s">
        <v>80</v>
      </c>
      <c r="H1005" t="s">
        <v>81</v>
      </c>
      <c r="I1005" t="s">
        <v>2218</v>
      </c>
      <c r="J1005">
        <v>56</v>
      </c>
      <c r="K1005" t="s">
        <v>83</v>
      </c>
      <c r="L1005" t="s">
        <v>84</v>
      </c>
      <c r="M1005" t="s">
        <v>85</v>
      </c>
      <c r="N1005">
        <v>2</v>
      </c>
      <c r="O1005" s="1">
        <v>44635.570347222223</v>
      </c>
      <c r="P1005" s="1">
        <v>44635.59034722222</v>
      </c>
      <c r="Q1005">
        <v>1535</v>
      </c>
      <c r="R1005">
        <v>193</v>
      </c>
      <c r="S1005" t="b">
        <v>0</v>
      </c>
      <c r="T1005" t="s">
        <v>86</v>
      </c>
      <c r="U1005" t="b">
        <v>0</v>
      </c>
      <c r="V1005" t="s">
        <v>1780</v>
      </c>
      <c r="W1005" s="1">
        <v>44635.571689814817</v>
      </c>
      <c r="X1005">
        <v>115</v>
      </c>
      <c r="Y1005">
        <v>51</v>
      </c>
      <c r="Z1005">
        <v>0</v>
      </c>
      <c r="AA1005">
        <v>51</v>
      </c>
      <c r="AB1005">
        <v>0</v>
      </c>
      <c r="AC1005">
        <v>0</v>
      </c>
      <c r="AD1005">
        <v>5</v>
      </c>
      <c r="AE1005">
        <v>0</v>
      </c>
      <c r="AF1005">
        <v>0</v>
      </c>
      <c r="AG1005">
        <v>0</v>
      </c>
      <c r="AH1005" t="s">
        <v>122</v>
      </c>
      <c r="AI1005" s="1">
        <v>44635.59034722222</v>
      </c>
      <c r="AJ1005">
        <v>78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5</v>
      </c>
      <c r="AQ1005">
        <v>0</v>
      </c>
      <c r="AR1005">
        <v>0</v>
      </c>
      <c r="AS1005">
        <v>0</v>
      </c>
      <c r="AT1005" t="s">
        <v>86</v>
      </c>
      <c r="AU1005" t="s">
        <v>86</v>
      </c>
      <c r="AV1005" t="s">
        <v>86</v>
      </c>
      <c r="AW1005" t="s">
        <v>86</v>
      </c>
      <c r="AX1005" t="s">
        <v>86</v>
      </c>
      <c r="AY1005" t="s">
        <v>86</v>
      </c>
      <c r="AZ1005" t="s">
        <v>86</v>
      </c>
      <c r="BA1005" t="s">
        <v>86</v>
      </c>
      <c r="BB1005" t="s">
        <v>86</v>
      </c>
      <c r="BC1005" t="s">
        <v>86</v>
      </c>
      <c r="BD1005" t="s">
        <v>86</v>
      </c>
      <c r="BE1005" t="s">
        <v>86</v>
      </c>
    </row>
    <row r="1006" spans="1:57" x14ac:dyDescent="0.45">
      <c r="A1006" t="s">
        <v>2219</v>
      </c>
      <c r="B1006" t="s">
        <v>77</v>
      </c>
      <c r="C1006" t="s">
        <v>2092</v>
      </c>
      <c r="D1006" t="s">
        <v>79</v>
      </c>
      <c r="E1006" s="2" t="str">
        <f t="shared" si="20"/>
        <v>FX22034653</v>
      </c>
      <c r="F1006" t="s">
        <v>80</v>
      </c>
      <c r="G1006" t="s">
        <v>80</v>
      </c>
      <c r="H1006" t="s">
        <v>81</v>
      </c>
      <c r="I1006" t="s">
        <v>2220</v>
      </c>
      <c r="J1006">
        <v>61</v>
      </c>
      <c r="K1006" t="s">
        <v>83</v>
      </c>
      <c r="L1006" t="s">
        <v>84</v>
      </c>
      <c r="M1006" t="s">
        <v>85</v>
      </c>
      <c r="N1006">
        <v>2</v>
      </c>
      <c r="O1006" s="1">
        <v>44635.570509259262</v>
      </c>
      <c r="P1006" s="1">
        <v>44635.591180555559</v>
      </c>
      <c r="Q1006">
        <v>1535</v>
      </c>
      <c r="R1006">
        <v>251</v>
      </c>
      <c r="S1006" t="b">
        <v>0</v>
      </c>
      <c r="T1006" t="s">
        <v>86</v>
      </c>
      <c r="U1006" t="b">
        <v>0</v>
      </c>
      <c r="V1006" t="s">
        <v>1900</v>
      </c>
      <c r="W1006" s="1">
        <v>44635.572094907409</v>
      </c>
      <c r="X1006">
        <v>112</v>
      </c>
      <c r="Y1006">
        <v>56</v>
      </c>
      <c r="Z1006">
        <v>0</v>
      </c>
      <c r="AA1006">
        <v>56</v>
      </c>
      <c r="AB1006">
        <v>0</v>
      </c>
      <c r="AC1006">
        <v>1</v>
      </c>
      <c r="AD1006">
        <v>5</v>
      </c>
      <c r="AE1006">
        <v>0</v>
      </c>
      <c r="AF1006">
        <v>0</v>
      </c>
      <c r="AG1006">
        <v>0</v>
      </c>
      <c r="AH1006" t="s">
        <v>91</v>
      </c>
      <c r="AI1006" s="1">
        <v>44635.591180555559</v>
      </c>
      <c r="AJ1006">
        <v>139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5</v>
      </c>
      <c r="AQ1006">
        <v>0</v>
      </c>
      <c r="AR1006">
        <v>0</v>
      </c>
      <c r="AS1006">
        <v>0</v>
      </c>
      <c r="AT1006" t="s">
        <v>86</v>
      </c>
      <c r="AU1006" t="s">
        <v>86</v>
      </c>
      <c r="AV1006" t="s">
        <v>86</v>
      </c>
      <c r="AW1006" t="s">
        <v>86</v>
      </c>
      <c r="AX1006" t="s">
        <v>86</v>
      </c>
      <c r="AY1006" t="s">
        <v>86</v>
      </c>
      <c r="AZ1006" t="s">
        <v>86</v>
      </c>
      <c r="BA1006" t="s">
        <v>86</v>
      </c>
      <c r="BB1006" t="s">
        <v>86</v>
      </c>
      <c r="BC1006" t="s">
        <v>86</v>
      </c>
      <c r="BD1006" t="s">
        <v>86</v>
      </c>
      <c r="BE1006" t="s">
        <v>86</v>
      </c>
    </row>
    <row r="1007" spans="1:57" x14ac:dyDescent="0.45">
      <c r="A1007" t="s">
        <v>2221</v>
      </c>
      <c r="B1007" t="s">
        <v>77</v>
      </c>
      <c r="C1007" t="s">
        <v>1872</v>
      </c>
      <c r="D1007" t="s">
        <v>79</v>
      </c>
      <c r="E1007" s="2" t="str">
        <f>HYPERLINK("capsilon://?command=openfolder&amp;siteaddress=FAM.docvelocity-na8.net&amp;folderid=FX765A03FE-9B55-1D07-A8F4-09E5A1D4A530","FX22035967")</f>
        <v>FX22035967</v>
      </c>
      <c r="F1007" t="s">
        <v>80</v>
      </c>
      <c r="G1007" t="s">
        <v>80</v>
      </c>
      <c r="H1007" t="s">
        <v>81</v>
      </c>
      <c r="I1007" t="s">
        <v>2222</v>
      </c>
      <c r="J1007">
        <v>0</v>
      </c>
      <c r="K1007" t="s">
        <v>83</v>
      </c>
      <c r="L1007" t="s">
        <v>84</v>
      </c>
      <c r="M1007" t="s">
        <v>85</v>
      </c>
      <c r="N1007">
        <v>2</v>
      </c>
      <c r="O1007" s="1">
        <v>44635.57640046296</v>
      </c>
      <c r="P1007" s="1">
        <v>44635.590775462966</v>
      </c>
      <c r="Q1007">
        <v>1107</v>
      </c>
      <c r="R1007">
        <v>135</v>
      </c>
      <c r="S1007" t="b">
        <v>0</v>
      </c>
      <c r="T1007" t="s">
        <v>86</v>
      </c>
      <c r="U1007" t="b">
        <v>0</v>
      </c>
      <c r="V1007" t="s">
        <v>2088</v>
      </c>
      <c r="W1007" s="1">
        <v>44635.577581018515</v>
      </c>
      <c r="X1007">
        <v>99</v>
      </c>
      <c r="Y1007">
        <v>9</v>
      </c>
      <c r="Z1007">
        <v>0</v>
      </c>
      <c r="AA1007">
        <v>9</v>
      </c>
      <c r="AB1007">
        <v>0</v>
      </c>
      <c r="AC1007">
        <v>1</v>
      </c>
      <c r="AD1007">
        <v>-9</v>
      </c>
      <c r="AE1007">
        <v>0</v>
      </c>
      <c r="AF1007">
        <v>0</v>
      </c>
      <c r="AG1007">
        <v>0</v>
      </c>
      <c r="AH1007" t="s">
        <v>122</v>
      </c>
      <c r="AI1007" s="1">
        <v>44635.590775462966</v>
      </c>
      <c r="AJ1007">
        <v>36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-9</v>
      </c>
      <c r="AQ1007">
        <v>0</v>
      </c>
      <c r="AR1007">
        <v>0</v>
      </c>
      <c r="AS1007">
        <v>0</v>
      </c>
      <c r="AT1007" t="s">
        <v>86</v>
      </c>
      <c r="AU1007" t="s">
        <v>86</v>
      </c>
      <c r="AV1007" t="s">
        <v>86</v>
      </c>
      <c r="AW1007" t="s">
        <v>86</v>
      </c>
      <c r="AX1007" t="s">
        <v>86</v>
      </c>
      <c r="AY1007" t="s">
        <v>86</v>
      </c>
      <c r="AZ1007" t="s">
        <v>86</v>
      </c>
      <c r="BA1007" t="s">
        <v>86</v>
      </c>
      <c r="BB1007" t="s">
        <v>86</v>
      </c>
      <c r="BC1007" t="s">
        <v>86</v>
      </c>
      <c r="BD1007" t="s">
        <v>86</v>
      </c>
      <c r="BE1007" t="s">
        <v>86</v>
      </c>
    </row>
    <row r="1008" spans="1:57" x14ac:dyDescent="0.45">
      <c r="A1008" t="s">
        <v>2223</v>
      </c>
      <c r="B1008" t="s">
        <v>77</v>
      </c>
      <c r="C1008" t="s">
        <v>2224</v>
      </c>
      <c r="D1008" t="s">
        <v>79</v>
      </c>
      <c r="E1008" s="2" t="str">
        <f>HYPERLINK("capsilon://?command=openfolder&amp;siteaddress=FAM.docvelocity-na8.net&amp;folderid=FX60C6145A-9FF6-0B8F-0024-8108FEE5491C","FX2203568")</f>
        <v>FX2203568</v>
      </c>
      <c r="F1008" t="s">
        <v>80</v>
      </c>
      <c r="G1008" t="s">
        <v>80</v>
      </c>
      <c r="H1008" t="s">
        <v>81</v>
      </c>
      <c r="I1008" t="s">
        <v>2225</v>
      </c>
      <c r="J1008">
        <v>0</v>
      </c>
      <c r="K1008" t="s">
        <v>83</v>
      </c>
      <c r="L1008" t="s">
        <v>84</v>
      </c>
      <c r="M1008" t="s">
        <v>85</v>
      </c>
      <c r="N1008">
        <v>1</v>
      </c>
      <c r="O1008" s="1">
        <v>44621.819872685184</v>
      </c>
      <c r="P1008" s="1">
        <v>44621.976111111115</v>
      </c>
      <c r="Q1008">
        <v>12795</v>
      </c>
      <c r="R1008">
        <v>704</v>
      </c>
      <c r="S1008" t="b">
        <v>0</v>
      </c>
      <c r="T1008" t="s">
        <v>86</v>
      </c>
      <c r="U1008" t="b">
        <v>0</v>
      </c>
      <c r="V1008" t="s">
        <v>202</v>
      </c>
      <c r="W1008" s="1">
        <v>44621.976111111115</v>
      </c>
      <c r="X1008">
        <v>595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109</v>
      </c>
      <c r="AF1008">
        <v>0</v>
      </c>
      <c r="AG1008">
        <v>6</v>
      </c>
      <c r="AH1008" t="s">
        <v>86</v>
      </c>
      <c r="AI1008" t="s">
        <v>86</v>
      </c>
      <c r="AJ1008" t="s">
        <v>86</v>
      </c>
      <c r="AK1008" t="s">
        <v>86</v>
      </c>
      <c r="AL1008" t="s">
        <v>86</v>
      </c>
      <c r="AM1008" t="s">
        <v>86</v>
      </c>
      <c r="AN1008" t="s">
        <v>86</v>
      </c>
      <c r="AO1008" t="s">
        <v>86</v>
      </c>
      <c r="AP1008" t="s">
        <v>86</v>
      </c>
      <c r="AQ1008" t="s">
        <v>86</v>
      </c>
      <c r="AR1008" t="s">
        <v>86</v>
      </c>
      <c r="AS1008" t="s">
        <v>86</v>
      </c>
      <c r="AT1008" t="s">
        <v>86</v>
      </c>
      <c r="AU1008" t="s">
        <v>86</v>
      </c>
      <c r="AV1008" t="s">
        <v>86</v>
      </c>
      <c r="AW1008" t="s">
        <v>86</v>
      </c>
      <c r="AX1008" t="s">
        <v>86</v>
      </c>
      <c r="AY1008" t="s">
        <v>86</v>
      </c>
      <c r="AZ1008" t="s">
        <v>86</v>
      </c>
      <c r="BA1008" t="s">
        <v>86</v>
      </c>
      <c r="BB1008" t="s">
        <v>86</v>
      </c>
      <c r="BC1008" t="s">
        <v>86</v>
      </c>
      <c r="BD1008" t="s">
        <v>86</v>
      </c>
      <c r="BE1008" t="s">
        <v>86</v>
      </c>
    </row>
    <row r="1009" spans="1:57" x14ac:dyDescent="0.45">
      <c r="A1009" t="s">
        <v>2226</v>
      </c>
      <c r="B1009" t="s">
        <v>77</v>
      </c>
      <c r="C1009" t="s">
        <v>2227</v>
      </c>
      <c r="D1009" t="s">
        <v>79</v>
      </c>
      <c r="E1009" s="2" t="str">
        <f>HYPERLINK("capsilon://?command=openfolder&amp;siteaddress=FAM.docvelocity-na8.net&amp;folderid=FXA68CFB67-1091-A7F1-7EB9-C3F59D61A88A","FX22036276")</f>
        <v>FX22036276</v>
      </c>
      <c r="F1009" t="s">
        <v>80</v>
      </c>
      <c r="G1009" t="s">
        <v>80</v>
      </c>
      <c r="H1009" t="s">
        <v>81</v>
      </c>
      <c r="I1009" t="s">
        <v>2228</v>
      </c>
      <c r="J1009">
        <v>177</v>
      </c>
      <c r="K1009" t="s">
        <v>83</v>
      </c>
      <c r="L1009" t="s">
        <v>84</v>
      </c>
      <c r="M1009" t="s">
        <v>85</v>
      </c>
      <c r="N1009">
        <v>1</v>
      </c>
      <c r="O1009" s="1">
        <v>44635.582129629627</v>
      </c>
      <c r="P1009" s="1">
        <v>44635.632534722223</v>
      </c>
      <c r="Q1009">
        <v>3195</v>
      </c>
      <c r="R1009">
        <v>1160</v>
      </c>
      <c r="S1009" t="b">
        <v>0</v>
      </c>
      <c r="T1009" t="s">
        <v>86</v>
      </c>
      <c r="U1009" t="b">
        <v>0</v>
      </c>
      <c r="V1009" t="s">
        <v>815</v>
      </c>
      <c r="W1009" s="1">
        <v>44635.632534722223</v>
      </c>
      <c r="X1009">
        <v>205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177</v>
      </c>
      <c r="AE1009">
        <v>151</v>
      </c>
      <c r="AF1009">
        <v>0</v>
      </c>
      <c r="AG1009">
        <v>8</v>
      </c>
      <c r="AH1009" t="s">
        <v>86</v>
      </c>
      <c r="AI1009" t="s">
        <v>86</v>
      </c>
      <c r="AJ1009" t="s">
        <v>86</v>
      </c>
      <c r="AK1009" t="s">
        <v>86</v>
      </c>
      <c r="AL1009" t="s">
        <v>86</v>
      </c>
      <c r="AM1009" t="s">
        <v>86</v>
      </c>
      <c r="AN1009" t="s">
        <v>86</v>
      </c>
      <c r="AO1009" t="s">
        <v>86</v>
      </c>
      <c r="AP1009" t="s">
        <v>86</v>
      </c>
      <c r="AQ1009" t="s">
        <v>86</v>
      </c>
      <c r="AR1009" t="s">
        <v>86</v>
      </c>
      <c r="AS1009" t="s">
        <v>86</v>
      </c>
      <c r="AT1009" t="s">
        <v>86</v>
      </c>
      <c r="AU1009" t="s">
        <v>86</v>
      </c>
      <c r="AV1009" t="s">
        <v>86</v>
      </c>
      <c r="AW1009" t="s">
        <v>86</v>
      </c>
      <c r="AX1009" t="s">
        <v>86</v>
      </c>
      <c r="AY1009" t="s">
        <v>86</v>
      </c>
      <c r="AZ1009" t="s">
        <v>86</v>
      </c>
      <c r="BA1009" t="s">
        <v>86</v>
      </c>
      <c r="BB1009" t="s">
        <v>86</v>
      </c>
      <c r="BC1009" t="s">
        <v>86</v>
      </c>
      <c r="BD1009" t="s">
        <v>86</v>
      </c>
      <c r="BE1009" t="s">
        <v>86</v>
      </c>
    </row>
    <row r="1010" spans="1:57" x14ac:dyDescent="0.45">
      <c r="A1010" t="s">
        <v>2229</v>
      </c>
      <c r="B1010" t="s">
        <v>77</v>
      </c>
      <c r="C1010" t="s">
        <v>1415</v>
      </c>
      <c r="D1010" t="s">
        <v>79</v>
      </c>
      <c r="E1010" s="2" t="str">
        <f>HYPERLINK("capsilon://?command=openfolder&amp;siteaddress=FAM.docvelocity-na8.net&amp;folderid=FX51D291E2-AB56-7804-956B-A099EBE54C4A","FX22034039")</f>
        <v>FX22034039</v>
      </c>
      <c r="F1010" t="s">
        <v>80</v>
      </c>
      <c r="G1010" t="s">
        <v>80</v>
      </c>
      <c r="H1010" t="s">
        <v>81</v>
      </c>
      <c r="I1010" t="s">
        <v>2230</v>
      </c>
      <c r="J1010">
        <v>72</v>
      </c>
      <c r="K1010" t="s">
        <v>83</v>
      </c>
      <c r="L1010" t="s">
        <v>84</v>
      </c>
      <c r="M1010" t="s">
        <v>85</v>
      </c>
      <c r="N1010">
        <v>1</v>
      </c>
      <c r="O1010" s="1">
        <v>44635.584953703707</v>
      </c>
      <c r="P1010" s="1">
        <v>44635.594618055555</v>
      </c>
      <c r="Q1010">
        <v>549</v>
      </c>
      <c r="R1010">
        <v>286</v>
      </c>
      <c r="S1010" t="b">
        <v>0</v>
      </c>
      <c r="T1010" t="s">
        <v>86</v>
      </c>
      <c r="U1010" t="b">
        <v>0</v>
      </c>
      <c r="V1010" t="s">
        <v>1895</v>
      </c>
      <c r="W1010" s="1">
        <v>44635.594618055555</v>
      </c>
      <c r="X1010">
        <v>165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72</v>
      </c>
      <c r="AE1010">
        <v>67</v>
      </c>
      <c r="AF1010">
        <v>0</v>
      </c>
      <c r="AG1010">
        <v>2</v>
      </c>
      <c r="AH1010" t="s">
        <v>86</v>
      </c>
      <c r="AI1010" t="s">
        <v>86</v>
      </c>
      <c r="AJ1010" t="s">
        <v>86</v>
      </c>
      <c r="AK1010" t="s">
        <v>86</v>
      </c>
      <c r="AL1010" t="s">
        <v>86</v>
      </c>
      <c r="AM1010" t="s">
        <v>86</v>
      </c>
      <c r="AN1010" t="s">
        <v>86</v>
      </c>
      <c r="AO1010" t="s">
        <v>86</v>
      </c>
      <c r="AP1010" t="s">
        <v>86</v>
      </c>
      <c r="AQ1010" t="s">
        <v>86</v>
      </c>
      <c r="AR1010" t="s">
        <v>86</v>
      </c>
      <c r="AS1010" t="s">
        <v>86</v>
      </c>
      <c r="AT1010" t="s">
        <v>86</v>
      </c>
      <c r="AU1010" t="s">
        <v>86</v>
      </c>
      <c r="AV1010" t="s">
        <v>86</v>
      </c>
      <c r="AW1010" t="s">
        <v>86</v>
      </c>
      <c r="AX1010" t="s">
        <v>86</v>
      </c>
      <c r="AY1010" t="s">
        <v>86</v>
      </c>
      <c r="AZ1010" t="s">
        <v>86</v>
      </c>
      <c r="BA1010" t="s">
        <v>86</v>
      </c>
      <c r="BB1010" t="s">
        <v>86</v>
      </c>
      <c r="BC1010" t="s">
        <v>86</v>
      </c>
      <c r="BD1010" t="s">
        <v>86</v>
      </c>
      <c r="BE1010" t="s">
        <v>86</v>
      </c>
    </row>
    <row r="1011" spans="1:57" x14ac:dyDescent="0.45">
      <c r="A1011" t="s">
        <v>2231</v>
      </c>
      <c r="B1011" t="s">
        <v>77</v>
      </c>
      <c r="C1011" t="s">
        <v>2232</v>
      </c>
      <c r="D1011" t="s">
        <v>79</v>
      </c>
      <c r="E1011" s="2" t="str">
        <f>HYPERLINK("capsilon://?command=openfolder&amp;siteaddress=FAM.docvelocity-na8.net&amp;folderid=FXFC977F16-67CC-4B28-7F7F-4AFCD6732EA5","FX22036706")</f>
        <v>FX22036706</v>
      </c>
      <c r="F1011" t="s">
        <v>80</v>
      </c>
      <c r="G1011" t="s">
        <v>80</v>
      </c>
      <c r="H1011" t="s">
        <v>81</v>
      </c>
      <c r="I1011" t="s">
        <v>2233</v>
      </c>
      <c r="J1011">
        <v>236</v>
      </c>
      <c r="K1011" t="s">
        <v>83</v>
      </c>
      <c r="L1011" t="s">
        <v>84</v>
      </c>
      <c r="M1011" t="s">
        <v>85</v>
      </c>
      <c r="N1011">
        <v>1</v>
      </c>
      <c r="O1011" s="1">
        <v>44635.58666666667</v>
      </c>
      <c r="P1011" s="1">
        <v>44635.634189814817</v>
      </c>
      <c r="Q1011">
        <v>3038</v>
      </c>
      <c r="R1011">
        <v>1068</v>
      </c>
      <c r="S1011" t="b">
        <v>0</v>
      </c>
      <c r="T1011" t="s">
        <v>86</v>
      </c>
      <c r="U1011" t="b">
        <v>0</v>
      </c>
      <c r="V1011" t="s">
        <v>815</v>
      </c>
      <c r="W1011" s="1">
        <v>44635.634189814817</v>
      </c>
      <c r="X1011">
        <v>142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236</v>
      </c>
      <c r="AE1011">
        <v>224</v>
      </c>
      <c r="AF1011">
        <v>0</v>
      </c>
      <c r="AG1011">
        <v>6</v>
      </c>
      <c r="AH1011" t="s">
        <v>86</v>
      </c>
      <c r="AI1011" t="s">
        <v>86</v>
      </c>
      <c r="AJ1011" t="s">
        <v>86</v>
      </c>
      <c r="AK1011" t="s">
        <v>86</v>
      </c>
      <c r="AL1011" t="s">
        <v>86</v>
      </c>
      <c r="AM1011" t="s">
        <v>86</v>
      </c>
      <c r="AN1011" t="s">
        <v>86</v>
      </c>
      <c r="AO1011" t="s">
        <v>86</v>
      </c>
      <c r="AP1011" t="s">
        <v>86</v>
      </c>
      <c r="AQ1011" t="s">
        <v>86</v>
      </c>
      <c r="AR1011" t="s">
        <v>86</v>
      </c>
      <c r="AS1011" t="s">
        <v>86</v>
      </c>
      <c r="AT1011" t="s">
        <v>86</v>
      </c>
      <c r="AU1011" t="s">
        <v>86</v>
      </c>
      <c r="AV1011" t="s">
        <v>86</v>
      </c>
      <c r="AW1011" t="s">
        <v>86</v>
      </c>
      <c r="AX1011" t="s">
        <v>86</v>
      </c>
      <c r="AY1011" t="s">
        <v>86</v>
      </c>
      <c r="AZ1011" t="s">
        <v>86</v>
      </c>
      <c r="BA1011" t="s">
        <v>86</v>
      </c>
      <c r="BB1011" t="s">
        <v>86</v>
      </c>
      <c r="BC1011" t="s">
        <v>86</v>
      </c>
      <c r="BD1011" t="s">
        <v>86</v>
      </c>
      <c r="BE1011" t="s">
        <v>86</v>
      </c>
    </row>
    <row r="1012" spans="1:57" x14ac:dyDescent="0.45">
      <c r="A1012" t="s">
        <v>2234</v>
      </c>
      <c r="B1012" t="s">
        <v>77</v>
      </c>
      <c r="C1012" t="s">
        <v>2235</v>
      </c>
      <c r="D1012" t="s">
        <v>79</v>
      </c>
      <c r="E1012" s="2" t="str">
        <f>HYPERLINK("capsilon://?command=openfolder&amp;siteaddress=FAM.docvelocity-na8.net&amp;folderid=FX6D0CF4DF-2468-2A86-6C77-96CDEFD4E5AA","FX22036880")</f>
        <v>FX22036880</v>
      </c>
      <c r="F1012" t="s">
        <v>80</v>
      </c>
      <c r="G1012" t="s">
        <v>80</v>
      </c>
      <c r="H1012" t="s">
        <v>81</v>
      </c>
      <c r="I1012" t="s">
        <v>2236</v>
      </c>
      <c r="J1012">
        <v>28</v>
      </c>
      <c r="K1012" t="s">
        <v>83</v>
      </c>
      <c r="L1012" t="s">
        <v>84</v>
      </c>
      <c r="M1012" t="s">
        <v>85</v>
      </c>
      <c r="N1012">
        <v>2</v>
      </c>
      <c r="O1012" s="1">
        <v>44635.589837962965</v>
      </c>
      <c r="P1012" s="1">
        <v>44635.598402777781</v>
      </c>
      <c r="Q1012">
        <v>324</v>
      </c>
      <c r="R1012">
        <v>416</v>
      </c>
      <c r="S1012" t="b">
        <v>0</v>
      </c>
      <c r="T1012" t="s">
        <v>86</v>
      </c>
      <c r="U1012" t="b">
        <v>0</v>
      </c>
      <c r="V1012" t="s">
        <v>2088</v>
      </c>
      <c r="W1012" s="1">
        <v>44635.594039351854</v>
      </c>
      <c r="X1012">
        <v>359</v>
      </c>
      <c r="Y1012">
        <v>21</v>
      </c>
      <c r="Z1012">
        <v>0</v>
      </c>
      <c r="AA1012">
        <v>21</v>
      </c>
      <c r="AB1012">
        <v>0</v>
      </c>
      <c r="AC1012">
        <v>16</v>
      </c>
      <c r="AD1012">
        <v>7</v>
      </c>
      <c r="AE1012">
        <v>0</v>
      </c>
      <c r="AF1012">
        <v>0</v>
      </c>
      <c r="AG1012">
        <v>0</v>
      </c>
      <c r="AH1012" t="s">
        <v>122</v>
      </c>
      <c r="AI1012" s="1">
        <v>44635.598402777781</v>
      </c>
      <c r="AJ1012">
        <v>57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7</v>
      </c>
      <c r="AQ1012">
        <v>0</v>
      </c>
      <c r="AR1012">
        <v>0</v>
      </c>
      <c r="AS1012">
        <v>0</v>
      </c>
      <c r="AT1012" t="s">
        <v>86</v>
      </c>
      <c r="AU1012" t="s">
        <v>86</v>
      </c>
      <c r="AV1012" t="s">
        <v>86</v>
      </c>
      <c r="AW1012" t="s">
        <v>86</v>
      </c>
      <c r="AX1012" t="s">
        <v>86</v>
      </c>
      <c r="AY1012" t="s">
        <v>86</v>
      </c>
      <c r="AZ1012" t="s">
        <v>86</v>
      </c>
      <c r="BA1012" t="s">
        <v>86</v>
      </c>
      <c r="BB1012" t="s">
        <v>86</v>
      </c>
      <c r="BC1012" t="s">
        <v>86</v>
      </c>
      <c r="BD1012" t="s">
        <v>86</v>
      </c>
      <c r="BE1012" t="s">
        <v>86</v>
      </c>
    </row>
    <row r="1013" spans="1:57" x14ac:dyDescent="0.45">
      <c r="A1013" t="s">
        <v>2237</v>
      </c>
      <c r="B1013" t="s">
        <v>77</v>
      </c>
      <c r="C1013" t="s">
        <v>2235</v>
      </c>
      <c r="D1013" t="s">
        <v>79</v>
      </c>
      <c r="E1013" s="2" t="str">
        <f>HYPERLINK("capsilon://?command=openfolder&amp;siteaddress=FAM.docvelocity-na8.net&amp;folderid=FX6D0CF4DF-2468-2A86-6C77-96CDEFD4E5AA","FX22036880")</f>
        <v>FX22036880</v>
      </c>
      <c r="F1013" t="s">
        <v>80</v>
      </c>
      <c r="G1013" t="s">
        <v>80</v>
      </c>
      <c r="H1013" t="s">
        <v>81</v>
      </c>
      <c r="I1013" t="s">
        <v>2238</v>
      </c>
      <c r="J1013">
        <v>106</v>
      </c>
      <c r="K1013" t="s">
        <v>83</v>
      </c>
      <c r="L1013" t="s">
        <v>84</v>
      </c>
      <c r="M1013" t="s">
        <v>85</v>
      </c>
      <c r="N1013">
        <v>1</v>
      </c>
      <c r="O1013" s="1">
        <v>44635.591261574074</v>
      </c>
      <c r="P1013" s="1">
        <v>44635.637685185182</v>
      </c>
      <c r="Q1013">
        <v>3361</v>
      </c>
      <c r="R1013">
        <v>650</v>
      </c>
      <c r="S1013" t="b">
        <v>0</v>
      </c>
      <c r="T1013" t="s">
        <v>86</v>
      </c>
      <c r="U1013" t="b">
        <v>0</v>
      </c>
      <c r="V1013" t="s">
        <v>815</v>
      </c>
      <c r="W1013" s="1">
        <v>44635.637685185182</v>
      </c>
      <c r="X1013">
        <v>83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106</v>
      </c>
      <c r="AE1013">
        <v>101</v>
      </c>
      <c r="AF1013">
        <v>0</v>
      </c>
      <c r="AG1013">
        <v>2</v>
      </c>
      <c r="AH1013" t="s">
        <v>86</v>
      </c>
      <c r="AI1013" t="s">
        <v>86</v>
      </c>
      <c r="AJ1013" t="s">
        <v>86</v>
      </c>
      <c r="AK1013" t="s">
        <v>86</v>
      </c>
      <c r="AL1013" t="s">
        <v>86</v>
      </c>
      <c r="AM1013" t="s">
        <v>86</v>
      </c>
      <c r="AN1013" t="s">
        <v>86</v>
      </c>
      <c r="AO1013" t="s">
        <v>86</v>
      </c>
      <c r="AP1013" t="s">
        <v>86</v>
      </c>
      <c r="AQ1013" t="s">
        <v>86</v>
      </c>
      <c r="AR1013" t="s">
        <v>86</v>
      </c>
      <c r="AS1013" t="s">
        <v>86</v>
      </c>
      <c r="AT1013" t="s">
        <v>86</v>
      </c>
      <c r="AU1013" t="s">
        <v>86</v>
      </c>
      <c r="AV1013" t="s">
        <v>86</v>
      </c>
      <c r="AW1013" t="s">
        <v>86</v>
      </c>
      <c r="AX1013" t="s">
        <v>86</v>
      </c>
      <c r="AY1013" t="s">
        <v>86</v>
      </c>
      <c r="AZ1013" t="s">
        <v>86</v>
      </c>
      <c r="BA1013" t="s">
        <v>86</v>
      </c>
      <c r="BB1013" t="s">
        <v>86</v>
      </c>
      <c r="BC1013" t="s">
        <v>86</v>
      </c>
      <c r="BD1013" t="s">
        <v>86</v>
      </c>
      <c r="BE1013" t="s">
        <v>86</v>
      </c>
    </row>
    <row r="1014" spans="1:57" x14ac:dyDescent="0.45">
      <c r="A1014" t="s">
        <v>2239</v>
      </c>
      <c r="B1014" t="s">
        <v>77</v>
      </c>
      <c r="C1014" t="s">
        <v>2235</v>
      </c>
      <c r="D1014" t="s">
        <v>79</v>
      </c>
      <c r="E1014" s="2" t="str">
        <f>HYPERLINK("capsilon://?command=openfolder&amp;siteaddress=FAM.docvelocity-na8.net&amp;folderid=FX6D0CF4DF-2468-2A86-6C77-96CDEFD4E5AA","FX22036880")</f>
        <v>FX22036880</v>
      </c>
      <c r="F1014" t="s">
        <v>80</v>
      </c>
      <c r="G1014" t="s">
        <v>80</v>
      </c>
      <c r="H1014" t="s">
        <v>81</v>
      </c>
      <c r="I1014" t="s">
        <v>2240</v>
      </c>
      <c r="J1014">
        <v>233</v>
      </c>
      <c r="K1014" t="s">
        <v>83</v>
      </c>
      <c r="L1014" t="s">
        <v>84</v>
      </c>
      <c r="M1014" t="s">
        <v>85</v>
      </c>
      <c r="N1014">
        <v>1</v>
      </c>
      <c r="O1014" s="1">
        <v>44635.592314814814</v>
      </c>
      <c r="P1014" s="1">
        <v>44635.636712962965</v>
      </c>
      <c r="Q1014">
        <v>3265</v>
      </c>
      <c r="R1014">
        <v>571</v>
      </c>
      <c r="S1014" t="b">
        <v>0</v>
      </c>
      <c r="T1014" t="s">
        <v>86</v>
      </c>
      <c r="U1014" t="b">
        <v>0</v>
      </c>
      <c r="V1014" t="s">
        <v>815</v>
      </c>
      <c r="W1014" s="1">
        <v>44635.636712962965</v>
      </c>
      <c r="X1014">
        <v>217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233</v>
      </c>
      <c r="AE1014">
        <v>223</v>
      </c>
      <c r="AF1014">
        <v>0</v>
      </c>
      <c r="AG1014">
        <v>4</v>
      </c>
      <c r="AH1014" t="s">
        <v>86</v>
      </c>
      <c r="AI1014" t="s">
        <v>86</v>
      </c>
      <c r="AJ1014" t="s">
        <v>86</v>
      </c>
      <c r="AK1014" t="s">
        <v>86</v>
      </c>
      <c r="AL1014" t="s">
        <v>86</v>
      </c>
      <c r="AM1014" t="s">
        <v>86</v>
      </c>
      <c r="AN1014" t="s">
        <v>86</v>
      </c>
      <c r="AO1014" t="s">
        <v>86</v>
      </c>
      <c r="AP1014" t="s">
        <v>86</v>
      </c>
      <c r="AQ1014" t="s">
        <v>86</v>
      </c>
      <c r="AR1014" t="s">
        <v>86</v>
      </c>
      <c r="AS1014" t="s">
        <v>86</v>
      </c>
      <c r="AT1014" t="s">
        <v>86</v>
      </c>
      <c r="AU1014" t="s">
        <v>86</v>
      </c>
      <c r="AV1014" t="s">
        <v>86</v>
      </c>
      <c r="AW1014" t="s">
        <v>86</v>
      </c>
      <c r="AX1014" t="s">
        <v>86</v>
      </c>
      <c r="AY1014" t="s">
        <v>86</v>
      </c>
      <c r="AZ1014" t="s">
        <v>86</v>
      </c>
      <c r="BA1014" t="s">
        <v>86</v>
      </c>
      <c r="BB1014" t="s">
        <v>86</v>
      </c>
      <c r="BC1014" t="s">
        <v>86</v>
      </c>
      <c r="BD1014" t="s">
        <v>86</v>
      </c>
      <c r="BE1014" t="s">
        <v>86</v>
      </c>
    </row>
    <row r="1015" spans="1:57" x14ac:dyDescent="0.45">
      <c r="A1015" t="s">
        <v>2241</v>
      </c>
      <c r="B1015" t="s">
        <v>77</v>
      </c>
      <c r="C1015" t="s">
        <v>1415</v>
      </c>
      <c r="D1015" t="s">
        <v>79</v>
      </c>
      <c r="E1015" s="2" t="str">
        <f>HYPERLINK("capsilon://?command=openfolder&amp;siteaddress=FAM.docvelocity-na8.net&amp;folderid=FX51D291E2-AB56-7804-956B-A099EBE54C4A","FX22034039")</f>
        <v>FX22034039</v>
      </c>
      <c r="F1015" t="s">
        <v>80</v>
      </c>
      <c r="G1015" t="s">
        <v>80</v>
      </c>
      <c r="H1015" t="s">
        <v>81</v>
      </c>
      <c r="I1015" t="s">
        <v>2230</v>
      </c>
      <c r="J1015">
        <v>96</v>
      </c>
      <c r="K1015" t="s">
        <v>83</v>
      </c>
      <c r="L1015" t="s">
        <v>84</v>
      </c>
      <c r="M1015" t="s">
        <v>85</v>
      </c>
      <c r="N1015">
        <v>2</v>
      </c>
      <c r="O1015" s="1">
        <v>44635.595231481479</v>
      </c>
      <c r="P1015" s="1">
        <v>44635.610729166663</v>
      </c>
      <c r="Q1015">
        <v>74</v>
      </c>
      <c r="R1015">
        <v>1265</v>
      </c>
      <c r="S1015" t="b">
        <v>0</v>
      </c>
      <c r="T1015" t="s">
        <v>86</v>
      </c>
      <c r="U1015" t="b">
        <v>1</v>
      </c>
      <c r="V1015" t="s">
        <v>1895</v>
      </c>
      <c r="W1015" s="1">
        <v>44635.602268518516</v>
      </c>
      <c r="X1015">
        <v>606</v>
      </c>
      <c r="Y1015">
        <v>86</v>
      </c>
      <c r="Z1015">
        <v>0</v>
      </c>
      <c r="AA1015">
        <v>86</v>
      </c>
      <c r="AB1015">
        <v>0</v>
      </c>
      <c r="AC1015">
        <v>12</v>
      </c>
      <c r="AD1015">
        <v>10</v>
      </c>
      <c r="AE1015">
        <v>0</v>
      </c>
      <c r="AF1015">
        <v>0</v>
      </c>
      <c r="AG1015">
        <v>0</v>
      </c>
      <c r="AH1015" t="s">
        <v>91</v>
      </c>
      <c r="AI1015" s="1">
        <v>44635.610729166663</v>
      </c>
      <c r="AJ1015">
        <v>659</v>
      </c>
      <c r="AK1015">
        <v>3</v>
      </c>
      <c r="AL1015">
        <v>0</v>
      </c>
      <c r="AM1015">
        <v>3</v>
      </c>
      <c r="AN1015">
        <v>0</v>
      </c>
      <c r="AO1015">
        <v>3</v>
      </c>
      <c r="AP1015">
        <v>7</v>
      </c>
      <c r="AQ1015">
        <v>0</v>
      </c>
      <c r="AR1015">
        <v>0</v>
      </c>
      <c r="AS1015">
        <v>0</v>
      </c>
      <c r="AT1015" t="s">
        <v>86</v>
      </c>
      <c r="AU1015" t="s">
        <v>86</v>
      </c>
      <c r="AV1015" t="s">
        <v>86</v>
      </c>
      <c r="AW1015" t="s">
        <v>86</v>
      </c>
      <c r="AX1015" t="s">
        <v>86</v>
      </c>
      <c r="AY1015" t="s">
        <v>86</v>
      </c>
      <c r="AZ1015" t="s">
        <v>86</v>
      </c>
      <c r="BA1015" t="s">
        <v>86</v>
      </c>
      <c r="BB1015" t="s">
        <v>86</v>
      </c>
      <c r="BC1015" t="s">
        <v>86</v>
      </c>
      <c r="BD1015" t="s">
        <v>86</v>
      </c>
      <c r="BE1015" t="s">
        <v>86</v>
      </c>
    </row>
    <row r="1016" spans="1:57" x14ac:dyDescent="0.45">
      <c r="A1016" t="s">
        <v>2242</v>
      </c>
      <c r="B1016" t="s">
        <v>77</v>
      </c>
      <c r="C1016" t="s">
        <v>2243</v>
      </c>
      <c r="D1016" t="s">
        <v>79</v>
      </c>
      <c r="E1016" s="2" t="str">
        <f>HYPERLINK("capsilon://?command=openfolder&amp;siteaddress=FAM.docvelocity-na8.net&amp;folderid=FX10E15516-B32D-9D22-2945-F4FA08351688","FX22035738")</f>
        <v>FX22035738</v>
      </c>
      <c r="F1016" t="s">
        <v>80</v>
      </c>
      <c r="G1016" t="s">
        <v>80</v>
      </c>
      <c r="H1016" t="s">
        <v>81</v>
      </c>
      <c r="I1016" t="s">
        <v>2244</v>
      </c>
      <c r="J1016">
        <v>295</v>
      </c>
      <c r="K1016" t="s">
        <v>83</v>
      </c>
      <c r="L1016" t="s">
        <v>84</v>
      </c>
      <c r="M1016" t="s">
        <v>85</v>
      </c>
      <c r="N1016">
        <v>1</v>
      </c>
      <c r="O1016" s="1">
        <v>44635.596192129633</v>
      </c>
      <c r="P1016" s="1">
        <v>44635.641967592594</v>
      </c>
      <c r="Q1016">
        <v>3350</v>
      </c>
      <c r="R1016">
        <v>605</v>
      </c>
      <c r="S1016" t="b">
        <v>0</v>
      </c>
      <c r="T1016" t="s">
        <v>86</v>
      </c>
      <c r="U1016" t="b">
        <v>0</v>
      </c>
      <c r="V1016" t="s">
        <v>815</v>
      </c>
      <c r="W1016" s="1">
        <v>44635.641967592594</v>
      </c>
      <c r="X1016">
        <v>369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295</v>
      </c>
      <c r="AE1016">
        <v>271</v>
      </c>
      <c r="AF1016">
        <v>0</v>
      </c>
      <c r="AG1016">
        <v>13</v>
      </c>
      <c r="AH1016" t="s">
        <v>86</v>
      </c>
      <c r="AI1016" t="s">
        <v>86</v>
      </c>
      <c r="AJ1016" t="s">
        <v>86</v>
      </c>
      <c r="AK1016" t="s">
        <v>86</v>
      </c>
      <c r="AL1016" t="s">
        <v>86</v>
      </c>
      <c r="AM1016" t="s">
        <v>86</v>
      </c>
      <c r="AN1016" t="s">
        <v>86</v>
      </c>
      <c r="AO1016" t="s">
        <v>86</v>
      </c>
      <c r="AP1016" t="s">
        <v>86</v>
      </c>
      <c r="AQ1016" t="s">
        <v>86</v>
      </c>
      <c r="AR1016" t="s">
        <v>86</v>
      </c>
      <c r="AS1016" t="s">
        <v>86</v>
      </c>
      <c r="AT1016" t="s">
        <v>86</v>
      </c>
      <c r="AU1016" t="s">
        <v>86</v>
      </c>
      <c r="AV1016" t="s">
        <v>86</v>
      </c>
      <c r="AW1016" t="s">
        <v>86</v>
      </c>
      <c r="AX1016" t="s">
        <v>86</v>
      </c>
      <c r="AY1016" t="s">
        <v>86</v>
      </c>
      <c r="AZ1016" t="s">
        <v>86</v>
      </c>
      <c r="BA1016" t="s">
        <v>86</v>
      </c>
      <c r="BB1016" t="s">
        <v>86</v>
      </c>
      <c r="BC1016" t="s">
        <v>86</v>
      </c>
      <c r="BD1016" t="s">
        <v>86</v>
      </c>
      <c r="BE1016" t="s">
        <v>86</v>
      </c>
    </row>
    <row r="1017" spans="1:57" x14ac:dyDescent="0.45">
      <c r="A1017" t="s">
        <v>2245</v>
      </c>
      <c r="B1017" t="s">
        <v>77</v>
      </c>
      <c r="C1017" t="s">
        <v>2246</v>
      </c>
      <c r="D1017" t="s">
        <v>79</v>
      </c>
      <c r="E1017" s="2" t="str">
        <f>HYPERLINK("capsilon://?command=openfolder&amp;siteaddress=FAM.docvelocity-na8.net&amp;folderid=FXDD14D041-568B-2B56-810F-07A9A86748D3","FX22036834")</f>
        <v>FX22036834</v>
      </c>
      <c r="F1017" t="s">
        <v>80</v>
      </c>
      <c r="G1017" t="s">
        <v>80</v>
      </c>
      <c r="H1017" t="s">
        <v>81</v>
      </c>
      <c r="I1017" t="s">
        <v>2247</v>
      </c>
      <c r="J1017">
        <v>86</v>
      </c>
      <c r="K1017" t="s">
        <v>83</v>
      </c>
      <c r="L1017" t="s">
        <v>84</v>
      </c>
      <c r="M1017" t="s">
        <v>85</v>
      </c>
      <c r="N1017">
        <v>1</v>
      </c>
      <c r="O1017" s="1">
        <v>44635.596736111111</v>
      </c>
      <c r="P1017" s="1">
        <v>44635.636458333334</v>
      </c>
      <c r="Q1017">
        <v>2739</v>
      </c>
      <c r="R1017">
        <v>693</v>
      </c>
      <c r="S1017" t="b">
        <v>0</v>
      </c>
      <c r="T1017" t="s">
        <v>86</v>
      </c>
      <c r="U1017" t="b">
        <v>0</v>
      </c>
      <c r="V1017" t="s">
        <v>1895</v>
      </c>
      <c r="W1017" s="1">
        <v>44635.636458333334</v>
      </c>
      <c r="X1017">
        <v>238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86</v>
      </c>
      <c r="AE1017">
        <v>74</v>
      </c>
      <c r="AF1017">
        <v>0</v>
      </c>
      <c r="AG1017">
        <v>4</v>
      </c>
      <c r="AH1017" t="s">
        <v>86</v>
      </c>
      <c r="AI1017" t="s">
        <v>86</v>
      </c>
      <c r="AJ1017" t="s">
        <v>86</v>
      </c>
      <c r="AK1017" t="s">
        <v>86</v>
      </c>
      <c r="AL1017" t="s">
        <v>86</v>
      </c>
      <c r="AM1017" t="s">
        <v>86</v>
      </c>
      <c r="AN1017" t="s">
        <v>86</v>
      </c>
      <c r="AO1017" t="s">
        <v>86</v>
      </c>
      <c r="AP1017" t="s">
        <v>86</v>
      </c>
      <c r="AQ1017" t="s">
        <v>86</v>
      </c>
      <c r="AR1017" t="s">
        <v>86</v>
      </c>
      <c r="AS1017" t="s">
        <v>86</v>
      </c>
      <c r="AT1017" t="s">
        <v>86</v>
      </c>
      <c r="AU1017" t="s">
        <v>86</v>
      </c>
      <c r="AV1017" t="s">
        <v>86</v>
      </c>
      <c r="AW1017" t="s">
        <v>86</v>
      </c>
      <c r="AX1017" t="s">
        <v>86</v>
      </c>
      <c r="AY1017" t="s">
        <v>86</v>
      </c>
      <c r="AZ1017" t="s">
        <v>86</v>
      </c>
      <c r="BA1017" t="s">
        <v>86</v>
      </c>
      <c r="BB1017" t="s">
        <v>86</v>
      </c>
      <c r="BC1017" t="s">
        <v>86</v>
      </c>
      <c r="BD1017" t="s">
        <v>86</v>
      </c>
      <c r="BE1017" t="s">
        <v>86</v>
      </c>
    </row>
    <row r="1018" spans="1:57" x14ac:dyDescent="0.45">
      <c r="A1018" t="s">
        <v>2248</v>
      </c>
      <c r="B1018" t="s">
        <v>77</v>
      </c>
      <c r="C1018" t="s">
        <v>2249</v>
      </c>
      <c r="D1018" t="s">
        <v>79</v>
      </c>
      <c r="E1018" s="2" t="str">
        <f>HYPERLINK("capsilon://?command=openfolder&amp;siteaddress=FAM.docvelocity-na8.net&amp;folderid=FXEAA47596-EE43-DC87-7952-2CA2424ABF0D","FX22036271")</f>
        <v>FX22036271</v>
      </c>
      <c r="F1018" t="s">
        <v>80</v>
      </c>
      <c r="G1018" t="s">
        <v>80</v>
      </c>
      <c r="H1018" t="s">
        <v>81</v>
      </c>
      <c r="I1018" t="s">
        <v>2250</v>
      </c>
      <c r="J1018">
        <v>134</v>
      </c>
      <c r="K1018" t="s">
        <v>83</v>
      </c>
      <c r="L1018" t="s">
        <v>84</v>
      </c>
      <c r="M1018" t="s">
        <v>85</v>
      </c>
      <c r="N1018">
        <v>1</v>
      </c>
      <c r="O1018" s="1">
        <v>44635.598483796297</v>
      </c>
      <c r="P1018" s="1">
        <v>44635.644004629627</v>
      </c>
      <c r="Q1018">
        <v>3409</v>
      </c>
      <c r="R1018">
        <v>524</v>
      </c>
      <c r="S1018" t="b">
        <v>0</v>
      </c>
      <c r="T1018" t="s">
        <v>86</v>
      </c>
      <c r="U1018" t="b">
        <v>0</v>
      </c>
      <c r="V1018" t="s">
        <v>815</v>
      </c>
      <c r="W1018" s="1">
        <v>44635.644004629627</v>
      </c>
      <c r="X1018">
        <v>175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134</v>
      </c>
      <c r="AE1018">
        <v>115</v>
      </c>
      <c r="AF1018">
        <v>0</v>
      </c>
      <c r="AG1018">
        <v>8</v>
      </c>
      <c r="AH1018" t="s">
        <v>86</v>
      </c>
      <c r="AI1018" t="s">
        <v>86</v>
      </c>
      <c r="AJ1018" t="s">
        <v>86</v>
      </c>
      <c r="AK1018" t="s">
        <v>86</v>
      </c>
      <c r="AL1018" t="s">
        <v>86</v>
      </c>
      <c r="AM1018" t="s">
        <v>86</v>
      </c>
      <c r="AN1018" t="s">
        <v>86</v>
      </c>
      <c r="AO1018" t="s">
        <v>86</v>
      </c>
      <c r="AP1018" t="s">
        <v>86</v>
      </c>
      <c r="AQ1018" t="s">
        <v>86</v>
      </c>
      <c r="AR1018" t="s">
        <v>86</v>
      </c>
      <c r="AS1018" t="s">
        <v>86</v>
      </c>
      <c r="AT1018" t="s">
        <v>86</v>
      </c>
      <c r="AU1018" t="s">
        <v>86</v>
      </c>
      <c r="AV1018" t="s">
        <v>86</v>
      </c>
      <c r="AW1018" t="s">
        <v>86</v>
      </c>
      <c r="AX1018" t="s">
        <v>86</v>
      </c>
      <c r="AY1018" t="s">
        <v>86</v>
      </c>
      <c r="AZ1018" t="s">
        <v>86</v>
      </c>
      <c r="BA1018" t="s">
        <v>86</v>
      </c>
      <c r="BB1018" t="s">
        <v>86</v>
      </c>
      <c r="BC1018" t="s">
        <v>86</v>
      </c>
      <c r="BD1018" t="s">
        <v>86</v>
      </c>
      <c r="BE1018" t="s">
        <v>86</v>
      </c>
    </row>
    <row r="1019" spans="1:57" x14ac:dyDescent="0.45">
      <c r="A1019" t="s">
        <v>2251</v>
      </c>
      <c r="B1019" t="s">
        <v>77</v>
      </c>
      <c r="C1019" t="s">
        <v>2252</v>
      </c>
      <c r="D1019" t="s">
        <v>79</v>
      </c>
      <c r="E1019" s="2" t="str">
        <f>HYPERLINK("capsilon://?command=openfolder&amp;siteaddress=FAM.docvelocity-na8.net&amp;folderid=FX33F1D0D6-6B86-E3D3-8DA3-8DE9309B5E84","FX22036279")</f>
        <v>FX22036279</v>
      </c>
      <c r="F1019" t="s">
        <v>80</v>
      </c>
      <c r="G1019" t="s">
        <v>80</v>
      </c>
      <c r="H1019" t="s">
        <v>81</v>
      </c>
      <c r="I1019" t="s">
        <v>2253</v>
      </c>
      <c r="J1019">
        <v>224</v>
      </c>
      <c r="K1019" t="s">
        <v>83</v>
      </c>
      <c r="L1019" t="s">
        <v>84</v>
      </c>
      <c r="M1019" t="s">
        <v>85</v>
      </c>
      <c r="N1019">
        <v>1</v>
      </c>
      <c r="O1019" s="1">
        <v>44635.605057870373</v>
      </c>
      <c r="P1019" s="1">
        <v>44635.641759259262</v>
      </c>
      <c r="Q1019">
        <v>2673</v>
      </c>
      <c r="R1019">
        <v>498</v>
      </c>
      <c r="S1019" t="b">
        <v>0</v>
      </c>
      <c r="T1019" t="s">
        <v>86</v>
      </c>
      <c r="U1019" t="b">
        <v>0</v>
      </c>
      <c r="V1019" t="s">
        <v>1895</v>
      </c>
      <c r="W1019" s="1">
        <v>44635.641759259262</v>
      </c>
      <c r="X1019">
        <v>320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224</v>
      </c>
      <c r="AE1019">
        <v>200</v>
      </c>
      <c r="AF1019">
        <v>0</v>
      </c>
      <c r="AG1019">
        <v>6</v>
      </c>
      <c r="AH1019" t="s">
        <v>86</v>
      </c>
      <c r="AI1019" t="s">
        <v>86</v>
      </c>
      <c r="AJ1019" t="s">
        <v>86</v>
      </c>
      <c r="AK1019" t="s">
        <v>86</v>
      </c>
      <c r="AL1019" t="s">
        <v>86</v>
      </c>
      <c r="AM1019" t="s">
        <v>86</v>
      </c>
      <c r="AN1019" t="s">
        <v>86</v>
      </c>
      <c r="AO1019" t="s">
        <v>86</v>
      </c>
      <c r="AP1019" t="s">
        <v>86</v>
      </c>
      <c r="AQ1019" t="s">
        <v>86</v>
      </c>
      <c r="AR1019" t="s">
        <v>86</v>
      </c>
      <c r="AS1019" t="s">
        <v>86</v>
      </c>
      <c r="AT1019" t="s">
        <v>86</v>
      </c>
      <c r="AU1019" t="s">
        <v>86</v>
      </c>
      <c r="AV1019" t="s">
        <v>86</v>
      </c>
      <c r="AW1019" t="s">
        <v>86</v>
      </c>
      <c r="AX1019" t="s">
        <v>86</v>
      </c>
      <c r="AY1019" t="s">
        <v>86</v>
      </c>
      <c r="AZ1019" t="s">
        <v>86</v>
      </c>
      <c r="BA1019" t="s">
        <v>86</v>
      </c>
      <c r="BB1019" t="s">
        <v>86</v>
      </c>
      <c r="BC1019" t="s">
        <v>86</v>
      </c>
      <c r="BD1019" t="s">
        <v>86</v>
      </c>
      <c r="BE1019" t="s">
        <v>86</v>
      </c>
    </row>
    <row r="1020" spans="1:57" x14ac:dyDescent="0.45">
      <c r="A1020" t="s">
        <v>2254</v>
      </c>
      <c r="B1020" t="s">
        <v>77</v>
      </c>
      <c r="C1020" t="s">
        <v>2255</v>
      </c>
      <c r="D1020" t="s">
        <v>79</v>
      </c>
      <c r="E1020" s="2" t="str">
        <f>HYPERLINK("capsilon://?command=openfolder&amp;siteaddress=FAM.docvelocity-na8.net&amp;folderid=FXCC0341A0-58B3-9D29-35AF-5FFDA43B3439","FX22023424")</f>
        <v>FX22023424</v>
      </c>
      <c r="F1020" t="s">
        <v>80</v>
      </c>
      <c r="G1020" t="s">
        <v>80</v>
      </c>
      <c r="H1020" t="s">
        <v>81</v>
      </c>
      <c r="I1020" t="s">
        <v>2256</v>
      </c>
      <c r="J1020">
        <v>0</v>
      </c>
      <c r="K1020" t="s">
        <v>83</v>
      </c>
      <c r="L1020" t="s">
        <v>84</v>
      </c>
      <c r="M1020" t="s">
        <v>85</v>
      </c>
      <c r="N1020">
        <v>2</v>
      </c>
      <c r="O1020" s="1">
        <v>44635.612858796296</v>
      </c>
      <c r="P1020" s="1">
        <v>44635.621111111112</v>
      </c>
      <c r="Q1020">
        <v>505</v>
      </c>
      <c r="R1020">
        <v>208</v>
      </c>
      <c r="S1020" t="b">
        <v>0</v>
      </c>
      <c r="T1020" t="s">
        <v>86</v>
      </c>
      <c r="U1020" t="b">
        <v>0</v>
      </c>
      <c r="V1020" t="s">
        <v>1797</v>
      </c>
      <c r="W1020" s="1">
        <v>44635.620648148149</v>
      </c>
      <c r="X1020">
        <v>54</v>
      </c>
      <c r="Y1020">
        <v>0</v>
      </c>
      <c r="Z1020">
        <v>0</v>
      </c>
      <c r="AA1020">
        <v>0</v>
      </c>
      <c r="AB1020">
        <v>37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">
        <v>122</v>
      </c>
      <c r="AI1020" s="1">
        <v>44635.621111111112</v>
      </c>
      <c r="AJ1020">
        <v>20</v>
      </c>
      <c r="AK1020">
        <v>0</v>
      </c>
      <c r="AL1020">
        <v>0</v>
      </c>
      <c r="AM1020">
        <v>0</v>
      </c>
      <c r="AN1020">
        <v>37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 t="s">
        <v>86</v>
      </c>
      <c r="AU1020" t="s">
        <v>86</v>
      </c>
      <c r="AV1020" t="s">
        <v>86</v>
      </c>
      <c r="AW1020" t="s">
        <v>86</v>
      </c>
      <c r="AX1020" t="s">
        <v>86</v>
      </c>
      <c r="AY1020" t="s">
        <v>86</v>
      </c>
      <c r="AZ1020" t="s">
        <v>86</v>
      </c>
      <c r="BA1020" t="s">
        <v>86</v>
      </c>
      <c r="BB1020" t="s">
        <v>86</v>
      </c>
      <c r="BC1020" t="s">
        <v>86</v>
      </c>
      <c r="BD1020" t="s">
        <v>86</v>
      </c>
      <c r="BE1020" t="s">
        <v>86</v>
      </c>
    </row>
    <row r="1021" spans="1:57" x14ac:dyDescent="0.45">
      <c r="A1021" t="s">
        <v>2257</v>
      </c>
      <c r="B1021" t="s">
        <v>77</v>
      </c>
      <c r="C1021" t="s">
        <v>2258</v>
      </c>
      <c r="D1021" t="s">
        <v>79</v>
      </c>
      <c r="E1021" s="2" t="str">
        <f>HYPERLINK("capsilon://?command=openfolder&amp;siteaddress=FAM.docvelocity-na8.net&amp;folderid=FX4050E980-F86D-677A-BF21-1D64270E4CBC","FX22036882")</f>
        <v>FX22036882</v>
      </c>
      <c r="F1021" t="s">
        <v>80</v>
      </c>
      <c r="G1021" t="s">
        <v>80</v>
      </c>
      <c r="H1021" t="s">
        <v>81</v>
      </c>
      <c r="I1021" t="s">
        <v>2259</v>
      </c>
      <c r="J1021">
        <v>60</v>
      </c>
      <c r="K1021" t="s">
        <v>83</v>
      </c>
      <c r="L1021" t="s">
        <v>84</v>
      </c>
      <c r="M1021" t="s">
        <v>85</v>
      </c>
      <c r="N1021">
        <v>2</v>
      </c>
      <c r="O1021" s="1">
        <v>44635.617939814816</v>
      </c>
      <c r="P1021" s="1">
        <v>44635.62127314815</v>
      </c>
      <c r="Q1021">
        <v>187</v>
      </c>
      <c r="R1021">
        <v>101</v>
      </c>
      <c r="S1021" t="b">
        <v>0</v>
      </c>
      <c r="T1021" t="s">
        <v>86</v>
      </c>
      <c r="U1021" t="b">
        <v>0</v>
      </c>
      <c r="V1021" t="s">
        <v>1841</v>
      </c>
      <c r="W1021" s="1">
        <v>44635.62096064815</v>
      </c>
      <c r="X1021">
        <v>57</v>
      </c>
      <c r="Y1021">
        <v>0</v>
      </c>
      <c r="Z1021">
        <v>0</v>
      </c>
      <c r="AA1021">
        <v>0</v>
      </c>
      <c r="AB1021">
        <v>48</v>
      </c>
      <c r="AC1021">
        <v>0</v>
      </c>
      <c r="AD1021">
        <v>60</v>
      </c>
      <c r="AE1021">
        <v>0</v>
      </c>
      <c r="AF1021">
        <v>0</v>
      </c>
      <c r="AG1021">
        <v>0</v>
      </c>
      <c r="AH1021" t="s">
        <v>122</v>
      </c>
      <c r="AI1021" s="1">
        <v>44635.62127314815</v>
      </c>
      <c r="AJ1021">
        <v>13</v>
      </c>
      <c r="AK1021">
        <v>0</v>
      </c>
      <c r="AL1021">
        <v>0</v>
      </c>
      <c r="AM1021">
        <v>0</v>
      </c>
      <c r="AN1021">
        <v>48</v>
      </c>
      <c r="AO1021">
        <v>0</v>
      </c>
      <c r="AP1021">
        <v>60</v>
      </c>
      <c r="AQ1021">
        <v>0</v>
      </c>
      <c r="AR1021">
        <v>0</v>
      </c>
      <c r="AS1021">
        <v>0</v>
      </c>
      <c r="AT1021" t="s">
        <v>86</v>
      </c>
      <c r="AU1021" t="s">
        <v>86</v>
      </c>
      <c r="AV1021" t="s">
        <v>86</v>
      </c>
      <c r="AW1021" t="s">
        <v>86</v>
      </c>
      <c r="AX1021" t="s">
        <v>86</v>
      </c>
      <c r="AY1021" t="s">
        <v>86</v>
      </c>
      <c r="AZ1021" t="s">
        <v>86</v>
      </c>
      <c r="BA1021" t="s">
        <v>86</v>
      </c>
      <c r="BB1021" t="s">
        <v>86</v>
      </c>
      <c r="BC1021" t="s">
        <v>86</v>
      </c>
      <c r="BD1021" t="s">
        <v>86</v>
      </c>
      <c r="BE1021" t="s">
        <v>86</v>
      </c>
    </row>
    <row r="1022" spans="1:57" x14ac:dyDescent="0.45">
      <c r="A1022" t="s">
        <v>2260</v>
      </c>
      <c r="B1022" t="s">
        <v>77</v>
      </c>
      <c r="C1022" t="s">
        <v>2261</v>
      </c>
      <c r="D1022" t="s">
        <v>79</v>
      </c>
      <c r="E1022" s="2" t="str">
        <f>HYPERLINK("capsilon://?command=openfolder&amp;siteaddress=FAM.docvelocity-na8.net&amp;folderid=FX6AFE3CF9-3D7A-76F8-C750-0AD59AD1ED0C","FX2203597")</f>
        <v>FX2203597</v>
      </c>
      <c r="F1022" t="s">
        <v>80</v>
      </c>
      <c r="G1022" t="s">
        <v>80</v>
      </c>
      <c r="H1022" t="s">
        <v>81</v>
      </c>
      <c r="I1022" t="s">
        <v>2262</v>
      </c>
      <c r="J1022">
        <v>298</v>
      </c>
      <c r="K1022" t="s">
        <v>83</v>
      </c>
      <c r="L1022" t="s">
        <v>84</v>
      </c>
      <c r="M1022" t="s">
        <v>85</v>
      </c>
      <c r="N1022">
        <v>1</v>
      </c>
      <c r="O1022" s="1">
        <v>44635.619479166664</v>
      </c>
      <c r="P1022" s="1">
        <v>44635.651562500003</v>
      </c>
      <c r="Q1022">
        <v>1679</v>
      </c>
      <c r="R1022">
        <v>1093</v>
      </c>
      <c r="S1022" t="b">
        <v>0</v>
      </c>
      <c r="T1022" t="s">
        <v>86</v>
      </c>
      <c r="U1022" t="b">
        <v>0</v>
      </c>
      <c r="V1022" t="s">
        <v>1895</v>
      </c>
      <c r="W1022" s="1">
        <v>44635.651562500003</v>
      </c>
      <c r="X1022">
        <v>846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298</v>
      </c>
      <c r="AE1022">
        <v>264</v>
      </c>
      <c r="AF1022">
        <v>0</v>
      </c>
      <c r="AG1022">
        <v>9</v>
      </c>
      <c r="AH1022" t="s">
        <v>86</v>
      </c>
      <c r="AI1022" t="s">
        <v>86</v>
      </c>
      <c r="AJ1022" t="s">
        <v>86</v>
      </c>
      <c r="AK1022" t="s">
        <v>86</v>
      </c>
      <c r="AL1022" t="s">
        <v>86</v>
      </c>
      <c r="AM1022" t="s">
        <v>86</v>
      </c>
      <c r="AN1022" t="s">
        <v>86</v>
      </c>
      <c r="AO1022" t="s">
        <v>86</v>
      </c>
      <c r="AP1022" t="s">
        <v>86</v>
      </c>
      <c r="AQ1022" t="s">
        <v>86</v>
      </c>
      <c r="AR1022" t="s">
        <v>86</v>
      </c>
      <c r="AS1022" t="s">
        <v>86</v>
      </c>
      <c r="AT1022" t="s">
        <v>86</v>
      </c>
      <c r="AU1022" t="s">
        <v>86</v>
      </c>
      <c r="AV1022" t="s">
        <v>86</v>
      </c>
      <c r="AW1022" t="s">
        <v>86</v>
      </c>
      <c r="AX1022" t="s">
        <v>86</v>
      </c>
      <c r="AY1022" t="s">
        <v>86</v>
      </c>
      <c r="AZ1022" t="s">
        <v>86</v>
      </c>
      <c r="BA1022" t="s">
        <v>86</v>
      </c>
      <c r="BB1022" t="s">
        <v>86</v>
      </c>
      <c r="BC1022" t="s">
        <v>86</v>
      </c>
      <c r="BD1022" t="s">
        <v>86</v>
      </c>
      <c r="BE1022" t="s">
        <v>86</v>
      </c>
    </row>
    <row r="1023" spans="1:57" x14ac:dyDescent="0.45">
      <c r="A1023" t="s">
        <v>2263</v>
      </c>
      <c r="B1023" t="s">
        <v>77</v>
      </c>
      <c r="C1023" t="s">
        <v>2264</v>
      </c>
      <c r="D1023" t="s">
        <v>79</v>
      </c>
      <c r="E1023" s="2" t="str">
        <f>HYPERLINK("capsilon://?command=openfolder&amp;siteaddress=FAM.docvelocity-na8.net&amp;folderid=FX2026BBF5-500B-1BD0-5186-9FF4E72CA52B","FX22036902")</f>
        <v>FX22036902</v>
      </c>
      <c r="F1023" t="s">
        <v>80</v>
      </c>
      <c r="G1023" t="s">
        <v>80</v>
      </c>
      <c r="H1023" t="s">
        <v>81</v>
      </c>
      <c r="I1023" t="s">
        <v>2265</v>
      </c>
      <c r="J1023">
        <v>44</v>
      </c>
      <c r="K1023" t="s">
        <v>83</v>
      </c>
      <c r="L1023" t="s">
        <v>84</v>
      </c>
      <c r="M1023" t="s">
        <v>85</v>
      </c>
      <c r="N1023">
        <v>2</v>
      </c>
      <c r="O1023" s="1">
        <v>44635.619826388887</v>
      </c>
      <c r="P1023" s="1">
        <v>44635.624722222223</v>
      </c>
      <c r="Q1023">
        <v>65</v>
      </c>
      <c r="R1023">
        <v>358</v>
      </c>
      <c r="S1023" t="b">
        <v>0</v>
      </c>
      <c r="T1023" t="s">
        <v>86</v>
      </c>
      <c r="U1023" t="b">
        <v>0</v>
      </c>
      <c r="V1023" t="s">
        <v>1780</v>
      </c>
      <c r="W1023" s="1">
        <v>44635.622442129628</v>
      </c>
      <c r="X1023">
        <v>194</v>
      </c>
      <c r="Y1023">
        <v>39</v>
      </c>
      <c r="Z1023">
        <v>0</v>
      </c>
      <c r="AA1023">
        <v>39</v>
      </c>
      <c r="AB1023">
        <v>0</v>
      </c>
      <c r="AC1023">
        <v>2</v>
      </c>
      <c r="AD1023">
        <v>5</v>
      </c>
      <c r="AE1023">
        <v>0</v>
      </c>
      <c r="AF1023">
        <v>0</v>
      </c>
      <c r="AG1023">
        <v>0</v>
      </c>
      <c r="AH1023" t="s">
        <v>106</v>
      </c>
      <c r="AI1023" s="1">
        <v>44635.624722222223</v>
      </c>
      <c r="AJ1023">
        <v>164</v>
      </c>
      <c r="AK1023">
        <v>0</v>
      </c>
      <c r="AL1023">
        <v>0</v>
      </c>
      <c r="AM1023">
        <v>0</v>
      </c>
      <c r="AN1023">
        <v>0</v>
      </c>
      <c r="AO1023">
        <v>1</v>
      </c>
      <c r="AP1023">
        <v>5</v>
      </c>
      <c r="AQ1023">
        <v>0</v>
      </c>
      <c r="AR1023">
        <v>0</v>
      </c>
      <c r="AS1023">
        <v>0</v>
      </c>
      <c r="AT1023" t="s">
        <v>86</v>
      </c>
      <c r="AU1023" t="s">
        <v>86</v>
      </c>
      <c r="AV1023" t="s">
        <v>86</v>
      </c>
      <c r="AW1023" t="s">
        <v>86</v>
      </c>
      <c r="AX1023" t="s">
        <v>86</v>
      </c>
      <c r="AY1023" t="s">
        <v>86</v>
      </c>
      <c r="AZ1023" t="s">
        <v>86</v>
      </c>
      <c r="BA1023" t="s">
        <v>86</v>
      </c>
      <c r="BB1023" t="s">
        <v>86</v>
      </c>
      <c r="BC1023" t="s">
        <v>86</v>
      </c>
      <c r="BD1023" t="s">
        <v>86</v>
      </c>
      <c r="BE1023" t="s">
        <v>86</v>
      </c>
    </row>
    <row r="1024" spans="1:57" x14ac:dyDescent="0.45">
      <c r="A1024" t="s">
        <v>2266</v>
      </c>
      <c r="B1024" t="s">
        <v>77</v>
      </c>
      <c r="C1024" t="s">
        <v>2264</v>
      </c>
      <c r="D1024" t="s">
        <v>79</v>
      </c>
      <c r="E1024" s="2" t="str">
        <f>HYPERLINK("capsilon://?command=openfolder&amp;siteaddress=FAM.docvelocity-na8.net&amp;folderid=FX2026BBF5-500B-1BD0-5186-9FF4E72CA52B","FX22036902")</f>
        <v>FX22036902</v>
      </c>
      <c r="F1024" t="s">
        <v>80</v>
      </c>
      <c r="G1024" t="s">
        <v>80</v>
      </c>
      <c r="H1024" t="s">
        <v>81</v>
      </c>
      <c r="I1024" t="s">
        <v>2267</v>
      </c>
      <c r="J1024">
        <v>28</v>
      </c>
      <c r="K1024" t="s">
        <v>83</v>
      </c>
      <c r="L1024" t="s">
        <v>84</v>
      </c>
      <c r="M1024" t="s">
        <v>85</v>
      </c>
      <c r="N1024">
        <v>2</v>
      </c>
      <c r="O1024" s="1">
        <v>44635.620578703703</v>
      </c>
      <c r="P1024" s="1">
        <v>44635.626331018517</v>
      </c>
      <c r="Q1024">
        <v>169</v>
      </c>
      <c r="R1024">
        <v>328</v>
      </c>
      <c r="S1024" t="b">
        <v>0</v>
      </c>
      <c r="T1024" t="s">
        <v>86</v>
      </c>
      <c r="U1024" t="b">
        <v>0</v>
      </c>
      <c r="V1024" t="s">
        <v>1797</v>
      </c>
      <c r="W1024" s="1">
        <v>44635.623148148145</v>
      </c>
      <c r="X1024">
        <v>190</v>
      </c>
      <c r="Y1024">
        <v>21</v>
      </c>
      <c r="Z1024">
        <v>0</v>
      </c>
      <c r="AA1024">
        <v>21</v>
      </c>
      <c r="AB1024">
        <v>0</v>
      </c>
      <c r="AC1024">
        <v>1</v>
      </c>
      <c r="AD1024">
        <v>7</v>
      </c>
      <c r="AE1024">
        <v>0</v>
      </c>
      <c r="AF1024">
        <v>0</v>
      </c>
      <c r="AG1024">
        <v>0</v>
      </c>
      <c r="AH1024" t="s">
        <v>106</v>
      </c>
      <c r="AI1024" s="1">
        <v>44635.626331018517</v>
      </c>
      <c r="AJ1024">
        <v>138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7</v>
      </c>
      <c r="AQ1024">
        <v>0</v>
      </c>
      <c r="AR1024">
        <v>0</v>
      </c>
      <c r="AS1024">
        <v>0</v>
      </c>
      <c r="AT1024" t="s">
        <v>86</v>
      </c>
      <c r="AU1024" t="s">
        <v>86</v>
      </c>
      <c r="AV1024" t="s">
        <v>86</v>
      </c>
      <c r="AW1024" t="s">
        <v>86</v>
      </c>
      <c r="AX1024" t="s">
        <v>86</v>
      </c>
      <c r="AY1024" t="s">
        <v>86</v>
      </c>
      <c r="AZ1024" t="s">
        <v>86</v>
      </c>
      <c r="BA1024" t="s">
        <v>86</v>
      </c>
      <c r="BB1024" t="s">
        <v>86</v>
      </c>
      <c r="BC1024" t="s">
        <v>86</v>
      </c>
      <c r="BD1024" t="s">
        <v>86</v>
      </c>
      <c r="BE1024" t="s">
        <v>86</v>
      </c>
    </row>
    <row r="1025" spans="1:57" x14ac:dyDescent="0.45">
      <c r="A1025" t="s">
        <v>2268</v>
      </c>
      <c r="B1025" t="s">
        <v>77</v>
      </c>
      <c r="C1025" t="s">
        <v>2264</v>
      </c>
      <c r="D1025" t="s">
        <v>79</v>
      </c>
      <c r="E1025" s="2" t="str">
        <f>HYPERLINK("capsilon://?command=openfolder&amp;siteaddress=FAM.docvelocity-na8.net&amp;folderid=FX2026BBF5-500B-1BD0-5186-9FF4E72CA52B","FX22036902")</f>
        <v>FX22036902</v>
      </c>
      <c r="F1025" t="s">
        <v>80</v>
      </c>
      <c r="G1025" t="s">
        <v>80</v>
      </c>
      <c r="H1025" t="s">
        <v>81</v>
      </c>
      <c r="I1025" t="s">
        <v>2269</v>
      </c>
      <c r="J1025">
        <v>28</v>
      </c>
      <c r="K1025" t="s">
        <v>83</v>
      </c>
      <c r="L1025" t="s">
        <v>84</v>
      </c>
      <c r="M1025" t="s">
        <v>85</v>
      </c>
      <c r="N1025">
        <v>2</v>
      </c>
      <c r="O1025" s="1">
        <v>44635.620798611111</v>
      </c>
      <c r="P1025" s="1">
        <v>44635.628240740742</v>
      </c>
      <c r="Q1025">
        <v>243</v>
      </c>
      <c r="R1025">
        <v>400</v>
      </c>
      <c r="S1025" t="b">
        <v>0</v>
      </c>
      <c r="T1025" t="s">
        <v>86</v>
      </c>
      <c r="U1025" t="b">
        <v>0</v>
      </c>
      <c r="V1025" t="s">
        <v>1841</v>
      </c>
      <c r="W1025" s="1">
        <v>44635.623888888891</v>
      </c>
      <c r="X1025">
        <v>236</v>
      </c>
      <c r="Y1025">
        <v>21</v>
      </c>
      <c r="Z1025">
        <v>0</v>
      </c>
      <c r="AA1025">
        <v>21</v>
      </c>
      <c r="AB1025">
        <v>0</v>
      </c>
      <c r="AC1025">
        <v>0</v>
      </c>
      <c r="AD1025">
        <v>7</v>
      </c>
      <c r="AE1025">
        <v>0</v>
      </c>
      <c r="AF1025">
        <v>0</v>
      </c>
      <c r="AG1025">
        <v>0</v>
      </c>
      <c r="AH1025" t="s">
        <v>106</v>
      </c>
      <c r="AI1025" s="1">
        <v>44635.628240740742</v>
      </c>
      <c r="AJ1025">
        <v>164</v>
      </c>
      <c r="AK1025">
        <v>1</v>
      </c>
      <c r="AL1025">
        <v>0</v>
      </c>
      <c r="AM1025">
        <v>1</v>
      </c>
      <c r="AN1025">
        <v>0</v>
      </c>
      <c r="AO1025">
        <v>1</v>
      </c>
      <c r="AP1025">
        <v>6</v>
      </c>
      <c r="AQ1025">
        <v>0</v>
      </c>
      <c r="AR1025">
        <v>0</v>
      </c>
      <c r="AS1025">
        <v>0</v>
      </c>
      <c r="AT1025" t="s">
        <v>86</v>
      </c>
      <c r="AU1025" t="s">
        <v>86</v>
      </c>
      <c r="AV1025" t="s">
        <v>86</v>
      </c>
      <c r="AW1025" t="s">
        <v>86</v>
      </c>
      <c r="AX1025" t="s">
        <v>86</v>
      </c>
      <c r="AY1025" t="s">
        <v>86</v>
      </c>
      <c r="AZ1025" t="s">
        <v>86</v>
      </c>
      <c r="BA1025" t="s">
        <v>86</v>
      </c>
      <c r="BB1025" t="s">
        <v>86</v>
      </c>
      <c r="BC1025" t="s">
        <v>86</v>
      </c>
      <c r="BD1025" t="s">
        <v>86</v>
      </c>
      <c r="BE1025" t="s">
        <v>86</v>
      </c>
    </row>
    <row r="1026" spans="1:57" x14ac:dyDescent="0.45">
      <c r="A1026" t="s">
        <v>2270</v>
      </c>
      <c r="B1026" t="s">
        <v>77</v>
      </c>
      <c r="C1026" t="s">
        <v>2264</v>
      </c>
      <c r="D1026" t="s">
        <v>79</v>
      </c>
      <c r="E1026" s="2" t="str">
        <f>HYPERLINK("capsilon://?command=openfolder&amp;siteaddress=FAM.docvelocity-na8.net&amp;folderid=FX2026BBF5-500B-1BD0-5186-9FF4E72CA52B","FX22036902")</f>
        <v>FX22036902</v>
      </c>
      <c r="F1026" t="s">
        <v>80</v>
      </c>
      <c r="G1026" t="s">
        <v>80</v>
      </c>
      <c r="H1026" t="s">
        <v>81</v>
      </c>
      <c r="I1026" t="s">
        <v>2271</v>
      </c>
      <c r="J1026">
        <v>52</v>
      </c>
      <c r="K1026" t="s">
        <v>83</v>
      </c>
      <c r="L1026" t="s">
        <v>84</v>
      </c>
      <c r="M1026" t="s">
        <v>85</v>
      </c>
      <c r="N1026">
        <v>2</v>
      </c>
      <c r="O1026" s="1">
        <v>44635.620879629627</v>
      </c>
      <c r="P1026" s="1">
        <v>44635.629733796297</v>
      </c>
      <c r="Q1026">
        <v>486</v>
      </c>
      <c r="R1026">
        <v>279</v>
      </c>
      <c r="S1026" t="b">
        <v>0</v>
      </c>
      <c r="T1026" t="s">
        <v>86</v>
      </c>
      <c r="U1026" t="b">
        <v>0</v>
      </c>
      <c r="V1026" t="s">
        <v>1780</v>
      </c>
      <c r="W1026" s="1">
        <v>44635.624201388891</v>
      </c>
      <c r="X1026">
        <v>151</v>
      </c>
      <c r="Y1026">
        <v>47</v>
      </c>
      <c r="Z1026">
        <v>0</v>
      </c>
      <c r="AA1026">
        <v>47</v>
      </c>
      <c r="AB1026">
        <v>0</v>
      </c>
      <c r="AC1026">
        <v>1</v>
      </c>
      <c r="AD1026">
        <v>5</v>
      </c>
      <c r="AE1026">
        <v>0</v>
      </c>
      <c r="AF1026">
        <v>0</v>
      </c>
      <c r="AG1026">
        <v>0</v>
      </c>
      <c r="AH1026" t="s">
        <v>106</v>
      </c>
      <c r="AI1026" s="1">
        <v>44635.629733796297</v>
      </c>
      <c r="AJ1026">
        <v>128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5</v>
      </c>
      <c r="AQ1026">
        <v>0</v>
      </c>
      <c r="AR1026">
        <v>0</v>
      </c>
      <c r="AS1026">
        <v>0</v>
      </c>
      <c r="AT1026" t="s">
        <v>86</v>
      </c>
      <c r="AU1026" t="s">
        <v>86</v>
      </c>
      <c r="AV1026" t="s">
        <v>86</v>
      </c>
      <c r="AW1026" t="s">
        <v>86</v>
      </c>
      <c r="AX1026" t="s">
        <v>86</v>
      </c>
      <c r="AY1026" t="s">
        <v>86</v>
      </c>
      <c r="AZ1026" t="s">
        <v>86</v>
      </c>
      <c r="BA1026" t="s">
        <v>86</v>
      </c>
      <c r="BB1026" t="s">
        <v>86</v>
      </c>
      <c r="BC1026" t="s">
        <v>86</v>
      </c>
      <c r="BD1026" t="s">
        <v>86</v>
      </c>
      <c r="BE1026" t="s">
        <v>86</v>
      </c>
    </row>
    <row r="1027" spans="1:57" x14ac:dyDescent="0.45">
      <c r="A1027" t="s">
        <v>2272</v>
      </c>
      <c r="B1027" t="s">
        <v>77</v>
      </c>
      <c r="C1027" t="s">
        <v>2273</v>
      </c>
      <c r="D1027" t="s">
        <v>79</v>
      </c>
      <c r="E1027" s="2" t="str">
        <f>HYPERLINK("capsilon://?command=openfolder&amp;siteaddress=FAM.docvelocity-na8.net&amp;folderid=FX341C0C54-888F-8F74-68C2-E9EF7D555525","FX220211012")</f>
        <v>FX220211012</v>
      </c>
      <c r="F1027" t="s">
        <v>80</v>
      </c>
      <c r="G1027" t="s">
        <v>80</v>
      </c>
      <c r="H1027" t="s">
        <v>81</v>
      </c>
      <c r="I1027" t="s">
        <v>2274</v>
      </c>
      <c r="J1027">
        <v>0</v>
      </c>
      <c r="K1027" t="s">
        <v>83</v>
      </c>
      <c r="L1027" t="s">
        <v>84</v>
      </c>
      <c r="M1027" t="s">
        <v>85</v>
      </c>
      <c r="N1027">
        <v>2</v>
      </c>
      <c r="O1027" s="1">
        <v>44621.828298611108</v>
      </c>
      <c r="P1027" s="1">
        <v>44622.655844907407</v>
      </c>
      <c r="Q1027">
        <v>71218</v>
      </c>
      <c r="R1027">
        <v>282</v>
      </c>
      <c r="S1027" t="b">
        <v>0</v>
      </c>
      <c r="T1027" t="s">
        <v>86</v>
      </c>
      <c r="U1027" t="b">
        <v>0</v>
      </c>
      <c r="V1027" t="s">
        <v>118</v>
      </c>
      <c r="W1027" s="1">
        <v>44621.83116898148</v>
      </c>
      <c r="X1027">
        <v>145</v>
      </c>
      <c r="Y1027">
        <v>9</v>
      </c>
      <c r="Z1027">
        <v>0</v>
      </c>
      <c r="AA1027">
        <v>9</v>
      </c>
      <c r="AB1027">
        <v>0</v>
      </c>
      <c r="AC1027">
        <v>2</v>
      </c>
      <c r="AD1027">
        <v>-9</v>
      </c>
      <c r="AE1027">
        <v>0</v>
      </c>
      <c r="AF1027">
        <v>0</v>
      </c>
      <c r="AG1027">
        <v>0</v>
      </c>
      <c r="AH1027" t="s">
        <v>114</v>
      </c>
      <c r="AI1027" s="1">
        <v>44622.655844907407</v>
      </c>
      <c r="AJ1027">
        <v>137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-9</v>
      </c>
      <c r="AQ1027">
        <v>0</v>
      </c>
      <c r="AR1027">
        <v>0</v>
      </c>
      <c r="AS1027">
        <v>0</v>
      </c>
      <c r="AT1027" t="s">
        <v>86</v>
      </c>
      <c r="AU1027" t="s">
        <v>86</v>
      </c>
      <c r="AV1027" t="s">
        <v>86</v>
      </c>
      <c r="AW1027" t="s">
        <v>86</v>
      </c>
      <c r="AX1027" t="s">
        <v>86</v>
      </c>
      <c r="AY1027" t="s">
        <v>86</v>
      </c>
      <c r="AZ1027" t="s">
        <v>86</v>
      </c>
      <c r="BA1027" t="s">
        <v>86</v>
      </c>
      <c r="BB1027" t="s">
        <v>86</v>
      </c>
      <c r="BC1027" t="s">
        <v>86</v>
      </c>
      <c r="BD1027" t="s">
        <v>86</v>
      </c>
      <c r="BE1027" t="s">
        <v>86</v>
      </c>
    </row>
    <row r="1028" spans="1:57" x14ac:dyDescent="0.45">
      <c r="A1028" t="s">
        <v>2275</v>
      </c>
      <c r="B1028" t="s">
        <v>77</v>
      </c>
      <c r="C1028" t="s">
        <v>2276</v>
      </c>
      <c r="D1028" t="s">
        <v>79</v>
      </c>
      <c r="E1028" s="2" t="str">
        <f>HYPERLINK("capsilon://?command=openfolder&amp;siteaddress=FAM.docvelocity-na8.net&amp;folderid=FX53DB2887-59AE-82E9-3A9C-E3B376EA5528","FX22036442")</f>
        <v>FX22036442</v>
      </c>
      <c r="F1028" t="s">
        <v>80</v>
      </c>
      <c r="G1028" t="s">
        <v>80</v>
      </c>
      <c r="H1028" t="s">
        <v>81</v>
      </c>
      <c r="I1028" t="s">
        <v>2277</v>
      </c>
      <c r="J1028">
        <v>56</v>
      </c>
      <c r="K1028" t="s">
        <v>83</v>
      </c>
      <c r="L1028" t="s">
        <v>84</v>
      </c>
      <c r="M1028" t="s">
        <v>85</v>
      </c>
      <c r="N1028">
        <v>2</v>
      </c>
      <c r="O1028" s="1">
        <v>44635.629733796297</v>
      </c>
      <c r="P1028" s="1">
        <v>44635.634687500002</v>
      </c>
      <c r="Q1028">
        <v>32</v>
      </c>
      <c r="R1028">
        <v>396</v>
      </c>
      <c r="S1028" t="b">
        <v>0</v>
      </c>
      <c r="T1028" t="s">
        <v>86</v>
      </c>
      <c r="U1028" t="b">
        <v>0</v>
      </c>
      <c r="V1028" t="s">
        <v>1797</v>
      </c>
      <c r="W1028" s="1">
        <v>44635.632418981484</v>
      </c>
      <c r="X1028">
        <v>203</v>
      </c>
      <c r="Y1028">
        <v>51</v>
      </c>
      <c r="Z1028">
        <v>0</v>
      </c>
      <c r="AA1028">
        <v>51</v>
      </c>
      <c r="AB1028">
        <v>0</v>
      </c>
      <c r="AC1028">
        <v>0</v>
      </c>
      <c r="AD1028">
        <v>5</v>
      </c>
      <c r="AE1028">
        <v>0</v>
      </c>
      <c r="AF1028">
        <v>0</v>
      </c>
      <c r="AG1028">
        <v>0</v>
      </c>
      <c r="AH1028" t="s">
        <v>106</v>
      </c>
      <c r="AI1028" s="1">
        <v>44635.634687500002</v>
      </c>
      <c r="AJ1028">
        <v>193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5</v>
      </c>
      <c r="AQ1028">
        <v>0</v>
      </c>
      <c r="AR1028">
        <v>0</v>
      </c>
      <c r="AS1028">
        <v>0</v>
      </c>
      <c r="AT1028" t="s">
        <v>86</v>
      </c>
      <c r="AU1028" t="s">
        <v>86</v>
      </c>
      <c r="AV1028" t="s">
        <v>86</v>
      </c>
      <c r="AW1028" t="s">
        <v>86</v>
      </c>
      <c r="AX1028" t="s">
        <v>86</v>
      </c>
      <c r="AY1028" t="s">
        <v>86</v>
      </c>
      <c r="AZ1028" t="s">
        <v>86</v>
      </c>
      <c r="BA1028" t="s">
        <v>86</v>
      </c>
      <c r="BB1028" t="s">
        <v>86</v>
      </c>
      <c r="BC1028" t="s">
        <v>86</v>
      </c>
      <c r="BD1028" t="s">
        <v>86</v>
      </c>
      <c r="BE1028" t="s">
        <v>86</v>
      </c>
    </row>
    <row r="1029" spans="1:57" x14ac:dyDescent="0.45">
      <c r="A1029" t="s">
        <v>2278</v>
      </c>
      <c r="B1029" t="s">
        <v>77</v>
      </c>
      <c r="C1029" t="s">
        <v>2276</v>
      </c>
      <c r="D1029" t="s">
        <v>79</v>
      </c>
      <c r="E1029" s="2" t="str">
        <f>HYPERLINK("capsilon://?command=openfolder&amp;siteaddress=FAM.docvelocity-na8.net&amp;folderid=FX53DB2887-59AE-82E9-3A9C-E3B376EA5528","FX22036442")</f>
        <v>FX22036442</v>
      </c>
      <c r="F1029" t="s">
        <v>80</v>
      </c>
      <c r="G1029" t="s">
        <v>80</v>
      </c>
      <c r="H1029" t="s">
        <v>81</v>
      </c>
      <c r="I1029" t="s">
        <v>2279</v>
      </c>
      <c r="J1029">
        <v>0</v>
      </c>
      <c r="K1029" t="s">
        <v>83</v>
      </c>
      <c r="L1029" t="s">
        <v>84</v>
      </c>
      <c r="M1029" t="s">
        <v>85</v>
      </c>
      <c r="N1029">
        <v>2</v>
      </c>
      <c r="O1029" s="1">
        <v>44635.62976851852</v>
      </c>
      <c r="P1029" s="1">
        <v>44635.636782407404</v>
      </c>
      <c r="Q1029">
        <v>94</v>
      </c>
      <c r="R1029">
        <v>512</v>
      </c>
      <c r="S1029" t="b">
        <v>0</v>
      </c>
      <c r="T1029" t="s">
        <v>86</v>
      </c>
      <c r="U1029" t="b">
        <v>0</v>
      </c>
      <c r="V1029" t="s">
        <v>1841</v>
      </c>
      <c r="W1029" s="1">
        <v>44635.633935185186</v>
      </c>
      <c r="X1029">
        <v>332</v>
      </c>
      <c r="Y1029">
        <v>37</v>
      </c>
      <c r="Z1029">
        <v>0</v>
      </c>
      <c r="AA1029">
        <v>37</v>
      </c>
      <c r="AB1029">
        <v>0</v>
      </c>
      <c r="AC1029">
        <v>25</v>
      </c>
      <c r="AD1029">
        <v>-37</v>
      </c>
      <c r="AE1029">
        <v>0</v>
      </c>
      <c r="AF1029">
        <v>0</v>
      </c>
      <c r="AG1029">
        <v>0</v>
      </c>
      <c r="AH1029" t="s">
        <v>106</v>
      </c>
      <c r="AI1029" s="1">
        <v>44635.636782407404</v>
      </c>
      <c r="AJ1029">
        <v>180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-37</v>
      </c>
      <c r="AQ1029">
        <v>0</v>
      </c>
      <c r="AR1029">
        <v>0</v>
      </c>
      <c r="AS1029">
        <v>0</v>
      </c>
      <c r="AT1029" t="s">
        <v>86</v>
      </c>
      <c r="AU1029" t="s">
        <v>86</v>
      </c>
      <c r="AV1029" t="s">
        <v>86</v>
      </c>
      <c r="AW1029" t="s">
        <v>86</v>
      </c>
      <c r="AX1029" t="s">
        <v>86</v>
      </c>
      <c r="AY1029" t="s">
        <v>86</v>
      </c>
      <c r="AZ1029" t="s">
        <v>86</v>
      </c>
      <c r="BA1029" t="s">
        <v>86</v>
      </c>
      <c r="BB1029" t="s">
        <v>86</v>
      </c>
      <c r="BC1029" t="s">
        <v>86</v>
      </c>
      <c r="BD1029" t="s">
        <v>86</v>
      </c>
      <c r="BE1029" t="s">
        <v>86</v>
      </c>
    </row>
    <row r="1030" spans="1:57" x14ac:dyDescent="0.45">
      <c r="A1030" t="s">
        <v>2280</v>
      </c>
      <c r="B1030" t="s">
        <v>77</v>
      </c>
      <c r="C1030" t="s">
        <v>2276</v>
      </c>
      <c r="D1030" t="s">
        <v>79</v>
      </c>
      <c r="E1030" s="2" t="str">
        <f>HYPERLINK("capsilon://?command=openfolder&amp;siteaddress=FAM.docvelocity-na8.net&amp;folderid=FX53DB2887-59AE-82E9-3A9C-E3B376EA5528","FX22036442")</f>
        <v>FX22036442</v>
      </c>
      <c r="F1030" t="s">
        <v>80</v>
      </c>
      <c r="G1030" t="s">
        <v>80</v>
      </c>
      <c r="H1030" t="s">
        <v>81</v>
      </c>
      <c r="I1030" t="s">
        <v>2281</v>
      </c>
      <c r="J1030">
        <v>28</v>
      </c>
      <c r="K1030" t="s">
        <v>83</v>
      </c>
      <c r="L1030" t="s">
        <v>84</v>
      </c>
      <c r="M1030" t="s">
        <v>85</v>
      </c>
      <c r="N1030">
        <v>2</v>
      </c>
      <c r="O1030" s="1">
        <v>44635.63009259259</v>
      </c>
      <c r="P1030" s="1">
        <v>44635.63349537037</v>
      </c>
      <c r="Q1030">
        <v>87</v>
      </c>
      <c r="R1030">
        <v>207</v>
      </c>
      <c r="S1030" t="b">
        <v>0</v>
      </c>
      <c r="T1030" t="s">
        <v>86</v>
      </c>
      <c r="U1030" t="b">
        <v>0</v>
      </c>
      <c r="V1030" t="s">
        <v>2086</v>
      </c>
      <c r="W1030" s="1">
        <v>44635.632743055554</v>
      </c>
      <c r="X1030">
        <v>158</v>
      </c>
      <c r="Y1030">
        <v>21</v>
      </c>
      <c r="Z1030">
        <v>0</v>
      </c>
      <c r="AA1030">
        <v>21</v>
      </c>
      <c r="AB1030">
        <v>0</v>
      </c>
      <c r="AC1030">
        <v>0</v>
      </c>
      <c r="AD1030">
        <v>7</v>
      </c>
      <c r="AE1030">
        <v>0</v>
      </c>
      <c r="AF1030">
        <v>0</v>
      </c>
      <c r="AG1030">
        <v>0</v>
      </c>
      <c r="AH1030" t="s">
        <v>122</v>
      </c>
      <c r="AI1030" s="1">
        <v>44635.63349537037</v>
      </c>
      <c r="AJ1030">
        <v>49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7</v>
      </c>
      <c r="AQ1030">
        <v>0</v>
      </c>
      <c r="AR1030">
        <v>0</v>
      </c>
      <c r="AS1030">
        <v>0</v>
      </c>
      <c r="AT1030" t="s">
        <v>86</v>
      </c>
      <c r="AU1030" t="s">
        <v>86</v>
      </c>
      <c r="AV1030" t="s">
        <v>86</v>
      </c>
      <c r="AW1030" t="s">
        <v>86</v>
      </c>
      <c r="AX1030" t="s">
        <v>86</v>
      </c>
      <c r="AY1030" t="s">
        <v>86</v>
      </c>
      <c r="AZ1030" t="s">
        <v>86</v>
      </c>
      <c r="BA1030" t="s">
        <v>86</v>
      </c>
      <c r="BB1030" t="s">
        <v>86</v>
      </c>
      <c r="BC1030" t="s">
        <v>86</v>
      </c>
      <c r="BD1030" t="s">
        <v>86</v>
      </c>
      <c r="BE1030" t="s">
        <v>86</v>
      </c>
    </row>
    <row r="1031" spans="1:57" x14ac:dyDescent="0.45">
      <c r="A1031" t="s">
        <v>2282</v>
      </c>
      <c r="B1031" t="s">
        <v>77</v>
      </c>
      <c r="C1031" t="s">
        <v>2276</v>
      </c>
      <c r="D1031" t="s">
        <v>79</v>
      </c>
      <c r="E1031" s="2" t="str">
        <f>HYPERLINK("capsilon://?command=openfolder&amp;siteaddress=FAM.docvelocity-na8.net&amp;folderid=FX53DB2887-59AE-82E9-3A9C-E3B376EA5528","FX22036442")</f>
        <v>FX22036442</v>
      </c>
      <c r="F1031" t="s">
        <v>80</v>
      </c>
      <c r="G1031" t="s">
        <v>80</v>
      </c>
      <c r="H1031" t="s">
        <v>81</v>
      </c>
      <c r="I1031" t="s">
        <v>2283</v>
      </c>
      <c r="J1031">
        <v>28</v>
      </c>
      <c r="K1031" t="s">
        <v>83</v>
      </c>
      <c r="L1031" t="s">
        <v>84</v>
      </c>
      <c r="M1031" t="s">
        <v>85</v>
      </c>
      <c r="N1031">
        <v>2</v>
      </c>
      <c r="O1031" s="1">
        <v>44635.630300925928</v>
      </c>
      <c r="P1031" s="1">
        <v>44635.633923611109</v>
      </c>
      <c r="Q1031">
        <v>156</v>
      </c>
      <c r="R1031">
        <v>157</v>
      </c>
      <c r="S1031" t="b">
        <v>0</v>
      </c>
      <c r="T1031" t="s">
        <v>86</v>
      </c>
      <c r="U1031" t="b">
        <v>0</v>
      </c>
      <c r="V1031" t="s">
        <v>1780</v>
      </c>
      <c r="W1031" s="1">
        <v>44635.632754629631</v>
      </c>
      <c r="X1031">
        <v>121</v>
      </c>
      <c r="Y1031">
        <v>21</v>
      </c>
      <c r="Z1031">
        <v>0</v>
      </c>
      <c r="AA1031">
        <v>21</v>
      </c>
      <c r="AB1031">
        <v>0</v>
      </c>
      <c r="AC1031">
        <v>1</v>
      </c>
      <c r="AD1031">
        <v>7</v>
      </c>
      <c r="AE1031">
        <v>0</v>
      </c>
      <c r="AF1031">
        <v>0</v>
      </c>
      <c r="AG1031">
        <v>0</v>
      </c>
      <c r="AH1031" t="s">
        <v>122</v>
      </c>
      <c r="AI1031" s="1">
        <v>44635.633923611109</v>
      </c>
      <c r="AJ1031">
        <v>36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7</v>
      </c>
      <c r="AQ1031">
        <v>0</v>
      </c>
      <c r="AR1031">
        <v>0</v>
      </c>
      <c r="AS1031">
        <v>0</v>
      </c>
      <c r="AT1031" t="s">
        <v>86</v>
      </c>
      <c r="AU1031" t="s">
        <v>86</v>
      </c>
      <c r="AV1031" t="s">
        <v>86</v>
      </c>
      <c r="AW1031" t="s">
        <v>86</v>
      </c>
      <c r="AX1031" t="s">
        <v>86</v>
      </c>
      <c r="AY1031" t="s">
        <v>86</v>
      </c>
      <c r="AZ1031" t="s">
        <v>86</v>
      </c>
      <c r="BA1031" t="s">
        <v>86</v>
      </c>
      <c r="BB1031" t="s">
        <v>86</v>
      </c>
      <c r="BC1031" t="s">
        <v>86</v>
      </c>
      <c r="BD1031" t="s">
        <v>86</v>
      </c>
      <c r="BE1031" t="s">
        <v>86</v>
      </c>
    </row>
    <row r="1032" spans="1:57" x14ac:dyDescent="0.45">
      <c r="A1032" t="s">
        <v>2284</v>
      </c>
      <c r="B1032" t="s">
        <v>77</v>
      </c>
      <c r="C1032" t="s">
        <v>2227</v>
      </c>
      <c r="D1032" t="s">
        <v>79</v>
      </c>
      <c r="E1032" s="2" t="str">
        <f>HYPERLINK("capsilon://?command=openfolder&amp;siteaddress=FAM.docvelocity-na8.net&amp;folderid=FXA68CFB67-1091-A7F1-7EB9-C3F59D61A88A","FX22036276")</f>
        <v>FX22036276</v>
      </c>
      <c r="F1032" t="s">
        <v>80</v>
      </c>
      <c r="G1032" t="s">
        <v>80</v>
      </c>
      <c r="H1032" t="s">
        <v>81</v>
      </c>
      <c r="I1032" t="s">
        <v>2228</v>
      </c>
      <c r="J1032">
        <v>351</v>
      </c>
      <c r="K1032" t="s">
        <v>83</v>
      </c>
      <c r="L1032" t="s">
        <v>84</v>
      </c>
      <c r="M1032" t="s">
        <v>85</v>
      </c>
      <c r="N1032">
        <v>2</v>
      </c>
      <c r="O1032" s="1">
        <v>44635.633645833332</v>
      </c>
      <c r="P1032" s="1">
        <v>44635.664525462962</v>
      </c>
      <c r="Q1032">
        <v>394</v>
      </c>
      <c r="R1032">
        <v>2274</v>
      </c>
      <c r="S1032" t="b">
        <v>0</v>
      </c>
      <c r="T1032" t="s">
        <v>86</v>
      </c>
      <c r="U1032" t="b">
        <v>1</v>
      </c>
      <c r="V1032" t="s">
        <v>1780</v>
      </c>
      <c r="W1032" s="1">
        <v>44635.656840277778</v>
      </c>
      <c r="X1032">
        <v>2001</v>
      </c>
      <c r="Y1032">
        <v>280</v>
      </c>
      <c r="Z1032">
        <v>0</v>
      </c>
      <c r="AA1032">
        <v>280</v>
      </c>
      <c r="AB1032">
        <v>0</v>
      </c>
      <c r="AC1032">
        <v>89</v>
      </c>
      <c r="AD1032">
        <v>71</v>
      </c>
      <c r="AE1032">
        <v>0</v>
      </c>
      <c r="AF1032">
        <v>0</v>
      </c>
      <c r="AG1032">
        <v>0</v>
      </c>
      <c r="AH1032" t="s">
        <v>122</v>
      </c>
      <c r="AI1032" s="1">
        <v>44635.664525462962</v>
      </c>
      <c r="AJ1032">
        <v>273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71</v>
      </c>
      <c r="AQ1032">
        <v>0</v>
      </c>
      <c r="AR1032">
        <v>0</v>
      </c>
      <c r="AS1032">
        <v>0</v>
      </c>
      <c r="AT1032" t="s">
        <v>86</v>
      </c>
      <c r="AU1032" t="s">
        <v>86</v>
      </c>
      <c r="AV1032" t="s">
        <v>86</v>
      </c>
      <c r="AW1032" t="s">
        <v>86</v>
      </c>
      <c r="AX1032" t="s">
        <v>86</v>
      </c>
      <c r="AY1032" t="s">
        <v>86</v>
      </c>
      <c r="AZ1032" t="s">
        <v>86</v>
      </c>
      <c r="BA1032" t="s">
        <v>86</v>
      </c>
      <c r="BB1032" t="s">
        <v>86</v>
      </c>
      <c r="BC1032" t="s">
        <v>86</v>
      </c>
      <c r="BD1032" t="s">
        <v>86</v>
      </c>
      <c r="BE1032" t="s">
        <v>86</v>
      </c>
    </row>
    <row r="1033" spans="1:57" x14ac:dyDescent="0.45">
      <c r="A1033" t="s">
        <v>2285</v>
      </c>
      <c r="B1033" t="s">
        <v>77</v>
      </c>
      <c r="C1033" t="s">
        <v>2232</v>
      </c>
      <c r="D1033" t="s">
        <v>79</v>
      </c>
      <c r="E1033" s="2" t="str">
        <f>HYPERLINK("capsilon://?command=openfolder&amp;siteaddress=FAM.docvelocity-na8.net&amp;folderid=FXFC977F16-67CC-4B28-7F7F-4AFCD6732EA5","FX22036706")</f>
        <v>FX22036706</v>
      </c>
      <c r="F1033" t="s">
        <v>80</v>
      </c>
      <c r="G1033" t="s">
        <v>80</v>
      </c>
      <c r="H1033" t="s">
        <v>81</v>
      </c>
      <c r="I1033" t="s">
        <v>2233</v>
      </c>
      <c r="J1033">
        <v>336</v>
      </c>
      <c r="K1033" t="s">
        <v>83</v>
      </c>
      <c r="L1033" t="s">
        <v>84</v>
      </c>
      <c r="M1033" t="s">
        <v>85</v>
      </c>
      <c r="N1033">
        <v>2</v>
      </c>
      <c r="O1033" s="1">
        <v>44635.635254629633</v>
      </c>
      <c r="P1033" s="1">
        <v>44635.655960648146</v>
      </c>
      <c r="Q1033">
        <v>27</v>
      </c>
      <c r="R1033">
        <v>1762</v>
      </c>
      <c r="S1033" t="b">
        <v>0</v>
      </c>
      <c r="T1033" t="s">
        <v>86</v>
      </c>
      <c r="U1033" t="b">
        <v>1</v>
      </c>
      <c r="V1033" t="s">
        <v>1841</v>
      </c>
      <c r="W1033" s="1">
        <v>44635.653020833335</v>
      </c>
      <c r="X1033">
        <v>1532</v>
      </c>
      <c r="Y1033">
        <v>280</v>
      </c>
      <c r="Z1033">
        <v>0</v>
      </c>
      <c r="AA1033">
        <v>280</v>
      </c>
      <c r="AB1033">
        <v>21</v>
      </c>
      <c r="AC1033">
        <v>68</v>
      </c>
      <c r="AD1033">
        <v>56</v>
      </c>
      <c r="AE1033">
        <v>0</v>
      </c>
      <c r="AF1033">
        <v>0</v>
      </c>
      <c r="AG1033">
        <v>0</v>
      </c>
      <c r="AH1033" t="s">
        <v>122</v>
      </c>
      <c r="AI1033" s="1">
        <v>44635.655960648146</v>
      </c>
      <c r="AJ1033">
        <v>230</v>
      </c>
      <c r="AK1033">
        <v>0</v>
      </c>
      <c r="AL1033">
        <v>0</v>
      </c>
      <c r="AM1033">
        <v>0</v>
      </c>
      <c r="AN1033">
        <v>21</v>
      </c>
      <c r="AO1033">
        <v>0</v>
      </c>
      <c r="AP1033">
        <v>56</v>
      </c>
      <c r="AQ1033">
        <v>0</v>
      </c>
      <c r="AR1033">
        <v>0</v>
      </c>
      <c r="AS1033">
        <v>0</v>
      </c>
      <c r="AT1033" t="s">
        <v>86</v>
      </c>
      <c r="AU1033" t="s">
        <v>86</v>
      </c>
      <c r="AV1033" t="s">
        <v>86</v>
      </c>
      <c r="AW1033" t="s">
        <v>86</v>
      </c>
      <c r="AX1033" t="s">
        <v>86</v>
      </c>
      <c r="AY1033" t="s">
        <v>86</v>
      </c>
      <c r="AZ1033" t="s">
        <v>86</v>
      </c>
      <c r="BA1033" t="s">
        <v>86</v>
      </c>
      <c r="BB1033" t="s">
        <v>86</v>
      </c>
      <c r="BC1033" t="s">
        <v>86</v>
      </c>
      <c r="BD1033" t="s">
        <v>86</v>
      </c>
      <c r="BE1033" t="s">
        <v>86</v>
      </c>
    </row>
    <row r="1034" spans="1:57" x14ac:dyDescent="0.45">
      <c r="A1034" t="s">
        <v>2286</v>
      </c>
      <c r="B1034" t="s">
        <v>77</v>
      </c>
      <c r="C1034" t="s">
        <v>2246</v>
      </c>
      <c r="D1034" t="s">
        <v>79</v>
      </c>
      <c r="E1034" s="2" t="str">
        <f>HYPERLINK("capsilon://?command=openfolder&amp;siteaddress=FAM.docvelocity-na8.net&amp;folderid=FXDD14D041-568B-2B56-810F-07A9A86748D3","FX22036834")</f>
        <v>FX22036834</v>
      </c>
      <c r="F1034" t="s">
        <v>80</v>
      </c>
      <c r="G1034" t="s">
        <v>80</v>
      </c>
      <c r="H1034" t="s">
        <v>81</v>
      </c>
      <c r="I1034" t="s">
        <v>2247</v>
      </c>
      <c r="J1034">
        <v>138</v>
      </c>
      <c r="K1034" t="s">
        <v>83</v>
      </c>
      <c r="L1034" t="s">
        <v>84</v>
      </c>
      <c r="M1034" t="s">
        <v>85</v>
      </c>
      <c r="N1034">
        <v>2</v>
      </c>
      <c r="O1034" s="1">
        <v>44635.637418981481</v>
      </c>
      <c r="P1034" s="1">
        <v>44635.650555555556</v>
      </c>
      <c r="Q1034">
        <v>68</v>
      </c>
      <c r="R1034">
        <v>1067</v>
      </c>
      <c r="S1034" t="b">
        <v>0</v>
      </c>
      <c r="T1034" t="s">
        <v>86</v>
      </c>
      <c r="U1034" t="b">
        <v>1</v>
      </c>
      <c r="V1034" t="s">
        <v>1900</v>
      </c>
      <c r="W1034" s="1">
        <v>44635.647499999999</v>
      </c>
      <c r="X1034">
        <v>866</v>
      </c>
      <c r="Y1034">
        <v>114</v>
      </c>
      <c r="Z1034">
        <v>0</v>
      </c>
      <c r="AA1034">
        <v>114</v>
      </c>
      <c r="AB1034">
        <v>0</v>
      </c>
      <c r="AC1034">
        <v>15</v>
      </c>
      <c r="AD1034">
        <v>24</v>
      </c>
      <c r="AE1034">
        <v>0</v>
      </c>
      <c r="AF1034">
        <v>0</v>
      </c>
      <c r="AG1034">
        <v>0</v>
      </c>
      <c r="AH1034" t="s">
        <v>122</v>
      </c>
      <c r="AI1034" s="1">
        <v>44635.650555555556</v>
      </c>
      <c r="AJ1034">
        <v>201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24</v>
      </c>
      <c r="AQ1034">
        <v>0</v>
      </c>
      <c r="AR1034">
        <v>0</v>
      </c>
      <c r="AS1034">
        <v>0</v>
      </c>
      <c r="AT1034" t="s">
        <v>86</v>
      </c>
      <c r="AU1034" t="s">
        <v>86</v>
      </c>
      <c r="AV1034" t="s">
        <v>86</v>
      </c>
      <c r="AW1034" t="s">
        <v>86</v>
      </c>
      <c r="AX1034" t="s">
        <v>86</v>
      </c>
      <c r="AY1034" t="s">
        <v>86</v>
      </c>
      <c r="AZ1034" t="s">
        <v>86</v>
      </c>
      <c r="BA1034" t="s">
        <v>86</v>
      </c>
      <c r="BB1034" t="s">
        <v>86</v>
      </c>
      <c r="BC1034" t="s">
        <v>86</v>
      </c>
      <c r="BD1034" t="s">
        <v>86</v>
      </c>
      <c r="BE1034" t="s">
        <v>86</v>
      </c>
    </row>
    <row r="1035" spans="1:57" x14ac:dyDescent="0.45">
      <c r="A1035" t="s">
        <v>2287</v>
      </c>
      <c r="B1035" t="s">
        <v>77</v>
      </c>
      <c r="C1035" t="s">
        <v>2235</v>
      </c>
      <c r="D1035" t="s">
        <v>79</v>
      </c>
      <c r="E1035" s="2" t="str">
        <f>HYPERLINK("capsilon://?command=openfolder&amp;siteaddress=FAM.docvelocity-na8.net&amp;folderid=FX6D0CF4DF-2468-2A86-6C77-96CDEFD4E5AA","FX22036880")</f>
        <v>FX22036880</v>
      </c>
      <c r="F1035" t="s">
        <v>80</v>
      </c>
      <c r="G1035" t="s">
        <v>80</v>
      </c>
      <c r="H1035" t="s">
        <v>81</v>
      </c>
      <c r="I1035" t="s">
        <v>2240</v>
      </c>
      <c r="J1035">
        <v>281</v>
      </c>
      <c r="K1035" t="s">
        <v>83</v>
      </c>
      <c r="L1035" t="s">
        <v>84</v>
      </c>
      <c r="M1035" t="s">
        <v>85</v>
      </c>
      <c r="N1035">
        <v>2</v>
      </c>
      <c r="O1035" s="1">
        <v>44635.637465277781</v>
      </c>
      <c r="P1035" s="1">
        <v>44635.693333333336</v>
      </c>
      <c r="Q1035">
        <v>2377</v>
      </c>
      <c r="R1035">
        <v>2450</v>
      </c>
      <c r="S1035" t="b">
        <v>0</v>
      </c>
      <c r="T1035" t="s">
        <v>86</v>
      </c>
      <c r="U1035" t="b">
        <v>1</v>
      </c>
      <c r="V1035" t="s">
        <v>2086</v>
      </c>
      <c r="W1035" s="1">
        <v>44635.652187500003</v>
      </c>
      <c r="X1035">
        <v>1255</v>
      </c>
      <c r="Y1035">
        <v>246</v>
      </c>
      <c r="Z1035">
        <v>0</v>
      </c>
      <c r="AA1035">
        <v>246</v>
      </c>
      <c r="AB1035">
        <v>0</v>
      </c>
      <c r="AC1035">
        <v>76</v>
      </c>
      <c r="AD1035">
        <v>35</v>
      </c>
      <c r="AE1035">
        <v>0</v>
      </c>
      <c r="AF1035">
        <v>0</v>
      </c>
      <c r="AG1035">
        <v>0</v>
      </c>
      <c r="AH1035" t="s">
        <v>122</v>
      </c>
      <c r="AI1035" s="1">
        <v>44635.693333333336</v>
      </c>
      <c r="AJ1035">
        <v>262</v>
      </c>
      <c r="AK1035">
        <v>4</v>
      </c>
      <c r="AL1035">
        <v>0</v>
      </c>
      <c r="AM1035">
        <v>4</v>
      </c>
      <c r="AN1035">
        <v>0</v>
      </c>
      <c r="AO1035">
        <v>3</v>
      </c>
      <c r="AP1035">
        <v>31</v>
      </c>
      <c r="AQ1035">
        <v>0</v>
      </c>
      <c r="AR1035">
        <v>0</v>
      </c>
      <c r="AS1035">
        <v>0</v>
      </c>
      <c r="AT1035" t="s">
        <v>86</v>
      </c>
      <c r="AU1035" t="s">
        <v>86</v>
      </c>
      <c r="AV1035" t="s">
        <v>86</v>
      </c>
      <c r="AW1035" t="s">
        <v>86</v>
      </c>
      <c r="AX1035" t="s">
        <v>86</v>
      </c>
      <c r="AY1035" t="s">
        <v>86</v>
      </c>
      <c r="AZ1035" t="s">
        <v>86</v>
      </c>
      <c r="BA1035" t="s">
        <v>86</v>
      </c>
      <c r="BB1035" t="s">
        <v>86</v>
      </c>
      <c r="BC1035" t="s">
        <v>86</v>
      </c>
      <c r="BD1035" t="s">
        <v>86</v>
      </c>
      <c r="BE1035" t="s">
        <v>86</v>
      </c>
    </row>
    <row r="1036" spans="1:57" x14ac:dyDescent="0.45">
      <c r="A1036" t="s">
        <v>2288</v>
      </c>
      <c r="B1036" t="s">
        <v>77</v>
      </c>
      <c r="C1036" t="s">
        <v>2235</v>
      </c>
      <c r="D1036" t="s">
        <v>79</v>
      </c>
      <c r="E1036" s="2" t="str">
        <f>HYPERLINK("capsilon://?command=openfolder&amp;siteaddress=FAM.docvelocity-na8.net&amp;folderid=FX6D0CF4DF-2468-2A86-6C77-96CDEFD4E5AA","FX22036880")</f>
        <v>FX22036880</v>
      </c>
      <c r="F1036" t="s">
        <v>80</v>
      </c>
      <c r="G1036" t="s">
        <v>80</v>
      </c>
      <c r="H1036" t="s">
        <v>81</v>
      </c>
      <c r="I1036" t="s">
        <v>2238</v>
      </c>
      <c r="J1036">
        <v>130</v>
      </c>
      <c r="K1036" t="s">
        <v>83</v>
      </c>
      <c r="L1036" t="s">
        <v>84</v>
      </c>
      <c r="M1036" t="s">
        <v>85</v>
      </c>
      <c r="N1036">
        <v>2</v>
      </c>
      <c r="O1036" s="1">
        <v>44635.638310185182</v>
      </c>
      <c r="P1036" s="1">
        <v>44635.653298611112</v>
      </c>
      <c r="Q1036">
        <v>585</v>
      </c>
      <c r="R1036">
        <v>710</v>
      </c>
      <c r="S1036" t="b">
        <v>0</v>
      </c>
      <c r="T1036" t="s">
        <v>86</v>
      </c>
      <c r="U1036" t="b">
        <v>1</v>
      </c>
      <c r="V1036" t="s">
        <v>1816</v>
      </c>
      <c r="W1036" s="1">
        <v>44635.644930555558</v>
      </c>
      <c r="X1036">
        <v>468</v>
      </c>
      <c r="Y1036">
        <v>110</v>
      </c>
      <c r="Z1036">
        <v>0</v>
      </c>
      <c r="AA1036">
        <v>110</v>
      </c>
      <c r="AB1036">
        <v>0</v>
      </c>
      <c r="AC1036">
        <v>4</v>
      </c>
      <c r="AD1036">
        <v>20</v>
      </c>
      <c r="AE1036">
        <v>0</v>
      </c>
      <c r="AF1036">
        <v>0</v>
      </c>
      <c r="AG1036">
        <v>0</v>
      </c>
      <c r="AH1036" t="s">
        <v>122</v>
      </c>
      <c r="AI1036" s="1">
        <v>44635.653298611112</v>
      </c>
      <c r="AJ1036">
        <v>236</v>
      </c>
      <c r="AK1036">
        <v>9</v>
      </c>
      <c r="AL1036">
        <v>0</v>
      </c>
      <c r="AM1036">
        <v>9</v>
      </c>
      <c r="AN1036">
        <v>0</v>
      </c>
      <c r="AO1036">
        <v>8</v>
      </c>
      <c r="AP1036">
        <v>11</v>
      </c>
      <c r="AQ1036">
        <v>0</v>
      </c>
      <c r="AR1036">
        <v>0</v>
      </c>
      <c r="AS1036">
        <v>0</v>
      </c>
      <c r="AT1036" t="s">
        <v>86</v>
      </c>
      <c r="AU1036" t="s">
        <v>86</v>
      </c>
      <c r="AV1036" t="s">
        <v>86</v>
      </c>
      <c r="AW1036" t="s">
        <v>86</v>
      </c>
      <c r="AX1036" t="s">
        <v>86</v>
      </c>
      <c r="AY1036" t="s">
        <v>86</v>
      </c>
      <c r="AZ1036" t="s">
        <v>86</v>
      </c>
      <c r="BA1036" t="s">
        <v>86</v>
      </c>
      <c r="BB1036" t="s">
        <v>86</v>
      </c>
      <c r="BC1036" t="s">
        <v>86</v>
      </c>
      <c r="BD1036" t="s">
        <v>86</v>
      </c>
      <c r="BE1036" t="s">
        <v>86</v>
      </c>
    </row>
    <row r="1037" spans="1:57" x14ac:dyDescent="0.45">
      <c r="A1037" t="s">
        <v>2289</v>
      </c>
      <c r="B1037" t="s">
        <v>77</v>
      </c>
      <c r="C1037" t="s">
        <v>2252</v>
      </c>
      <c r="D1037" t="s">
        <v>79</v>
      </c>
      <c r="E1037" s="2" t="str">
        <f>HYPERLINK("capsilon://?command=openfolder&amp;siteaddress=FAM.docvelocity-na8.net&amp;folderid=FX33F1D0D6-6B86-E3D3-8DA3-8DE9309B5E84","FX22036279")</f>
        <v>FX22036279</v>
      </c>
      <c r="F1037" t="s">
        <v>80</v>
      </c>
      <c r="G1037" t="s">
        <v>80</v>
      </c>
      <c r="H1037" t="s">
        <v>81</v>
      </c>
      <c r="I1037" t="s">
        <v>2253</v>
      </c>
      <c r="J1037">
        <v>272</v>
      </c>
      <c r="K1037" t="s">
        <v>83</v>
      </c>
      <c r="L1037" t="s">
        <v>84</v>
      </c>
      <c r="M1037" t="s">
        <v>85</v>
      </c>
      <c r="N1037">
        <v>2</v>
      </c>
      <c r="O1037" s="1">
        <v>44635.642638888887</v>
      </c>
      <c r="P1037" s="1">
        <v>44635.666909722226</v>
      </c>
      <c r="Q1037">
        <v>1327</v>
      </c>
      <c r="R1037">
        <v>770</v>
      </c>
      <c r="S1037" t="b">
        <v>0</v>
      </c>
      <c r="T1037" t="s">
        <v>86</v>
      </c>
      <c r="U1037" t="b">
        <v>1</v>
      </c>
      <c r="V1037" t="s">
        <v>1797</v>
      </c>
      <c r="W1037" s="1">
        <v>44635.649594907409</v>
      </c>
      <c r="X1037">
        <v>565</v>
      </c>
      <c r="Y1037">
        <v>238</v>
      </c>
      <c r="Z1037">
        <v>0</v>
      </c>
      <c r="AA1037">
        <v>238</v>
      </c>
      <c r="AB1037">
        <v>0</v>
      </c>
      <c r="AC1037">
        <v>15</v>
      </c>
      <c r="AD1037">
        <v>34</v>
      </c>
      <c r="AE1037">
        <v>0</v>
      </c>
      <c r="AF1037">
        <v>0</v>
      </c>
      <c r="AG1037">
        <v>0</v>
      </c>
      <c r="AH1037" t="s">
        <v>122</v>
      </c>
      <c r="AI1037" s="1">
        <v>44635.666909722226</v>
      </c>
      <c r="AJ1037">
        <v>205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34</v>
      </c>
      <c r="AQ1037">
        <v>0</v>
      </c>
      <c r="AR1037">
        <v>0</v>
      </c>
      <c r="AS1037">
        <v>0</v>
      </c>
      <c r="AT1037" t="s">
        <v>86</v>
      </c>
      <c r="AU1037" t="s">
        <v>86</v>
      </c>
      <c r="AV1037" t="s">
        <v>86</v>
      </c>
      <c r="AW1037" t="s">
        <v>86</v>
      </c>
      <c r="AX1037" t="s">
        <v>86</v>
      </c>
      <c r="AY1037" t="s">
        <v>86</v>
      </c>
      <c r="AZ1037" t="s">
        <v>86</v>
      </c>
      <c r="BA1037" t="s">
        <v>86</v>
      </c>
      <c r="BB1037" t="s">
        <v>86</v>
      </c>
      <c r="BC1037" t="s">
        <v>86</v>
      </c>
      <c r="BD1037" t="s">
        <v>86</v>
      </c>
      <c r="BE1037" t="s">
        <v>86</v>
      </c>
    </row>
    <row r="1038" spans="1:57" x14ac:dyDescent="0.45">
      <c r="A1038" t="s">
        <v>2290</v>
      </c>
      <c r="B1038" t="s">
        <v>77</v>
      </c>
      <c r="C1038" t="s">
        <v>2243</v>
      </c>
      <c r="D1038" t="s">
        <v>79</v>
      </c>
      <c r="E1038" s="2" t="str">
        <f>HYPERLINK("capsilon://?command=openfolder&amp;siteaddress=FAM.docvelocity-na8.net&amp;folderid=FX10E15516-B32D-9D22-2945-F4FA08351688","FX22035738")</f>
        <v>FX22035738</v>
      </c>
      <c r="F1038" t="s">
        <v>80</v>
      </c>
      <c r="G1038" t="s">
        <v>80</v>
      </c>
      <c r="H1038" t="s">
        <v>81</v>
      </c>
      <c r="I1038" t="s">
        <v>2244</v>
      </c>
      <c r="J1038">
        <v>531</v>
      </c>
      <c r="K1038" t="s">
        <v>83</v>
      </c>
      <c r="L1038" t="s">
        <v>84</v>
      </c>
      <c r="M1038" t="s">
        <v>85</v>
      </c>
      <c r="N1038">
        <v>2</v>
      </c>
      <c r="O1038" s="1">
        <v>44635.643194444441</v>
      </c>
      <c r="P1038" s="1">
        <v>44635.740173611113</v>
      </c>
      <c r="Q1038">
        <v>1745</v>
      </c>
      <c r="R1038">
        <v>6634</v>
      </c>
      <c r="S1038" t="b">
        <v>0</v>
      </c>
      <c r="T1038" t="s">
        <v>86</v>
      </c>
      <c r="U1038" t="b">
        <v>1</v>
      </c>
      <c r="V1038" t="s">
        <v>2108</v>
      </c>
      <c r="W1038" s="1">
        <v>44635.683113425926</v>
      </c>
      <c r="X1038">
        <v>3444</v>
      </c>
      <c r="Y1038">
        <v>443</v>
      </c>
      <c r="Z1038">
        <v>0</v>
      </c>
      <c r="AA1038">
        <v>443</v>
      </c>
      <c r="AB1038">
        <v>0</v>
      </c>
      <c r="AC1038">
        <v>39</v>
      </c>
      <c r="AD1038">
        <v>88</v>
      </c>
      <c r="AE1038">
        <v>0</v>
      </c>
      <c r="AF1038">
        <v>0</v>
      </c>
      <c r="AG1038">
        <v>0</v>
      </c>
      <c r="AH1038" t="s">
        <v>91</v>
      </c>
      <c r="AI1038" s="1">
        <v>44635.740173611113</v>
      </c>
      <c r="AJ1038">
        <v>3176</v>
      </c>
      <c r="AK1038">
        <v>21</v>
      </c>
      <c r="AL1038">
        <v>0</v>
      </c>
      <c r="AM1038">
        <v>21</v>
      </c>
      <c r="AN1038">
        <v>0</v>
      </c>
      <c r="AO1038">
        <v>21</v>
      </c>
      <c r="AP1038">
        <v>67</v>
      </c>
      <c r="AQ1038">
        <v>0</v>
      </c>
      <c r="AR1038">
        <v>0</v>
      </c>
      <c r="AS1038">
        <v>0</v>
      </c>
      <c r="AT1038" t="s">
        <v>86</v>
      </c>
      <c r="AU1038" t="s">
        <v>86</v>
      </c>
      <c r="AV1038" t="s">
        <v>86</v>
      </c>
      <c r="AW1038" t="s">
        <v>86</v>
      </c>
      <c r="AX1038" t="s">
        <v>86</v>
      </c>
      <c r="AY1038" t="s">
        <v>86</v>
      </c>
      <c r="AZ1038" t="s">
        <v>86</v>
      </c>
      <c r="BA1038" t="s">
        <v>86</v>
      </c>
      <c r="BB1038" t="s">
        <v>86</v>
      </c>
      <c r="BC1038" t="s">
        <v>86</v>
      </c>
      <c r="BD1038" t="s">
        <v>86</v>
      </c>
      <c r="BE1038" t="s">
        <v>86</v>
      </c>
    </row>
    <row r="1039" spans="1:57" x14ac:dyDescent="0.45">
      <c r="A1039" t="s">
        <v>2291</v>
      </c>
      <c r="B1039" t="s">
        <v>77</v>
      </c>
      <c r="C1039" t="s">
        <v>2249</v>
      </c>
      <c r="D1039" t="s">
        <v>79</v>
      </c>
      <c r="E1039" s="2" t="str">
        <f>HYPERLINK("capsilon://?command=openfolder&amp;siteaddress=FAM.docvelocity-na8.net&amp;folderid=FXEAA47596-EE43-DC87-7952-2CA2424ABF0D","FX22036271")</f>
        <v>FX22036271</v>
      </c>
      <c r="F1039" t="s">
        <v>80</v>
      </c>
      <c r="G1039" t="s">
        <v>80</v>
      </c>
      <c r="H1039" t="s">
        <v>81</v>
      </c>
      <c r="I1039" t="s">
        <v>2250</v>
      </c>
      <c r="J1039">
        <v>270</v>
      </c>
      <c r="K1039" t="s">
        <v>83</v>
      </c>
      <c r="L1039" t="s">
        <v>84</v>
      </c>
      <c r="M1039" t="s">
        <v>85</v>
      </c>
      <c r="N1039">
        <v>2</v>
      </c>
      <c r="O1039" s="1">
        <v>44635.645092592589</v>
      </c>
      <c r="P1039" s="1">
        <v>44635.69835648148</v>
      </c>
      <c r="Q1039">
        <v>2345</v>
      </c>
      <c r="R1039">
        <v>2257</v>
      </c>
      <c r="S1039" t="b">
        <v>0</v>
      </c>
      <c r="T1039" t="s">
        <v>86</v>
      </c>
      <c r="U1039" t="b">
        <v>1</v>
      </c>
      <c r="V1039" t="s">
        <v>2088</v>
      </c>
      <c r="W1039" s="1">
        <v>44635.666261574072</v>
      </c>
      <c r="X1039">
        <v>1826</v>
      </c>
      <c r="Y1039">
        <v>218</v>
      </c>
      <c r="Z1039">
        <v>0</v>
      </c>
      <c r="AA1039">
        <v>218</v>
      </c>
      <c r="AB1039">
        <v>0</v>
      </c>
      <c r="AC1039">
        <v>50</v>
      </c>
      <c r="AD1039">
        <v>52</v>
      </c>
      <c r="AE1039">
        <v>0</v>
      </c>
      <c r="AF1039">
        <v>0</v>
      </c>
      <c r="AG1039">
        <v>0</v>
      </c>
      <c r="AH1039" t="s">
        <v>122</v>
      </c>
      <c r="AI1039" s="1">
        <v>44635.69835648148</v>
      </c>
      <c r="AJ1039">
        <v>418</v>
      </c>
      <c r="AK1039">
        <v>5</v>
      </c>
      <c r="AL1039">
        <v>0</v>
      </c>
      <c r="AM1039">
        <v>5</v>
      </c>
      <c r="AN1039">
        <v>0</v>
      </c>
      <c r="AO1039">
        <v>4</v>
      </c>
      <c r="AP1039">
        <v>47</v>
      </c>
      <c r="AQ1039">
        <v>0</v>
      </c>
      <c r="AR1039">
        <v>0</v>
      </c>
      <c r="AS1039">
        <v>0</v>
      </c>
      <c r="AT1039" t="s">
        <v>86</v>
      </c>
      <c r="AU1039" t="s">
        <v>86</v>
      </c>
      <c r="AV1039" t="s">
        <v>86</v>
      </c>
      <c r="AW1039" t="s">
        <v>86</v>
      </c>
      <c r="AX1039" t="s">
        <v>86</v>
      </c>
      <c r="AY1039" t="s">
        <v>86</v>
      </c>
      <c r="AZ1039" t="s">
        <v>86</v>
      </c>
      <c r="BA1039" t="s">
        <v>86</v>
      </c>
      <c r="BB1039" t="s">
        <v>86</v>
      </c>
      <c r="BC1039" t="s">
        <v>86</v>
      </c>
      <c r="BD1039" t="s">
        <v>86</v>
      </c>
      <c r="BE1039" t="s">
        <v>86</v>
      </c>
    </row>
    <row r="1040" spans="1:57" x14ac:dyDescent="0.45">
      <c r="A1040" t="s">
        <v>2292</v>
      </c>
      <c r="B1040" t="s">
        <v>77</v>
      </c>
      <c r="C1040" t="s">
        <v>1183</v>
      </c>
      <c r="D1040" t="s">
        <v>79</v>
      </c>
      <c r="E1040" s="2" t="str">
        <f>HYPERLINK("capsilon://?command=openfolder&amp;siteaddress=FAM.docvelocity-na8.net&amp;folderid=FXAE3F5E47-5C59-F353-BD8B-85EAB67ACF9B","FX22027728")</f>
        <v>FX22027728</v>
      </c>
      <c r="F1040" t="s">
        <v>80</v>
      </c>
      <c r="G1040" t="s">
        <v>80</v>
      </c>
      <c r="H1040" t="s">
        <v>81</v>
      </c>
      <c r="I1040" t="s">
        <v>2293</v>
      </c>
      <c r="J1040">
        <v>224</v>
      </c>
      <c r="K1040" t="s">
        <v>83</v>
      </c>
      <c r="L1040" t="s">
        <v>84</v>
      </c>
      <c r="M1040" t="s">
        <v>85</v>
      </c>
      <c r="N1040">
        <v>1</v>
      </c>
      <c r="O1040" s="1">
        <v>44635.648969907408</v>
      </c>
      <c r="P1040" s="1">
        <v>44635.746342592596</v>
      </c>
      <c r="Q1040">
        <v>7571</v>
      </c>
      <c r="R1040">
        <v>842</v>
      </c>
      <c r="S1040" t="b">
        <v>0</v>
      </c>
      <c r="T1040" t="s">
        <v>86</v>
      </c>
      <c r="U1040" t="b">
        <v>0</v>
      </c>
      <c r="V1040" t="s">
        <v>815</v>
      </c>
      <c r="W1040" s="1">
        <v>44635.746342592596</v>
      </c>
      <c r="X1040">
        <v>171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224</v>
      </c>
      <c r="AE1040">
        <v>214</v>
      </c>
      <c r="AF1040">
        <v>0</v>
      </c>
      <c r="AG1040">
        <v>6</v>
      </c>
      <c r="AH1040" t="s">
        <v>86</v>
      </c>
      <c r="AI1040" t="s">
        <v>86</v>
      </c>
      <c r="AJ1040" t="s">
        <v>86</v>
      </c>
      <c r="AK1040" t="s">
        <v>86</v>
      </c>
      <c r="AL1040" t="s">
        <v>86</v>
      </c>
      <c r="AM1040" t="s">
        <v>86</v>
      </c>
      <c r="AN1040" t="s">
        <v>86</v>
      </c>
      <c r="AO1040" t="s">
        <v>86</v>
      </c>
      <c r="AP1040" t="s">
        <v>86</v>
      </c>
      <c r="AQ1040" t="s">
        <v>86</v>
      </c>
      <c r="AR1040" t="s">
        <v>86</v>
      </c>
      <c r="AS1040" t="s">
        <v>86</v>
      </c>
      <c r="AT1040" t="s">
        <v>86</v>
      </c>
      <c r="AU1040" t="s">
        <v>86</v>
      </c>
      <c r="AV1040" t="s">
        <v>86</v>
      </c>
      <c r="AW1040" t="s">
        <v>86</v>
      </c>
      <c r="AX1040" t="s">
        <v>86</v>
      </c>
      <c r="AY1040" t="s">
        <v>86</v>
      </c>
      <c r="AZ1040" t="s">
        <v>86</v>
      </c>
      <c r="BA1040" t="s">
        <v>86</v>
      </c>
      <c r="BB1040" t="s">
        <v>86</v>
      </c>
      <c r="BC1040" t="s">
        <v>86</v>
      </c>
      <c r="BD1040" t="s">
        <v>86</v>
      </c>
      <c r="BE1040" t="s">
        <v>86</v>
      </c>
    </row>
    <row r="1041" spans="1:57" x14ac:dyDescent="0.45">
      <c r="A1041" t="s">
        <v>2294</v>
      </c>
      <c r="B1041" t="s">
        <v>77</v>
      </c>
      <c r="C1041" t="s">
        <v>2261</v>
      </c>
      <c r="D1041" t="s">
        <v>79</v>
      </c>
      <c r="E1041" s="2" t="str">
        <f>HYPERLINK("capsilon://?command=openfolder&amp;siteaddress=FAM.docvelocity-na8.net&amp;folderid=FX6AFE3CF9-3D7A-76F8-C750-0AD59AD1ED0C","FX2203597")</f>
        <v>FX2203597</v>
      </c>
      <c r="F1041" t="s">
        <v>80</v>
      </c>
      <c r="G1041" t="s">
        <v>80</v>
      </c>
      <c r="H1041" t="s">
        <v>81</v>
      </c>
      <c r="I1041" t="s">
        <v>2262</v>
      </c>
      <c r="J1041">
        <v>426</v>
      </c>
      <c r="K1041" t="s">
        <v>83</v>
      </c>
      <c r="L1041" t="s">
        <v>84</v>
      </c>
      <c r="M1041" t="s">
        <v>85</v>
      </c>
      <c r="N1041">
        <v>2</v>
      </c>
      <c r="O1041" s="1">
        <v>44635.652384259258</v>
      </c>
      <c r="P1041" s="1">
        <v>44635.702870370369</v>
      </c>
      <c r="Q1041">
        <v>2393</v>
      </c>
      <c r="R1041">
        <v>1969</v>
      </c>
      <c r="S1041" t="b">
        <v>0</v>
      </c>
      <c r="T1041" t="s">
        <v>86</v>
      </c>
      <c r="U1041" t="b">
        <v>1</v>
      </c>
      <c r="V1041" t="s">
        <v>1797</v>
      </c>
      <c r="W1041" s="1">
        <v>44635.670682870368</v>
      </c>
      <c r="X1041">
        <v>1580</v>
      </c>
      <c r="Y1041">
        <v>368</v>
      </c>
      <c r="Z1041">
        <v>0</v>
      </c>
      <c r="AA1041">
        <v>368</v>
      </c>
      <c r="AB1041">
        <v>0</v>
      </c>
      <c r="AC1041">
        <v>141</v>
      </c>
      <c r="AD1041">
        <v>58</v>
      </c>
      <c r="AE1041">
        <v>0</v>
      </c>
      <c r="AF1041">
        <v>0</v>
      </c>
      <c r="AG1041">
        <v>0</v>
      </c>
      <c r="AH1041" t="s">
        <v>122</v>
      </c>
      <c r="AI1041" s="1">
        <v>44635.702870370369</v>
      </c>
      <c r="AJ1041">
        <v>389</v>
      </c>
      <c r="AK1041">
        <v>3</v>
      </c>
      <c r="AL1041">
        <v>0</v>
      </c>
      <c r="AM1041">
        <v>3</v>
      </c>
      <c r="AN1041">
        <v>0</v>
      </c>
      <c r="AO1041">
        <v>2</v>
      </c>
      <c r="AP1041">
        <v>55</v>
      </c>
      <c r="AQ1041">
        <v>0</v>
      </c>
      <c r="AR1041">
        <v>0</v>
      </c>
      <c r="AS1041">
        <v>0</v>
      </c>
      <c r="AT1041" t="s">
        <v>86</v>
      </c>
      <c r="AU1041" t="s">
        <v>86</v>
      </c>
      <c r="AV1041" t="s">
        <v>86</v>
      </c>
      <c r="AW1041" t="s">
        <v>86</v>
      </c>
      <c r="AX1041" t="s">
        <v>86</v>
      </c>
      <c r="AY1041" t="s">
        <v>86</v>
      </c>
      <c r="AZ1041" t="s">
        <v>86</v>
      </c>
      <c r="BA1041" t="s">
        <v>86</v>
      </c>
      <c r="BB1041" t="s">
        <v>86</v>
      </c>
      <c r="BC1041" t="s">
        <v>86</v>
      </c>
      <c r="BD1041" t="s">
        <v>86</v>
      </c>
      <c r="BE1041" t="s">
        <v>86</v>
      </c>
    </row>
    <row r="1042" spans="1:57" x14ac:dyDescent="0.45">
      <c r="A1042" t="s">
        <v>2295</v>
      </c>
      <c r="B1042" t="s">
        <v>77</v>
      </c>
      <c r="C1042" t="s">
        <v>548</v>
      </c>
      <c r="D1042" t="s">
        <v>79</v>
      </c>
      <c r="E1042" s="2" t="str">
        <f>HYPERLINK("capsilon://?command=openfolder&amp;siteaddress=FAM.docvelocity-na8.net&amp;folderid=FX3A27A70F-BB68-40C7-61D9-EF32E821BD75","FX220210848")</f>
        <v>FX220210848</v>
      </c>
      <c r="F1042" t="s">
        <v>80</v>
      </c>
      <c r="G1042" t="s">
        <v>80</v>
      </c>
      <c r="H1042" t="s">
        <v>81</v>
      </c>
      <c r="I1042" t="s">
        <v>2296</v>
      </c>
      <c r="J1042">
        <v>0</v>
      </c>
      <c r="K1042" t="s">
        <v>83</v>
      </c>
      <c r="L1042" t="s">
        <v>84</v>
      </c>
      <c r="M1042" t="s">
        <v>85</v>
      </c>
      <c r="N1042">
        <v>2</v>
      </c>
      <c r="O1042" s="1">
        <v>44621.111550925925</v>
      </c>
      <c r="P1042" s="1">
        <v>44621.450023148151</v>
      </c>
      <c r="Q1042">
        <v>28068</v>
      </c>
      <c r="R1042">
        <v>1176</v>
      </c>
      <c r="S1042" t="b">
        <v>0</v>
      </c>
      <c r="T1042" t="s">
        <v>86</v>
      </c>
      <c r="U1042" t="b">
        <v>1</v>
      </c>
      <c r="V1042" t="s">
        <v>202</v>
      </c>
      <c r="W1042" s="1">
        <v>44621.121493055558</v>
      </c>
      <c r="X1042">
        <v>695</v>
      </c>
      <c r="Y1042">
        <v>137</v>
      </c>
      <c r="Z1042">
        <v>0</v>
      </c>
      <c r="AA1042">
        <v>137</v>
      </c>
      <c r="AB1042">
        <v>0</v>
      </c>
      <c r="AC1042">
        <v>58</v>
      </c>
      <c r="AD1042">
        <v>-137</v>
      </c>
      <c r="AE1042">
        <v>0</v>
      </c>
      <c r="AF1042">
        <v>0</v>
      </c>
      <c r="AG1042">
        <v>0</v>
      </c>
      <c r="AH1042" t="s">
        <v>257</v>
      </c>
      <c r="AI1042" s="1">
        <v>44621.450023148151</v>
      </c>
      <c r="AJ1042">
        <v>458</v>
      </c>
      <c r="AK1042">
        <v>4</v>
      </c>
      <c r="AL1042">
        <v>0</v>
      </c>
      <c r="AM1042">
        <v>4</v>
      </c>
      <c r="AN1042">
        <v>0</v>
      </c>
      <c r="AO1042">
        <v>3</v>
      </c>
      <c r="AP1042">
        <v>-141</v>
      </c>
      <c r="AQ1042">
        <v>0</v>
      </c>
      <c r="AR1042">
        <v>0</v>
      </c>
      <c r="AS1042">
        <v>0</v>
      </c>
      <c r="AT1042" t="s">
        <v>86</v>
      </c>
      <c r="AU1042" t="s">
        <v>86</v>
      </c>
      <c r="AV1042" t="s">
        <v>86</v>
      </c>
      <c r="AW1042" t="s">
        <v>86</v>
      </c>
      <c r="AX1042" t="s">
        <v>86</v>
      </c>
      <c r="AY1042" t="s">
        <v>86</v>
      </c>
      <c r="AZ1042" t="s">
        <v>86</v>
      </c>
      <c r="BA1042" t="s">
        <v>86</v>
      </c>
      <c r="BB1042" t="s">
        <v>86</v>
      </c>
      <c r="BC1042" t="s">
        <v>86</v>
      </c>
      <c r="BD1042" t="s">
        <v>86</v>
      </c>
      <c r="BE1042" t="s">
        <v>86</v>
      </c>
    </row>
    <row r="1043" spans="1:57" x14ac:dyDescent="0.45">
      <c r="A1043" t="s">
        <v>2297</v>
      </c>
      <c r="B1043" t="s">
        <v>77</v>
      </c>
      <c r="C1043" t="s">
        <v>2298</v>
      </c>
      <c r="D1043" t="s">
        <v>79</v>
      </c>
      <c r="E1043" s="2" t="str">
        <f>HYPERLINK("capsilon://?command=openfolder&amp;siteaddress=FAM.docvelocity-na8.net&amp;folderid=FX5BD964B0-B490-281F-C4C8-53D41A8F22BF","FX220211583")</f>
        <v>FX220211583</v>
      </c>
      <c r="F1043" t="s">
        <v>80</v>
      </c>
      <c r="G1043" t="s">
        <v>80</v>
      </c>
      <c r="H1043" t="s">
        <v>81</v>
      </c>
      <c r="I1043" t="s">
        <v>2299</v>
      </c>
      <c r="J1043">
        <v>0</v>
      </c>
      <c r="K1043" t="s">
        <v>83</v>
      </c>
      <c r="L1043" t="s">
        <v>84</v>
      </c>
      <c r="M1043" t="s">
        <v>85</v>
      </c>
      <c r="N1043">
        <v>2</v>
      </c>
      <c r="O1043" s="1">
        <v>44621.113842592589</v>
      </c>
      <c r="P1043" s="1">
        <v>44621.454212962963</v>
      </c>
      <c r="Q1043">
        <v>28232</v>
      </c>
      <c r="R1043">
        <v>1176</v>
      </c>
      <c r="S1043" t="b">
        <v>0</v>
      </c>
      <c r="T1043" t="s">
        <v>86</v>
      </c>
      <c r="U1043" t="b">
        <v>1</v>
      </c>
      <c r="V1043" t="s">
        <v>202</v>
      </c>
      <c r="W1043" s="1">
        <v>44621.130798611113</v>
      </c>
      <c r="X1043">
        <v>803</v>
      </c>
      <c r="Y1043">
        <v>130</v>
      </c>
      <c r="Z1043">
        <v>0</v>
      </c>
      <c r="AA1043">
        <v>130</v>
      </c>
      <c r="AB1043">
        <v>0</v>
      </c>
      <c r="AC1043">
        <v>57</v>
      </c>
      <c r="AD1043">
        <v>-130</v>
      </c>
      <c r="AE1043">
        <v>0</v>
      </c>
      <c r="AF1043">
        <v>0</v>
      </c>
      <c r="AG1043">
        <v>0</v>
      </c>
      <c r="AH1043" t="s">
        <v>257</v>
      </c>
      <c r="AI1043" s="1">
        <v>44621.454212962963</v>
      </c>
      <c r="AJ1043">
        <v>362</v>
      </c>
      <c r="AK1043">
        <v>3</v>
      </c>
      <c r="AL1043">
        <v>0</v>
      </c>
      <c r="AM1043">
        <v>3</v>
      </c>
      <c r="AN1043">
        <v>0</v>
      </c>
      <c r="AO1043">
        <v>2</v>
      </c>
      <c r="AP1043">
        <v>-133</v>
      </c>
      <c r="AQ1043">
        <v>0</v>
      </c>
      <c r="AR1043">
        <v>0</v>
      </c>
      <c r="AS1043">
        <v>0</v>
      </c>
      <c r="AT1043" t="s">
        <v>86</v>
      </c>
      <c r="AU1043" t="s">
        <v>86</v>
      </c>
      <c r="AV1043" t="s">
        <v>86</v>
      </c>
      <c r="AW1043" t="s">
        <v>86</v>
      </c>
      <c r="AX1043" t="s">
        <v>86</v>
      </c>
      <c r="AY1043" t="s">
        <v>86</v>
      </c>
      <c r="AZ1043" t="s">
        <v>86</v>
      </c>
      <c r="BA1043" t="s">
        <v>86</v>
      </c>
      <c r="BB1043" t="s">
        <v>86</v>
      </c>
      <c r="BC1043" t="s">
        <v>86</v>
      </c>
      <c r="BD1043" t="s">
        <v>86</v>
      </c>
      <c r="BE1043" t="s">
        <v>86</v>
      </c>
    </row>
    <row r="1044" spans="1:57" x14ac:dyDescent="0.45">
      <c r="A1044" t="s">
        <v>2300</v>
      </c>
      <c r="B1044" t="s">
        <v>77</v>
      </c>
      <c r="C1044" t="s">
        <v>2301</v>
      </c>
      <c r="D1044" t="s">
        <v>79</v>
      </c>
      <c r="E1044" s="2" t="str">
        <f t="shared" ref="E1044:E1071" si="21">HYPERLINK("capsilon://?command=openfolder&amp;siteaddress=FAM.docvelocity-na8.net&amp;folderid=FX67723BE7-8C56-BC1D-B1F8-55AC0D1B8F54","FX22036731")</f>
        <v>FX22036731</v>
      </c>
      <c r="F1044" t="s">
        <v>80</v>
      </c>
      <c r="G1044" t="s">
        <v>80</v>
      </c>
      <c r="H1044" t="s">
        <v>81</v>
      </c>
      <c r="I1044" t="s">
        <v>2302</v>
      </c>
      <c r="J1044">
        <v>154</v>
      </c>
      <c r="K1044" t="s">
        <v>83</v>
      </c>
      <c r="L1044" t="s">
        <v>84</v>
      </c>
      <c r="M1044" t="s">
        <v>85</v>
      </c>
      <c r="N1044">
        <v>2</v>
      </c>
      <c r="O1044" s="1">
        <v>44635.678599537037</v>
      </c>
      <c r="P1044" s="1">
        <v>44635.706747685188</v>
      </c>
      <c r="Q1044">
        <v>983</v>
      </c>
      <c r="R1044">
        <v>1449</v>
      </c>
      <c r="S1044" t="b">
        <v>0</v>
      </c>
      <c r="T1044" t="s">
        <v>86</v>
      </c>
      <c r="U1044" t="b">
        <v>0</v>
      </c>
      <c r="V1044" t="s">
        <v>2086</v>
      </c>
      <c r="W1044" s="1">
        <v>44635.69159722222</v>
      </c>
      <c r="X1044">
        <v>1115</v>
      </c>
      <c r="Y1044">
        <v>164</v>
      </c>
      <c r="Z1044">
        <v>0</v>
      </c>
      <c r="AA1044">
        <v>164</v>
      </c>
      <c r="AB1044">
        <v>0</v>
      </c>
      <c r="AC1044">
        <v>22</v>
      </c>
      <c r="AD1044">
        <v>-10</v>
      </c>
      <c r="AE1044">
        <v>0</v>
      </c>
      <c r="AF1044">
        <v>0</v>
      </c>
      <c r="AG1044">
        <v>0</v>
      </c>
      <c r="AH1044" t="s">
        <v>122</v>
      </c>
      <c r="AI1044" s="1">
        <v>44635.706747685188</v>
      </c>
      <c r="AJ1044">
        <v>334</v>
      </c>
      <c r="AK1044">
        <v>4</v>
      </c>
      <c r="AL1044">
        <v>0</v>
      </c>
      <c r="AM1044">
        <v>4</v>
      </c>
      <c r="AN1044">
        <v>0</v>
      </c>
      <c r="AO1044">
        <v>4</v>
      </c>
      <c r="AP1044">
        <v>-14</v>
      </c>
      <c r="AQ1044">
        <v>0</v>
      </c>
      <c r="AR1044">
        <v>0</v>
      </c>
      <c r="AS1044">
        <v>0</v>
      </c>
      <c r="AT1044" t="s">
        <v>86</v>
      </c>
      <c r="AU1044" t="s">
        <v>86</v>
      </c>
      <c r="AV1044" t="s">
        <v>86</v>
      </c>
      <c r="AW1044" t="s">
        <v>86</v>
      </c>
      <c r="AX1044" t="s">
        <v>86</v>
      </c>
      <c r="AY1044" t="s">
        <v>86</v>
      </c>
      <c r="AZ1044" t="s">
        <v>86</v>
      </c>
      <c r="BA1044" t="s">
        <v>86</v>
      </c>
      <c r="BB1044" t="s">
        <v>86</v>
      </c>
      <c r="BC1044" t="s">
        <v>86</v>
      </c>
      <c r="BD1044" t="s">
        <v>86</v>
      </c>
      <c r="BE1044" t="s">
        <v>86</v>
      </c>
    </row>
    <row r="1045" spans="1:57" x14ac:dyDescent="0.45">
      <c r="A1045" t="s">
        <v>2303</v>
      </c>
      <c r="B1045" t="s">
        <v>77</v>
      </c>
      <c r="C1045" t="s">
        <v>2301</v>
      </c>
      <c r="D1045" t="s">
        <v>79</v>
      </c>
      <c r="E1045" s="2" t="str">
        <f t="shared" si="21"/>
        <v>FX22036731</v>
      </c>
      <c r="F1045" t="s">
        <v>80</v>
      </c>
      <c r="G1045" t="s">
        <v>80</v>
      </c>
      <c r="H1045" t="s">
        <v>81</v>
      </c>
      <c r="I1045" t="s">
        <v>2304</v>
      </c>
      <c r="J1045">
        <v>174</v>
      </c>
      <c r="K1045" t="s">
        <v>83</v>
      </c>
      <c r="L1045" t="s">
        <v>84</v>
      </c>
      <c r="M1045" t="s">
        <v>85</v>
      </c>
      <c r="N1045">
        <v>2</v>
      </c>
      <c r="O1045" s="1">
        <v>44635.678715277776</v>
      </c>
      <c r="P1045" s="1">
        <v>44635.708032407405</v>
      </c>
      <c r="Q1045">
        <v>1846</v>
      </c>
      <c r="R1045">
        <v>687</v>
      </c>
      <c r="S1045" t="b">
        <v>0</v>
      </c>
      <c r="T1045" t="s">
        <v>86</v>
      </c>
      <c r="U1045" t="b">
        <v>0</v>
      </c>
      <c r="V1045" t="s">
        <v>2162</v>
      </c>
      <c r="W1045" s="1">
        <v>44635.686527777776</v>
      </c>
      <c r="X1045">
        <v>559</v>
      </c>
      <c r="Y1045">
        <v>89</v>
      </c>
      <c r="Z1045">
        <v>0</v>
      </c>
      <c r="AA1045">
        <v>89</v>
      </c>
      <c r="AB1045">
        <v>5</v>
      </c>
      <c r="AC1045">
        <v>0</v>
      </c>
      <c r="AD1045">
        <v>85</v>
      </c>
      <c r="AE1045">
        <v>0</v>
      </c>
      <c r="AF1045">
        <v>0</v>
      </c>
      <c r="AG1045">
        <v>0</v>
      </c>
      <c r="AH1045" t="s">
        <v>122</v>
      </c>
      <c r="AI1045" s="1">
        <v>44635.708032407405</v>
      </c>
      <c r="AJ1045">
        <v>110</v>
      </c>
      <c r="AK1045">
        <v>5</v>
      </c>
      <c r="AL1045">
        <v>0</v>
      </c>
      <c r="AM1045">
        <v>5</v>
      </c>
      <c r="AN1045">
        <v>0</v>
      </c>
      <c r="AO1045">
        <v>4</v>
      </c>
      <c r="AP1045">
        <v>80</v>
      </c>
      <c r="AQ1045">
        <v>0</v>
      </c>
      <c r="AR1045">
        <v>0</v>
      </c>
      <c r="AS1045">
        <v>0</v>
      </c>
      <c r="AT1045" t="s">
        <v>86</v>
      </c>
      <c r="AU1045" t="s">
        <v>86</v>
      </c>
      <c r="AV1045" t="s">
        <v>86</v>
      </c>
      <c r="AW1045" t="s">
        <v>86</v>
      </c>
      <c r="AX1045" t="s">
        <v>86</v>
      </c>
      <c r="AY1045" t="s">
        <v>86</v>
      </c>
      <c r="AZ1045" t="s">
        <v>86</v>
      </c>
      <c r="BA1045" t="s">
        <v>86</v>
      </c>
      <c r="BB1045" t="s">
        <v>86</v>
      </c>
      <c r="BC1045" t="s">
        <v>86</v>
      </c>
      <c r="BD1045" t="s">
        <v>86</v>
      </c>
      <c r="BE1045" t="s">
        <v>86</v>
      </c>
    </row>
    <row r="1046" spans="1:57" x14ac:dyDescent="0.45">
      <c r="A1046" t="s">
        <v>2305</v>
      </c>
      <c r="B1046" t="s">
        <v>77</v>
      </c>
      <c r="C1046" t="s">
        <v>2301</v>
      </c>
      <c r="D1046" t="s">
        <v>79</v>
      </c>
      <c r="E1046" s="2" t="str">
        <f t="shared" si="21"/>
        <v>FX22036731</v>
      </c>
      <c r="F1046" t="s">
        <v>80</v>
      </c>
      <c r="G1046" t="s">
        <v>80</v>
      </c>
      <c r="H1046" t="s">
        <v>81</v>
      </c>
      <c r="I1046" t="s">
        <v>2306</v>
      </c>
      <c r="J1046">
        <v>69</v>
      </c>
      <c r="K1046" t="s">
        <v>83</v>
      </c>
      <c r="L1046" t="s">
        <v>84</v>
      </c>
      <c r="M1046" t="s">
        <v>85</v>
      </c>
      <c r="N1046">
        <v>2</v>
      </c>
      <c r="O1046" s="1">
        <v>44635.678854166668</v>
      </c>
      <c r="P1046" s="1">
        <v>44635.708993055552</v>
      </c>
      <c r="Q1046">
        <v>2226</v>
      </c>
      <c r="R1046">
        <v>378</v>
      </c>
      <c r="S1046" t="b">
        <v>0</v>
      </c>
      <c r="T1046" t="s">
        <v>86</v>
      </c>
      <c r="U1046" t="b">
        <v>0</v>
      </c>
      <c r="V1046" t="s">
        <v>1816</v>
      </c>
      <c r="W1046" s="1">
        <v>44635.682766203703</v>
      </c>
      <c r="X1046">
        <v>296</v>
      </c>
      <c r="Y1046">
        <v>59</v>
      </c>
      <c r="Z1046">
        <v>0</v>
      </c>
      <c r="AA1046">
        <v>59</v>
      </c>
      <c r="AB1046">
        <v>0</v>
      </c>
      <c r="AC1046">
        <v>8</v>
      </c>
      <c r="AD1046">
        <v>10</v>
      </c>
      <c r="AE1046">
        <v>0</v>
      </c>
      <c r="AF1046">
        <v>0</v>
      </c>
      <c r="AG1046">
        <v>0</v>
      </c>
      <c r="AH1046" t="s">
        <v>122</v>
      </c>
      <c r="AI1046" s="1">
        <v>44635.708993055552</v>
      </c>
      <c r="AJ1046">
        <v>82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10</v>
      </c>
      <c r="AQ1046">
        <v>0</v>
      </c>
      <c r="AR1046">
        <v>0</v>
      </c>
      <c r="AS1046">
        <v>0</v>
      </c>
      <c r="AT1046" t="s">
        <v>86</v>
      </c>
      <c r="AU1046" t="s">
        <v>86</v>
      </c>
      <c r="AV1046" t="s">
        <v>86</v>
      </c>
      <c r="AW1046" t="s">
        <v>86</v>
      </c>
      <c r="AX1046" t="s">
        <v>86</v>
      </c>
      <c r="AY1046" t="s">
        <v>86</v>
      </c>
      <c r="AZ1046" t="s">
        <v>86</v>
      </c>
      <c r="BA1046" t="s">
        <v>86</v>
      </c>
      <c r="BB1046" t="s">
        <v>86</v>
      </c>
      <c r="BC1046" t="s">
        <v>86</v>
      </c>
      <c r="BD1046" t="s">
        <v>86</v>
      </c>
      <c r="BE1046" t="s">
        <v>86</v>
      </c>
    </row>
    <row r="1047" spans="1:57" x14ac:dyDescent="0.45">
      <c r="A1047" t="s">
        <v>2307</v>
      </c>
      <c r="B1047" t="s">
        <v>77</v>
      </c>
      <c r="C1047" t="s">
        <v>2301</v>
      </c>
      <c r="D1047" t="s">
        <v>79</v>
      </c>
      <c r="E1047" s="2" t="str">
        <f t="shared" si="21"/>
        <v>FX22036731</v>
      </c>
      <c r="F1047" t="s">
        <v>80</v>
      </c>
      <c r="G1047" t="s">
        <v>80</v>
      </c>
      <c r="H1047" t="s">
        <v>81</v>
      </c>
      <c r="I1047" t="s">
        <v>2308</v>
      </c>
      <c r="J1047">
        <v>0</v>
      </c>
      <c r="K1047" t="s">
        <v>83</v>
      </c>
      <c r="L1047" t="s">
        <v>84</v>
      </c>
      <c r="M1047" t="s">
        <v>85</v>
      </c>
      <c r="N1047">
        <v>2</v>
      </c>
      <c r="O1047" s="1">
        <v>44635.678888888891</v>
      </c>
      <c r="P1047" s="1">
        <v>44635.709178240744</v>
      </c>
      <c r="Q1047">
        <v>2574</v>
      </c>
      <c r="R1047">
        <v>43</v>
      </c>
      <c r="S1047" t="b">
        <v>0</v>
      </c>
      <c r="T1047" t="s">
        <v>86</v>
      </c>
      <c r="U1047" t="b">
        <v>0</v>
      </c>
      <c r="V1047" t="s">
        <v>2088</v>
      </c>
      <c r="W1047" s="1">
        <v>44635.680011574077</v>
      </c>
      <c r="X1047">
        <v>28</v>
      </c>
      <c r="Y1047">
        <v>0</v>
      </c>
      <c r="Z1047">
        <v>0</v>
      </c>
      <c r="AA1047">
        <v>0</v>
      </c>
      <c r="AB1047">
        <v>52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">
        <v>122</v>
      </c>
      <c r="AI1047" s="1">
        <v>44635.709178240744</v>
      </c>
      <c r="AJ1047">
        <v>15</v>
      </c>
      <c r="AK1047">
        <v>0</v>
      </c>
      <c r="AL1047">
        <v>0</v>
      </c>
      <c r="AM1047">
        <v>0</v>
      </c>
      <c r="AN1047">
        <v>52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 t="s">
        <v>86</v>
      </c>
      <c r="AU1047" t="s">
        <v>86</v>
      </c>
      <c r="AV1047" t="s">
        <v>86</v>
      </c>
      <c r="AW1047" t="s">
        <v>86</v>
      </c>
      <c r="AX1047" t="s">
        <v>86</v>
      </c>
      <c r="AY1047" t="s">
        <v>86</v>
      </c>
      <c r="AZ1047" t="s">
        <v>86</v>
      </c>
      <c r="BA1047" t="s">
        <v>86</v>
      </c>
      <c r="BB1047" t="s">
        <v>86</v>
      </c>
      <c r="BC1047" t="s">
        <v>86</v>
      </c>
      <c r="BD1047" t="s">
        <v>86</v>
      </c>
      <c r="BE1047" t="s">
        <v>86</v>
      </c>
    </row>
    <row r="1048" spans="1:57" x14ac:dyDescent="0.45">
      <c r="A1048" t="s">
        <v>2309</v>
      </c>
      <c r="B1048" t="s">
        <v>77</v>
      </c>
      <c r="C1048" t="s">
        <v>2301</v>
      </c>
      <c r="D1048" t="s">
        <v>79</v>
      </c>
      <c r="E1048" s="2" t="str">
        <f t="shared" si="21"/>
        <v>FX22036731</v>
      </c>
      <c r="F1048" t="s">
        <v>80</v>
      </c>
      <c r="G1048" t="s">
        <v>80</v>
      </c>
      <c r="H1048" t="s">
        <v>81</v>
      </c>
      <c r="I1048" t="s">
        <v>2310</v>
      </c>
      <c r="J1048">
        <v>69</v>
      </c>
      <c r="K1048" t="s">
        <v>83</v>
      </c>
      <c r="L1048" t="s">
        <v>84</v>
      </c>
      <c r="M1048" t="s">
        <v>85</v>
      </c>
      <c r="N1048">
        <v>2</v>
      </c>
      <c r="O1048" s="1">
        <v>44635.67900462963</v>
      </c>
      <c r="P1048" s="1">
        <v>44635.70994212963</v>
      </c>
      <c r="Q1048">
        <v>2172</v>
      </c>
      <c r="R1048">
        <v>501</v>
      </c>
      <c r="S1048" t="b">
        <v>0</v>
      </c>
      <c r="T1048" t="s">
        <v>86</v>
      </c>
      <c r="U1048" t="b">
        <v>0</v>
      </c>
      <c r="V1048" t="s">
        <v>2088</v>
      </c>
      <c r="W1048" s="1">
        <v>44635.685057870367</v>
      </c>
      <c r="X1048">
        <v>435</v>
      </c>
      <c r="Y1048">
        <v>59</v>
      </c>
      <c r="Z1048">
        <v>0</v>
      </c>
      <c r="AA1048">
        <v>59</v>
      </c>
      <c r="AB1048">
        <v>0</v>
      </c>
      <c r="AC1048">
        <v>20</v>
      </c>
      <c r="AD1048">
        <v>10</v>
      </c>
      <c r="AE1048">
        <v>0</v>
      </c>
      <c r="AF1048">
        <v>0</v>
      </c>
      <c r="AG1048">
        <v>0</v>
      </c>
      <c r="AH1048" t="s">
        <v>122</v>
      </c>
      <c r="AI1048" s="1">
        <v>44635.70994212963</v>
      </c>
      <c r="AJ1048">
        <v>66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10</v>
      </c>
      <c r="AQ1048">
        <v>0</v>
      </c>
      <c r="AR1048">
        <v>0</v>
      </c>
      <c r="AS1048">
        <v>0</v>
      </c>
      <c r="AT1048" t="s">
        <v>86</v>
      </c>
      <c r="AU1048" t="s">
        <v>86</v>
      </c>
      <c r="AV1048" t="s">
        <v>86</v>
      </c>
      <c r="AW1048" t="s">
        <v>86</v>
      </c>
      <c r="AX1048" t="s">
        <v>86</v>
      </c>
      <c r="AY1048" t="s">
        <v>86</v>
      </c>
      <c r="AZ1048" t="s">
        <v>86</v>
      </c>
      <c r="BA1048" t="s">
        <v>86</v>
      </c>
      <c r="BB1048" t="s">
        <v>86</v>
      </c>
      <c r="BC1048" t="s">
        <v>86</v>
      </c>
      <c r="BD1048" t="s">
        <v>86</v>
      </c>
      <c r="BE1048" t="s">
        <v>86</v>
      </c>
    </row>
    <row r="1049" spans="1:57" x14ac:dyDescent="0.45">
      <c r="A1049" t="s">
        <v>2311</v>
      </c>
      <c r="B1049" t="s">
        <v>77</v>
      </c>
      <c r="C1049" t="s">
        <v>2301</v>
      </c>
      <c r="D1049" t="s">
        <v>79</v>
      </c>
      <c r="E1049" s="2" t="str">
        <f t="shared" si="21"/>
        <v>FX22036731</v>
      </c>
      <c r="F1049" t="s">
        <v>80</v>
      </c>
      <c r="G1049" t="s">
        <v>80</v>
      </c>
      <c r="H1049" t="s">
        <v>81</v>
      </c>
      <c r="I1049" t="s">
        <v>2312</v>
      </c>
      <c r="J1049">
        <v>28</v>
      </c>
      <c r="K1049" t="s">
        <v>83</v>
      </c>
      <c r="L1049" t="s">
        <v>84</v>
      </c>
      <c r="M1049" t="s">
        <v>85</v>
      </c>
      <c r="N1049">
        <v>2</v>
      </c>
      <c r="O1049" s="1">
        <v>44635.679444444446</v>
      </c>
      <c r="P1049" s="1">
        <v>44635.710486111115</v>
      </c>
      <c r="Q1049">
        <v>2441</v>
      </c>
      <c r="R1049">
        <v>241</v>
      </c>
      <c r="S1049" t="b">
        <v>0</v>
      </c>
      <c r="T1049" t="s">
        <v>86</v>
      </c>
      <c r="U1049" t="b">
        <v>0</v>
      </c>
      <c r="V1049" t="s">
        <v>1797</v>
      </c>
      <c r="W1049" s="1">
        <v>44635.682534722226</v>
      </c>
      <c r="X1049">
        <v>180</v>
      </c>
      <c r="Y1049">
        <v>21</v>
      </c>
      <c r="Z1049">
        <v>0</v>
      </c>
      <c r="AA1049">
        <v>21</v>
      </c>
      <c r="AB1049">
        <v>0</v>
      </c>
      <c r="AC1049">
        <v>3</v>
      </c>
      <c r="AD1049">
        <v>7</v>
      </c>
      <c r="AE1049">
        <v>0</v>
      </c>
      <c r="AF1049">
        <v>0</v>
      </c>
      <c r="AG1049">
        <v>0</v>
      </c>
      <c r="AH1049" t="s">
        <v>122</v>
      </c>
      <c r="AI1049" s="1">
        <v>44635.710486111115</v>
      </c>
      <c r="AJ1049">
        <v>46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7</v>
      </c>
      <c r="AQ1049">
        <v>0</v>
      </c>
      <c r="AR1049">
        <v>0</v>
      </c>
      <c r="AS1049">
        <v>0</v>
      </c>
      <c r="AT1049" t="s">
        <v>86</v>
      </c>
      <c r="AU1049" t="s">
        <v>86</v>
      </c>
      <c r="AV1049" t="s">
        <v>86</v>
      </c>
      <c r="AW1049" t="s">
        <v>86</v>
      </c>
      <c r="AX1049" t="s">
        <v>86</v>
      </c>
      <c r="AY1049" t="s">
        <v>86</v>
      </c>
      <c r="AZ1049" t="s">
        <v>86</v>
      </c>
      <c r="BA1049" t="s">
        <v>86</v>
      </c>
      <c r="BB1049" t="s">
        <v>86</v>
      </c>
      <c r="BC1049" t="s">
        <v>86</v>
      </c>
      <c r="BD1049" t="s">
        <v>86</v>
      </c>
      <c r="BE1049" t="s">
        <v>86</v>
      </c>
    </row>
    <row r="1050" spans="1:57" x14ac:dyDescent="0.45">
      <c r="A1050" t="s">
        <v>2313</v>
      </c>
      <c r="B1050" t="s">
        <v>77</v>
      </c>
      <c r="C1050" t="s">
        <v>2301</v>
      </c>
      <c r="D1050" t="s">
        <v>79</v>
      </c>
      <c r="E1050" s="2" t="str">
        <f t="shared" si="21"/>
        <v>FX22036731</v>
      </c>
      <c r="F1050" t="s">
        <v>80</v>
      </c>
      <c r="G1050" t="s">
        <v>80</v>
      </c>
      <c r="H1050" t="s">
        <v>81</v>
      </c>
      <c r="I1050" t="s">
        <v>2314</v>
      </c>
      <c r="J1050">
        <v>154</v>
      </c>
      <c r="K1050" t="s">
        <v>83</v>
      </c>
      <c r="L1050" t="s">
        <v>84</v>
      </c>
      <c r="M1050" t="s">
        <v>85</v>
      </c>
      <c r="N1050">
        <v>2</v>
      </c>
      <c r="O1050" s="1">
        <v>44635.679675925923</v>
      </c>
      <c r="P1050" s="1">
        <v>44635.711574074077</v>
      </c>
      <c r="Q1050">
        <v>2047</v>
      </c>
      <c r="R1050">
        <v>709</v>
      </c>
      <c r="S1050" t="b">
        <v>0</v>
      </c>
      <c r="T1050" t="s">
        <v>86</v>
      </c>
      <c r="U1050" t="b">
        <v>0</v>
      </c>
      <c r="V1050" t="s">
        <v>1900</v>
      </c>
      <c r="W1050" s="1">
        <v>44635.687650462962</v>
      </c>
      <c r="X1050">
        <v>593</v>
      </c>
      <c r="Y1050">
        <v>89</v>
      </c>
      <c r="Z1050">
        <v>0</v>
      </c>
      <c r="AA1050">
        <v>89</v>
      </c>
      <c r="AB1050">
        <v>0</v>
      </c>
      <c r="AC1050">
        <v>4</v>
      </c>
      <c r="AD1050">
        <v>65</v>
      </c>
      <c r="AE1050">
        <v>0</v>
      </c>
      <c r="AF1050">
        <v>0</v>
      </c>
      <c r="AG1050">
        <v>0</v>
      </c>
      <c r="AH1050" t="s">
        <v>122</v>
      </c>
      <c r="AI1050" s="1">
        <v>44635.711574074077</v>
      </c>
      <c r="AJ1050">
        <v>93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65</v>
      </c>
      <c r="AQ1050">
        <v>0</v>
      </c>
      <c r="AR1050">
        <v>0</v>
      </c>
      <c r="AS1050">
        <v>0</v>
      </c>
      <c r="AT1050" t="s">
        <v>86</v>
      </c>
      <c r="AU1050" t="s">
        <v>86</v>
      </c>
      <c r="AV1050" t="s">
        <v>86</v>
      </c>
      <c r="AW1050" t="s">
        <v>86</v>
      </c>
      <c r="AX1050" t="s">
        <v>86</v>
      </c>
      <c r="AY1050" t="s">
        <v>86</v>
      </c>
      <c r="AZ1050" t="s">
        <v>86</v>
      </c>
      <c r="BA1050" t="s">
        <v>86</v>
      </c>
      <c r="BB1050" t="s">
        <v>86</v>
      </c>
      <c r="BC1050" t="s">
        <v>86</v>
      </c>
      <c r="BD1050" t="s">
        <v>86</v>
      </c>
      <c r="BE1050" t="s">
        <v>86</v>
      </c>
    </row>
    <row r="1051" spans="1:57" x14ac:dyDescent="0.45">
      <c r="A1051" t="s">
        <v>2315</v>
      </c>
      <c r="B1051" t="s">
        <v>77</v>
      </c>
      <c r="C1051" t="s">
        <v>2301</v>
      </c>
      <c r="D1051" t="s">
        <v>79</v>
      </c>
      <c r="E1051" s="2" t="str">
        <f t="shared" si="21"/>
        <v>FX22036731</v>
      </c>
      <c r="F1051" t="s">
        <v>80</v>
      </c>
      <c r="G1051" t="s">
        <v>80</v>
      </c>
      <c r="H1051" t="s">
        <v>81</v>
      </c>
      <c r="I1051" t="s">
        <v>2316</v>
      </c>
      <c r="J1051">
        <v>0</v>
      </c>
      <c r="K1051" t="s">
        <v>83</v>
      </c>
      <c r="L1051" t="s">
        <v>84</v>
      </c>
      <c r="M1051" t="s">
        <v>85</v>
      </c>
      <c r="N1051">
        <v>2</v>
      </c>
      <c r="O1051" s="1">
        <v>44635.679745370369</v>
      </c>
      <c r="P1051" s="1">
        <v>44635.711689814816</v>
      </c>
      <c r="Q1051">
        <v>2594</v>
      </c>
      <c r="R1051">
        <v>166</v>
      </c>
      <c r="S1051" t="b">
        <v>0</v>
      </c>
      <c r="T1051" t="s">
        <v>86</v>
      </c>
      <c r="U1051" t="b">
        <v>0</v>
      </c>
      <c r="V1051" t="s">
        <v>1797</v>
      </c>
      <c r="W1051" s="1">
        <v>44635.684120370373</v>
      </c>
      <c r="X1051">
        <v>136</v>
      </c>
      <c r="Y1051">
        <v>0</v>
      </c>
      <c r="Z1051">
        <v>0</v>
      </c>
      <c r="AA1051">
        <v>0</v>
      </c>
      <c r="AB1051">
        <v>52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">
        <v>122</v>
      </c>
      <c r="AI1051" s="1">
        <v>44635.711689814816</v>
      </c>
      <c r="AJ1051">
        <v>9</v>
      </c>
      <c r="AK1051">
        <v>0</v>
      </c>
      <c r="AL1051">
        <v>0</v>
      </c>
      <c r="AM1051">
        <v>0</v>
      </c>
      <c r="AN1051">
        <v>52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 t="s">
        <v>86</v>
      </c>
      <c r="AU1051" t="s">
        <v>86</v>
      </c>
      <c r="AV1051" t="s">
        <v>86</v>
      </c>
      <c r="AW1051" t="s">
        <v>86</v>
      </c>
      <c r="AX1051" t="s">
        <v>86</v>
      </c>
      <c r="AY1051" t="s">
        <v>86</v>
      </c>
      <c r="AZ1051" t="s">
        <v>86</v>
      </c>
      <c r="BA1051" t="s">
        <v>86</v>
      </c>
      <c r="BB1051" t="s">
        <v>86</v>
      </c>
      <c r="BC1051" t="s">
        <v>86</v>
      </c>
      <c r="BD1051" t="s">
        <v>86</v>
      </c>
      <c r="BE1051" t="s">
        <v>86</v>
      </c>
    </row>
    <row r="1052" spans="1:57" x14ac:dyDescent="0.45">
      <c r="A1052" t="s">
        <v>2317</v>
      </c>
      <c r="B1052" t="s">
        <v>77</v>
      </c>
      <c r="C1052" t="s">
        <v>2301</v>
      </c>
      <c r="D1052" t="s">
        <v>79</v>
      </c>
      <c r="E1052" s="2" t="str">
        <f t="shared" si="21"/>
        <v>FX22036731</v>
      </c>
      <c r="F1052" t="s">
        <v>80</v>
      </c>
      <c r="G1052" t="s">
        <v>80</v>
      </c>
      <c r="H1052" t="s">
        <v>81</v>
      </c>
      <c r="I1052" t="s">
        <v>2318</v>
      </c>
      <c r="J1052">
        <v>174</v>
      </c>
      <c r="K1052" t="s">
        <v>83</v>
      </c>
      <c r="L1052" t="s">
        <v>84</v>
      </c>
      <c r="M1052" t="s">
        <v>85</v>
      </c>
      <c r="N1052">
        <v>2</v>
      </c>
      <c r="O1052" s="1">
        <v>44635.679814814815</v>
      </c>
      <c r="P1052" s="1">
        <v>44635.712557870371</v>
      </c>
      <c r="Q1052">
        <v>941</v>
      </c>
      <c r="R1052">
        <v>1888</v>
      </c>
      <c r="S1052" t="b">
        <v>0</v>
      </c>
      <c r="T1052" t="s">
        <v>86</v>
      </c>
      <c r="U1052" t="b">
        <v>0</v>
      </c>
      <c r="V1052" t="s">
        <v>202</v>
      </c>
      <c r="W1052" s="1">
        <v>44635.701898148145</v>
      </c>
      <c r="X1052">
        <v>1814</v>
      </c>
      <c r="Y1052">
        <v>89</v>
      </c>
      <c r="Z1052">
        <v>0</v>
      </c>
      <c r="AA1052">
        <v>89</v>
      </c>
      <c r="AB1052">
        <v>5</v>
      </c>
      <c r="AC1052">
        <v>24</v>
      </c>
      <c r="AD1052">
        <v>85</v>
      </c>
      <c r="AE1052">
        <v>0</v>
      </c>
      <c r="AF1052">
        <v>0</v>
      </c>
      <c r="AG1052">
        <v>0</v>
      </c>
      <c r="AH1052" t="s">
        <v>122</v>
      </c>
      <c r="AI1052" s="1">
        <v>44635.712557870371</v>
      </c>
      <c r="AJ1052">
        <v>74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85</v>
      </c>
      <c r="AQ1052">
        <v>0</v>
      </c>
      <c r="AR1052">
        <v>0</v>
      </c>
      <c r="AS1052">
        <v>0</v>
      </c>
      <c r="AT1052" t="s">
        <v>86</v>
      </c>
      <c r="AU1052" t="s">
        <v>86</v>
      </c>
      <c r="AV1052" t="s">
        <v>86</v>
      </c>
      <c r="AW1052" t="s">
        <v>86</v>
      </c>
      <c r="AX1052" t="s">
        <v>86</v>
      </c>
      <c r="AY1052" t="s">
        <v>86</v>
      </c>
      <c r="AZ1052" t="s">
        <v>86</v>
      </c>
      <c r="BA1052" t="s">
        <v>86</v>
      </c>
      <c r="BB1052" t="s">
        <v>86</v>
      </c>
      <c r="BC1052" t="s">
        <v>86</v>
      </c>
      <c r="BD1052" t="s">
        <v>86</v>
      </c>
      <c r="BE1052" t="s">
        <v>86</v>
      </c>
    </row>
    <row r="1053" spans="1:57" x14ac:dyDescent="0.45">
      <c r="A1053" t="s">
        <v>2319</v>
      </c>
      <c r="B1053" t="s">
        <v>77</v>
      </c>
      <c r="C1053" t="s">
        <v>2301</v>
      </c>
      <c r="D1053" t="s">
        <v>79</v>
      </c>
      <c r="E1053" s="2" t="str">
        <f t="shared" si="21"/>
        <v>FX22036731</v>
      </c>
      <c r="F1053" t="s">
        <v>80</v>
      </c>
      <c r="G1053" t="s">
        <v>80</v>
      </c>
      <c r="H1053" t="s">
        <v>81</v>
      </c>
      <c r="I1053" t="s">
        <v>2320</v>
      </c>
      <c r="J1053">
        <v>69</v>
      </c>
      <c r="K1053" t="s">
        <v>83</v>
      </c>
      <c r="L1053" t="s">
        <v>84</v>
      </c>
      <c r="M1053" t="s">
        <v>85</v>
      </c>
      <c r="N1053">
        <v>2</v>
      </c>
      <c r="O1053" s="1">
        <v>44635.679976851854</v>
      </c>
      <c r="P1053" s="1">
        <v>44635.713472222225</v>
      </c>
      <c r="Q1053">
        <v>2514</v>
      </c>
      <c r="R1053">
        <v>380</v>
      </c>
      <c r="S1053" t="b">
        <v>0</v>
      </c>
      <c r="T1053" t="s">
        <v>86</v>
      </c>
      <c r="U1053" t="b">
        <v>0</v>
      </c>
      <c r="V1053" t="s">
        <v>1816</v>
      </c>
      <c r="W1053" s="1">
        <v>44635.686273148145</v>
      </c>
      <c r="X1053">
        <v>302</v>
      </c>
      <c r="Y1053">
        <v>59</v>
      </c>
      <c r="Z1053">
        <v>0</v>
      </c>
      <c r="AA1053">
        <v>59</v>
      </c>
      <c r="AB1053">
        <v>0</v>
      </c>
      <c r="AC1053">
        <v>8</v>
      </c>
      <c r="AD1053">
        <v>10</v>
      </c>
      <c r="AE1053">
        <v>0</v>
      </c>
      <c r="AF1053">
        <v>0</v>
      </c>
      <c r="AG1053">
        <v>0</v>
      </c>
      <c r="AH1053" t="s">
        <v>122</v>
      </c>
      <c r="AI1053" s="1">
        <v>44635.713472222225</v>
      </c>
      <c r="AJ1053">
        <v>78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10</v>
      </c>
      <c r="AQ1053">
        <v>0</v>
      </c>
      <c r="AR1053">
        <v>0</v>
      </c>
      <c r="AS1053">
        <v>0</v>
      </c>
      <c r="AT1053" t="s">
        <v>86</v>
      </c>
      <c r="AU1053" t="s">
        <v>86</v>
      </c>
      <c r="AV1053" t="s">
        <v>86</v>
      </c>
      <c r="AW1053" t="s">
        <v>86</v>
      </c>
      <c r="AX1053" t="s">
        <v>86</v>
      </c>
      <c r="AY1053" t="s">
        <v>86</v>
      </c>
      <c r="AZ1053" t="s">
        <v>86</v>
      </c>
      <c r="BA1053" t="s">
        <v>86</v>
      </c>
      <c r="BB1053" t="s">
        <v>86</v>
      </c>
      <c r="BC1053" t="s">
        <v>86</v>
      </c>
      <c r="BD1053" t="s">
        <v>86</v>
      </c>
      <c r="BE1053" t="s">
        <v>86</v>
      </c>
    </row>
    <row r="1054" spans="1:57" x14ac:dyDescent="0.45">
      <c r="A1054" t="s">
        <v>2321</v>
      </c>
      <c r="B1054" t="s">
        <v>77</v>
      </c>
      <c r="C1054" t="s">
        <v>2301</v>
      </c>
      <c r="D1054" t="s">
        <v>79</v>
      </c>
      <c r="E1054" s="2" t="str">
        <f t="shared" si="21"/>
        <v>FX22036731</v>
      </c>
      <c r="F1054" t="s">
        <v>80</v>
      </c>
      <c r="G1054" t="s">
        <v>80</v>
      </c>
      <c r="H1054" t="s">
        <v>81</v>
      </c>
      <c r="I1054" t="s">
        <v>2322</v>
      </c>
      <c r="J1054">
        <v>69</v>
      </c>
      <c r="K1054" t="s">
        <v>83</v>
      </c>
      <c r="L1054" t="s">
        <v>84</v>
      </c>
      <c r="M1054" t="s">
        <v>85</v>
      </c>
      <c r="N1054">
        <v>2</v>
      </c>
      <c r="O1054" s="1">
        <v>44635.680138888885</v>
      </c>
      <c r="P1054" s="1">
        <v>44635.714201388888</v>
      </c>
      <c r="Q1054">
        <v>2491</v>
      </c>
      <c r="R1054">
        <v>452</v>
      </c>
      <c r="S1054" t="b">
        <v>0</v>
      </c>
      <c r="T1054" t="s">
        <v>86</v>
      </c>
      <c r="U1054" t="b">
        <v>0</v>
      </c>
      <c r="V1054" t="s">
        <v>1797</v>
      </c>
      <c r="W1054" s="1">
        <v>44635.688634259262</v>
      </c>
      <c r="X1054">
        <v>389</v>
      </c>
      <c r="Y1054">
        <v>59</v>
      </c>
      <c r="Z1054">
        <v>0</v>
      </c>
      <c r="AA1054">
        <v>59</v>
      </c>
      <c r="AB1054">
        <v>0</v>
      </c>
      <c r="AC1054">
        <v>22</v>
      </c>
      <c r="AD1054">
        <v>10</v>
      </c>
      <c r="AE1054">
        <v>0</v>
      </c>
      <c r="AF1054">
        <v>0</v>
      </c>
      <c r="AG1054">
        <v>0</v>
      </c>
      <c r="AH1054" t="s">
        <v>122</v>
      </c>
      <c r="AI1054" s="1">
        <v>44635.714201388888</v>
      </c>
      <c r="AJ1054">
        <v>63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10</v>
      </c>
      <c r="AQ1054">
        <v>0</v>
      </c>
      <c r="AR1054">
        <v>0</v>
      </c>
      <c r="AS1054">
        <v>0</v>
      </c>
      <c r="AT1054" t="s">
        <v>86</v>
      </c>
      <c r="AU1054" t="s">
        <v>86</v>
      </c>
      <c r="AV1054" t="s">
        <v>86</v>
      </c>
      <c r="AW1054" t="s">
        <v>86</v>
      </c>
      <c r="AX1054" t="s">
        <v>86</v>
      </c>
      <c r="AY1054" t="s">
        <v>86</v>
      </c>
      <c r="AZ1054" t="s">
        <v>86</v>
      </c>
      <c r="BA1054" t="s">
        <v>86</v>
      </c>
      <c r="BB1054" t="s">
        <v>86</v>
      </c>
      <c r="BC1054" t="s">
        <v>86</v>
      </c>
      <c r="BD1054" t="s">
        <v>86</v>
      </c>
      <c r="BE1054" t="s">
        <v>86</v>
      </c>
    </row>
    <row r="1055" spans="1:57" x14ac:dyDescent="0.45">
      <c r="A1055" t="s">
        <v>2323</v>
      </c>
      <c r="B1055" t="s">
        <v>77</v>
      </c>
      <c r="C1055" t="s">
        <v>2301</v>
      </c>
      <c r="D1055" t="s">
        <v>79</v>
      </c>
      <c r="E1055" s="2" t="str">
        <f t="shared" si="21"/>
        <v>FX22036731</v>
      </c>
      <c r="F1055" t="s">
        <v>80</v>
      </c>
      <c r="G1055" t="s">
        <v>80</v>
      </c>
      <c r="H1055" t="s">
        <v>81</v>
      </c>
      <c r="I1055" t="s">
        <v>2324</v>
      </c>
      <c r="J1055">
        <v>28</v>
      </c>
      <c r="K1055" t="s">
        <v>83</v>
      </c>
      <c r="L1055" t="s">
        <v>84</v>
      </c>
      <c r="M1055" t="s">
        <v>85</v>
      </c>
      <c r="N1055">
        <v>2</v>
      </c>
      <c r="O1055" s="1">
        <v>44635.680567129632</v>
      </c>
      <c r="P1055" s="1">
        <v>44635.71471064815</v>
      </c>
      <c r="Q1055">
        <v>2737</v>
      </c>
      <c r="R1055">
        <v>213</v>
      </c>
      <c r="S1055" t="b">
        <v>0</v>
      </c>
      <c r="T1055" t="s">
        <v>86</v>
      </c>
      <c r="U1055" t="b">
        <v>0</v>
      </c>
      <c r="V1055" t="s">
        <v>2088</v>
      </c>
      <c r="W1055" s="1">
        <v>44635.687037037038</v>
      </c>
      <c r="X1055">
        <v>170</v>
      </c>
      <c r="Y1055">
        <v>21</v>
      </c>
      <c r="Z1055">
        <v>0</v>
      </c>
      <c r="AA1055">
        <v>21</v>
      </c>
      <c r="AB1055">
        <v>0</v>
      </c>
      <c r="AC1055">
        <v>2</v>
      </c>
      <c r="AD1055">
        <v>7</v>
      </c>
      <c r="AE1055">
        <v>0</v>
      </c>
      <c r="AF1055">
        <v>0</v>
      </c>
      <c r="AG1055">
        <v>0</v>
      </c>
      <c r="AH1055" t="s">
        <v>122</v>
      </c>
      <c r="AI1055" s="1">
        <v>44635.71471064815</v>
      </c>
      <c r="AJ1055">
        <v>43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7</v>
      </c>
      <c r="AQ1055">
        <v>0</v>
      </c>
      <c r="AR1055">
        <v>0</v>
      </c>
      <c r="AS1055">
        <v>0</v>
      </c>
      <c r="AT1055" t="s">
        <v>86</v>
      </c>
      <c r="AU1055" t="s">
        <v>86</v>
      </c>
      <c r="AV1055" t="s">
        <v>86</v>
      </c>
      <c r="AW1055" t="s">
        <v>86</v>
      </c>
      <c r="AX1055" t="s">
        <v>86</v>
      </c>
      <c r="AY1055" t="s">
        <v>86</v>
      </c>
      <c r="AZ1055" t="s">
        <v>86</v>
      </c>
      <c r="BA1055" t="s">
        <v>86</v>
      </c>
      <c r="BB1055" t="s">
        <v>86</v>
      </c>
      <c r="BC1055" t="s">
        <v>86</v>
      </c>
      <c r="BD1055" t="s">
        <v>86</v>
      </c>
      <c r="BE1055" t="s">
        <v>86</v>
      </c>
    </row>
    <row r="1056" spans="1:57" x14ac:dyDescent="0.45">
      <c r="A1056" t="s">
        <v>2325</v>
      </c>
      <c r="B1056" t="s">
        <v>77</v>
      </c>
      <c r="C1056" t="s">
        <v>2301</v>
      </c>
      <c r="D1056" t="s">
        <v>79</v>
      </c>
      <c r="E1056" s="2" t="str">
        <f t="shared" si="21"/>
        <v>FX22036731</v>
      </c>
      <c r="F1056" t="s">
        <v>80</v>
      </c>
      <c r="G1056" t="s">
        <v>80</v>
      </c>
      <c r="H1056" t="s">
        <v>81</v>
      </c>
      <c r="I1056" t="s">
        <v>2326</v>
      </c>
      <c r="J1056">
        <v>0</v>
      </c>
      <c r="K1056" t="s">
        <v>83</v>
      </c>
      <c r="L1056" t="s">
        <v>84</v>
      </c>
      <c r="M1056" t="s">
        <v>85</v>
      </c>
      <c r="N1056">
        <v>2</v>
      </c>
      <c r="O1056" s="1">
        <v>44635.680590277778</v>
      </c>
      <c r="P1056" s="1">
        <v>44635.714803240742</v>
      </c>
      <c r="Q1056">
        <v>2904</v>
      </c>
      <c r="R1056">
        <v>52</v>
      </c>
      <c r="S1056" t="b">
        <v>0</v>
      </c>
      <c r="T1056" t="s">
        <v>86</v>
      </c>
      <c r="U1056" t="b">
        <v>0</v>
      </c>
      <c r="V1056" t="s">
        <v>2162</v>
      </c>
      <c r="W1056" s="1">
        <v>44635.686909722222</v>
      </c>
      <c r="X1056">
        <v>32</v>
      </c>
      <c r="Y1056">
        <v>0</v>
      </c>
      <c r="Z1056">
        <v>0</v>
      </c>
      <c r="AA1056">
        <v>0</v>
      </c>
      <c r="AB1056">
        <v>52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">
        <v>122</v>
      </c>
      <c r="AI1056" s="1">
        <v>44635.714803240742</v>
      </c>
      <c r="AJ1056">
        <v>7</v>
      </c>
      <c r="AK1056">
        <v>0</v>
      </c>
      <c r="AL1056">
        <v>0</v>
      </c>
      <c r="AM1056">
        <v>0</v>
      </c>
      <c r="AN1056">
        <v>52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 t="s">
        <v>86</v>
      </c>
      <c r="AU1056" t="s">
        <v>86</v>
      </c>
      <c r="AV1056" t="s">
        <v>86</v>
      </c>
      <c r="AW1056" t="s">
        <v>86</v>
      </c>
      <c r="AX1056" t="s">
        <v>86</v>
      </c>
      <c r="AY1056" t="s">
        <v>86</v>
      </c>
      <c r="AZ1056" t="s">
        <v>86</v>
      </c>
      <c r="BA1056" t="s">
        <v>86</v>
      </c>
      <c r="BB1056" t="s">
        <v>86</v>
      </c>
      <c r="BC1056" t="s">
        <v>86</v>
      </c>
      <c r="BD1056" t="s">
        <v>86</v>
      </c>
      <c r="BE1056" t="s">
        <v>86</v>
      </c>
    </row>
    <row r="1057" spans="1:57" x14ac:dyDescent="0.45">
      <c r="A1057" t="s">
        <v>2327</v>
      </c>
      <c r="B1057" t="s">
        <v>77</v>
      </c>
      <c r="C1057" t="s">
        <v>2301</v>
      </c>
      <c r="D1057" t="s">
        <v>79</v>
      </c>
      <c r="E1057" s="2" t="str">
        <f t="shared" si="21"/>
        <v>FX22036731</v>
      </c>
      <c r="F1057" t="s">
        <v>80</v>
      </c>
      <c r="G1057" t="s">
        <v>80</v>
      </c>
      <c r="H1057" t="s">
        <v>81</v>
      </c>
      <c r="I1057" t="s">
        <v>2328</v>
      </c>
      <c r="J1057">
        <v>154</v>
      </c>
      <c r="K1057" t="s">
        <v>83</v>
      </c>
      <c r="L1057" t="s">
        <v>84</v>
      </c>
      <c r="M1057" t="s">
        <v>85</v>
      </c>
      <c r="N1057">
        <v>2</v>
      </c>
      <c r="O1057" s="1">
        <v>44635.680752314816</v>
      </c>
      <c r="P1057" s="1">
        <v>44635.715567129628</v>
      </c>
      <c r="Q1057">
        <v>2687</v>
      </c>
      <c r="R1057">
        <v>321</v>
      </c>
      <c r="S1057" t="b">
        <v>0</v>
      </c>
      <c r="T1057" t="s">
        <v>86</v>
      </c>
      <c r="U1057" t="b">
        <v>0</v>
      </c>
      <c r="V1057" t="s">
        <v>2162</v>
      </c>
      <c r="W1057" s="1">
        <v>44635.689502314817</v>
      </c>
      <c r="X1057">
        <v>223</v>
      </c>
      <c r="Y1057">
        <v>84</v>
      </c>
      <c r="Z1057">
        <v>0</v>
      </c>
      <c r="AA1057">
        <v>84</v>
      </c>
      <c r="AB1057">
        <v>5</v>
      </c>
      <c r="AC1057">
        <v>4</v>
      </c>
      <c r="AD1057">
        <v>70</v>
      </c>
      <c r="AE1057">
        <v>0</v>
      </c>
      <c r="AF1057">
        <v>0</v>
      </c>
      <c r="AG1057">
        <v>0</v>
      </c>
      <c r="AH1057" t="s">
        <v>122</v>
      </c>
      <c r="AI1057" s="1">
        <v>44635.715567129628</v>
      </c>
      <c r="AJ1057">
        <v>65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70</v>
      </c>
      <c r="AQ1057">
        <v>0</v>
      </c>
      <c r="AR1057">
        <v>0</v>
      </c>
      <c r="AS1057">
        <v>0</v>
      </c>
      <c r="AT1057" t="s">
        <v>86</v>
      </c>
      <c r="AU1057" t="s">
        <v>86</v>
      </c>
      <c r="AV1057" t="s">
        <v>86</v>
      </c>
      <c r="AW1057" t="s">
        <v>86</v>
      </c>
      <c r="AX1057" t="s">
        <v>86</v>
      </c>
      <c r="AY1057" t="s">
        <v>86</v>
      </c>
      <c r="AZ1057" t="s">
        <v>86</v>
      </c>
      <c r="BA1057" t="s">
        <v>86</v>
      </c>
      <c r="BB1057" t="s">
        <v>86</v>
      </c>
      <c r="BC1057" t="s">
        <v>86</v>
      </c>
      <c r="BD1057" t="s">
        <v>86</v>
      </c>
      <c r="BE1057" t="s">
        <v>86</v>
      </c>
    </row>
    <row r="1058" spans="1:57" x14ac:dyDescent="0.45">
      <c r="A1058" t="s">
        <v>2329</v>
      </c>
      <c r="B1058" t="s">
        <v>77</v>
      </c>
      <c r="C1058" t="s">
        <v>2301</v>
      </c>
      <c r="D1058" t="s">
        <v>79</v>
      </c>
      <c r="E1058" s="2" t="str">
        <f t="shared" si="21"/>
        <v>FX22036731</v>
      </c>
      <c r="F1058" t="s">
        <v>80</v>
      </c>
      <c r="G1058" t="s">
        <v>80</v>
      </c>
      <c r="H1058" t="s">
        <v>81</v>
      </c>
      <c r="I1058" t="s">
        <v>2330</v>
      </c>
      <c r="J1058">
        <v>174</v>
      </c>
      <c r="K1058" t="s">
        <v>83</v>
      </c>
      <c r="L1058" t="s">
        <v>84</v>
      </c>
      <c r="M1058" t="s">
        <v>85</v>
      </c>
      <c r="N1058">
        <v>2</v>
      </c>
      <c r="O1058" s="1">
        <v>44635.680937500001</v>
      </c>
      <c r="P1058" s="1">
        <v>44635.716678240744</v>
      </c>
      <c r="Q1058">
        <v>2278</v>
      </c>
      <c r="R1058">
        <v>810</v>
      </c>
      <c r="S1058" t="b">
        <v>0</v>
      </c>
      <c r="T1058" t="s">
        <v>86</v>
      </c>
      <c r="U1058" t="b">
        <v>0</v>
      </c>
      <c r="V1058" t="s">
        <v>2088</v>
      </c>
      <c r="W1058" s="1">
        <v>44635.695208333331</v>
      </c>
      <c r="X1058">
        <v>706</v>
      </c>
      <c r="Y1058">
        <v>169</v>
      </c>
      <c r="Z1058">
        <v>0</v>
      </c>
      <c r="AA1058">
        <v>169</v>
      </c>
      <c r="AB1058">
        <v>0</v>
      </c>
      <c r="AC1058">
        <v>3</v>
      </c>
      <c r="AD1058">
        <v>5</v>
      </c>
      <c r="AE1058">
        <v>0</v>
      </c>
      <c r="AF1058">
        <v>0</v>
      </c>
      <c r="AG1058">
        <v>0</v>
      </c>
      <c r="AH1058" t="s">
        <v>122</v>
      </c>
      <c r="AI1058" s="1">
        <v>44635.716678240744</v>
      </c>
      <c r="AJ1058">
        <v>95</v>
      </c>
      <c r="AK1058">
        <v>4</v>
      </c>
      <c r="AL1058">
        <v>0</v>
      </c>
      <c r="AM1058">
        <v>4</v>
      </c>
      <c r="AN1058">
        <v>0</v>
      </c>
      <c r="AO1058">
        <v>4</v>
      </c>
      <c r="AP1058">
        <v>1</v>
      </c>
      <c r="AQ1058">
        <v>0</v>
      </c>
      <c r="AR1058">
        <v>0</v>
      </c>
      <c r="AS1058">
        <v>0</v>
      </c>
      <c r="AT1058" t="s">
        <v>86</v>
      </c>
      <c r="AU1058" t="s">
        <v>86</v>
      </c>
      <c r="AV1058" t="s">
        <v>86</v>
      </c>
      <c r="AW1058" t="s">
        <v>86</v>
      </c>
      <c r="AX1058" t="s">
        <v>86</v>
      </c>
      <c r="AY1058" t="s">
        <v>86</v>
      </c>
      <c r="AZ1058" t="s">
        <v>86</v>
      </c>
      <c r="BA1058" t="s">
        <v>86</v>
      </c>
      <c r="BB1058" t="s">
        <v>86</v>
      </c>
      <c r="BC1058" t="s">
        <v>86</v>
      </c>
      <c r="BD1058" t="s">
        <v>86</v>
      </c>
      <c r="BE1058" t="s">
        <v>86</v>
      </c>
    </row>
    <row r="1059" spans="1:57" x14ac:dyDescent="0.45">
      <c r="A1059" t="s">
        <v>2331</v>
      </c>
      <c r="B1059" t="s">
        <v>77</v>
      </c>
      <c r="C1059" t="s">
        <v>2301</v>
      </c>
      <c r="D1059" t="s">
        <v>79</v>
      </c>
      <c r="E1059" s="2" t="str">
        <f t="shared" si="21"/>
        <v>FX22036731</v>
      </c>
      <c r="F1059" t="s">
        <v>80</v>
      </c>
      <c r="G1059" t="s">
        <v>80</v>
      </c>
      <c r="H1059" t="s">
        <v>81</v>
      </c>
      <c r="I1059" t="s">
        <v>2332</v>
      </c>
      <c r="J1059">
        <v>0</v>
      </c>
      <c r="K1059" t="s">
        <v>83</v>
      </c>
      <c r="L1059" t="s">
        <v>84</v>
      </c>
      <c r="M1059" t="s">
        <v>85</v>
      </c>
      <c r="N1059">
        <v>2</v>
      </c>
      <c r="O1059" s="1">
        <v>44635.681550925925</v>
      </c>
      <c r="P1059" s="1">
        <v>44635.716770833336</v>
      </c>
      <c r="Q1059">
        <v>2988</v>
      </c>
      <c r="R1059">
        <v>55</v>
      </c>
      <c r="S1059" t="b">
        <v>0</v>
      </c>
      <c r="T1059" t="s">
        <v>86</v>
      </c>
      <c r="U1059" t="b">
        <v>0</v>
      </c>
      <c r="V1059" t="s">
        <v>1900</v>
      </c>
      <c r="W1059" s="1">
        <v>44635.688090277778</v>
      </c>
      <c r="X1059">
        <v>37</v>
      </c>
      <c r="Y1059">
        <v>0</v>
      </c>
      <c r="Z1059">
        <v>0</v>
      </c>
      <c r="AA1059">
        <v>0</v>
      </c>
      <c r="AB1059">
        <v>52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">
        <v>122</v>
      </c>
      <c r="AI1059" s="1">
        <v>44635.716770833336</v>
      </c>
      <c r="AJ1059">
        <v>7</v>
      </c>
      <c r="AK1059">
        <v>0</v>
      </c>
      <c r="AL1059">
        <v>0</v>
      </c>
      <c r="AM1059">
        <v>0</v>
      </c>
      <c r="AN1059">
        <v>52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 t="s">
        <v>86</v>
      </c>
      <c r="AU1059" t="s">
        <v>86</v>
      </c>
      <c r="AV1059" t="s">
        <v>86</v>
      </c>
      <c r="AW1059" t="s">
        <v>86</v>
      </c>
      <c r="AX1059" t="s">
        <v>86</v>
      </c>
      <c r="AY1059" t="s">
        <v>86</v>
      </c>
      <c r="AZ1059" t="s">
        <v>86</v>
      </c>
      <c r="BA1059" t="s">
        <v>86</v>
      </c>
      <c r="BB1059" t="s">
        <v>86</v>
      </c>
      <c r="BC1059" t="s">
        <v>86</v>
      </c>
      <c r="BD1059" t="s">
        <v>86</v>
      </c>
      <c r="BE1059" t="s">
        <v>86</v>
      </c>
    </row>
    <row r="1060" spans="1:57" x14ac:dyDescent="0.45">
      <c r="A1060" t="s">
        <v>2333</v>
      </c>
      <c r="B1060" t="s">
        <v>77</v>
      </c>
      <c r="C1060" t="s">
        <v>2301</v>
      </c>
      <c r="D1060" t="s">
        <v>79</v>
      </c>
      <c r="E1060" s="2" t="str">
        <f t="shared" si="21"/>
        <v>FX22036731</v>
      </c>
      <c r="F1060" t="s">
        <v>80</v>
      </c>
      <c r="G1060" t="s">
        <v>80</v>
      </c>
      <c r="H1060" t="s">
        <v>81</v>
      </c>
      <c r="I1060" t="s">
        <v>2334</v>
      </c>
      <c r="J1060">
        <v>28</v>
      </c>
      <c r="K1060" t="s">
        <v>83</v>
      </c>
      <c r="L1060" t="s">
        <v>84</v>
      </c>
      <c r="M1060" t="s">
        <v>85</v>
      </c>
      <c r="N1060">
        <v>2</v>
      </c>
      <c r="O1060" s="1">
        <v>44635.681805555556</v>
      </c>
      <c r="P1060" s="1">
        <v>44635.717199074075</v>
      </c>
      <c r="Q1060">
        <v>2918</v>
      </c>
      <c r="R1060">
        <v>140</v>
      </c>
      <c r="S1060" t="b">
        <v>0</v>
      </c>
      <c r="T1060" t="s">
        <v>86</v>
      </c>
      <c r="U1060" t="b">
        <v>0</v>
      </c>
      <c r="V1060" t="s">
        <v>1816</v>
      </c>
      <c r="W1060" s="1">
        <v>44635.688275462962</v>
      </c>
      <c r="X1060">
        <v>104</v>
      </c>
      <c r="Y1060">
        <v>21</v>
      </c>
      <c r="Z1060">
        <v>0</v>
      </c>
      <c r="AA1060">
        <v>21</v>
      </c>
      <c r="AB1060">
        <v>0</v>
      </c>
      <c r="AC1060">
        <v>1</v>
      </c>
      <c r="AD1060">
        <v>7</v>
      </c>
      <c r="AE1060">
        <v>0</v>
      </c>
      <c r="AF1060">
        <v>0</v>
      </c>
      <c r="AG1060">
        <v>0</v>
      </c>
      <c r="AH1060" t="s">
        <v>122</v>
      </c>
      <c r="AI1060" s="1">
        <v>44635.717199074075</v>
      </c>
      <c r="AJ1060">
        <v>36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7</v>
      </c>
      <c r="AQ1060">
        <v>0</v>
      </c>
      <c r="AR1060">
        <v>0</v>
      </c>
      <c r="AS1060">
        <v>0</v>
      </c>
      <c r="AT1060" t="s">
        <v>86</v>
      </c>
      <c r="AU1060" t="s">
        <v>86</v>
      </c>
      <c r="AV1060" t="s">
        <v>86</v>
      </c>
      <c r="AW1060" t="s">
        <v>86</v>
      </c>
      <c r="AX1060" t="s">
        <v>86</v>
      </c>
      <c r="AY1060" t="s">
        <v>86</v>
      </c>
      <c r="AZ1060" t="s">
        <v>86</v>
      </c>
      <c r="BA1060" t="s">
        <v>86</v>
      </c>
      <c r="BB1060" t="s">
        <v>86</v>
      </c>
      <c r="BC1060" t="s">
        <v>86</v>
      </c>
      <c r="BD1060" t="s">
        <v>86</v>
      </c>
      <c r="BE1060" t="s">
        <v>86</v>
      </c>
    </row>
    <row r="1061" spans="1:57" x14ac:dyDescent="0.45">
      <c r="A1061" t="s">
        <v>2335</v>
      </c>
      <c r="B1061" t="s">
        <v>77</v>
      </c>
      <c r="C1061" t="s">
        <v>2301</v>
      </c>
      <c r="D1061" t="s">
        <v>79</v>
      </c>
      <c r="E1061" s="2" t="str">
        <f t="shared" si="21"/>
        <v>FX22036731</v>
      </c>
      <c r="F1061" t="s">
        <v>80</v>
      </c>
      <c r="G1061" t="s">
        <v>80</v>
      </c>
      <c r="H1061" t="s">
        <v>81</v>
      </c>
      <c r="I1061" t="s">
        <v>2336</v>
      </c>
      <c r="J1061">
        <v>69</v>
      </c>
      <c r="K1061" t="s">
        <v>83</v>
      </c>
      <c r="L1061" t="s">
        <v>84</v>
      </c>
      <c r="M1061" t="s">
        <v>85</v>
      </c>
      <c r="N1061">
        <v>2</v>
      </c>
      <c r="O1061" s="1">
        <v>44635.681967592594</v>
      </c>
      <c r="P1061" s="1">
        <v>44635.717986111114</v>
      </c>
      <c r="Q1061">
        <v>2775</v>
      </c>
      <c r="R1061">
        <v>337</v>
      </c>
      <c r="S1061" t="b">
        <v>0</v>
      </c>
      <c r="T1061" t="s">
        <v>86</v>
      </c>
      <c r="U1061" t="b">
        <v>0</v>
      </c>
      <c r="V1061" t="s">
        <v>1900</v>
      </c>
      <c r="W1061" s="1">
        <v>44635.69122685185</v>
      </c>
      <c r="X1061">
        <v>270</v>
      </c>
      <c r="Y1061">
        <v>59</v>
      </c>
      <c r="Z1061">
        <v>0</v>
      </c>
      <c r="AA1061">
        <v>59</v>
      </c>
      <c r="AB1061">
        <v>0</v>
      </c>
      <c r="AC1061">
        <v>9</v>
      </c>
      <c r="AD1061">
        <v>10</v>
      </c>
      <c r="AE1061">
        <v>0</v>
      </c>
      <c r="AF1061">
        <v>0</v>
      </c>
      <c r="AG1061">
        <v>0</v>
      </c>
      <c r="AH1061" t="s">
        <v>122</v>
      </c>
      <c r="AI1061" s="1">
        <v>44635.717986111114</v>
      </c>
      <c r="AJ1061">
        <v>67</v>
      </c>
      <c r="AK1061">
        <v>2</v>
      </c>
      <c r="AL1061">
        <v>0</v>
      </c>
      <c r="AM1061">
        <v>2</v>
      </c>
      <c r="AN1061">
        <v>0</v>
      </c>
      <c r="AO1061">
        <v>1</v>
      </c>
      <c r="AP1061">
        <v>8</v>
      </c>
      <c r="AQ1061">
        <v>0</v>
      </c>
      <c r="AR1061">
        <v>0</v>
      </c>
      <c r="AS1061">
        <v>0</v>
      </c>
      <c r="AT1061" t="s">
        <v>86</v>
      </c>
      <c r="AU1061" t="s">
        <v>86</v>
      </c>
      <c r="AV1061" t="s">
        <v>86</v>
      </c>
      <c r="AW1061" t="s">
        <v>86</v>
      </c>
      <c r="AX1061" t="s">
        <v>86</v>
      </c>
      <c r="AY1061" t="s">
        <v>86</v>
      </c>
      <c r="AZ1061" t="s">
        <v>86</v>
      </c>
      <c r="BA1061" t="s">
        <v>86</v>
      </c>
      <c r="BB1061" t="s">
        <v>86</v>
      </c>
      <c r="BC1061" t="s">
        <v>86</v>
      </c>
      <c r="BD1061" t="s">
        <v>86</v>
      </c>
      <c r="BE1061" t="s">
        <v>86</v>
      </c>
    </row>
    <row r="1062" spans="1:57" x14ac:dyDescent="0.45">
      <c r="A1062" t="s">
        <v>2337</v>
      </c>
      <c r="B1062" t="s">
        <v>77</v>
      </c>
      <c r="C1062" t="s">
        <v>2301</v>
      </c>
      <c r="D1062" t="s">
        <v>79</v>
      </c>
      <c r="E1062" s="2" t="str">
        <f t="shared" si="21"/>
        <v>FX22036731</v>
      </c>
      <c r="F1062" t="s">
        <v>80</v>
      </c>
      <c r="G1062" t="s">
        <v>80</v>
      </c>
      <c r="H1062" t="s">
        <v>81</v>
      </c>
      <c r="I1062" t="s">
        <v>2338</v>
      </c>
      <c r="J1062">
        <v>69</v>
      </c>
      <c r="K1062" t="s">
        <v>83</v>
      </c>
      <c r="L1062" t="s">
        <v>84</v>
      </c>
      <c r="M1062" t="s">
        <v>85</v>
      </c>
      <c r="N1062">
        <v>2</v>
      </c>
      <c r="O1062" s="1">
        <v>44635.682129629633</v>
      </c>
      <c r="P1062" s="1">
        <v>44635.718981481485</v>
      </c>
      <c r="Q1062">
        <v>2681</v>
      </c>
      <c r="R1062">
        <v>503</v>
      </c>
      <c r="S1062" t="b">
        <v>0</v>
      </c>
      <c r="T1062" t="s">
        <v>86</v>
      </c>
      <c r="U1062" t="b">
        <v>0</v>
      </c>
      <c r="V1062" t="s">
        <v>1816</v>
      </c>
      <c r="W1062" s="1">
        <v>44635.693124999998</v>
      </c>
      <c r="X1062">
        <v>418</v>
      </c>
      <c r="Y1062">
        <v>59</v>
      </c>
      <c r="Z1062">
        <v>0</v>
      </c>
      <c r="AA1062">
        <v>59</v>
      </c>
      <c r="AB1062">
        <v>0</v>
      </c>
      <c r="AC1062">
        <v>21</v>
      </c>
      <c r="AD1062">
        <v>10</v>
      </c>
      <c r="AE1062">
        <v>0</v>
      </c>
      <c r="AF1062">
        <v>0</v>
      </c>
      <c r="AG1062">
        <v>0</v>
      </c>
      <c r="AH1062" t="s">
        <v>122</v>
      </c>
      <c r="AI1062" s="1">
        <v>44635.718981481485</v>
      </c>
      <c r="AJ1062">
        <v>85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10</v>
      </c>
      <c r="AQ1062">
        <v>0</v>
      </c>
      <c r="AR1062">
        <v>0</v>
      </c>
      <c r="AS1062">
        <v>0</v>
      </c>
      <c r="AT1062" t="s">
        <v>86</v>
      </c>
      <c r="AU1062" t="s">
        <v>86</v>
      </c>
      <c r="AV1062" t="s">
        <v>86</v>
      </c>
      <c r="AW1062" t="s">
        <v>86</v>
      </c>
      <c r="AX1062" t="s">
        <v>86</v>
      </c>
      <c r="AY1062" t="s">
        <v>86</v>
      </c>
      <c r="AZ1062" t="s">
        <v>86</v>
      </c>
      <c r="BA1062" t="s">
        <v>86</v>
      </c>
      <c r="BB1062" t="s">
        <v>86</v>
      </c>
      <c r="BC1062" t="s">
        <v>86</v>
      </c>
      <c r="BD1062" t="s">
        <v>86</v>
      </c>
      <c r="BE1062" t="s">
        <v>86</v>
      </c>
    </row>
    <row r="1063" spans="1:57" x14ac:dyDescent="0.45">
      <c r="A1063" t="s">
        <v>2339</v>
      </c>
      <c r="B1063" t="s">
        <v>77</v>
      </c>
      <c r="C1063" t="s">
        <v>2301</v>
      </c>
      <c r="D1063" t="s">
        <v>79</v>
      </c>
      <c r="E1063" s="2" t="str">
        <f t="shared" si="21"/>
        <v>FX22036731</v>
      </c>
      <c r="F1063" t="s">
        <v>80</v>
      </c>
      <c r="G1063" t="s">
        <v>80</v>
      </c>
      <c r="H1063" t="s">
        <v>81</v>
      </c>
      <c r="I1063" t="s">
        <v>2340</v>
      </c>
      <c r="J1063">
        <v>28</v>
      </c>
      <c r="K1063" t="s">
        <v>83</v>
      </c>
      <c r="L1063" t="s">
        <v>84</v>
      </c>
      <c r="M1063" t="s">
        <v>85</v>
      </c>
      <c r="N1063">
        <v>2</v>
      </c>
      <c r="O1063" s="1">
        <v>44635.682569444441</v>
      </c>
      <c r="P1063" s="1">
        <v>44635.71947916667</v>
      </c>
      <c r="Q1063">
        <v>2961</v>
      </c>
      <c r="R1063">
        <v>228</v>
      </c>
      <c r="S1063" t="b">
        <v>0</v>
      </c>
      <c r="T1063" t="s">
        <v>86</v>
      </c>
      <c r="U1063" t="b">
        <v>0</v>
      </c>
      <c r="V1063" t="s">
        <v>2108</v>
      </c>
      <c r="W1063" s="1">
        <v>44635.690752314818</v>
      </c>
      <c r="X1063">
        <v>186</v>
      </c>
      <c r="Y1063">
        <v>21</v>
      </c>
      <c r="Z1063">
        <v>0</v>
      </c>
      <c r="AA1063">
        <v>21</v>
      </c>
      <c r="AB1063">
        <v>0</v>
      </c>
      <c r="AC1063">
        <v>1</v>
      </c>
      <c r="AD1063">
        <v>7</v>
      </c>
      <c r="AE1063">
        <v>0</v>
      </c>
      <c r="AF1063">
        <v>0</v>
      </c>
      <c r="AG1063">
        <v>0</v>
      </c>
      <c r="AH1063" t="s">
        <v>122</v>
      </c>
      <c r="AI1063" s="1">
        <v>44635.71947916667</v>
      </c>
      <c r="AJ1063">
        <v>42</v>
      </c>
      <c r="AK1063">
        <v>1</v>
      </c>
      <c r="AL1063">
        <v>0</v>
      </c>
      <c r="AM1063">
        <v>1</v>
      </c>
      <c r="AN1063">
        <v>0</v>
      </c>
      <c r="AO1063">
        <v>1</v>
      </c>
      <c r="AP1063">
        <v>6</v>
      </c>
      <c r="AQ1063">
        <v>0</v>
      </c>
      <c r="AR1063">
        <v>0</v>
      </c>
      <c r="AS1063">
        <v>0</v>
      </c>
      <c r="AT1063" t="s">
        <v>86</v>
      </c>
      <c r="AU1063" t="s">
        <v>86</v>
      </c>
      <c r="AV1063" t="s">
        <v>86</v>
      </c>
      <c r="AW1063" t="s">
        <v>86</v>
      </c>
      <c r="AX1063" t="s">
        <v>86</v>
      </c>
      <c r="AY1063" t="s">
        <v>86</v>
      </c>
      <c r="AZ1063" t="s">
        <v>86</v>
      </c>
      <c r="BA1063" t="s">
        <v>86</v>
      </c>
      <c r="BB1063" t="s">
        <v>86</v>
      </c>
      <c r="BC1063" t="s">
        <v>86</v>
      </c>
      <c r="BD1063" t="s">
        <v>86</v>
      </c>
      <c r="BE1063" t="s">
        <v>86</v>
      </c>
    </row>
    <row r="1064" spans="1:57" x14ac:dyDescent="0.45">
      <c r="A1064" t="s">
        <v>2341</v>
      </c>
      <c r="B1064" t="s">
        <v>77</v>
      </c>
      <c r="C1064" t="s">
        <v>2301</v>
      </c>
      <c r="D1064" t="s">
        <v>79</v>
      </c>
      <c r="E1064" s="2" t="str">
        <f t="shared" si="21"/>
        <v>FX22036731</v>
      </c>
      <c r="F1064" t="s">
        <v>80</v>
      </c>
      <c r="G1064" t="s">
        <v>80</v>
      </c>
      <c r="H1064" t="s">
        <v>81</v>
      </c>
      <c r="I1064" t="s">
        <v>2342</v>
      </c>
      <c r="J1064">
        <v>154</v>
      </c>
      <c r="K1064" t="s">
        <v>83</v>
      </c>
      <c r="L1064" t="s">
        <v>84</v>
      </c>
      <c r="M1064" t="s">
        <v>85</v>
      </c>
      <c r="N1064">
        <v>2</v>
      </c>
      <c r="O1064" s="1">
        <v>44635.682696759257</v>
      </c>
      <c r="P1064" s="1">
        <v>44635.720173611109</v>
      </c>
      <c r="Q1064">
        <v>2865</v>
      </c>
      <c r="R1064">
        <v>373</v>
      </c>
      <c r="S1064" t="b">
        <v>0</v>
      </c>
      <c r="T1064" t="s">
        <v>86</v>
      </c>
      <c r="U1064" t="b">
        <v>0</v>
      </c>
      <c r="V1064" t="s">
        <v>1797</v>
      </c>
      <c r="W1064" s="1">
        <v>44635.692256944443</v>
      </c>
      <c r="X1064">
        <v>313</v>
      </c>
      <c r="Y1064">
        <v>89</v>
      </c>
      <c r="Z1064">
        <v>0</v>
      </c>
      <c r="AA1064">
        <v>89</v>
      </c>
      <c r="AB1064">
        <v>0</v>
      </c>
      <c r="AC1064">
        <v>4</v>
      </c>
      <c r="AD1064">
        <v>65</v>
      </c>
      <c r="AE1064">
        <v>0</v>
      </c>
      <c r="AF1064">
        <v>0</v>
      </c>
      <c r="AG1064">
        <v>0</v>
      </c>
      <c r="AH1064" t="s">
        <v>122</v>
      </c>
      <c r="AI1064" s="1">
        <v>44635.720173611109</v>
      </c>
      <c r="AJ1064">
        <v>60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65</v>
      </c>
      <c r="AQ1064">
        <v>0</v>
      </c>
      <c r="AR1064">
        <v>0</v>
      </c>
      <c r="AS1064">
        <v>0</v>
      </c>
      <c r="AT1064" t="s">
        <v>86</v>
      </c>
      <c r="AU1064" t="s">
        <v>86</v>
      </c>
      <c r="AV1064" t="s">
        <v>86</v>
      </c>
      <c r="AW1064" t="s">
        <v>86</v>
      </c>
      <c r="AX1064" t="s">
        <v>86</v>
      </c>
      <c r="AY1064" t="s">
        <v>86</v>
      </c>
      <c r="AZ1064" t="s">
        <v>86</v>
      </c>
      <c r="BA1064" t="s">
        <v>86</v>
      </c>
      <c r="BB1064" t="s">
        <v>86</v>
      </c>
      <c r="BC1064" t="s">
        <v>86</v>
      </c>
      <c r="BD1064" t="s">
        <v>86</v>
      </c>
      <c r="BE1064" t="s">
        <v>86</v>
      </c>
    </row>
    <row r="1065" spans="1:57" x14ac:dyDescent="0.45">
      <c r="A1065" t="s">
        <v>2343</v>
      </c>
      <c r="B1065" t="s">
        <v>77</v>
      </c>
      <c r="C1065" t="s">
        <v>2301</v>
      </c>
      <c r="D1065" t="s">
        <v>79</v>
      </c>
      <c r="E1065" s="2" t="str">
        <f t="shared" si="21"/>
        <v>FX22036731</v>
      </c>
      <c r="F1065" t="s">
        <v>80</v>
      </c>
      <c r="G1065" t="s">
        <v>80</v>
      </c>
      <c r="H1065" t="s">
        <v>81</v>
      </c>
      <c r="I1065" t="s">
        <v>2344</v>
      </c>
      <c r="J1065">
        <v>174</v>
      </c>
      <c r="K1065" t="s">
        <v>83</v>
      </c>
      <c r="L1065" t="s">
        <v>84</v>
      </c>
      <c r="M1065" t="s">
        <v>85</v>
      </c>
      <c r="N1065">
        <v>2</v>
      </c>
      <c r="O1065" s="1">
        <v>44635.682858796295</v>
      </c>
      <c r="P1065" s="1">
        <v>44635.72246527778</v>
      </c>
      <c r="Q1065">
        <v>3223</v>
      </c>
      <c r="R1065">
        <v>199</v>
      </c>
      <c r="S1065" t="b">
        <v>0</v>
      </c>
      <c r="T1065" t="s">
        <v>86</v>
      </c>
      <c r="U1065" t="b">
        <v>0</v>
      </c>
      <c r="V1065" t="s">
        <v>2162</v>
      </c>
      <c r="W1065" s="1">
        <v>44635.691041666665</v>
      </c>
      <c r="X1065">
        <v>133</v>
      </c>
      <c r="Y1065">
        <v>93</v>
      </c>
      <c r="Z1065">
        <v>0</v>
      </c>
      <c r="AA1065">
        <v>93</v>
      </c>
      <c r="AB1065">
        <v>5</v>
      </c>
      <c r="AC1065">
        <v>4</v>
      </c>
      <c r="AD1065">
        <v>81</v>
      </c>
      <c r="AE1065">
        <v>0</v>
      </c>
      <c r="AF1065">
        <v>0</v>
      </c>
      <c r="AG1065">
        <v>0</v>
      </c>
      <c r="AH1065" t="s">
        <v>122</v>
      </c>
      <c r="AI1065" s="1">
        <v>44635.72246527778</v>
      </c>
      <c r="AJ1065">
        <v>66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81</v>
      </c>
      <c r="AQ1065">
        <v>0</v>
      </c>
      <c r="AR1065">
        <v>0</v>
      </c>
      <c r="AS1065">
        <v>0</v>
      </c>
      <c r="AT1065" t="s">
        <v>86</v>
      </c>
      <c r="AU1065" t="s">
        <v>86</v>
      </c>
      <c r="AV1065" t="s">
        <v>86</v>
      </c>
      <c r="AW1065" t="s">
        <v>86</v>
      </c>
      <c r="AX1065" t="s">
        <v>86</v>
      </c>
      <c r="AY1065" t="s">
        <v>86</v>
      </c>
      <c r="AZ1065" t="s">
        <v>86</v>
      </c>
      <c r="BA1065" t="s">
        <v>86</v>
      </c>
      <c r="BB1065" t="s">
        <v>86</v>
      </c>
      <c r="BC1065" t="s">
        <v>86</v>
      </c>
      <c r="BD1065" t="s">
        <v>86</v>
      </c>
      <c r="BE1065" t="s">
        <v>86</v>
      </c>
    </row>
    <row r="1066" spans="1:57" x14ac:dyDescent="0.45">
      <c r="A1066" t="s">
        <v>2345</v>
      </c>
      <c r="B1066" t="s">
        <v>77</v>
      </c>
      <c r="C1066" t="s">
        <v>2301</v>
      </c>
      <c r="D1066" t="s">
        <v>79</v>
      </c>
      <c r="E1066" s="2" t="str">
        <f t="shared" si="21"/>
        <v>FX22036731</v>
      </c>
      <c r="F1066" t="s">
        <v>80</v>
      </c>
      <c r="G1066" t="s">
        <v>80</v>
      </c>
      <c r="H1066" t="s">
        <v>81</v>
      </c>
      <c r="I1066" t="s">
        <v>2346</v>
      </c>
      <c r="J1066">
        <v>28</v>
      </c>
      <c r="K1066" t="s">
        <v>83</v>
      </c>
      <c r="L1066" t="s">
        <v>84</v>
      </c>
      <c r="M1066" t="s">
        <v>85</v>
      </c>
      <c r="N1066">
        <v>2</v>
      </c>
      <c r="O1066" s="1">
        <v>44635.68372685185</v>
      </c>
      <c r="P1066" s="1">
        <v>44635.723009259258</v>
      </c>
      <c r="Q1066">
        <v>3170</v>
      </c>
      <c r="R1066">
        <v>224</v>
      </c>
      <c r="S1066" t="b">
        <v>0</v>
      </c>
      <c r="T1066" t="s">
        <v>86</v>
      </c>
      <c r="U1066" t="b">
        <v>0</v>
      </c>
      <c r="V1066" t="s">
        <v>2108</v>
      </c>
      <c r="W1066" s="1">
        <v>44635.692812499998</v>
      </c>
      <c r="X1066">
        <v>178</v>
      </c>
      <c r="Y1066">
        <v>21</v>
      </c>
      <c r="Z1066">
        <v>0</v>
      </c>
      <c r="AA1066">
        <v>21</v>
      </c>
      <c r="AB1066">
        <v>0</v>
      </c>
      <c r="AC1066">
        <v>1</v>
      </c>
      <c r="AD1066">
        <v>7</v>
      </c>
      <c r="AE1066">
        <v>0</v>
      </c>
      <c r="AF1066">
        <v>0</v>
      </c>
      <c r="AG1066">
        <v>0</v>
      </c>
      <c r="AH1066" t="s">
        <v>122</v>
      </c>
      <c r="AI1066" s="1">
        <v>44635.723009259258</v>
      </c>
      <c r="AJ1066">
        <v>46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7</v>
      </c>
      <c r="AQ1066">
        <v>0</v>
      </c>
      <c r="AR1066">
        <v>0</v>
      </c>
      <c r="AS1066">
        <v>0</v>
      </c>
      <c r="AT1066" t="s">
        <v>86</v>
      </c>
      <c r="AU1066" t="s">
        <v>86</v>
      </c>
      <c r="AV1066" t="s">
        <v>86</v>
      </c>
      <c r="AW1066" t="s">
        <v>86</v>
      </c>
      <c r="AX1066" t="s">
        <v>86</v>
      </c>
      <c r="AY1066" t="s">
        <v>86</v>
      </c>
      <c r="AZ1066" t="s">
        <v>86</v>
      </c>
      <c r="BA1066" t="s">
        <v>86</v>
      </c>
      <c r="BB1066" t="s">
        <v>86</v>
      </c>
      <c r="BC1066" t="s">
        <v>86</v>
      </c>
      <c r="BD1066" t="s">
        <v>86</v>
      </c>
      <c r="BE1066" t="s">
        <v>86</v>
      </c>
    </row>
    <row r="1067" spans="1:57" x14ac:dyDescent="0.45">
      <c r="A1067" t="s">
        <v>2347</v>
      </c>
      <c r="B1067" t="s">
        <v>77</v>
      </c>
      <c r="C1067" t="s">
        <v>2301</v>
      </c>
      <c r="D1067" t="s">
        <v>79</v>
      </c>
      <c r="E1067" s="2" t="str">
        <f t="shared" si="21"/>
        <v>FX22036731</v>
      </c>
      <c r="F1067" t="s">
        <v>80</v>
      </c>
      <c r="G1067" t="s">
        <v>80</v>
      </c>
      <c r="H1067" t="s">
        <v>81</v>
      </c>
      <c r="I1067" t="s">
        <v>2348</v>
      </c>
      <c r="J1067">
        <v>69</v>
      </c>
      <c r="K1067" t="s">
        <v>83</v>
      </c>
      <c r="L1067" t="s">
        <v>84</v>
      </c>
      <c r="M1067" t="s">
        <v>85</v>
      </c>
      <c r="N1067">
        <v>2</v>
      </c>
      <c r="O1067" s="1">
        <v>44635.683865740742</v>
      </c>
      <c r="P1067" s="1">
        <v>44635.723715277774</v>
      </c>
      <c r="Q1067">
        <v>3152</v>
      </c>
      <c r="R1067">
        <v>291</v>
      </c>
      <c r="S1067" t="b">
        <v>0</v>
      </c>
      <c r="T1067" t="s">
        <v>86</v>
      </c>
      <c r="U1067" t="b">
        <v>0</v>
      </c>
      <c r="V1067" t="s">
        <v>2162</v>
      </c>
      <c r="W1067" s="1">
        <v>44635.693715277775</v>
      </c>
      <c r="X1067">
        <v>231</v>
      </c>
      <c r="Y1067">
        <v>59</v>
      </c>
      <c r="Z1067">
        <v>0</v>
      </c>
      <c r="AA1067">
        <v>59</v>
      </c>
      <c r="AB1067">
        <v>0</v>
      </c>
      <c r="AC1067">
        <v>13</v>
      </c>
      <c r="AD1067">
        <v>10</v>
      </c>
      <c r="AE1067">
        <v>0</v>
      </c>
      <c r="AF1067">
        <v>0</v>
      </c>
      <c r="AG1067">
        <v>0</v>
      </c>
      <c r="AH1067" t="s">
        <v>122</v>
      </c>
      <c r="AI1067" s="1">
        <v>44635.723715277774</v>
      </c>
      <c r="AJ1067">
        <v>60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10</v>
      </c>
      <c r="AQ1067">
        <v>0</v>
      </c>
      <c r="AR1067">
        <v>0</v>
      </c>
      <c r="AS1067">
        <v>0</v>
      </c>
      <c r="AT1067" t="s">
        <v>86</v>
      </c>
      <c r="AU1067" t="s">
        <v>86</v>
      </c>
      <c r="AV1067" t="s">
        <v>86</v>
      </c>
      <c r="AW1067" t="s">
        <v>86</v>
      </c>
      <c r="AX1067" t="s">
        <v>86</v>
      </c>
      <c r="AY1067" t="s">
        <v>86</v>
      </c>
      <c r="AZ1067" t="s">
        <v>86</v>
      </c>
      <c r="BA1067" t="s">
        <v>86</v>
      </c>
      <c r="BB1067" t="s">
        <v>86</v>
      </c>
      <c r="BC1067" t="s">
        <v>86</v>
      </c>
      <c r="BD1067" t="s">
        <v>86</v>
      </c>
      <c r="BE1067" t="s">
        <v>86</v>
      </c>
    </row>
    <row r="1068" spans="1:57" x14ac:dyDescent="0.45">
      <c r="A1068" t="s">
        <v>2349</v>
      </c>
      <c r="B1068" t="s">
        <v>77</v>
      </c>
      <c r="C1068" t="s">
        <v>2301</v>
      </c>
      <c r="D1068" t="s">
        <v>79</v>
      </c>
      <c r="E1068" s="2" t="str">
        <f t="shared" si="21"/>
        <v>FX22036731</v>
      </c>
      <c r="F1068" t="s">
        <v>80</v>
      </c>
      <c r="G1068" t="s">
        <v>80</v>
      </c>
      <c r="H1068" t="s">
        <v>81</v>
      </c>
      <c r="I1068" t="s">
        <v>2350</v>
      </c>
      <c r="J1068">
        <v>69</v>
      </c>
      <c r="K1068" t="s">
        <v>83</v>
      </c>
      <c r="L1068" t="s">
        <v>84</v>
      </c>
      <c r="M1068" t="s">
        <v>85</v>
      </c>
      <c r="N1068">
        <v>2</v>
      </c>
      <c r="O1068" s="1">
        <v>44635.684050925927</v>
      </c>
      <c r="P1068" s="1">
        <v>44635.724317129629</v>
      </c>
      <c r="Q1068">
        <v>3060</v>
      </c>
      <c r="R1068">
        <v>419</v>
      </c>
      <c r="S1068" t="b">
        <v>0</v>
      </c>
      <c r="T1068" t="s">
        <v>86</v>
      </c>
      <c r="U1068" t="b">
        <v>0</v>
      </c>
      <c r="V1068" t="s">
        <v>1900</v>
      </c>
      <c r="W1068" s="1">
        <v>44635.695497685185</v>
      </c>
      <c r="X1068">
        <v>368</v>
      </c>
      <c r="Y1068">
        <v>59</v>
      </c>
      <c r="Z1068">
        <v>0</v>
      </c>
      <c r="AA1068">
        <v>59</v>
      </c>
      <c r="AB1068">
        <v>0</v>
      </c>
      <c r="AC1068">
        <v>23</v>
      </c>
      <c r="AD1068">
        <v>10</v>
      </c>
      <c r="AE1068">
        <v>0</v>
      </c>
      <c r="AF1068">
        <v>0</v>
      </c>
      <c r="AG1068">
        <v>0</v>
      </c>
      <c r="AH1068" t="s">
        <v>122</v>
      </c>
      <c r="AI1068" s="1">
        <v>44635.724317129629</v>
      </c>
      <c r="AJ1068">
        <v>51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10</v>
      </c>
      <c r="AQ1068">
        <v>0</v>
      </c>
      <c r="AR1068">
        <v>0</v>
      </c>
      <c r="AS1068">
        <v>0</v>
      </c>
      <c r="AT1068" t="s">
        <v>86</v>
      </c>
      <c r="AU1068" t="s">
        <v>86</v>
      </c>
      <c r="AV1068" t="s">
        <v>86</v>
      </c>
      <c r="AW1068" t="s">
        <v>86</v>
      </c>
      <c r="AX1068" t="s">
        <v>86</v>
      </c>
      <c r="AY1068" t="s">
        <v>86</v>
      </c>
      <c r="AZ1068" t="s">
        <v>86</v>
      </c>
      <c r="BA1068" t="s">
        <v>86</v>
      </c>
      <c r="BB1068" t="s">
        <v>86</v>
      </c>
      <c r="BC1068" t="s">
        <v>86</v>
      </c>
      <c r="BD1068" t="s">
        <v>86</v>
      </c>
      <c r="BE1068" t="s">
        <v>86</v>
      </c>
    </row>
    <row r="1069" spans="1:57" x14ac:dyDescent="0.45">
      <c r="A1069" t="s">
        <v>2351</v>
      </c>
      <c r="B1069" t="s">
        <v>77</v>
      </c>
      <c r="C1069" t="s">
        <v>2301</v>
      </c>
      <c r="D1069" t="s">
        <v>79</v>
      </c>
      <c r="E1069" s="2" t="str">
        <f t="shared" si="21"/>
        <v>FX22036731</v>
      </c>
      <c r="F1069" t="s">
        <v>80</v>
      </c>
      <c r="G1069" t="s">
        <v>80</v>
      </c>
      <c r="H1069" t="s">
        <v>81</v>
      </c>
      <c r="I1069" t="s">
        <v>2352</v>
      </c>
      <c r="J1069">
        <v>28</v>
      </c>
      <c r="K1069" t="s">
        <v>83</v>
      </c>
      <c r="L1069" t="s">
        <v>84</v>
      </c>
      <c r="M1069" t="s">
        <v>85</v>
      </c>
      <c r="N1069">
        <v>2</v>
      </c>
      <c r="O1069" s="1">
        <v>44635.684490740743</v>
      </c>
      <c r="P1069" s="1">
        <v>44635.725127314814</v>
      </c>
      <c r="Q1069">
        <v>3016</v>
      </c>
      <c r="R1069">
        <v>495</v>
      </c>
      <c r="S1069" t="b">
        <v>0</v>
      </c>
      <c r="T1069" t="s">
        <v>86</v>
      </c>
      <c r="U1069" t="b">
        <v>0</v>
      </c>
      <c r="V1069" t="s">
        <v>2086</v>
      </c>
      <c r="W1069" s="1">
        <v>44635.696527777778</v>
      </c>
      <c r="X1069">
        <v>426</v>
      </c>
      <c r="Y1069">
        <v>21</v>
      </c>
      <c r="Z1069">
        <v>0</v>
      </c>
      <c r="AA1069">
        <v>21</v>
      </c>
      <c r="AB1069">
        <v>0</v>
      </c>
      <c r="AC1069">
        <v>0</v>
      </c>
      <c r="AD1069">
        <v>7</v>
      </c>
      <c r="AE1069">
        <v>0</v>
      </c>
      <c r="AF1069">
        <v>0</v>
      </c>
      <c r="AG1069">
        <v>0</v>
      </c>
      <c r="AH1069" t="s">
        <v>122</v>
      </c>
      <c r="AI1069" s="1">
        <v>44635.725127314814</v>
      </c>
      <c r="AJ1069">
        <v>69</v>
      </c>
      <c r="AK1069">
        <v>2</v>
      </c>
      <c r="AL1069">
        <v>0</v>
      </c>
      <c r="AM1069">
        <v>2</v>
      </c>
      <c r="AN1069">
        <v>0</v>
      </c>
      <c r="AO1069">
        <v>2</v>
      </c>
      <c r="AP1069">
        <v>5</v>
      </c>
      <c r="AQ1069">
        <v>0</v>
      </c>
      <c r="AR1069">
        <v>0</v>
      </c>
      <c r="AS1069">
        <v>0</v>
      </c>
      <c r="AT1069" t="s">
        <v>86</v>
      </c>
      <c r="AU1069" t="s">
        <v>86</v>
      </c>
      <c r="AV1069" t="s">
        <v>86</v>
      </c>
      <c r="AW1069" t="s">
        <v>86</v>
      </c>
      <c r="AX1069" t="s">
        <v>86</v>
      </c>
      <c r="AY1069" t="s">
        <v>86</v>
      </c>
      <c r="AZ1069" t="s">
        <v>86</v>
      </c>
      <c r="BA1069" t="s">
        <v>86</v>
      </c>
      <c r="BB1069" t="s">
        <v>86</v>
      </c>
      <c r="BC1069" t="s">
        <v>86</v>
      </c>
      <c r="BD1069" t="s">
        <v>86</v>
      </c>
      <c r="BE1069" t="s">
        <v>86</v>
      </c>
    </row>
    <row r="1070" spans="1:57" x14ac:dyDescent="0.45">
      <c r="A1070" t="s">
        <v>2353</v>
      </c>
      <c r="B1070" t="s">
        <v>77</v>
      </c>
      <c r="C1070" t="s">
        <v>2301</v>
      </c>
      <c r="D1070" t="s">
        <v>79</v>
      </c>
      <c r="E1070" s="2" t="str">
        <f t="shared" si="21"/>
        <v>FX22036731</v>
      </c>
      <c r="F1070" t="s">
        <v>80</v>
      </c>
      <c r="G1070" t="s">
        <v>80</v>
      </c>
      <c r="H1070" t="s">
        <v>81</v>
      </c>
      <c r="I1070" t="s">
        <v>2354</v>
      </c>
      <c r="J1070">
        <v>28</v>
      </c>
      <c r="K1070" t="s">
        <v>83</v>
      </c>
      <c r="L1070" t="s">
        <v>84</v>
      </c>
      <c r="M1070" t="s">
        <v>85</v>
      </c>
      <c r="N1070">
        <v>2</v>
      </c>
      <c r="O1070" s="1">
        <v>44635.685312499998</v>
      </c>
      <c r="P1070" s="1">
        <v>44635.725543981483</v>
      </c>
      <c r="Q1070">
        <v>3325</v>
      </c>
      <c r="R1070">
        <v>151</v>
      </c>
      <c r="S1070" t="b">
        <v>0</v>
      </c>
      <c r="T1070" t="s">
        <v>86</v>
      </c>
      <c r="U1070" t="b">
        <v>0</v>
      </c>
      <c r="V1070" t="s">
        <v>1797</v>
      </c>
      <c r="W1070" s="1">
        <v>44635.693611111114</v>
      </c>
      <c r="X1070">
        <v>116</v>
      </c>
      <c r="Y1070">
        <v>21</v>
      </c>
      <c r="Z1070">
        <v>0</v>
      </c>
      <c r="AA1070">
        <v>21</v>
      </c>
      <c r="AB1070">
        <v>0</v>
      </c>
      <c r="AC1070">
        <v>1</v>
      </c>
      <c r="AD1070">
        <v>7</v>
      </c>
      <c r="AE1070">
        <v>0</v>
      </c>
      <c r="AF1070">
        <v>0</v>
      </c>
      <c r="AG1070">
        <v>0</v>
      </c>
      <c r="AH1070" t="s">
        <v>122</v>
      </c>
      <c r="AI1070" s="1">
        <v>44635.725543981483</v>
      </c>
      <c r="AJ1070">
        <v>35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7</v>
      </c>
      <c r="AQ1070">
        <v>0</v>
      </c>
      <c r="AR1070">
        <v>0</v>
      </c>
      <c r="AS1070">
        <v>0</v>
      </c>
      <c r="AT1070" t="s">
        <v>86</v>
      </c>
      <c r="AU1070" t="s">
        <v>86</v>
      </c>
      <c r="AV1070" t="s">
        <v>86</v>
      </c>
      <c r="AW1070" t="s">
        <v>86</v>
      </c>
      <c r="AX1070" t="s">
        <v>86</v>
      </c>
      <c r="AY1070" t="s">
        <v>86</v>
      </c>
      <c r="AZ1070" t="s">
        <v>86</v>
      </c>
      <c r="BA1070" t="s">
        <v>86</v>
      </c>
      <c r="BB1070" t="s">
        <v>86</v>
      </c>
      <c r="BC1070" t="s">
        <v>86</v>
      </c>
      <c r="BD1070" t="s">
        <v>86</v>
      </c>
      <c r="BE1070" t="s">
        <v>86</v>
      </c>
    </row>
    <row r="1071" spans="1:57" x14ac:dyDescent="0.45">
      <c r="A1071" t="s">
        <v>2355</v>
      </c>
      <c r="B1071" t="s">
        <v>77</v>
      </c>
      <c r="C1071" t="s">
        <v>2301</v>
      </c>
      <c r="D1071" t="s">
        <v>79</v>
      </c>
      <c r="E1071" s="2" t="str">
        <f t="shared" si="21"/>
        <v>FX22036731</v>
      </c>
      <c r="F1071" t="s">
        <v>80</v>
      </c>
      <c r="G1071" t="s">
        <v>80</v>
      </c>
      <c r="H1071" t="s">
        <v>81</v>
      </c>
      <c r="I1071" t="s">
        <v>2356</v>
      </c>
      <c r="J1071">
        <v>28</v>
      </c>
      <c r="K1071" t="s">
        <v>83</v>
      </c>
      <c r="L1071" t="s">
        <v>84</v>
      </c>
      <c r="M1071" t="s">
        <v>85</v>
      </c>
      <c r="N1071">
        <v>2</v>
      </c>
      <c r="O1071" s="1">
        <v>44635.686122685183</v>
      </c>
      <c r="P1071" s="1">
        <v>44635.726030092592</v>
      </c>
      <c r="Q1071">
        <v>3153</v>
      </c>
      <c r="R1071">
        <v>295</v>
      </c>
      <c r="S1071" t="b">
        <v>0</v>
      </c>
      <c r="T1071" t="s">
        <v>86</v>
      </c>
      <c r="U1071" t="b">
        <v>0</v>
      </c>
      <c r="V1071" t="s">
        <v>1841</v>
      </c>
      <c r="W1071" s="1">
        <v>44635.6953587963</v>
      </c>
      <c r="X1071">
        <v>254</v>
      </c>
      <c r="Y1071">
        <v>21</v>
      </c>
      <c r="Z1071">
        <v>0</v>
      </c>
      <c r="AA1071">
        <v>21</v>
      </c>
      <c r="AB1071">
        <v>0</v>
      </c>
      <c r="AC1071">
        <v>0</v>
      </c>
      <c r="AD1071">
        <v>7</v>
      </c>
      <c r="AE1071">
        <v>0</v>
      </c>
      <c r="AF1071">
        <v>0</v>
      </c>
      <c r="AG1071">
        <v>0</v>
      </c>
      <c r="AH1071" t="s">
        <v>122</v>
      </c>
      <c r="AI1071" s="1">
        <v>44635.726030092592</v>
      </c>
      <c r="AJ1071">
        <v>41</v>
      </c>
      <c r="AK1071">
        <v>2</v>
      </c>
      <c r="AL1071">
        <v>0</v>
      </c>
      <c r="AM1071">
        <v>2</v>
      </c>
      <c r="AN1071">
        <v>0</v>
      </c>
      <c r="AO1071">
        <v>1</v>
      </c>
      <c r="AP1071">
        <v>5</v>
      </c>
      <c r="AQ1071">
        <v>0</v>
      </c>
      <c r="AR1071">
        <v>0</v>
      </c>
      <c r="AS1071">
        <v>0</v>
      </c>
      <c r="AT1071" t="s">
        <v>86</v>
      </c>
      <c r="AU1071" t="s">
        <v>86</v>
      </c>
      <c r="AV1071" t="s">
        <v>86</v>
      </c>
      <c r="AW1071" t="s">
        <v>86</v>
      </c>
      <c r="AX1071" t="s">
        <v>86</v>
      </c>
      <c r="AY1071" t="s">
        <v>86</v>
      </c>
      <c r="AZ1071" t="s">
        <v>86</v>
      </c>
      <c r="BA1071" t="s">
        <v>86</v>
      </c>
      <c r="BB1071" t="s">
        <v>86</v>
      </c>
      <c r="BC1071" t="s">
        <v>86</v>
      </c>
      <c r="BD1071" t="s">
        <v>86</v>
      </c>
      <c r="BE1071" t="s">
        <v>86</v>
      </c>
    </row>
    <row r="1072" spans="1:57" x14ac:dyDescent="0.45">
      <c r="A1072" t="s">
        <v>2357</v>
      </c>
      <c r="B1072" t="s">
        <v>77</v>
      </c>
      <c r="C1072" t="s">
        <v>2358</v>
      </c>
      <c r="D1072" t="s">
        <v>79</v>
      </c>
      <c r="E1072" s="2" t="str">
        <f>HYPERLINK("capsilon://?command=openfolder&amp;siteaddress=FAM.docvelocity-na8.net&amp;folderid=FXDF76E3BE-F77C-CBD8-F7A0-8660655C58DA","FX22036398")</f>
        <v>FX22036398</v>
      </c>
      <c r="F1072" t="s">
        <v>80</v>
      </c>
      <c r="G1072" t="s">
        <v>80</v>
      </c>
      <c r="H1072" t="s">
        <v>81</v>
      </c>
      <c r="I1072" t="s">
        <v>2359</v>
      </c>
      <c r="J1072">
        <v>0</v>
      </c>
      <c r="K1072" t="s">
        <v>83</v>
      </c>
      <c r="L1072" t="s">
        <v>84</v>
      </c>
      <c r="M1072" t="s">
        <v>85</v>
      </c>
      <c r="N1072">
        <v>2</v>
      </c>
      <c r="O1072" s="1">
        <v>44635.690405092595</v>
      </c>
      <c r="P1072" s="1">
        <v>44635.726273148146</v>
      </c>
      <c r="Q1072">
        <v>2897</v>
      </c>
      <c r="R1072">
        <v>202</v>
      </c>
      <c r="S1072" t="b">
        <v>0</v>
      </c>
      <c r="T1072" t="s">
        <v>86</v>
      </c>
      <c r="U1072" t="b">
        <v>0</v>
      </c>
      <c r="V1072" t="s">
        <v>2108</v>
      </c>
      <c r="W1072" s="1">
        <v>44635.694930555554</v>
      </c>
      <c r="X1072">
        <v>182</v>
      </c>
      <c r="Y1072">
        <v>9</v>
      </c>
      <c r="Z1072">
        <v>0</v>
      </c>
      <c r="AA1072">
        <v>9</v>
      </c>
      <c r="AB1072">
        <v>0</v>
      </c>
      <c r="AC1072">
        <v>1</v>
      </c>
      <c r="AD1072">
        <v>-9</v>
      </c>
      <c r="AE1072">
        <v>0</v>
      </c>
      <c r="AF1072">
        <v>0</v>
      </c>
      <c r="AG1072">
        <v>0</v>
      </c>
      <c r="AH1072" t="s">
        <v>122</v>
      </c>
      <c r="AI1072" s="1">
        <v>44635.726273148146</v>
      </c>
      <c r="AJ1072">
        <v>20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-9</v>
      </c>
      <c r="AQ1072">
        <v>0</v>
      </c>
      <c r="AR1072">
        <v>0</v>
      </c>
      <c r="AS1072">
        <v>0</v>
      </c>
      <c r="AT1072" t="s">
        <v>86</v>
      </c>
      <c r="AU1072" t="s">
        <v>86</v>
      </c>
      <c r="AV1072" t="s">
        <v>86</v>
      </c>
      <c r="AW1072" t="s">
        <v>86</v>
      </c>
      <c r="AX1072" t="s">
        <v>86</v>
      </c>
      <c r="AY1072" t="s">
        <v>86</v>
      </c>
      <c r="AZ1072" t="s">
        <v>86</v>
      </c>
      <c r="BA1072" t="s">
        <v>86</v>
      </c>
      <c r="BB1072" t="s">
        <v>86</v>
      </c>
      <c r="BC1072" t="s">
        <v>86</v>
      </c>
      <c r="BD1072" t="s">
        <v>86</v>
      </c>
      <c r="BE1072" t="s">
        <v>86</v>
      </c>
    </row>
    <row r="1073" spans="1:57" x14ac:dyDescent="0.45">
      <c r="A1073" t="s">
        <v>2360</v>
      </c>
      <c r="B1073" t="s">
        <v>77</v>
      </c>
      <c r="C1073" t="s">
        <v>2298</v>
      </c>
      <c r="D1073" t="s">
        <v>79</v>
      </c>
      <c r="E1073" s="2" t="str">
        <f>HYPERLINK("capsilon://?command=openfolder&amp;siteaddress=FAM.docvelocity-na8.net&amp;folderid=FX5BD964B0-B490-281F-C4C8-53D41A8F22BF","FX220211583")</f>
        <v>FX220211583</v>
      </c>
      <c r="F1073" t="s">
        <v>80</v>
      </c>
      <c r="G1073" t="s">
        <v>80</v>
      </c>
      <c r="H1073" t="s">
        <v>81</v>
      </c>
      <c r="I1073" t="s">
        <v>2361</v>
      </c>
      <c r="J1073">
        <v>0</v>
      </c>
      <c r="K1073" t="s">
        <v>83</v>
      </c>
      <c r="L1073" t="s">
        <v>84</v>
      </c>
      <c r="M1073" t="s">
        <v>85</v>
      </c>
      <c r="N1073">
        <v>2</v>
      </c>
      <c r="O1073" s="1">
        <v>44621.130023148151</v>
      </c>
      <c r="P1073" s="1">
        <v>44621.46670138889</v>
      </c>
      <c r="Q1073">
        <v>26085</v>
      </c>
      <c r="R1073">
        <v>3004</v>
      </c>
      <c r="S1073" t="b">
        <v>0</v>
      </c>
      <c r="T1073" t="s">
        <v>86</v>
      </c>
      <c r="U1073" t="b">
        <v>1</v>
      </c>
      <c r="V1073" t="s">
        <v>815</v>
      </c>
      <c r="W1073" s="1">
        <v>44621.180648148147</v>
      </c>
      <c r="X1073">
        <v>2422</v>
      </c>
      <c r="Y1073">
        <v>174</v>
      </c>
      <c r="Z1073">
        <v>0</v>
      </c>
      <c r="AA1073">
        <v>174</v>
      </c>
      <c r="AB1073">
        <v>0</v>
      </c>
      <c r="AC1073">
        <v>150</v>
      </c>
      <c r="AD1073">
        <v>-174</v>
      </c>
      <c r="AE1073">
        <v>0</v>
      </c>
      <c r="AF1073">
        <v>0</v>
      </c>
      <c r="AG1073">
        <v>0</v>
      </c>
      <c r="AH1073" t="s">
        <v>257</v>
      </c>
      <c r="AI1073" s="1">
        <v>44621.46670138889</v>
      </c>
      <c r="AJ1073">
        <v>531</v>
      </c>
      <c r="AK1073">
        <v>5</v>
      </c>
      <c r="AL1073">
        <v>0</v>
      </c>
      <c r="AM1073">
        <v>5</v>
      </c>
      <c r="AN1073">
        <v>0</v>
      </c>
      <c r="AO1073">
        <v>4</v>
      </c>
      <c r="AP1073">
        <v>-179</v>
      </c>
      <c r="AQ1073">
        <v>0</v>
      </c>
      <c r="AR1073">
        <v>0</v>
      </c>
      <c r="AS1073">
        <v>0</v>
      </c>
      <c r="AT1073" t="s">
        <v>86</v>
      </c>
      <c r="AU1073" t="s">
        <v>86</v>
      </c>
      <c r="AV1073" t="s">
        <v>86</v>
      </c>
      <c r="AW1073" t="s">
        <v>86</v>
      </c>
      <c r="AX1073" t="s">
        <v>86</v>
      </c>
      <c r="AY1073" t="s">
        <v>86</v>
      </c>
      <c r="AZ1073" t="s">
        <v>86</v>
      </c>
      <c r="BA1073" t="s">
        <v>86</v>
      </c>
      <c r="BB1073" t="s">
        <v>86</v>
      </c>
      <c r="BC1073" t="s">
        <v>86</v>
      </c>
      <c r="BD1073" t="s">
        <v>86</v>
      </c>
      <c r="BE1073" t="s">
        <v>86</v>
      </c>
    </row>
    <row r="1074" spans="1:57" x14ac:dyDescent="0.45">
      <c r="A1074" t="s">
        <v>2362</v>
      </c>
      <c r="B1074" t="s">
        <v>77</v>
      </c>
      <c r="C1074" t="s">
        <v>2363</v>
      </c>
      <c r="D1074" t="s">
        <v>79</v>
      </c>
      <c r="E1074" s="2" t="str">
        <f>HYPERLINK("capsilon://?command=openfolder&amp;siteaddress=FAM.docvelocity-na8.net&amp;folderid=FX71041F63-1108-7904-0B69-0669E526E516","FX22036116")</f>
        <v>FX22036116</v>
      </c>
      <c r="F1074" t="s">
        <v>80</v>
      </c>
      <c r="G1074" t="s">
        <v>80</v>
      </c>
      <c r="H1074" t="s">
        <v>81</v>
      </c>
      <c r="I1074" t="s">
        <v>2364</v>
      </c>
      <c r="J1074">
        <v>192</v>
      </c>
      <c r="K1074" t="s">
        <v>83</v>
      </c>
      <c r="L1074" t="s">
        <v>84</v>
      </c>
      <c r="M1074" t="s">
        <v>85</v>
      </c>
      <c r="N1074">
        <v>1</v>
      </c>
      <c r="O1074" s="1">
        <v>44635.694988425923</v>
      </c>
      <c r="P1074" s="1">
        <v>44635.748796296299</v>
      </c>
      <c r="Q1074">
        <v>4134</v>
      </c>
      <c r="R1074">
        <v>515</v>
      </c>
      <c r="S1074" t="b">
        <v>0</v>
      </c>
      <c r="T1074" t="s">
        <v>86</v>
      </c>
      <c r="U1074" t="b">
        <v>0</v>
      </c>
      <c r="V1074" t="s">
        <v>815</v>
      </c>
      <c r="W1074" s="1">
        <v>44635.748796296299</v>
      </c>
      <c r="X1074">
        <v>211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192</v>
      </c>
      <c r="AE1074">
        <v>180</v>
      </c>
      <c r="AF1074">
        <v>0</v>
      </c>
      <c r="AG1074">
        <v>9</v>
      </c>
      <c r="AH1074" t="s">
        <v>86</v>
      </c>
      <c r="AI1074" t="s">
        <v>86</v>
      </c>
      <c r="AJ1074" t="s">
        <v>86</v>
      </c>
      <c r="AK1074" t="s">
        <v>86</v>
      </c>
      <c r="AL1074" t="s">
        <v>86</v>
      </c>
      <c r="AM1074" t="s">
        <v>86</v>
      </c>
      <c r="AN1074" t="s">
        <v>86</v>
      </c>
      <c r="AO1074" t="s">
        <v>86</v>
      </c>
      <c r="AP1074" t="s">
        <v>86</v>
      </c>
      <c r="AQ1074" t="s">
        <v>86</v>
      </c>
      <c r="AR1074" t="s">
        <v>86</v>
      </c>
      <c r="AS1074" t="s">
        <v>86</v>
      </c>
      <c r="AT1074" t="s">
        <v>86</v>
      </c>
      <c r="AU1074" t="s">
        <v>86</v>
      </c>
      <c r="AV1074" t="s">
        <v>86</v>
      </c>
      <c r="AW1074" t="s">
        <v>86</v>
      </c>
      <c r="AX1074" t="s">
        <v>86</v>
      </c>
      <c r="AY1074" t="s">
        <v>86</v>
      </c>
      <c r="AZ1074" t="s">
        <v>86</v>
      </c>
      <c r="BA1074" t="s">
        <v>86</v>
      </c>
      <c r="BB1074" t="s">
        <v>86</v>
      </c>
      <c r="BC1074" t="s">
        <v>86</v>
      </c>
      <c r="BD1074" t="s">
        <v>86</v>
      </c>
      <c r="BE1074" t="s">
        <v>86</v>
      </c>
    </row>
    <row r="1075" spans="1:57" x14ac:dyDescent="0.45">
      <c r="A1075" t="s">
        <v>2365</v>
      </c>
      <c r="B1075" t="s">
        <v>77</v>
      </c>
      <c r="C1075" t="s">
        <v>2276</v>
      </c>
      <c r="D1075" t="s">
        <v>79</v>
      </c>
      <c r="E1075" s="2" t="str">
        <f>HYPERLINK("capsilon://?command=openfolder&amp;siteaddress=FAM.docvelocity-na8.net&amp;folderid=FX53DB2887-59AE-82E9-3A9C-E3B376EA5528","FX22036442")</f>
        <v>FX22036442</v>
      </c>
      <c r="F1075" t="s">
        <v>80</v>
      </c>
      <c r="G1075" t="s">
        <v>80</v>
      </c>
      <c r="H1075" t="s">
        <v>81</v>
      </c>
      <c r="I1075" t="s">
        <v>2366</v>
      </c>
      <c r="J1075">
        <v>0</v>
      </c>
      <c r="K1075" t="s">
        <v>83</v>
      </c>
      <c r="L1075" t="s">
        <v>84</v>
      </c>
      <c r="M1075" t="s">
        <v>85</v>
      </c>
      <c r="N1075">
        <v>2</v>
      </c>
      <c r="O1075" s="1">
        <v>44635.702094907407</v>
      </c>
      <c r="P1075" s="1">
        <v>44635.726631944446</v>
      </c>
      <c r="Q1075">
        <v>1926</v>
      </c>
      <c r="R1075">
        <v>194</v>
      </c>
      <c r="S1075" t="b">
        <v>0</v>
      </c>
      <c r="T1075" t="s">
        <v>86</v>
      </c>
      <c r="U1075" t="b">
        <v>0</v>
      </c>
      <c r="V1075" t="s">
        <v>2086</v>
      </c>
      <c r="W1075" s="1">
        <v>44635.704155092593</v>
      </c>
      <c r="X1075">
        <v>164</v>
      </c>
      <c r="Y1075">
        <v>9</v>
      </c>
      <c r="Z1075">
        <v>0</v>
      </c>
      <c r="AA1075">
        <v>9</v>
      </c>
      <c r="AB1075">
        <v>0</v>
      </c>
      <c r="AC1075">
        <v>3</v>
      </c>
      <c r="AD1075">
        <v>-9</v>
      </c>
      <c r="AE1075">
        <v>0</v>
      </c>
      <c r="AF1075">
        <v>0</v>
      </c>
      <c r="AG1075">
        <v>0</v>
      </c>
      <c r="AH1075" t="s">
        <v>122</v>
      </c>
      <c r="AI1075" s="1">
        <v>44635.726631944446</v>
      </c>
      <c r="AJ1075">
        <v>30</v>
      </c>
      <c r="AK1075">
        <v>2</v>
      </c>
      <c r="AL1075">
        <v>0</v>
      </c>
      <c r="AM1075">
        <v>2</v>
      </c>
      <c r="AN1075">
        <v>0</v>
      </c>
      <c r="AO1075">
        <v>1</v>
      </c>
      <c r="AP1075">
        <v>-11</v>
      </c>
      <c r="AQ1075">
        <v>0</v>
      </c>
      <c r="AR1075">
        <v>0</v>
      </c>
      <c r="AS1075">
        <v>0</v>
      </c>
      <c r="AT1075" t="s">
        <v>86</v>
      </c>
      <c r="AU1075" t="s">
        <v>86</v>
      </c>
      <c r="AV1075" t="s">
        <v>86</v>
      </c>
      <c r="AW1075" t="s">
        <v>86</v>
      </c>
      <c r="AX1075" t="s">
        <v>86</v>
      </c>
      <c r="AY1075" t="s">
        <v>86</v>
      </c>
      <c r="AZ1075" t="s">
        <v>86</v>
      </c>
      <c r="BA1075" t="s">
        <v>86</v>
      </c>
      <c r="BB1075" t="s">
        <v>86</v>
      </c>
      <c r="BC1075" t="s">
        <v>86</v>
      </c>
      <c r="BD1075" t="s">
        <v>86</v>
      </c>
      <c r="BE1075" t="s">
        <v>86</v>
      </c>
    </row>
    <row r="1076" spans="1:57" x14ac:dyDescent="0.45">
      <c r="A1076" t="s">
        <v>2367</v>
      </c>
      <c r="B1076" t="s">
        <v>77</v>
      </c>
      <c r="C1076" t="s">
        <v>2368</v>
      </c>
      <c r="D1076" t="s">
        <v>79</v>
      </c>
      <c r="E1076" s="2" t="str">
        <f>HYPERLINK("capsilon://?command=openfolder&amp;siteaddress=FAM.docvelocity-na8.net&amp;folderid=FXB06F5F82-1166-8642-CF20-FE961556BBDD","FX22036848")</f>
        <v>FX22036848</v>
      </c>
      <c r="F1076" t="s">
        <v>80</v>
      </c>
      <c r="G1076" t="s">
        <v>80</v>
      </c>
      <c r="H1076" t="s">
        <v>81</v>
      </c>
      <c r="I1076" t="s">
        <v>2369</v>
      </c>
      <c r="J1076">
        <v>282</v>
      </c>
      <c r="K1076" t="s">
        <v>83</v>
      </c>
      <c r="L1076" t="s">
        <v>84</v>
      </c>
      <c r="M1076" t="s">
        <v>85</v>
      </c>
      <c r="N1076">
        <v>1</v>
      </c>
      <c r="O1076" s="1">
        <v>44635.705868055556</v>
      </c>
      <c r="P1076" s="1">
        <v>44635.753668981481</v>
      </c>
      <c r="Q1076">
        <v>3348</v>
      </c>
      <c r="R1076">
        <v>782</v>
      </c>
      <c r="S1076" t="b">
        <v>0</v>
      </c>
      <c r="T1076" t="s">
        <v>86</v>
      </c>
      <c r="U1076" t="b">
        <v>0</v>
      </c>
      <c r="V1076" t="s">
        <v>815</v>
      </c>
      <c r="W1076" s="1">
        <v>44635.753668981481</v>
      </c>
      <c r="X1076">
        <v>420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282</v>
      </c>
      <c r="AE1076">
        <v>256</v>
      </c>
      <c r="AF1076">
        <v>0</v>
      </c>
      <c r="AG1076">
        <v>10</v>
      </c>
      <c r="AH1076" t="s">
        <v>86</v>
      </c>
      <c r="AI1076" t="s">
        <v>86</v>
      </c>
      <c r="AJ1076" t="s">
        <v>86</v>
      </c>
      <c r="AK1076" t="s">
        <v>86</v>
      </c>
      <c r="AL1076" t="s">
        <v>86</v>
      </c>
      <c r="AM1076" t="s">
        <v>86</v>
      </c>
      <c r="AN1076" t="s">
        <v>86</v>
      </c>
      <c r="AO1076" t="s">
        <v>86</v>
      </c>
      <c r="AP1076" t="s">
        <v>86</v>
      </c>
      <c r="AQ1076" t="s">
        <v>86</v>
      </c>
      <c r="AR1076" t="s">
        <v>86</v>
      </c>
      <c r="AS1076" t="s">
        <v>86</v>
      </c>
      <c r="AT1076" t="s">
        <v>86</v>
      </c>
      <c r="AU1076" t="s">
        <v>86</v>
      </c>
      <c r="AV1076" t="s">
        <v>86</v>
      </c>
      <c r="AW1076" t="s">
        <v>86</v>
      </c>
      <c r="AX1076" t="s">
        <v>86</v>
      </c>
      <c r="AY1076" t="s">
        <v>86</v>
      </c>
      <c r="AZ1076" t="s">
        <v>86</v>
      </c>
      <c r="BA1076" t="s">
        <v>86</v>
      </c>
      <c r="BB1076" t="s">
        <v>86</v>
      </c>
      <c r="BC1076" t="s">
        <v>86</v>
      </c>
      <c r="BD1076" t="s">
        <v>86</v>
      </c>
      <c r="BE1076" t="s">
        <v>86</v>
      </c>
    </row>
    <row r="1077" spans="1:57" x14ac:dyDescent="0.45">
      <c r="A1077" t="s">
        <v>2370</v>
      </c>
      <c r="B1077" t="s">
        <v>77</v>
      </c>
      <c r="C1077" t="s">
        <v>2371</v>
      </c>
      <c r="D1077" t="s">
        <v>79</v>
      </c>
      <c r="E1077" s="2" t="str">
        <f>HYPERLINK("capsilon://?command=openfolder&amp;siteaddress=FAM.docvelocity-na8.net&amp;folderid=FXA5A94CE7-BDAD-4CEF-2C89-816C99D48EAC","FX22031126")</f>
        <v>FX22031126</v>
      </c>
      <c r="F1077" t="s">
        <v>80</v>
      </c>
      <c r="G1077" t="s">
        <v>80</v>
      </c>
      <c r="H1077" t="s">
        <v>81</v>
      </c>
      <c r="I1077" t="s">
        <v>2372</v>
      </c>
      <c r="J1077">
        <v>389</v>
      </c>
      <c r="K1077" t="s">
        <v>83</v>
      </c>
      <c r="L1077" t="s">
        <v>84</v>
      </c>
      <c r="M1077" t="s">
        <v>85</v>
      </c>
      <c r="N1077">
        <v>1</v>
      </c>
      <c r="O1077" s="1">
        <v>44635.706643518519</v>
      </c>
      <c r="P1077" s="1">
        <v>44635.756412037037</v>
      </c>
      <c r="Q1077">
        <v>3741</v>
      </c>
      <c r="R1077">
        <v>559</v>
      </c>
      <c r="S1077" t="b">
        <v>0</v>
      </c>
      <c r="T1077" t="s">
        <v>86</v>
      </c>
      <c r="U1077" t="b">
        <v>0</v>
      </c>
      <c r="V1077" t="s">
        <v>815</v>
      </c>
      <c r="W1077" s="1">
        <v>44635.756412037037</v>
      </c>
      <c r="X1077">
        <v>236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389</v>
      </c>
      <c r="AE1077">
        <v>323</v>
      </c>
      <c r="AF1077">
        <v>0</v>
      </c>
      <c r="AG1077">
        <v>10</v>
      </c>
      <c r="AH1077" t="s">
        <v>86</v>
      </c>
      <c r="AI1077" t="s">
        <v>86</v>
      </c>
      <c r="AJ1077" t="s">
        <v>86</v>
      </c>
      <c r="AK1077" t="s">
        <v>86</v>
      </c>
      <c r="AL1077" t="s">
        <v>86</v>
      </c>
      <c r="AM1077" t="s">
        <v>86</v>
      </c>
      <c r="AN1077" t="s">
        <v>86</v>
      </c>
      <c r="AO1077" t="s">
        <v>86</v>
      </c>
      <c r="AP1077" t="s">
        <v>86</v>
      </c>
      <c r="AQ1077" t="s">
        <v>86</v>
      </c>
      <c r="AR1077" t="s">
        <v>86</v>
      </c>
      <c r="AS1077" t="s">
        <v>86</v>
      </c>
      <c r="AT1077" t="s">
        <v>86</v>
      </c>
      <c r="AU1077" t="s">
        <v>86</v>
      </c>
      <c r="AV1077" t="s">
        <v>86</v>
      </c>
      <c r="AW1077" t="s">
        <v>86</v>
      </c>
      <c r="AX1077" t="s">
        <v>86</v>
      </c>
      <c r="AY1077" t="s">
        <v>86</v>
      </c>
      <c r="AZ1077" t="s">
        <v>86</v>
      </c>
      <c r="BA1077" t="s">
        <v>86</v>
      </c>
      <c r="BB1077" t="s">
        <v>86</v>
      </c>
      <c r="BC1077" t="s">
        <v>86</v>
      </c>
      <c r="BD1077" t="s">
        <v>86</v>
      </c>
      <c r="BE1077" t="s">
        <v>86</v>
      </c>
    </row>
    <row r="1078" spans="1:57" x14ac:dyDescent="0.45">
      <c r="A1078" t="s">
        <v>2373</v>
      </c>
      <c r="B1078" t="s">
        <v>77</v>
      </c>
      <c r="C1078" t="s">
        <v>2374</v>
      </c>
      <c r="D1078" t="s">
        <v>79</v>
      </c>
      <c r="E1078" s="2" t="str">
        <f>HYPERLINK("capsilon://?command=openfolder&amp;siteaddress=FAM.docvelocity-na8.net&amp;folderid=FX84E6C1EF-54D5-93A9-1027-3ED4F52D7A5D","FX22032282")</f>
        <v>FX22032282</v>
      </c>
      <c r="F1078" t="s">
        <v>80</v>
      </c>
      <c r="G1078" t="s">
        <v>80</v>
      </c>
      <c r="H1078" t="s">
        <v>81</v>
      </c>
      <c r="I1078" t="s">
        <v>2375</v>
      </c>
      <c r="J1078">
        <v>110</v>
      </c>
      <c r="K1078" t="s">
        <v>83</v>
      </c>
      <c r="L1078" t="s">
        <v>84</v>
      </c>
      <c r="M1078" t="s">
        <v>85</v>
      </c>
      <c r="N1078">
        <v>1</v>
      </c>
      <c r="O1078" s="1">
        <v>44635.709722222222</v>
      </c>
      <c r="P1078" s="1">
        <v>44635.714282407411</v>
      </c>
      <c r="Q1078">
        <v>159</v>
      </c>
      <c r="R1078">
        <v>235</v>
      </c>
      <c r="S1078" t="b">
        <v>0</v>
      </c>
      <c r="T1078" t="s">
        <v>86</v>
      </c>
      <c r="U1078" t="b">
        <v>0</v>
      </c>
      <c r="V1078" t="s">
        <v>1895</v>
      </c>
      <c r="W1078" s="1">
        <v>44635.714282407411</v>
      </c>
      <c r="X1078">
        <v>203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110</v>
      </c>
      <c r="AE1078">
        <v>98</v>
      </c>
      <c r="AF1078">
        <v>0</v>
      </c>
      <c r="AG1078">
        <v>4</v>
      </c>
      <c r="AH1078" t="s">
        <v>86</v>
      </c>
      <c r="AI1078" t="s">
        <v>86</v>
      </c>
      <c r="AJ1078" t="s">
        <v>86</v>
      </c>
      <c r="AK1078" t="s">
        <v>86</v>
      </c>
      <c r="AL1078" t="s">
        <v>86</v>
      </c>
      <c r="AM1078" t="s">
        <v>86</v>
      </c>
      <c r="AN1078" t="s">
        <v>86</v>
      </c>
      <c r="AO1078" t="s">
        <v>86</v>
      </c>
      <c r="AP1078" t="s">
        <v>86</v>
      </c>
      <c r="AQ1078" t="s">
        <v>86</v>
      </c>
      <c r="AR1078" t="s">
        <v>86</v>
      </c>
      <c r="AS1078" t="s">
        <v>86</v>
      </c>
      <c r="AT1078" t="s">
        <v>86</v>
      </c>
      <c r="AU1078" t="s">
        <v>86</v>
      </c>
      <c r="AV1078" t="s">
        <v>86</v>
      </c>
      <c r="AW1078" t="s">
        <v>86</v>
      </c>
      <c r="AX1078" t="s">
        <v>86</v>
      </c>
      <c r="AY1078" t="s">
        <v>86</v>
      </c>
      <c r="AZ1078" t="s">
        <v>86</v>
      </c>
      <c r="BA1078" t="s">
        <v>86</v>
      </c>
      <c r="BB1078" t="s">
        <v>86</v>
      </c>
      <c r="BC1078" t="s">
        <v>86</v>
      </c>
      <c r="BD1078" t="s">
        <v>86</v>
      </c>
      <c r="BE1078" t="s">
        <v>86</v>
      </c>
    </row>
    <row r="1079" spans="1:57" x14ac:dyDescent="0.45">
      <c r="A1079" t="s">
        <v>2376</v>
      </c>
      <c r="B1079" t="s">
        <v>77</v>
      </c>
      <c r="C1079" t="s">
        <v>2377</v>
      </c>
      <c r="D1079" t="s">
        <v>79</v>
      </c>
      <c r="E1079" s="2" t="str">
        <f>HYPERLINK("capsilon://?command=openfolder&amp;siteaddress=FAM.docvelocity-na8.net&amp;folderid=FX0CD1F446-5E60-5C8D-23DA-43811EE7660A","FX22035502")</f>
        <v>FX22035502</v>
      </c>
      <c r="F1079" t="s">
        <v>80</v>
      </c>
      <c r="G1079" t="s">
        <v>80</v>
      </c>
      <c r="H1079" t="s">
        <v>81</v>
      </c>
      <c r="I1079" t="s">
        <v>2378</v>
      </c>
      <c r="J1079">
        <v>0</v>
      </c>
      <c r="K1079" t="s">
        <v>83</v>
      </c>
      <c r="L1079" t="s">
        <v>84</v>
      </c>
      <c r="M1079" t="s">
        <v>85</v>
      </c>
      <c r="N1079">
        <v>2</v>
      </c>
      <c r="O1079" s="1">
        <v>44635.713738425926</v>
      </c>
      <c r="P1079" s="1">
        <v>44635.726898148147</v>
      </c>
      <c r="Q1079">
        <v>1012</v>
      </c>
      <c r="R1079">
        <v>125</v>
      </c>
      <c r="S1079" t="b">
        <v>0</v>
      </c>
      <c r="T1079" t="s">
        <v>86</v>
      </c>
      <c r="U1079" t="b">
        <v>0</v>
      </c>
      <c r="V1079" t="s">
        <v>2088</v>
      </c>
      <c r="W1079" s="1">
        <v>44635.715011574073</v>
      </c>
      <c r="X1079">
        <v>103</v>
      </c>
      <c r="Y1079">
        <v>9</v>
      </c>
      <c r="Z1079">
        <v>0</v>
      </c>
      <c r="AA1079">
        <v>9</v>
      </c>
      <c r="AB1079">
        <v>0</v>
      </c>
      <c r="AC1079">
        <v>1</v>
      </c>
      <c r="AD1079">
        <v>-9</v>
      </c>
      <c r="AE1079">
        <v>0</v>
      </c>
      <c r="AF1079">
        <v>0</v>
      </c>
      <c r="AG1079">
        <v>0</v>
      </c>
      <c r="AH1079" t="s">
        <v>122</v>
      </c>
      <c r="AI1079" s="1">
        <v>44635.726898148147</v>
      </c>
      <c r="AJ1079">
        <v>22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-9</v>
      </c>
      <c r="AQ1079">
        <v>0</v>
      </c>
      <c r="AR1079">
        <v>0</v>
      </c>
      <c r="AS1079">
        <v>0</v>
      </c>
      <c r="AT1079" t="s">
        <v>86</v>
      </c>
      <c r="AU1079" t="s">
        <v>86</v>
      </c>
      <c r="AV1079" t="s">
        <v>86</v>
      </c>
      <c r="AW1079" t="s">
        <v>86</v>
      </c>
      <c r="AX1079" t="s">
        <v>86</v>
      </c>
      <c r="AY1079" t="s">
        <v>86</v>
      </c>
      <c r="AZ1079" t="s">
        <v>86</v>
      </c>
      <c r="BA1079" t="s">
        <v>86</v>
      </c>
      <c r="BB1079" t="s">
        <v>86</v>
      </c>
      <c r="BC1079" t="s">
        <v>86</v>
      </c>
      <c r="BD1079" t="s">
        <v>86</v>
      </c>
      <c r="BE1079" t="s">
        <v>86</v>
      </c>
    </row>
    <row r="1080" spans="1:57" x14ac:dyDescent="0.45">
      <c r="A1080" t="s">
        <v>2379</v>
      </c>
      <c r="B1080" t="s">
        <v>77</v>
      </c>
      <c r="C1080" t="s">
        <v>2374</v>
      </c>
      <c r="D1080" t="s">
        <v>79</v>
      </c>
      <c r="E1080" s="2" t="str">
        <f>HYPERLINK("capsilon://?command=openfolder&amp;siteaddress=FAM.docvelocity-na8.net&amp;folderid=FX84E6C1EF-54D5-93A9-1027-3ED4F52D7A5D","FX22032282")</f>
        <v>FX22032282</v>
      </c>
      <c r="F1080" t="s">
        <v>80</v>
      </c>
      <c r="G1080" t="s">
        <v>80</v>
      </c>
      <c r="H1080" t="s">
        <v>81</v>
      </c>
      <c r="I1080" t="s">
        <v>2375</v>
      </c>
      <c r="J1080">
        <v>162</v>
      </c>
      <c r="K1080" t="s">
        <v>83</v>
      </c>
      <c r="L1080" t="s">
        <v>84</v>
      </c>
      <c r="M1080" t="s">
        <v>85</v>
      </c>
      <c r="N1080">
        <v>2</v>
      </c>
      <c r="O1080" s="1">
        <v>44635.71502314815</v>
      </c>
      <c r="P1080" s="1">
        <v>44635.721689814818</v>
      </c>
      <c r="Q1080">
        <v>46</v>
      </c>
      <c r="R1080">
        <v>530</v>
      </c>
      <c r="S1080" t="b">
        <v>0</v>
      </c>
      <c r="T1080" t="s">
        <v>86</v>
      </c>
      <c r="U1080" t="b">
        <v>1</v>
      </c>
      <c r="V1080" t="s">
        <v>1895</v>
      </c>
      <c r="W1080" s="1">
        <v>44635.719664351855</v>
      </c>
      <c r="X1080">
        <v>400</v>
      </c>
      <c r="Y1080">
        <v>128</v>
      </c>
      <c r="Z1080">
        <v>0</v>
      </c>
      <c r="AA1080">
        <v>128</v>
      </c>
      <c r="AB1080">
        <v>0</v>
      </c>
      <c r="AC1080">
        <v>16</v>
      </c>
      <c r="AD1080">
        <v>34</v>
      </c>
      <c r="AE1080">
        <v>0</v>
      </c>
      <c r="AF1080">
        <v>0</v>
      </c>
      <c r="AG1080">
        <v>0</v>
      </c>
      <c r="AH1080" t="s">
        <v>122</v>
      </c>
      <c r="AI1080" s="1">
        <v>44635.721689814818</v>
      </c>
      <c r="AJ1080">
        <v>130</v>
      </c>
      <c r="AK1080">
        <v>2</v>
      </c>
      <c r="AL1080">
        <v>0</v>
      </c>
      <c r="AM1080">
        <v>2</v>
      </c>
      <c r="AN1080">
        <v>0</v>
      </c>
      <c r="AO1080">
        <v>1</v>
      </c>
      <c r="AP1080">
        <v>32</v>
      </c>
      <c r="AQ1080">
        <v>0</v>
      </c>
      <c r="AR1080">
        <v>0</v>
      </c>
      <c r="AS1080">
        <v>0</v>
      </c>
      <c r="AT1080" t="s">
        <v>86</v>
      </c>
      <c r="AU1080" t="s">
        <v>86</v>
      </c>
      <c r="AV1080" t="s">
        <v>86</v>
      </c>
      <c r="AW1080" t="s">
        <v>86</v>
      </c>
      <c r="AX1080" t="s">
        <v>86</v>
      </c>
      <c r="AY1080" t="s">
        <v>86</v>
      </c>
      <c r="AZ1080" t="s">
        <v>86</v>
      </c>
      <c r="BA1080" t="s">
        <v>86</v>
      </c>
      <c r="BB1080" t="s">
        <v>86</v>
      </c>
      <c r="BC1080" t="s">
        <v>86</v>
      </c>
      <c r="BD1080" t="s">
        <v>86</v>
      </c>
      <c r="BE1080" t="s">
        <v>86</v>
      </c>
    </row>
    <row r="1081" spans="1:57" x14ac:dyDescent="0.45">
      <c r="A1081" t="s">
        <v>2380</v>
      </c>
      <c r="B1081" t="s">
        <v>77</v>
      </c>
      <c r="C1081" t="s">
        <v>2358</v>
      </c>
      <c r="D1081" t="s">
        <v>79</v>
      </c>
      <c r="E1081" s="2" t="str">
        <f>HYPERLINK("capsilon://?command=openfolder&amp;siteaddress=FAM.docvelocity-na8.net&amp;folderid=FXDF76E3BE-F77C-CBD8-F7A0-8660655C58DA","FX22036398")</f>
        <v>FX22036398</v>
      </c>
      <c r="F1081" t="s">
        <v>80</v>
      </c>
      <c r="G1081" t="s">
        <v>80</v>
      </c>
      <c r="H1081" t="s">
        <v>81</v>
      </c>
      <c r="I1081" t="s">
        <v>2381</v>
      </c>
      <c r="J1081">
        <v>96</v>
      </c>
      <c r="K1081" t="s">
        <v>83</v>
      </c>
      <c r="L1081" t="s">
        <v>84</v>
      </c>
      <c r="M1081" t="s">
        <v>85</v>
      </c>
      <c r="N1081">
        <v>1</v>
      </c>
      <c r="O1081" s="1">
        <v>44635.729814814818</v>
      </c>
      <c r="P1081" s="1">
        <v>44635.734340277777</v>
      </c>
      <c r="Q1081">
        <v>184</v>
      </c>
      <c r="R1081">
        <v>207</v>
      </c>
      <c r="S1081" t="b">
        <v>0</v>
      </c>
      <c r="T1081" t="s">
        <v>86</v>
      </c>
      <c r="U1081" t="b">
        <v>0</v>
      </c>
      <c r="V1081" t="s">
        <v>1895</v>
      </c>
      <c r="W1081" s="1">
        <v>44635.734340277777</v>
      </c>
      <c r="X1081">
        <v>197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96</v>
      </c>
      <c r="AE1081">
        <v>84</v>
      </c>
      <c r="AF1081">
        <v>0</v>
      </c>
      <c r="AG1081">
        <v>4</v>
      </c>
      <c r="AH1081" t="s">
        <v>86</v>
      </c>
      <c r="AI1081" t="s">
        <v>86</v>
      </c>
      <c r="AJ1081" t="s">
        <v>86</v>
      </c>
      <c r="AK1081" t="s">
        <v>86</v>
      </c>
      <c r="AL1081" t="s">
        <v>86</v>
      </c>
      <c r="AM1081" t="s">
        <v>86</v>
      </c>
      <c r="AN1081" t="s">
        <v>86</v>
      </c>
      <c r="AO1081" t="s">
        <v>86</v>
      </c>
      <c r="AP1081" t="s">
        <v>86</v>
      </c>
      <c r="AQ1081" t="s">
        <v>86</v>
      </c>
      <c r="AR1081" t="s">
        <v>86</v>
      </c>
      <c r="AS1081" t="s">
        <v>86</v>
      </c>
      <c r="AT1081" t="s">
        <v>86</v>
      </c>
      <c r="AU1081" t="s">
        <v>86</v>
      </c>
      <c r="AV1081" t="s">
        <v>86</v>
      </c>
      <c r="AW1081" t="s">
        <v>86</v>
      </c>
      <c r="AX1081" t="s">
        <v>86</v>
      </c>
      <c r="AY1081" t="s">
        <v>86</v>
      </c>
      <c r="AZ1081" t="s">
        <v>86</v>
      </c>
      <c r="BA1081" t="s">
        <v>86</v>
      </c>
      <c r="BB1081" t="s">
        <v>86</v>
      </c>
      <c r="BC1081" t="s">
        <v>86</v>
      </c>
      <c r="BD1081" t="s">
        <v>86</v>
      </c>
      <c r="BE1081" t="s">
        <v>86</v>
      </c>
    </row>
    <row r="1082" spans="1:57" x14ac:dyDescent="0.45">
      <c r="A1082" t="s">
        <v>2382</v>
      </c>
      <c r="B1082" t="s">
        <v>77</v>
      </c>
      <c r="C1082" t="s">
        <v>2358</v>
      </c>
      <c r="D1082" t="s">
        <v>79</v>
      </c>
      <c r="E1082" s="2" t="str">
        <f>HYPERLINK("capsilon://?command=openfolder&amp;siteaddress=FAM.docvelocity-na8.net&amp;folderid=FXDF76E3BE-F77C-CBD8-F7A0-8660655C58DA","FX22036398")</f>
        <v>FX22036398</v>
      </c>
      <c r="F1082" t="s">
        <v>80</v>
      </c>
      <c r="G1082" t="s">
        <v>80</v>
      </c>
      <c r="H1082" t="s">
        <v>81</v>
      </c>
      <c r="I1082" t="s">
        <v>2381</v>
      </c>
      <c r="J1082">
        <v>148</v>
      </c>
      <c r="K1082" t="s">
        <v>83</v>
      </c>
      <c r="L1082" t="s">
        <v>84</v>
      </c>
      <c r="M1082" t="s">
        <v>85</v>
      </c>
      <c r="N1082">
        <v>2</v>
      </c>
      <c r="O1082" s="1">
        <v>44635.735092592593</v>
      </c>
      <c r="P1082" s="1">
        <v>44635.748344907406</v>
      </c>
      <c r="Q1082">
        <v>102</v>
      </c>
      <c r="R1082">
        <v>1043</v>
      </c>
      <c r="S1082" t="b">
        <v>0</v>
      </c>
      <c r="T1082" t="s">
        <v>86</v>
      </c>
      <c r="U1082" t="b">
        <v>1</v>
      </c>
      <c r="V1082" t="s">
        <v>1895</v>
      </c>
      <c r="W1082" s="1">
        <v>44635.739004629628</v>
      </c>
      <c r="X1082">
        <v>338</v>
      </c>
      <c r="Y1082">
        <v>124</v>
      </c>
      <c r="Z1082">
        <v>0</v>
      </c>
      <c r="AA1082">
        <v>124</v>
      </c>
      <c r="AB1082">
        <v>0</v>
      </c>
      <c r="AC1082">
        <v>2</v>
      </c>
      <c r="AD1082">
        <v>24</v>
      </c>
      <c r="AE1082">
        <v>0</v>
      </c>
      <c r="AF1082">
        <v>0</v>
      </c>
      <c r="AG1082">
        <v>0</v>
      </c>
      <c r="AH1082" t="s">
        <v>91</v>
      </c>
      <c r="AI1082" s="1">
        <v>44635.748344907406</v>
      </c>
      <c r="AJ1082">
        <v>705</v>
      </c>
      <c r="AK1082">
        <v>2</v>
      </c>
      <c r="AL1082">
        <v>0</v>
      </c>
      <c r="AM1082">
        <v>2</v>
      </c>
      <c r="AN1082">
        <v>0</v>
      </c>
      <c r="AO1082">
        <v>2</v>
      </c>
      <c r="AP1082">
        <v>22</v>
      </c>
      <c r="AQ1082">
        <v>0</v>
      </c>
      <c r="AR1082">
        <v>0</v>
      </c>
      <c r="AS1082">
        <v>0</v>
      </c>
      <c r="AT1082" t="s">
        <v>86</v>
      </c>
      <c r="AU1082" t="s">
        <v>86</v>
      </c>
      <c r="AV1082" t="s">
        <v>86</v>
      </c>
      <c r="AW1082" t="s">
        <v>86</v>
      </c>
      <c r="AX1082" t="s">
        <v>86</v>
      </c>
      <c r="AY1082" t="s">
        <v>86</v>
      </c>
      <c r="AZ1082" t="s">
        <v>86</v>
      </c>
      <c r="BA1082" t="s">
        <v>86</v>
      </c>
      <c r="BB1082" t="s">
        <v>86</v>
      </c>
      <c r="BC1082" t="s">
        <v>86</v>
      </c>
      <c r="BD1082" t="s">
        <v>86</v>
      </c>
      <c r="BE1082" t="s">
        <v>86</v>
      </c>
    </row>
    <row r="1083" spans="1:57" x14ac:dyDescent="0.45">
      <c r="A1083" t="s">
        <v>2383</v>
      </c>
      <c r="B1083" t="s">
        <v>77</v>
      </c>
      <c r="C1083" t="s">
        <v>1183</v>
      </c>
      <c r="D1083" t="s">
        <v>79</v>
      </c>
      <c r="E1083" s="2" t="str">
        <f>HYPERLINK("capsilon://?command=openfolder&amp;siteaddress=FAM.docvelocity-na8.net&amp;folderid=FXAE3F5E47-5C59-F353-BD8B-85EAB67ACF9B","FX22027728")</f>
        <v>FX22027728</v>
      </c>
      <c r="F1083" t="s">
        <v>80</v>
      </c>
      <c r="G1083" t="s">
        <v>80</v>
      </c>
      <c r="H1083" t="s">
        <v>81</v>
      </c>
      <c r="I1083" t="s">
        <v>2293</v>
      </c>
      <c r="J1083">
        <v>320</v>
      </c>
      <c r="K1083" t="s">
        <v>83</v>
      </c>
      <c r="L1083" t="s">
        <v>84</v>
      </c>
      <c r="M1083" t="s">
        <v>85</v>
      </c>
      <c r="N1083">
        <v>2</v>
      </c>
      <c r="O1083" s="1">
        <v>44635.747048611112</v>
      </c>
      <c r="P1083" s="1">
        <v>44635.802083333336</v>
      </c>
      <c r="Q1083">
        <v>2497</v>
      </c>
      <c r="R1083">
        <v>2258</v>
      </c>
      <c r="S1083" t="b">
        <v>0</v>
      </c>
      <c r="T1083" t="s">
        <v>86</v>
      </c>
      <c r="U1083" t="b">
        <v>1</v>
      </c>
      <c r="V1083" t="s">
        <v>1841</v>
      </c>
      <c r="W1083" s="1">
        <v>44635.765520833331</v>
      </c>
      <c r="X1083">
        <v>1593</v>
      </c>
      <c r="Y1083">
        <v>255</v>
      </c>
      <c r="Z1083">
        <v>0</v>
      </c>
      <c r="AA1083">
        <v>255</v>
      </c>
      <c r="AB1083">
        <v>0</v>
      </c>
      <c r="AC1083">
        <v>72</v>
      </c>
      <c r="AD1083">
        <v>65</v>
      </c>
      <c r="AE1083">
        <v>0</v>
      </c>
      <c r="AF1083">
        <v>0</v>
      </c>
      <c r="AG1083">
        <v>0</v>
      </c>
      <c r="AH1083" t="s">
        <v>91</v>
      </c>
      <c r="AI1083" s="1">
        <v>44635.802083333336</v>
      </c>
      <c r="AJ1083">
        <v>646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65</v>
      </c>
      <c r="AQ1083">
        <v>0</v>
      </c>
      <c r="AR1083">
        <v>0</v>
      </c>
      <c r="AS1083">
        <v>0</v>
      </c>
      <c r="AT1083" t="s">
        <v>86</v>
      </c>
      <c r="AU1083" t="s">
        <v>86</v>
      </c>
      <c r="AV1083" t="s">
        <v>86</v>
      </c>
      <c r="AW1083" t="s">
        <v>86</v>
      </c>
      <c r="AX1083" t="s">
        <v>86</v>
      </c>
      <c r="AY1083" t="s">
        <v>86</v>
      </c>
      <c r="AZ1083" t="s">
        <v>86</v>
      </c>
      <c r="BA1083" t="s">
        <v>86</v>
      </c>
      <c r="BB1083" t="s">
        <v>86</v>
      </c>
      <c r="BC1083" t="s">
        <v>86</v>
      </c>
      <c r="BD1083" t="s">
        <v>86</v>
      </c>
      <c r="BE1083" t="s">
        <v>86</v>
      </c>
    </row>
    <row r="1084" spans="1:57" x14ac:dyDescent="0.45">
      <c r="A1084" t="s">
        <v>2384</v>
      </c>
      <c r="B1084" t="s">
        <v>77</v>
      </c>
      <c r="C1084" t="s">
        <v>479</v>
      </c>
      <c r="D1084" t="s">
        <v>79</v>
      </c>
      <c r="E1084" s="2" t="str">
        <f>HYPERLINK("capsilon://?command=openfolder&amp;siteaddress=FAM.docvelocity-na8.net&amp;folderid=FX3B592779-6B71-DDF0-D744-2496AED33B17","FX220345")</f>
        <v>FX220345</v>
      </c>
      <c r="F1084" t="s">
        <v>80</v>
      </c>
      <c r="G1084" t="s">
        <v>80</v>
      </c>
      <c r="H1084" t="s">
        <v>81</v>
      </c>
      <c r="I1084" t="s">
        <v>2385</v>
      </c>
      <c r="J1084">
        <v>0</v>
      </c>
      <c r="K1084" t="s">
        <v>83</v>
      </c>
      <c r="L1084" t="s">
        <v>84</v>
      </c>
      <c r="M1084" t="s">
        <v>85</v>
      </c>
      <c r="N1084">
        <v>1</v>
      </c>
      <c r="O1084" s="1">
        <v>44621.863622685189</v>
      </c>
      <c r="P1084" s="1">
        <v>44621.983668981484</v>
      </c>
      <c r="Q1084">
        <v>9807</v>
      </c>
      <c r="R1084">
        <v>565</v>
      </c>
      <c r="S1084" t="b">
        <v>0</v>
      </c>
      <c r="T1084" t="s">
        <v>86</v>
      </c>
      <c r="U1084" t="b">
        <v>0</v>
      </c>
      <c r="V1084" t="s">
        <v>202</v>
      </c>
      <c r="W1084" s="1">
        <v>44621.983668981484</v>
      </c>
      <c r="X1084">
        <v>565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317</v>
      </c>
      <c r="AF1084">
        <v>0</v>
      </c>
      <c r="AG1084">
        <v>16</v>
      </c>
      <c r="AH1084" t="s">
        <v>86</v>
      </c>
      <c r="AI1084" t="s">
        <v>86</v>
      </c>
      <c r="AJ1084" t="s">
        <v>86</v>
      </c>
      <c r="AK1084" t="s">
        <v>86</v>
      </c>
      <c r="AL1084" t="s">
        <v>86</v>
      </c>
      <c r="AM1084" t="s">
        <v>86</v>
      </c>
      <c r="AN1084" t="s">
        <v>86</v>
      </c>
      <c r="AO1084" t="s">
        <v>86</v>
      </c>
      <c r="AP1084" t="s">
        <v>86</v>
      </c>
      <c r="AQ1084" t="s">
        <v>86</v>
      </c>
      <c r="AR1084" t="s">
        <v>86</v>
      </c>
      <c r="AS1084" t="s">
        <v>86</v>
      </c>
      <c r="AT1084" t="s">
        <v>86</v>
      </c>
      <c r="AU1084" t="s">
        <v>86</v>
      </c>
      <c r="AV1084" t="s">
        <v>86</v>
      </c>
      <c r="AW1084" t="s">
        <v>86</v>
      </c>
      <c r="AX1084" t="s">
        <v>86</v>
      </c>
      <c r="AY1084" t="s">
        <v>86</v>
      </c>
      <c r="AZ1084" t="s">
        <v>86</v>
      </c>
      <c r="BA1084" t="s">
        <v>86</v>
      </c>
      <c r="BB1084" t="s">
        <v>86</v>
      </c>
      <c r="BC1084" t="s">
        <v>86</v>
      </c>
      <c r="BD1084" t="s">
        <v>86</v>
      </c>
      <c r="BE1084" t="s">
        <v>86</v>
      </c>
    </row>
    <row r="1085" spans="1:57" x14ac:dyDescent="0.45">
      <c r="A1085" t="s">
        <v>2386</v>
      </c>
      <c r="B1085" t="s">
        <v>77</v>
      </c>
      <c r="C1085" t="s">
        <v>2363</v>
      </c>
      <c r="D1085" t="s">
        <v>79</v>
      </c>
      <c r="E1085" s="2" t="str">
        <f>HYPERLINK("capsilon://?command=openfolder&amp;siteaddress=FAM.docvelocity-na8.net&amp;folderid=FX71041F63-1108-7904-0B69-0669E526E516","FX22036116")</f>
        <v>FX22036116</v>
      </c>
      <c r="F1085" t="s">
        <v>80</v>
      </c>
      <c r="G1085" t="s">
        <v>80</v>
      </c>
      <c r="H1085" t="s">
        <v>81</v>
      </c>
      <c r="I1085" t="s">
        <v>2364</v>
      </c>
      <c r="J1085">
        <v>376</v>
      </c>
      <c r="K1085" t="s">
        <v>83</v>
      </c>
      <c r="L1085" t="s">
        <v>84</v>
      </c>
      <c r="M1085" t="s">
        <v>85</v>
      </c>
      <c r="N1085">
        <v>2</v>
      </c>
      <c r="O1085" s="1">
        <v>44635.749756944446</v>
      </c>
      <c r="P1085" s="1">
        <v>44635.817152777781</v>
      </c>
      <c r="Q1085">
        <v>2030</v>
      </c>
      <c r="R1085">
        <v>3793</v>
      </c>
      <c r="S1085" t="b">
        <v>0</v>
      </c>
      <c r="T1085" t="s">
        <v>86</v>
      </c>
      <c r="U1085" t="b">
        <v>1</v>
      </c>
      <c r="V1085" t="s">
        <v>1780</v>
      </c>
      <c r="W1085" s="1">
        <v>44635.778668981482</v>
      </c>
      <c r="X1085">
        <v>2492</v>
      </c>
      <c r="Y1085">
        <v>321</v>
      </c>
      <c r="Z1085">
        <v>0</v>
      </c>
      <c r="AA1085">
        <v>321</v>
      </c>
      <c r="AB1085">
        <v>0</v>
      </c>
      <c r="AC1085">
        <v>59</v>
      </c>
      <c r="AD1085">
        <v>55</v>
      </c>
      <c r="AE1085">
        <v>0</v>
      </c>
      <c r="AF1085">
        <v>0</v>
      </c>
      <c r="AG1085">
        <v>0</v>
      </c>
      <c r="AH1085" t="s">
        <v>91</v>
      </c>
      <c r="AI1085" s="1">
        <v>44635.817152777781</v>
      </c>
      <c r="AJ1085">
        <v>1301</v>
      </c>
      <c r="AK1085">
        <v>14</v>
      </c>
      <c r="AL1085">
        <v>0</v>
      </c>
      <c r="AM1085">
        <v>14</v>
      </c>
      <c r="AN1085">
        <v>0</v>
      </c>
      <c r="AO1085">
        <v>14</v>
      </c>
      <c r="AP1085">
        <v>41</v>
      </c>
      <c r="AQ1085">
        <v>0</v>
      </c>
      <c r="AR1085">
        <v>0</v>
      </c>
      <c r="AS1085">
        <v>0</v>
      </c>
      <c r="AT1085" t="s">
        <v>86</v>
      </c>
      <c r="AU1085" t="s">
        <v>86</v>
      </c>
      <c r="AV1085" t="s">
        <v>86</v>
      </c>
      <c r="AW1085" t="s">
        <v>86</v>
      </c>
      <c r="AX1085" t="s">
        <v>86</v>
      </c>
      <c r="AY1085" t="s">
        <v>86</v>
      </c>
      <c r="AZ1085" t="s">
        <v>86</v>
      </c>
      <c r="BA1085" t="s">
        <v>86</v>
      </c>
      <c r="BB1085" t="s">
        <v>86</v>
      </c>
      <c r="BC1085" t="s">
        <v>86</v>
      </c>
      <c r="BD1085" t="s">
        <v>86</v>
      </c>
      <c r="BE1085" t="s">
        <v>86</v>
      </c>
    </row>
    <row r="1086" spans="1:57" x14ac:dyDescent="0.45">
      <c r="A1086" t="s">
        <v>2387</v>
      </c>
      <c r="B1086" t="s">
        <v>77</v>
      </c>
      <c r="C1086" t="s">
        <v>2368</v>
      </c>
      <c r="D1086" t="s">
        <v>79</v>
      </c>
      <c r="E1086" s="2" t="str">
        <f>HYPERLINK("capsilon://?command=openfolder&amp;siteaddress=FAM.docvelocity-na8.net&amp;folderid=FXB06F5F82-1166-8642-CF20-FE961556BBDD","FX22036848")</f>
        <v>FX22036848</v>
      </c>
      <c r="F1086" t="s">
        <v>80</v>
      </c>
      <c r="G1086" t="s">
        <v>80</v>
      </c>
      <c r="H1086" t="s">
        <v>81</v>
      </c>
      <c r="I1086" t="s">
        <v>2369</v>
      </c>
      <c r="J1086">
        <v>386</v>
      </c>
      <c r="K1086" t="s">
        <v>83</v>
      </c>
      <c r="L1086" t="s">
        <v>84</v>
      </c>
      <c r="M1086" t="s">
        <v>85</v>
      </c>
      <c r="N1086">
        <v>2</v>
      </c>
      <c r="O1086" s="1">
        <v>44635.755462962959</v>
      </c>
      <c r="P1086" s="1">
        <v>44636.182743055557</v>
      </c>
      <c r="Q1086">
        <v>33424</v>
      </c>
      <c r="R1086">
        <v>3493</v>
      </c>
      <c r="S1086" t="b">
        <v>0</v>
      </c>
      <c r="T1086" t="s">
        <v>86</v>
      </c>
      <c r="U1086" t="b">
        <v>1</v>
      </c>
      <c r="V1086" t="s">
        <v>1797</v>
      </c>
      <c r="W1086" s="1">
        <v>44635.775300925925</v>
      </c>
      <c r="X1086">
        <v>1699</v>
      </c>
      <c r="Y1086">
        <v>336</v>
      </c>
      <c r="Z1086">
        <v>0</v>
      </c>
      <c r="AA1086">
        <v>336</v>
      </c>
      <c r="AB1086">
        <v>0</v>
      </c>
      <c r="AC1086">
        <v>86</v>
      </c>
      <c r="AD1086">
        <v>50</v>
      </c>
      <c r="AE1086">
        <v>0</v>
      </c>
      <c r="AF1086">
        <v>0</v>
      </c>
      <c r="AG1086">
        <v>0</v>
      </c>
      <c r="AH1086" t="s">
        <v>114</v>
      </c>
      <c r="AI1086" s="1">
        <v>44636.182743055557</v>
      </c>
      <c r="AJ1086">
        <v>788</v>
      </c>
      <c r="AK1086">
        <v>1</v>
      </c>
      <c r="AL1086">
        <v>0</v>
      </c>
      <c r="AM1086">
        <v>1</v>
      </c>
      <c r="AN1086">
        <v>0</v>
      </c>
      <c r="AO1086">
        <v>1</v>
      </c>
      <c r="AP1086">
        <v>49</v>
      </c>
      <c r="AQ1086">
        <v>0</v>
      </c>
      <c r="AR1086">
        <v>0</v>
      </c>
      <c r="AS1086">
        <v>0</v>
      </c>
      <c r="AT1086" t="s">
        <v>86</v>
      </c>
      <c r="AU1086" t="s">
        <v>86</v>
      </c>
      <c r="AV1086" t="s">
        <v>86</v>
      </c>
      <c r="AW1086" t="s">
        <v>86</v>
      </c>
      <c r="AX1086" t="s">
        <v>86</v>
      </c>
      <c r="AY1086" t="s">
        <v>86</v>
      </c>
      <c r="AZ1086" t="s">
        <v>86</v>
      </c>
      <c r="BA1086" t="s">
        <v>86</v>
      </c>
      <c r="BB1086" t="s">
        <v>86</v>
      </c>
      <c r="BC1086" t="s">
        <v>86</v>
      </c>
      <c r="BD1086" t="s">
        <v>86</v>
      </c>
      <c r="BE1086" t="s">
        <v>86</v>
      </c>
    </row>
    <row r="1087" spans="1:57" x14ac:dyDescent="0.45">
      <c r="A1087" t="s">
        <v>2388</v>
      </c>
      <c r="B1087" t="s">
        <v>77</v>
      </c>
      <c r="C1087" t="s">
        <v>2371</v>
      </c>
      <c r="D1087" t="s">
        <v>79</v>
      </c>
      <c r="E1087" s="2" t="str">
        <f>HYPERLINK("capsilon://?command=openfolder&amp;siteaddress=FAM.docvelocity-na8.net&amp;folderid=FXA5A94CE7-BDAD-4CEF-2C89-816C99D48EAC","FX22031126")</f>
        <v>FX22031126</v>
      </c>
      <c r="F1087" t="s">
        <v>80</v>
      </c>
      <c r="G1087" t="s">
        <v>80</v>
      </c>
      <c r="H1087" t="s">
        <v>81</v>
      </c>
      <c r="I1087" t="s">
        <v>2372</v>
      </c>
      <c r="J1087">
        <v>469</v>
      </c>
      <c r="K1087" t="s">
        <v>83</v>
      </c>
      <c r="L1087" t="s">
        <v>84</v>
      </c>
      <c r="M1087" t="s">
        <v>85</v>
      </c>
      <c r="N1087">
        <v>2</v>
      </c>
      <c r="O1087" s="1">
        <v>44635.757361111115</v>
      </c>
      <c r="P1087" s="1">
        <v>44636.230046296296</v>
      </c>
      <c r="Q1087">
        <v>34761</v>
      </c>
      <c r="R1087">
        <v>6079</v>
      </c>
      <c r="S1087" t="b">
        <v>0</v>
      </c>
      <c r="T1087" t="s">
        <v>86</v>
      </c>
      <c r="U1087" t="b">
        <v>1</v>
      </c>
      <c r="V1087" t="s">
        <v>2088</v>
      </c>
      <c r="W1087" s="1">
        <v>44635.786145833335</v>
      </c>
      <c r="X1087">
        <v>2463</v>
      </c>
      <c r="Y1087">
        <v>384</v>
      </c>
      <c r="Z1087">
        <v>0</v>
      </c>
      <c r="AA1087">
        <v>384</v>
      </c>
      <c r="AB1087">
        <v>0</v>
      </c>
      <c r="AC1087">
        <v>133</v>
      </c>
      <c r="AD1087">
        <v>85</v>
      </c>
      <c r="AE1087">
        <v>0</v>
      </c>
      <c r="AF1087">
        <v>0</v>
      </c>
      <c r="AG1087">
        <v>0</v>
      </c>
      <c r="AH1087" t="s">
        <v>551</v>
      </c>
      <c r="AI1087" s="1">
        <v>44636.230046296296</v>
      </c>
      <c r="AJ1087">
        <v>3111</v>
      </c>
      <c r="AK1087">
        <v>12</v>
      </c>
      <c r="AL1087">
        <v>0</v>
      </c>
      <c r="AM1087">
        <v>12</v>
      </c>
      <c r="AN1087">
        <v>0</v>
      </c>
      <c r="AO1087">
        <v>12</v>
      </c>
      <c r="AP1087">
        <v>73</v>
      </c>
      <c r="AQ1087">
        <v>0</v>
      </c>
      <c r="AR1087">
        <v>0</v>
      </c>
      <c r="AS1087">
        <v>0</v>
      </c>
      <c r="AT1087" t="s">
        <v>86</v>
      </c>
      <c r="AU1087" t="s">
        <v>86</v>
      </c>
      <c r="AV1087" t="s">
        <v>86</v>
      </c>
      <c r="AW1087" t="s">
        <v>86</v>
      </c>
      <c r="AX1087" t="s">
        <v>86</v>
      </c>
      <c r="AY1087" t="s">
        <v>86</v>
      </c>
      <c r="AZ1087" t="s">
        <v>86</v>
      </c>
      <c r="BA1087" t="s">
        <v>86</v>
      </c>
      <c r="BB1087" t="s">
        <v>86</v>
      </c>
      <c r="BC1087" t="s">
        <v>86</v>
      </c>
      <c r="BD1087" t="s">
        <v>86</v>
      </c>
      <c r="BE1087" t="s">
        <v>86</v>
      </c>
    </row>
    <row r="1088" spans="1:57" x14ac:dyDescent="0.45">
      <c r="A1088" t="s">
        <v>2389</v>
      </c>
      <c r="B1088" t="s">
        <v>77</v>
      </c>
      <c r="C1088" t="s">
        <v>2390</v>
      </c>
      <c r="D1088" t="s">
        <v>79</v>
      </c>
      <c r="E1088" s="2" t="str">
        <f>HYPERLINK("capsilon://?command=openfolder&amp;siteaddress=FAM.docvelocity-na8.net&amp;folderid=FX57B34363-3E79-9821-E766-B6633AF38C1A","FX22031690")</f>
        <v>FX22031690</v>
      </c>
      <c r="F1088" t="s">
        <v>80</v>
      </c>
      <c r="G1088" t="s">
        <v>80</v>
      </c>
      <c r="H1088" t="s">
        <v>81</v>
      </c>
      <c r="I1088" t="s">
        <v>2391</v>
      </c>
      <c r="J1088">
        <v>90</v>
      </c>
      <c r="K1088" t="s">
        <v>83</v>
      </c>
      <c r="L1088" t="s">
        <v>84</v>
      </c>
      <c r="M1088" t="s">
        <v>85</v>
      </c>
      <c r="N1088">
        <v>1</v>
      </c>
      <c r="O1088" s="1">
        <v>44635.786666666667</v>
      </c>
      <c r="P1088" s="1">
        <v>44636.055243055554</v>
      </c>
      <c r="Q1088">
        <v>20584</v>
      </c>
      <c r="R1088">
        <v>2621</v>
      </c>
      <c r="S1088" t="b">
        <v>0</v>
      </c>
      <c r="T1088" t="s">
        <v>86</v>
      </c>
      <c r="U1088" t="b">
        <v>0</v>
      </c>
      <c r="V1088" t="s">
        <v>2392</v>
      </c>
      <c r="W1088" s="1">
        <v>44636.055243055554</v>
      </c>
      <c r="X1088">
        <v>1007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90</v>
      </c>
      <c r="AE1088">
        <v>78</v>
      </c>
      <c r="AF1088">
        <v>0</v>
      </c>
      <c r="AG1088">
        <v>4</v>
      </c>
      <c r="AH1088" t="s">
        <v>86</v>
      </c>
      <c r="AI1088" t="s">
        <v>86</v>
      </c>
      <c r="AJ1088" t="s">
        <v>86</v>
      </c>
      <c r="AK1088" t="s">
        <v>86</v>
      </c>
      <c r="AL1088" t="s">
        <v>86</v>
      </c>
      <c r="AM1088" t="s">
        <v>86</v>
      </c>
      <c r="AN1088" t="s">
        <v>86</v>
      </c>
      <c r="AO1088" t="s">
        <v>86</v>
      </c>
      <c r="AP1088" t="s">
        <v>86</v>
      </c>
      <c r="AQ1088" t="s">
        <v>86</v>
      </c>
      <c r="AR1088" t="s">
        <v>86</v>
      </c>
      <c r="AS1088" t="s">
        <v>86</v>
      </c>
      <c r="AT1088" t="s">
        <v>86</v>
      </c>
      <c r="AU1088" t="s">
        <v>86</v>
      </c>
      <c r="AV1088" t="s">
        <v>86</v>
      </c>
      <c r="AW1088" t="s">
        <v>86</v>
      </c>
      <c r="AX1088" t="s">
        <v>86</v>
      </c>
      <c r="AY1088" t="s">
        <v>86</v>
      </c>
      <c r="AZ1088" t="s">
        <v>86</v>
      </c>
      <c r="BA1088" t="s">
        <v>86</v>
      </c>
      <c r="BB1088" t="s">
        <v>86</v>
      </c>
      <c r="BC1088" t="s">
        <v>86</v>
      </c>
      <c r="BD1088" t="s">
        <v>86</v>
      </c>
      <c r="BE1088" t="s">
        <v>86</v>
      </c>
    </row>
    <row r="1089" spans="1:57" x14ac:dyDescent="0.45">
      <c r="A1089" t="s">
        <v>2393</v>
      </c>
      <c r="B1089" t="s">
        <v>77</v>
      </c>
      <c r="C1089" t="s">
        <v>426</v>
      </c>
      <c r="D1089" t="s">
        <v>79</v>
      </c>
      <c r="E1089" s="2" t="str">
        <f>HYPERLINK("capsilon://?command=openfolder&amp;siteaddress=FAM.docvelocity-na8.net&amp;folderid=FX8FFA80FE-247F-6D9B-5FF9-16601FA7E113","FX220212603")</f>
        <v>FX220212603</v>
      </c>
      <c r="F1089" t="s">
        <v>80</v>
      </c>
      <c r="G1089" t="s">
        <v>80</v>
      </c>
      <c r="H1089" t="s">
        <v>81</v>
      </c>
      <c r="I1089" t="s">
        <v>2394</v>
      </c>
      <c r="J1089">
        <v>0</v>
      </c>
      <c r="K1089" t="s">
        <v>83</v>
      </c>
      <c r="L1089" t="s">
        <v>84</v>
      </c>
      <c r="M1089" t="s">
        <v>85</v>
      </c>
      <c r="N1089">
        <v>1</v>
      </c>
      <c r="O1089" s="1">
        <v>44621.876354166663</v>
      </c>
      <c r="P1089" s="1">
        <v>44622.246990740743</v>
      </c>
      <c r="Q1089">
        <v>27868</v>
      </c>
      <c r="R1089">
        <v>4155</v>
      </c>
      <c r="S1089" t="b">
        <v>0</v>
      </c>
      <c r="T1089" t="s">
        <v>86</v>
      </c>
      <c r="U1089" t="b">
        <v>0</v>
      </c>
      <c r="V1089" t="s">
        <v>551</v>
      </c>
      <c r="W1089" s="1">
        <v>44622.246990740743</v>
      </c>
      <c r="X1089">
        <v>2538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281</v>
      </c>
      <c r="AF1089">
        <v>0</v>
      </c>
      <c r="AG1089">
        <v>96</v>
      </c>
      <c r="AH1089" t="s">
        <v>86</v>
      </c>
      <c r="AI1089" t="s">
        <v>86</v>
      </c>
      <c r="AJ1089" t="s">
        <v>86</v>
      </c>
      <c r="AK1089" t="s">
        <v>86</v>
      </c>
      <c r="AL1089" t="s">
        <v>86</v>
      </c>
      <c r="AM1089" t="s">
        <v>86</v>
      </c>
      <c r="AN1089" t="s">
        <v>86</v>
      </c>
      <c r="AO1089" t="s">
        <v>86</v>
      </c>
      <c r="AP1089" t="s">
        <v>86</v>
      </c>
      <c r="AQ1089" t="s">
        <v>86</v>
      </c>
      <c r="AR1089" t="s">
        <v>86</v>
      </c>
      <c r="AS1089" t="s">
        <v>86</v>
      </c>
      <c r="AT1089" t="s">
        <v>86</v>
      </c>
      <c r="AU1089" t="s">
        <v>86</v>
      </c>
      <c r="AV1089" t="s">
        <v>86</v>
      </c>
      <c r="AW1089" t="s">
        <v>86</v>
      </c>
      <c r="AX1089" t="s">
        <v>86</v>
      </c>
      <c r="AY1089" t="s">
        <v>86</v>
      </c>
      <c r="AZ1089" t="s">
        <v>86</v>
      </c>
      <c r="BA1089" t="s">
        <v>86</v>
      </c>
      <c r="BB1089" t="s">
        <v>86</v>
      </c>
      <c r="BC1089" t="s">
        <v>86</v>
      </c>
      <c r="BD1089" t="s">
        <v>86</v>
      </c>
      <c r="BE1089" t="s">
        <v>86</v>
      </c>
    </row>
    <row r="1090" spans="1:57" x14ac:dyDescent="0.45">
      <c r="A1090" t="s">
        <v>2395</v>
      </c>
      <c r="B1090" t="s">
        <v>77</v>
      </c>
      <c r="C1090" t="s">
        <v>2396</v>
      </c>
      <c r="D1090" t="s">
        <v>79</v>
      </c>
      <c r="E1090" s="2" t="str">
        <f>HYPERLINK("capsilon://?command=openfolder&amp;siteaddress=FAM.docvelocity-na8.net&amp;folderid=FXBE5DE3FF-2027-090E-D129-55C0BC770CAD","FX22035654")</f>
        <v>FX22035654</v>
      </c>
      <c r="F1090" t="s">
        <v>80</v>
      </c>
      <c r="G1090" t="s">
        <v>80</v>
      </c>
      <c r="H1090" t="s">
        <v>81</v>
      </c>
      <c r="I1090" t="s">
        <v>2397</v>
      </c>
      <c r="J1090">
        <v>56</v>
      </c>
      <c r="K1090" t="s">
        <v>83</v>
      </c>
      <c r="L1090" t="s">
        <v>84</v>
      </c>
      <c r="M1090" t="s">
        <v>85</v>
      </c>
      <c r="N1090">
        <v>2</v>
      </c>
      <c r="O1090" s="1">
        <v>44635.794409722221</v>
      </c>
      <c r="P1090" s="1">
        <v>44636.203692129631</v>
      </c>
      <c r="Q1090">
        <v>34539</v>
      </c>
      <c r="R1090">
        <v>823</v>
      </c>
      <c r="S1090" t="b">
        <v>0</v>
      </c>
      <c r="T1090" t="s">
        <v>86</v>
      </c>
      <c r="U1090" t="b">
        <v>0</v>
      </c>
      <c r="V1090" t="s">
        <v>1780</v>
      </c>
      <c r="W1090" s="1">
        <v>44635.797418981485</v>
      </c>
      <c r="X1090">
        <v>257</v>
      </c>
      <c r="Y1090">
        <v>46</v>
      </c>
      <c r="Z1090">
        <v>0</v>
      </c>
      <c r="AA1090">
        <v>46</v>
      </c>
      <c r="AB1090">
        <v>0</v>
      </c>
      <c r="AC1090">
        <v>6</v>
      </c>
      <c r="AD1090">
        <v>10</v>
      </c>
      <c r="AE1090">
        <v>0</v>
      </c>
      <c r="AF1090">
        <v>0</v>
      </c>
      <c r="AG1090">
        <v>0</v>
      </c>
      <c r="AH1090" t="s">
        <v>113</v>
      </c>
      <c r="AI1090" s="1">
        <v>44636.203692129631</v>
      </c>
      <c r="AJ1090">
        <v>566</v>
      </c>
      <c r="AK1090">
        <v>2</v>
      </c>
      <c r="AL1090">
        <v>0</v>
      </c>
      <c r="AM1090">
        <v>2</v>
      </c>
      <c r="AN1090">
        <v>0</v>
      </c>
      <c r="AO1090">
        <v>2</v>
      </c>
      <c r="AP1090">
        <v>8</v>
      </c>
      <c r="AQ1090">
        <v>0</v>
      </c>
      <c r="AR1090">
        <v>0</v>
      </c>
      <c r="AS1090">
        <v>0</v>
      </c>
      <c r="AT1090" t="s">
        <v>86</v>
      </c>
      <c r="AU1090" t="s">
        <v>86</v>
      </c>
      <c r="AV1090" t="s">
        <v>86</v>
      </c>
      <c r="AW1090" t="s">
        <v>86</v>
      </c>
      <c r="AX1090" t="s">
        <v>86</v>
      </c>
      <c r="AY1090" t="s">
        <v>86</v>
      </c>
      <c r="AZ1090" t="s">
        <v>86</v>
      </c>
      <c r="BA1090" t="s">
        <v>86</v>
      </c>
      <c r="BB1090" t="s">
        <v>86</v>
      </c>
      <c r="BC1090" t="s">
        <v>86</v>
      </c>
      <c r="BD1090" t="s">
        <v>86</v>
      </c>
      <c r="BE1090" t="s">
        <v>86</v>
      </c>
    </row>
    <row r="1091" spans="1:57" x14ac:dyDescent="0.45">
      <c r="A1091" t="s">
        <v>2398</v>
      </c>
      <c r="B1091" t="s">
        <v>77</v>
      </c>
      <c r="C1091" t="s">
        <v>2396</v>
      </c>
      <c r="D1091" t="s">
        <v>79</v>
      </c>
      <c r="E1091" s="2" t="str">
        <f>HYPERLINK("capsilon://?command=openfolder&amp;siteaddress=FAM.docvelocity-na8.net&amp;folderid=FXBE5DE3FF-2027-090E-D129-55C0BC770CAD","FX22035654")</f>
        <v>FX22035654</v>
      </c>
      <c r="F1091" t="s">
        <v>80</v>
      </c>
      <c r="G1091" t="s">
        <v>80</v>
      </c>
      <c r="H1091" t="s">
        <v>81</v>
      </c>
      <c r="I1091" t="s">
        <v>2399</v>
      </c>
      <c r="J1091">
        <v>56</v>
      </c>
      <c r="K1091" t="s">
        <v>83</v>
      </c>
      <c r="L1091" t="s">
        <v>84</v>
      </c>
      <c r="M1091" t="s">
        <v>85</v>
      </c>
      <c r="N1091">
        <v>2</v>
      </c>
      <c r="O1091" s="1">
        <v>44635.794571759259</v>
      </c>
      <c r="P1091" s="1">
        <v>44636.203136574077</v>
      </c>
      <c r="Q1091">
        <v>34942</v>
      </c>
      <c r="R1091">
        <v>358</v>
      </c>
      <c r="S1091" t="b">
        <v>0</v>
      </c>
      <c r="T1091" t="s">
        <v>86</v>
      </c>
      <c r="U1091" t="b">
        <v>0</v>
      </c>
      <c r="V1091" t="s">
        <v>1797</v>
      </c>
      <c r="W1091" s="1">
        <v>44635.797303240739</v>
      </c>
      <c r="X1091">
        <v>203</v>
      </c>
      <c r="Y1091">
        <v>46</v>
      </c>
      <c r="Z1091">
        <v>0</v>
      </c>
      <c r="AA1091">
        <v>46</v>
      </c>
      <c r="AB1091">
        <v>0</v>
      </c>
      <c r="AC1091">
        <v>7</v>
      </c>
      <c r="AD1091">
        <v>10</v>
      </c>
      <c r="AE1091">
        <v>0</v>
      </c>
      <c r="AF1091">
        <v>0</v>
      </c>
      <c r="AG1091">
        <v>0</v>
      </c>
      <c r="AH1091" t="s">
        <v>257</v>
      </c>
      <c r="AI1091" s="1">
        <v>44636.203136574077</v>
      </c>
      <c r="AJ1091">
        <v>155</v>
      </c>
      <c r="AK1091">
        <v>1</v>
      </c>
      <c r="AL1091">
        <v>0</v>
      </c>
      <c r="AM1091">
        <v>1</v>
      </c>
      <c r="AN1091">
        <v>0</v>
      </c>
      <c r="AO1091">
        <v>0</v>
      </c>
      <c r="AP1091">
        <v>9</v>
      </c>
      <c r="AQ1091">
        <v>0</v>
      </c>
      <c r="AR1091">
        <v>0</v>
      </c>
      <c r="AS1091">
        <v>0</v>
      </c>
      <c r="AT1091" t="s">
        <v>86</v>
      </c>
      <c r="AU1091" t="s">
        <v>86</v>
      </c>
      <c r="AV1091" t="s">
        <v>86</v>
      </c>
      <c r="AW1091" t="s">
        <v>86</v>
      </c>
      <c r="AX1091" t="s">
        <v>86</v>
      </c>
      <c r="AY1091" t="s">
        <v>86</v>
      </c>
      <c r="AZ1091" t="s">
        <v>86</v>
      </c>
      <c r="BA1091" t="s">
        <v>86</v>
      </c>
      <c r="BB1091" t="s">
        <v>86</v>
      </c>
      <c r="BC1091" t="s">
        <v>86</v>
      </c>
      <c r="BD1091" t="s">
        <v>86</v>
      </c>
      <c r="BE1091" t="s">
        <v>86</v>
      </c>
    </row>
    <row r="1092" spans="1:57" x14ac:dyDescent="0.45">
      <c r="A1092" t="s">
        <v>2400</v>
      </c>
      <c r="B1092" t="s">
        <v>77</v>
      </c>
      <c r="C1092" t="s">
        <v>2396</v>
      </c>
      <c r="D1092" t="s">
        <v>79</v>
      </c>
      <c r="E1092" s="2" t="str">
        <f>HYPERLINK("capsilon://?command=openfolder&amp;siteaddress=FAM.docvelocity-na8.net&amp;folderid=FXBE5DE3FF-2027-090E-D129-55C0BC770CAD","FX22035654")</f>
        <v>FX22035654</v>
      </c>
      <c r="F1092" t="s">
        <v>80</v>
      </c>
      <c r="G1092" t="s">
        <v>80</v>
      </c>
      <c r="H1092" t="s">
        <v>81</v>
      </c>
      <c r="I1092" t="s">
        <v>2401</v>
      </c>
      <c r="J1092">
        <v>28</v>
      </c>
      <c r="K1092" t="s">
        <v>83</v>
      </c>
      <c r="L1092" t="s">
        <v>84</v>
      </c>
      <c r="M1092" t="s">
        <v>85</v>
      </c>
      <c r="N1092">
        <v>2</v>
      </c>
      <c r="O1092" s="1">
        <v>44635.795266203706</v>
      </c>
      <c r="P1092" s="1">
        <v>44636.20449074074</v>
      </c>
      <c r="Q1092">
        <v>34917</v>
      </c>
      <c r="R1092">
        <v>440</v>
      </c>
      <c r="S1092" t="b">
        <v>0</v>
      </c>
      <c r="T1092" t="s">
        <v>86</v>
      </c>
      <c r="U1092" t="b">
        <v>0</v>
      </c>
      <c r="V1092" t="s">
        <v>202</v>
      </c>
      <c r="W1092" s="1">
        <v>44635.799340277779</v>
      </c>
      <c r="X1092">
        <v>324</v>
      </c>
      <c r="Y1092">
        <v>21</v>
      </c>
      <c r="Z1092">
        <v>0</v>
      </c>
      <c r="AA1092">
        <v>21</v>
      </c>
      <c r="AB1092">
        <v>0</v>
      </c>
      <c r="AC1092">
        <v>2</v>
      </c>
      <c r="AD1092">
        <v>7</v>
      </c>
      <c r="AE1092">
        <v>0</v>
      </c>
      <c r="AF1092">
        <v>0</v>
      </c>
      <c r="AG1092">
        <v>0</v>
      </c>
      <c r="AH1092" t="s">
        <v>257</v>
      </c>
      <c r="AI1092" s="1">
        <v>44636.20449074074</v>
      </c>
      <c r="AJ1092">
        <v>116</v>
      </c>
      <c r="AK1092">
        <v>1</v>
      </c>
      <c r="AL1092">
        <v>0</v>
      </c>
      <c r="AM1092">
        <v>1</v>
      </c>
      <c r="AN1092">
        <v>0</v>
      </c>
      <c r="AO1092">
        <v>0</v>
      </c>
      <c r="AP1092">
        <v>6</v>
      </c>
      <c r="AQ1092">
        <v>0</v>
      </c>
      <c r="AR1092">
        <v>0</v>
      </c>
      <c r="AS1092">
        <v>0</v>
      </c>
      <c r="AT1092" t="s">
        <v>86</v>
      </c>
      <c r="AU1092" t="s">
        <v>86</v>
      </c>
      <c r="AV1092" t="s">
        <v>86</v>
      </c>
      <c r="AW1092" t="s">
        <v>86</v>
      </c>
      <c r="AX1092" t="s">
        <v>86</v>
      </c>
      <c r="AY1092" t="s">
        <v>86</v>
      </c>
      <c r="AZ1092" t="s">
        <v>86</v>
      </c>
      <c r="BA1092" t="s">
        <v>86</v>
      </c>
      <c r="BB1092" t="s">
        <v>86</v>
      </c>
      <c r="BC1092" t="s">
        <v>86</v>
      </c>
      <c r="BD1092" t="s">
        <v>86</v>
      </c>
      <c r="BE1092" t="s">
        <v>86</v>
      </c>
    </row>
    <row r="1093" spans="1:57" x14ac:dyDescent="0.45">
      <c r="A1093" t="s">
        <v>2402</v>
      </c>
      <c r="B1093" t="s">
        <v>77</v>
      </c>
      <c r="C1093" t="s">
        <v>1427</v>
      </c>
      <c r="D1093" t="s">
        <v>79</v>
      </c>
      <c r="E1093" s="2" t="str">
        <f>HYPERLINK("capsilon://?command=openfolder&amp;siteaddress=FAM.docvelocity-na8.net&amp;folderid=FXEB2DB94E-8DE6-DDC7-13F9-DC6760C2CD19","FX22034915")</f>
        <v>FX22034915</v>
      </c>
      <c r="F1093" t="s">
        <v>80</v>
      </c>
      <c r="G1093" t="s">
        <v>80</v>
      </c>
      <c r="H1093" t="s">
        <v>81</v>
      </c>
      <c r="I1093" t="s">
        <v>2403</v>
      </c>
      <c r="J1093">
        <v>273</v>
      </c>
      <c r="K1093" t="s">
        <v>83</v>
      </c>
      <c r="L1093" t="s">
        <v>84</v>
      </c>
      <c r="M1093" t="s">
        <v>85</v>
      </c>
      <c r="N1093">
        <v>1</v>
      </c>
      <c r="O1093" s="1">
        <v>44635.796736111108</v>
      </c>
      <c r="P1093" s="1">
        <v>44635.811412037037</v>
      </c>
      <c r="Q1093">
        <v>820</v>
      </c>
      <c r="R1093">
        <v>448</v>
      </c>
      <c r="S1093" t="b">
        <v>0</v>
      </c>
      <c r="T1093" t="s">
        <v>86</v>
      </c>
      <c r="U1093" t="b">
        <v>0</v>
      </c>
      <c r="V1093" t="s">
        <v>815</v>
      </c>
      <c r="W1093" s="1">
        <v>44635.811412037037</v>
      </c>
      <c r="X1093">
        <v>194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273</v>
      </c>
      <c r="AE1093">
        <v>263</v>
      </c>
      <c r="AF1093">
        <v>0</v>
      </c>
      <c r="AG1093">
        <v>7</v>
      </c>
      <c r="AH1093" t="s">
        <v>86</v>
      </c>
      <c r="AI1093" t="s">
        <v>86</v>
      </c>
      <c r="AJ1093" t="s">
        <v>86</v>
      </c>
      <c r="AK1093" t="s">
        <v>86</v>
      </c>
      <c r="AL1093" t="s">
        <v>86</v>
      </c>
      <c r="AM1093" t="s">
        <v>86</v>
      </c>
      <c r="AN1093" t="s">
        <v>86</v>
      </c>
      <c r="AO1093" t="s">
        <v>86</v>
      </c>
      <c r="AP1093" t="s">
        <v>86</v>
      </c>
      <c r="AQ1093" t="s">
        <v>86</v>
      </c>
      <c r="AR1093" t="s">
        <v>86</v>
      </c>
      <c r="AS1093" t="s">
        <v>86</v>
      </c>
      <c r="AT1093" t="s">
        <v>86</v>
      </c>
      <c r="AU1093" t="s">
        <v>86</v>
      </c>
      <c r="AV1093" t="s">
        <v>86</v>
      </c>
      <c r="AW1093" t="s">
        <v>86</v>
      </c>
      <c r="AX1093" t="s">
        <v>86</v>
      </c>
      <c r="AY1093" t="s">
        <v>86</v>
      </c>
      <c r="AZ1093" t="s">
        <v>86</v>
      </c>
      <c r="BA1093" t="s">
        <v>86</v>
      </c>
      <c r="BB1093" t="s">
        <v>86</v>
      </c>
      <c r="BC1093" t="s">
        <v>86</v>
      </c>
      <c r="BD1093" t="s">
        <v>86</v>
      </c>
      <c r="BE1093" t="s">
        <v>86</v>
      </c>
    </row>
    <row r="1094" spans="1:57" x14ac:dyDescent="0.45">
      <c r="A1094" t="s">
        <v>2404</v>
      </c>
      <c r="B1094" t="s">
        <v>77</v>
      </c>
      <c r="C1094" t="s">
        <v>2405</v>
      </c>
      <c r="D1094" t="s">
        <v>79</v>
      </c>
      <c r="E1094" s="2" t="str">
        <f>HYPERLINK("capsilon://?command=openfolder&amp;siteaddress=FAM.docvelocity-na8.net&amp;folderid=FXDE8DFFD1-F4DE-CAEB-9617-ACC991096919","FX22036626")</f>
        <v>FX22036626</v>
      </c>
      <c r="F1094" t="s">
        <v>80</v>
      </c>
      <c r="G1094" t="s">
        <v>80</v>
      </c>
      <c r="H1094" t="s">
        <v>81</v>
      </c>
      <c r="I1094" t="s">
        <v>2406</v>
      </c>
      <c r="J1094">
        <v>378</v>
      </c>
      <c r="K1094" t="s">
        <v>83</v>
      </c>
      <c r="L1094" t="s">
        <v>84</v>
      </c>
      <c r="M1094" t="s">
        <v>85</v>
      </c>
      <c r="N1094">
        <v>1</v>
      </c>
      <c r="O1094" s="1">
        <v>44635.807569444441</v>
      </c>
      <c r="P1094" s="1">
        <v>44636.078425925924</v>
      </c>
      <c r="Q1094">
        <v>19313</v>
      </c>
      <c r="R1094">
        <v>4089</v>
      </c>
      <c r="S1094" t="b">
        <v>0</v>
      </c>
      <c r="T1094" t="s">
        <v>86</v>
      </c>
      <c r="U1094" t="b">
        <v>0</v>
      </c>
      <c r="V1094" t="s">
        <v>2392</v>
      </c>
      <c r="W1094" s="1">
        <v>44636.078425925924</v>
      </c>
      <c r="X1094">
        <v>2002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378</v>
      </c>
      <c r="AE1094">
        <v>354</v>
      </c>
      <c r="AF1094">
        <v>0</v>
      </c>
      <c r="AG1094">
        <v>14</v>
      </c>
      <c r="AH1094" t="s">
        <v>86</v>
      </c>
      <c r="AI1094" t="s">
        <v>86</v>
      </c>
      <c r="AJ1094" t="s">
        <v>86</v>
      </c>
      <c r="AK1094" t="s">
        <v>86</v>
      </c>
      <c r="AL1094" t="s">
        <v>86</v>
      </c>
      <c r="AM1094" t="s">
        <v>86</v>
      </c>
      <c r="AN1094" t="s">
        <v>86</v>
      </c>
      <c r="AO1094" t="s">
        <v>86</v>
      </c>
      <c r="AP1094" t="s">
        <v>86</v>
      </c>
      <c r="AQ1094" t="s">
        <v>86</v>
      </c>
      <c r="AR1094" t="s">
        <v>86</v>
      </c>
      <c r="AS1094" t="s">
        <v>86</v>
      </c>
      <c r="AT1094" t="s">
        <v>86</v>
      </c>
      <c r="AU1094" t="s">
        <v>86</v>
      </c>
      <c r="AV1094" t="s">
        <v>86</v>
      </c>
      <c r="AW1094" t="s">
        <v>86</v>
      </c>
      <c r="AX1094" t="s">
        <v>86</v>
      </c>
      <c r="AY1094" t="s">
        <v>86</v>
      </c>
      <c r="AZ1094" t="s">
        <v>86</v>
      </c>
      <c r="BA1094" t="s">
        <v>86</v>
      </c>
      <c r="BB1094" t="s">
        <v>86</v>
      </c>
      <c r="BC1094" t="s">
        <v>86</v>
      </c>
      <c r="BD1094" t="s">
        <v>86</v>
      </c>
      <c r="BE1094" t="s">
        <v>86</v>
      </c>
    </row>
    <row r="1095" spans="1:57" x14ac:dyDescent="0.45">
      <c r="A1095" t="s">
        <v>2407</v>
      </c>
      <c r="B1095" t="s">
        <v>77</v>
      </c>
      <c r="C1095" t="s">
        <v>1427</v>
      </c>
      <c r="D1095" t="s">
        <v>79</v>
      </c>
      <c r="E1095" s="2" t="str">
        <f>HYPERLINK("capsilon://?command=openfolder&amp;siteaddress=FAM.docvelocity-na8.net&amp;folderid=FXEB2DB94E-8DE6-DDC7-13F9-DC6760C2CD19","FX22034915")</f>
        <v>FX22034915</v>
      </c>
      <c r="F1095" t="s">
        <v>80</v>
      </c>
      <c r="G1095" t="s">
        <v>80</v>
      </c>
      <c r="H1095" t="s">
        <v>81</v>
      </c>
      <c r="I1095" t="s">
        <v>2403</v>
      </c>
      <c r="J1095">
        <v>393</v>
      </c>
      <c r="K1095" t="s">
        <v>83</v>
      </c>
      <c r="L1095" t="s">
        <v>84</v>
      </c>
      <c r="M1095" t="s">
        <v>85</v>
      </c>
      <c r="N1095">
        <v>2</v>
      </c>
      <c r="O1095" s="1">
        <v>44635.812152777777</v>
      </c>
      <c r="P1095" s="1">
        <v>44636.228009259263</v>
      </c>
      <c r="Q1095">
        <v>30859</v>
      </c>
      <c r="R1095">
        <v>5071</v>
      </c>
      <c r="S1095" t="b">
        <v>0</v>
      </c>
      <c r="T1095" t="s">
        <v>86</v>
      </c>
      <c r="U1095" t="b">
        <v>1</v>
      </c>
      <c r="V1095" t="s">
        <v>2086</v>
      </c>
      <c r="W1095" s="1">
        <v>44635.833506944444</v>
      </c>
      <c r="X1095">
        <v>1752</v>
      </c>
      <c r="Y1095">
        <v>366</v>
      </c>
      <c r="Z1095">
        <v>0</v>
      </c>
      <c r="AA1095">
        <v>366</v>
      </c>
      <c r="AB1095">
        <v>0</v>
      </c>
      <c r="AC1095">
        <v>67</v>
      </c>
      <c r="AD1095">
        <v>27</v>
      </c>
      <c r="AE1095">
        <v>0</v>
      </c>
      <c r="AF1095">
        <v>0</v>
      </c>
      <c r="AG1095">
        <v>0</v>
      </c>
      <c r="AH1095" t="s">
        <v>118</v>
      </c>
      <c r="AI1095" s="1">
        <v>44636.228009259263</v>
      </c>
      <c r="AJ1095">
        <v>3313</v>
      </c>
      <c r="AK1095">
        <v>32</v>
      </c>
      <c r="AL1095">
        <v>0</v>
      </c>
      <c r="AM1095">
        <v>32</v>
      </c>
      <c r="AN1095">
        <v>0</v>
      </c>
      <c r="AO1095">
        <v>32</v>
      </c>
      <c r="AP1095">
        <v>-5</v>
      </c>
      <c r="AQ1095">
        <v>0</v>
      </c>
      <c r="AR1095">
        <v>0</v>
      </c>
      <c r="AS1095">
        <v>0</v>
      </c>
      <c r="AT1095" t="s">
        <v>86</v>
      </c>
      <c r="AU1095" t="s">
        <v>86</v>
      </c>
      <c r="AV1095" t="s">
        <v>86</v>
      </c>
      <c r="AW1095" t="s">
        <v>86</v>
      </c>
      <c r="AX1095" t="s">
        <v>86</v>
      </c>
      <c r="AY1095" t="s">
        <v>86</v>
      </c>
      <c r="AZ1095" t="s">
        <v>86</v>
      </c>
      <c r="BA1095" t="s">
        <v>86</v>
      </c>
      <c r="BB1095" t="s">
        <v>86</v>
      </c>
      <c r="BC1095" t="s">
        <v>86</v>
      </c>
      <c r="BD1095" t="s">
        <v>86</v>
      </c>
      <c r="BE1095" t="s">
        <v>86</v>
      </c>
    </row>
    <row r="1096" spans="1:57" x14ac:dyDescent="0.45">
      <c r="A1096" t="s">
        <v>2408</v>
      </c>
      <c r="B1096" t="s">
        <v>77</v>
      </c>
      <c r="C1096" t="s">
        <v>2409</v>
      </c>
      <c r="D1096" t="s">
        <v>79</v>
      </c>
      <c r="E1096" s="2" t="str">
        <f>HYPERLINK("capsilon://?command=openfolder&amp;siteaddress=FAM.docvelocity-na8.net&amp;folderid=FXBE0594A1-B6B4-E214-471D-FDE255F089C6","FX2203560")</f>
        <v>FX2203560</v>
      </c>
      <c r="F1096" t="s">
        <v>80</v>
      </c>
      <c r="G1096" t="s">
        <v>80</v>
      </c>
      <c r="H1096" t="s">
        <v>81</v>
      </c>
      <c r="I1096" t="s">
        <v>2410</v>
      </c>
      <c r="J1096">
        <v>0</v>
      </c>
      <c r="K1096" t="s">
        <v>83</v>
      </c>
      <c r="L1096" t="s">
        <v>84</v>
      </c>
      <c r="M1096" t="s">
        <v>85</v>
      </c>
      <c r="N1096">
        <v>1</v>
      </c>
      <c r="O1096" s="1">
        <v>44621.882951388892</v>
      </c>
      <c r="P1096" s="1">
        <v>44622.127800925926</v>
      </c>
      <c r="Q1096">
        <v>20495</v>
      </c>
      <c r="R1096">
        <v>660</v>
      </c>
      <c r="S1096" t="b">
        <v>0</v>
      </c>
      <c r="T1096" t="s">
        <v>86</v>
      </c>
      <c r="U1096" t="b">
        <v>0</v>
      </c>
      <c r="V1096" t="s">
        <v>214</v>
      </c>
      <c r="W1096" s="1">
        <v>44622.127800925926</v>
      </c>
      <c r="X1096">
        <v>632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281</v>
      </c>
      <c r="AF1096">
        <v>0</v>
      </c>
      <c r="AG1096">
        <v>5</v>
      </c>
      <c r="AH1096" t="s">
        <v>86</v>
      </c>
      <c r="AI1096" t="s">
        <v>86</v>
      </c>
      <c r="AJ1096" t="s">
        <v>86</v>
      </c>
      <c r="AK1096" t="s">
        <v>86</v>
      </c>
      <c r="AL1096" t="s">
        <v>86</v>
      </c>
      <c r="AM1096" t="s">
        <v>86</v>
      </c>
      <c r="AN1096" t="s">
        <v>86</v>
      </c>
      <c r="AO1096" t="s">
        <v>86</v>
      </c>
      <c r="AP1096" t="s">
        <v>86</v>
      </c>
      <c r="AQ1096" t="s">
        <v>86</v>
      </c>
      <c r="AR1096" t="s">
        <v>86</v>
      </c>
      <c r="AS1096" t="s">
        <v>86</v>
      </c>
      <c r="AT1096" t="s">
        <v>86</v>
      </c>
      <c r="AU1096" t="s">
        <v>86</v>
      </c>
      <c r="AV1096" t="s">
        <v>86</v>
      </c>
      <c r="AW1096" t="s">
        <v>86</v>
      </c>
      <c r="AX1096" t="s">
        <v>86</v>
      </c>
      <c r="AY1096" t="s">
        <v>86</v>
      </c>
      <c r="AZ1096" t="s">
        <v>86</v>
      </c>
      <c r="BA1096" t="s">
        <v>86</v>
      </c>
      <c r="BB1096" t="s">
        <v>86</v>
      </c>
      <c r="BC1096" t="s">
        <v>86</v>
      </c>
      <c r="BD1096" t="s">
        <v>86</v>
      </c>
      <c r="BE1096" t="s">
        <v>86</v>
      </c>
    </row>
    <row r="1097" spans="1:57" x14ac:dyDescent="0.45">
      <c r="A1097" t="s">
        <v>2411</v>
      </c>
      <c r="B1097" t="s">
        <v>77</v>
      </c>
      <c r="C1097" t="s">
        <v>2412</v>
      </c>
      <c r="D1097" t="s">
        <v>79</v>
      </c>
      <c r="E1097" s="2" t="str">
        <f>HYPERLINK("capsilon://?command=openfolder&amp;siteaddress=FAM.docvelocity-na8.net&amp;folderid=FXA0EAA864-377A-CF3E-DE39-654E8C9907D6","FX22037007")</f>
        <v>FX22037007</v>
      </c>
      <c r="F1097" t="s">
        <v>80</v>
      </c>
      <c r="G1097" t="s">
        <v>80</v>
      </c>
      <c r="H1097" t="s">
        <v>81</v>
      </c>
      <c r="I1097" t="s">
        <v>2413</v>
      </c>
      <c r="J1097">
        <v>129</v>
      </c>
      <c r="K1097" t="s">
        <v>83</v>
      </c>
      <c r="L1097" t="s">
        <v>84</v>
      </c>
      <c r="M1097" t="s">
        <v>85</v>
      </c>
      <c r="N1097">
        <v>1</v>
      </c>
      <c r="O1097" s="1">
        <v>44635.82309027778</v>
      </c>
      <c r="P1097" s="1">
        <v>44636.089074074072</v>
      </c>
      <c r="Q1097">
        <v>21325</v>
      </c>
      <c r="R1097">
        <v>1656</v>
      </c>
      <c r="S1097" t="b">
        <v>0</v>
      </c>
      <c r="T1097" t="s">
        <v>86</v>
      </c>
      <c r="U1097" t="b">
        <v>0</v>
      </c>
      <c r="V1097" t="s">
        <v>2392</v>
      </c>
      <c r="W1097" s="1">
        <v>44636.089074074072</v>
      </c>
      <c r="X1097">
        <v>919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129</v>
      </c>
      <c r="AE1097">
        <v>117</v>
      </c>
      <c r="AF1097">
        <v>0</v>
      </c>
      <c r="AG1097">
        <v>4</v>
      </c>
      <c r="AH1097" t="s">
        <v>86</v>
      </c>
      <c r="AI1097" t="s">
        <v>86</v>
      </c>
      <c r="AJ1097" t="s">
        <v>86</v>
      </c>
      <c r="AK1097" t="s">
        <v>86</v>
      </c>
      <c r="AL1097" t="s">
        <v>86</v>
      </c>
      <c r="AM1097" t="s">
        <v>86</v>
      </c>
      <c r="AN1097" t="s">
        <v>86</v>
      </c>
      <c r="AO1097" t="s">
        <v>86</v>
      </c>
      <c r="AP1097" t="s">
        <v>86</v>
      </c>
      <c r="AQ1097" t="s">
        <v>86</v>
      </c>
      <c r="AR1097" t="s">
        <v>86</v>
      </c>
      <c r="AS1097" t="s">
        <v>86</v>
      </c>
      <c r="AT1097" t="s">
        <v>86</v>
      </c>
      <c r="AU1097" t="s">
        <v>86</v>
      </c>
      <c r="AV1097" t="s">
        <v>86</v>
      </c>
      <c r="AW1097" t="s">
        <v>86</v>
      </c>
      <c r="AX1097" t="s">
        <v>86</v>
      </c>
      <c r="AY1097" t="s">
        <v>86</v>
      </c>
      <c r="AZ1097" t="s">
        <v>86</v>
      </c>
      <c r="BA1097" t="s">
        <v>86</v>
      </c>
      <c r="BB1097" t="s">
        <v>86</v>
      </c>
      <c r="BC1097" t="s">
        <v>86</v>
      </c>
      <c r="BD1097" t="s">
        <v>86</v>
      </c>
      <c r="BE1097" t="s">
        <v>86</v>
      </c>
    </row>
    <row r="1098" spans="1:57" x14ac:dyDescent="0.45">
      <c r="A1098" t="s">
        <v>2414</v>
      </c>
      <c r="B1098" t="s">
        <v>77</v>
      </c>
      <c r="C1098" t="s">
        <v>100</v>
      </c>
      <c r="D1098" t="s">
        <v>79</v>
      </c>
      <c r="E1098" s="2" t="str">
        <f>HYPERLINK("capsilon://?command=openfolder&amp;siteaddress=FAM.docvelocity-na8.net&amp;folderid=FX9D32B6EE-004D-F702-B817-F4880457C014","FX220211167")</f>
        <v>FX220211167</v>
      </c>
      <c r="F1098" t="s">
        <v>80</v>
      </c>
      <c r="G1098" t="s">
        <v>80</v>
      </c>
      <c r="H1098" t="s">
        <v>81</v>
      </c>
      <c r="I1098" t="s">
        <v>2415</v>
      </c>
      <c r="J1098">
        <v>0</v>
      </c>
      <c r="K1098" t="s">
        <v>83</v>
      </c>
      <c r="L1098" t="s">
        <v>84</v>
      </c>
      <c r="M1098" t="s">
        <v>85</v>
      </c>
      <c r="N1098">
        <v>1</v>
      </c>
      <c r="O1098" s="1">
        <v>44621.887604166666</v>
      </c>
      <c r="P1098" s="1">
        <v>44622.081863425927</v>
      </c>
      <c r="Q1098">
        <v>16492</v>
      </c>
      <c r="R1098">
        <v>292</v>
      </c>
      <c r="S1098" t="b">
        <v>0</v>
      </c>
      <c r="T1098" t="s">
        <v>86</v>
      </c>
      <c r="U1098" t="b">
        <v>0</v>
      </c>
      <c r="V1098" t="s">
        <v>202</v>
      </c>
      <c r="W1098" s="1">
        <v>44622.081863425927</v>
      </c>
      <c r="X1098">
        <v>292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48</v>
      </c>
      <c r="AF1098">
        <v>0</v>
      </c>
      <c r="AG1098">
        <v>6</v>
      </c>
      <c r="AH1098" t="s">
        <v>86</v>
      </c>
      <c r="AI1098" t="s">
        <v>86</v>
      </c>
      <c r="AJ1098" t="s">
        <v>86</v>
      </c>
      <c r="AK1098" t="s">
        <v>86</v>
      </c>
      <c r="AL1098" t="s">
        <v>86</v>
      </c>
      <c r="AM1098" t="s">
        <v>86</v>
      </c>
      <c r="AN1098" t="s">
        <v>86</v>
      </c>
      <c r="AO1098" t="s">
        <v>86</v>
      </c>
      <c r="AP1098" t="s">
        <v>86</v>
      </c>
      <c r="AQ1098" t="s">
        <v>86</v>
      </c>
      <c r="AR1098" t="s">
        <v>86</v>
      </c>
      <c r="AS1098" t="s">
        <v>86</v>
      </c>
      <c r="AT1098" t="s">
        <v>86</v>
      </c>
      <c r="AU1098" t="s">
        <v>86</v>
      </c>
      <c r="AV1098" t="s">
        <v>86</v>
      </c>
      <c r="AW1098" t="s">
        <v>86</v>
      </c>
      <c r="AX1098" t="s">
        <v>86</v>
      </c>
      <c r="AY1098" t="s">
        <v>86</v>
      </c>
      <c r="AZ1098" t="s">
        <v>86</v>
      </c>
      <c r="BA1098" t="s">
        <v>86</v>
      </c>
      <c r="BB1098" t="s">
        <v>86</v>
      </c>
      <c r="BC1098" t="s">
        <v>86</v>
      </c>
      <c r="BD1098" t="s">
        <v>86</v>
      </c>
      <c r="BE1098" t="s">
        <v>86</v>
      </c>
    </row>
    <row r="1099" spans="1:57" x14ac:dyDescent="0.45">
      <c r="A1099" t="s">
        <v>2416</v>
      </c>
      <c r="B1099" t="s">
        <v>77</v>
      </c>
      <c r="C1099" t="s">
        <v>2301</v>
      </c>
      <c r="D1099" t="s">
        <v>79</v>
      </c>
      <c r="E1099" s="2" t="str">
        <f>HYPERLINK("capsilon://?command=openfolder&amp;siteaddress=FAM.docvelocity-na8.net&amp;folderid=FX67723BE7-8C56-BC1D-B1F8-55AC0D1B8F54","FX22036731")</f>
        <v>FX22036731</v>
      </c>
      <c r="F1099" t="s">
        <v>80</v>
      </c>
      <c r="G1099" t="s">
        <v>80</v>
      </c>
      <c r="H1099" t="s">
        <v>81</v>
      </c>
      <c r="I1099" t="s">
        <v>2417</v>
      </c>
      <c r="J1099">
        <v>28</v>
      </c>
      <c r="K1099" t="s">
        <v>83</v>
      </c>
      <c r="L1099" t="s">
        <v>84</v>
      </c>
      <c r="M1099" t="s">
        <v>85</v>
      </c>
      <c r="N1099">
        <v>2</v>
      </c>
      <c r="O1099" s="1">
        <v>44635.85429398148</v>
      </c>
      <c r="P1099" s="1">
        <v>44636.205185185187</v>
      </c>
      <c r="Q1099">
        <v>29902</v>
      </c>
      <c r="R1099">
        <v>415</v>
      </c>
      <c r="S1099" t="b">
        <v>0</v>
      </c>
      <c r="T1099" t="s">
        <v>86</v>
      </c>
      <c r="U1099" t="b">
        <v>0</v>
      </c>
      <c r="V1099" t="s">
        <v>2418</v>
      </c>
      <c r="W1099" s="1">
        <v>44635.971736111111</v>
      </c>
      <c r="X1099">
        <v>276</v>
      </c>
      <c r="Y1099">
        <v>21</v>
      </c>
      <c r="Z1099">
        <v>0</v>
      </c>
      <c r="AA1099">
        <v>21</v>
      </c>
      <c r="AB1099">
        <v>0</v>
      </c>
      <c r="AC1099">
        <v>2</v>
      </c>
      <c r="AD1099">
        <v>7</v>
      </c>
      <c r="AE1099">
        <v>0</v>
      </c>
      <c r="AF1099">
        <v>0</v>
      </c>
      <c r="AG1099">
        <v>0</v>
      </c>
      <c r="AH1099" t="s">
        <v>113</v>
      </c>
      <c r="AI1099" s="1">
        <v>44636.205185185187</v>
      </c>
      <c r="AJ1099">
        <v>128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7</v>
      </c>
      <c r="AQ1099">
        <v>0</v>
      </c>
      <c r="AR1099">
        <v>0</v>
      </c>
      <c r="AS1099">
        <v>0</v>
      </c>
      <c r="AT1099" t="s">
        <v>86</v>
      </c>
      <c r="AU1099" t="s">
        <v>86</v>
      </c>
      <c r="AV1099" t="s">
        <v>86</v>
      </c>
      <c r="AW1099" t="s">
        <v>86</v>
      </c>
      <c r="AX1099" t="s">
        <v>86</v>
      </c>
      <c r="AY1099" t="s">
        <v>86</v>
      </c>
      <c r="AZ1099" t="s">
        <v>86</v>
      </c>
      <c r="BA1099" t="s">
        <v>86</v>
      </c>
      <c r="BB1099" t="s">
        <v>86</v>
      </c>
      <c r="BC1099" t="s">
        <v>86</v>
      </c>
      <c r="BD1099" t="s">
        <v>86</v>
      </c>
      <c r="BE1099" t="s">
        <v>86</v>
      </c>
    </row>
    <row r="1100" spans="1:57" x14ac:dyDescent="0.45">
      <c r="A1100" t="s">
        <v>2419</v>
      </c>
      <c r="B1100" t="s">
        <v>77</v>
      </c>
      <c r="C1100" t="s">
        <v>2301</v>
      </c>
      <c r="D1100" t="s">
        <v>79</v>
      </c>
      <c r="E1100" s="2" t="str">
        <f>HYPERLINK("capsilon://?command=openfolder&amp;siteaddress=FAM.docvelocity-na8.net&amp;folderid=FX67723BE7-8C56-BC1D-B1F8-55AC0D1B8F54","FX22036731")</f>
        <v>FX22036731</v>
      </c>
      <c r="F1100" t="s">
        <v>80</v>
      </c>
      <c r="G1100" t="s">
        <v>80</v>
      </c>
      <c r="H1100" t="s">
        <v>81</v>
      </c>
      <c r="I1100" t="s">
        <v>2420</v>
      </c>
      <c r="J1100">
        <v>28</v>
      </c>
      <c r="K1100" t="s">
        <v>83</v>
      </c>
      <c r="L1100" t="s">
        <v>84</v>
      </c>
      <c r="M1100" t="s">
        <v>85</v>
      </c>
      <c r="N1100">
        <v>2</v>
      </c>
      <c r="O1100" s="1">
        <v>44635.854502314818</v>
      </c>
      <c r="P1100" s="1">
        <v>44636.205810185187</v>
      </c>
      <c r="Q1100">
        <v>29349</v>
      </c>
      <c r="R1100">
        <v>1004</v>
      </c>
      <c r="S1100" t="b">
        <v>0</v>
      </c>
      <c r="T1100" t="s">
        <v>86</v>
      </c>
      <c r="U1100" t="b">
        <v>0</v>
      </c>
      <c r="V1100" t="s">
        <v>1982</v>
      </c>
      <c r="W1100" s="1">
        <v>44635.984479166669</v>
      </c>
      <c r="X1100">
        <v>882</v>
      </c>
      <c r="Y1100">
        <v>21</v>
      </c>
      <c r="Z1100">
        <v>0</v>
      </c>
      <c r="AA1100">
        <v>21</v>
      </c>
      <c r="AB1100">
        <v>0</v>
      </c>
      <c r="AC1100">
        <v>3</v>
      </c>
      <c r="AD1100">
        <v>7</v>
      </c>
      <c r="AE1100">
        <v>0</v>
      </c>
      <c r="AF1100">
        <v>0</v>
      </c>
      <c r="AG1100">
        <v>0</v>
      </c>
      <c r="AH1100" t="s">
        <v>257</v>
      </c>
      <c r="AI1100" s="1">
        <v>44636.205810185187</v>
      </c>
      <c r="AJ1100">
        <v>113</v>
      </c>
      <c r="AK1100">
        <v>1</v>
      </c>
      <c r="AL1100">
        <v>0</v>
      </c>
      <c r="AM1100">
        <v>1</v>
      </c>
      <c r="AN1100">
        <v>0</v>
      </c>
      <c r="AO1100">
        <v>0</v>
      </c>
      <c r="AP1100">
        <v>6</v>
      </c>
      <c r="AQ1100">
        <v>0</v>
      </c>
      <c r="AR1100">
        <v>0</v>
      </c>
      <c r="AS1100">
        <v>0</v>
      </c>
      <c r="AT1100" t="s">
        <v>86</v>
      </c>
      <c r="AU1100" t="s">
        <v>86</v>
      </c>
      <c r="AV1100" t="s">
        <v>86</v>
      </c>
      <c r="AW1100" t="s">
        <v>86</v>
      </c>
      <c r="AX1100" t="s">
        <v>86</v>
      </c>
      <c r="AY1100" t="s">
        <v>86</v>
      </c>
      <c r="AZ1100" t="s">
        <v>86</v>
      </c>
      <c r="BA1100" t="s">
        <v>86</v>
      </c>
      <c r="BB1100" t="s">
        <v>86</v>
      </c>
      <c r="BC1100" t="s">
        <v>86</v>
      </c>
      <c r="BD1100" t="s">
        <v>86</v>
      </c>
      <c r="BE1100" t="s">
        <v>86</v>
      </c>
    </row>
    <row r="1101" spans="1:57" x14ac:dyDescent="0.45">
      <c r="A1101" t="s">
        <v>2421</v>
      </c>
      <c r="B1101" t="s">
        <v>77</v>
      </c>
      <c r="C1101" t="s">
        <v>2422</v>
      </c>
      <c r="D1101" t="s">
        <v>79</v>
      </c>
      <c r="E1101" s="2" t="str">
        <f>HYPERLINK("capsilon://?command=openfolder&amp;siteaddress=FAM.docvelocity-na8.net&amp;folderid=FX630BCD17-629D-A2F9-4B08-EC88CE033EA2","FX22036558")</f>
        <v>FX22036558</v>
      </c>
      <c r="F1101" t="s">
        <v>80</v>
      </c>
      <c r="G1101" t="s">
        <v>80</v>
      </c>
      <c r="H1101" t="s">
        <v>81</v>
      </c>
      <c r="I1101" t="s">
        <v>2423</v>
      </c>
      <c r="J1101">
        <v>50</v>
      </c>
      <c r="K1101" t="s">
        <v>83</v>
      </c>
      <c r="L1101" t="s">
        <v>84</v>
      </c>
      <c r="M1101" t="s">
        <v>85</v>
      </c>
      <c r="N1101">
        <v>2</v>
      </c>
      <c r="O1101" s="1">
        <v>44635.856770833336</v>
      </c>
      <c r="P1101" s="1">
        <v>44636.208738425928</v>
      </c>
      <c r="Q1101">
        <v>29465</v>
      </c>
      <c r="R1101">
        <v>945</v>
      </c>
      <c r="S1101" t="b">
        <v>0</v>
      </c>
      <c r="T1101" t="s">
        <v>86</v>
      </c>
      <c r="U1101" t="b">
        <v>0</v>
      </c>
      <c r="V1101" t="s">
        <v>1966</v>
      </c>
      <c r="W1101" s="1">
        <v>44635.983298611114</v>
      </c>
      <c r="X1101">
        <v>635</v>
      </c>
      <c r="Y1101">
        <v>45</v>
      </c>
      <c r="Z1101">
        <v>0</v>
      </c>
      <c r="AA1101">
        <v>45</v>
      </c>
      <c r="AB1101">
        <v>0</v>
      </c>
      <c r="AC1101">
        <v>2</v>
      </c>
      <c r="AD1101">
        <v>5</v>
      </c>
      <c r="AE1101">
        <v>0</v>
      </c>
      <c r="AF1101">
        <v>0</v>
      </c>
      <c r="AG1101">
        <v>0</v>
      </c>
      <c r="AH1101" t="s">
        <v>113</v>
      </c>
      <c r="AI1101" s="1">
        <v>44636.208738425928</v>
      </c>
      <c r="AJ1101">
        <v>306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5</v>
      </c>
      <c r="AQ1101">
        <v>0</v>
      </c>
      <c r="AR1101">
        <v>0</v>
      </c>
      <c r="AS1101">
        <v>0</v>
      </c>
      <c r="AT1101" t="s">
        <v>86</v>
      </c>
      <c r="AU1101" t="s">
        <v>86</v>
      </c>
      <c r="AV1101" t="s">
        <v>86</v>
      </c>
      <c r="AW1101" t="s">
        <v>86</v>
      </c>
      <c r="AX1101" t="s">
        <v>86</v>
      </c>
      <c r="AY1101" t="s">
        <v>86</v>
      </c>
      <c r="AZ1101" t="s">
        <v>86</v>
      </c>
      <c r="BA1101" t="s">
        <v>86</v>
      </c>
      <c r="BB1101" t="s">
        <v>86</v>
      </c>
      <c r="BC1101" t="s">
        <v>86</v>
      </c>
      <c r="BD1101" t="s">
        <v>86</v>
      </c>
      <c r="BE1101" t="s">
        <v>86</v>
      </c>
    </row>
    <row r="1102" spans="1:57" x14ac:dyDescent="0.45">
      <c r="A1102" t="s">
        <v>2424</v>
      </c>
      <c r="B1102" t="s">
        <v>77</v>
      </c>
      <c r="C1102" t="s">
        <v>2422</v>
      </c>
      <c r="D1102" t="s">
        <v>79</v>
      </c>
      <c r="E1102" s="2" t="str">
        <f>HYPERLINK("capsilon://?command=openfolder&amp;siteaddress=FAM.docvelocity-na8.net&amp;folderid=FX630BCD17-629D-A2F9-4B08-EC88CE033EA2","FX22036558")</f>
        <v>FX22036558</v>
      </c>
      <c r="F1102" t="s">
        <v>80</v>
      </c>
      <c r="G1102" t="s">
        <v>80</v>
      </c>
      <c r="H1102" t="s">
        <v>81</v>
      </c>
      <c r="I1102" t="s">
        <v>2425</v>
      </c>
      <c r="J1102">
        <v>50</v>
      </c>
      <c r="K1102" t="s">
        <v>83</v>
      </c>
      <c r="L1102" t="s">
        <v>84</v>
      </c>
      <c r="M1102" t="s">
        <v>85</v>
      </c>
      <c r="N1102">
        <v>2</v>
      </c>
      <c r="O1102" s="1">
        <v>44635.857164351852</v>
      </c>
      <c r="P1102" s="1">
        <v>44636.207557870373</v>
      </c>
      <c r="Q1102">
        <v>29494</v>
      </c>
      <c r="R1102">
        <v>780</v>
      </c>
      <c r="S1102" t="b">
        <v>0</v>
      </c>
      <c r="T1102" t="s">
        <v>86</v>
      </c>
      <c r="U1102" t="b">
        <v>0</v>
      </c>
      <c r="V1102" t="s">
        <v>1966</v>
      </c>
      <c r="W1102" s="1">
        <v>44635.990601851852</v>
      </c>
      <c r="X1102">
        <v>630</v>
      </c>
      <c r="Y1102">
        <v>45</v>
      </c>
      <c r="Z1102">
        <v>0</v>
      </c>
      <c r="AA1102">
        <v>45</v>
      </c>
      <c r="AB1102">
        <v>0</v>
      </c>
      <c r="AC1102">
        <v>2</v>
      </c>
      <c r="AD1102">
        <v>5</v>
      </c>
      <c r="AE1102">
        <v>0</v>
      </c>
      <c r="AF1102">
        <v>0</v>
      </c>
      <c r="AG1102">
        <v>0</v>
      </c>
      <c r="AH1102" t="s">
        <v>257</v>
      </c>
      <c r="AI1102" s="1">
        <v>44636.207557870373</v>
      </c>
      <c r="AJ1102">
        <v>150</v>
      </c>
      <c r="AK1102">
        <v>1</v>
      </c>
      <c r="AL1102">
        <v>0</v>
      </c>
      <c r="AM1102">
        <v>1</v>
      </c>
      <c r="AN1102">
        <v>0</v>
      </c>
      <c r="AO1102">
        <v>0</v>
      </c>
      <c r="AP1102">
        <v>4</v>
      </c>
      <c r="AQ1102">
        <v>0</v>
      </c>
      <c r="AR1102">
        <v>0</v>
      </c>
      <c r="AS1102">
        <v>0</v>
      </c>
      <c r="AT1102" t="s">
        <v>86</v>
      </c>
      <c r="AU1102" t="s">
        <v>86</v>
      </c>
      <c r="AV1102" t="s">
        <v>86</v>
      </c>
      <c r="AW1102" t="s">
        <v>86</v>
      </c>
      <c r="AX1102" t="s">
        <v>86</v>
      </c>
      <c r="AY1102" t="s">
        <v>86</v>
      </c>
      <c r="AZ1102" t="s">
        <v>86</v>
      </c>
      <c r="BA1102" t="s">
        <v>86</v>
      </c>
      <c r="BB1102" t="s">
        <v>86</v>
      </c>
      <c r="BC1102" t="s">
        <v>86</v>
      </c>
      <c r="BD1102" t="s">
        <v>86</v>
      </c>
      <c r="BE1102" t="s">
        <v>86</v>
      </c>
    </row>
    <row r="1103" spans="1:57" x14ac:dyDescent="0.45">
      <c r="A1103" t="s">
        <v>2426</v>
      </c>
      <c r="B1103" t="s">
        <v>77</v>
      </c>
      <c r="C1103" t="s">
        <v>2422</v>
      </c>
      <c r="D1103" t="s">
        <v>79</v>
      </c>
      <c r="E1103" s="2" t="str">
        <f>HYPERLINK("capsilon://?command=openfolder&amp;siteaddress=FAM.docvelocity-na8.net&amp;folderid=FX630BCD17-629D-A2F9-4B08-EC88CE033EA2","FX22036558")</f>
        <v>FX22036558</v>
      </c>
      <c r="F1103" t="s">
        <v>80</v>
      </c>
      <c r="G1103" t="s">
        <v>80</v>
      </c>
      <c r="H1103" t="s">
        <v>81</v>
      </c>
      <c r="I1103" t="s">
        <v>2427</v>
      </c>
      <c r="J1103">
        <v>28</v>
      </c>
      <c r="K1103" t="s">
        <v>83</v>
      </c>
      <c r="L1103" t="s">
        <v>84</v>
      </c>
      <c r="M1103" t="s">
        <v>85</v>
      </c>
      <c r="N1103">
        <v>2</v>
      </c>
      <c r="O1103" s="1">
        <v>44635.85765046296</v>
      </c>
      <c r="P1103" s="1">
        <v>44636.20952546296</v>
      </c>
      <c r="Q1103">
        <v>30080</v>
      </c>
      <c r="R1103">
        <v>322</v>
      </c>
      <c r="S1103" t="b">
        <v>0</v>
      </c>
      <c r="T1103" t="s">
        <v>86</v>
      </c>
      <c r="U1103" t="b">
        <v>0</v>
      </c>
      <c r="V1103" t="s">
        <v>1963</v>
      </c>
      <c r="W1103" s="1">
        <v>44635.990277777775</v>
      </c>
      <c r="X1103">
        <v>153</v>
      </c>
      <c r="Y1103">
        <v>21</v>
      </c>
      <c r="Z1103">
        <v>0</v>
      </c>
      <c r="AA1103">
        <v>21</v>
      </c>
      <c r="AB1103">
        <v>0</v>
      </c>
      <c r="AC1103">
        <v>1</v>
      </c>
      <c r="AD1103">
        <v>7</v>
      </c>
      <c r="AE1103">
        <v>0</v>
      </c>
      <c r="AF1103">
        <v>0</v>
      </c>
      <c r="AG1103">
        <v>0</v>
      </c>
      <c r="AH1103" t="s">
        <v>257</v>
      </c>
      <c r="AI1103" s="1">
        <v>44636.20952546296</v>
      </c>
      <c r="AJ1103">
        <v>169</v>
      </c>
      <c r="AK1103">
        <v>1</v>
      </c>
      <c r="AL1103">
        <v>0</v>
      </c>
      <c r="AM1103">
        <v>1</v>
      </c>
      <c r="AN1103">
        <v>0</v>
      </c>
      <c r="AO1103">
        <v>0</v>
      </c>
      <c r="AP1103">
        <v>6</v>
      </c>
      <c r="AQ1103">
        <v>0</v>
      </c>
      <c r="AR1103">
        <v>0</v>
      </c>
      <c r="AS1103">
        <v>0</v>
      </c>
      <c r="AT1103" t="s">
        <v>86</v>
      </c>
      <c r="AU1103" t="s">
        <v>86</v>
      </c>
      <c r="AV1103" t="s">
        <v>86</v>
      </c>
      <c r="AW1103" t="s">
        <v>86</v>
      </c>
      <c r="AX1103" t="s">
        <v>86</v>
      </c>
      <c r="AY1103" t="s">
        <v>86</v>
      </c>
      <c r="AZ1103" t="s">
        <v>86</v>
      </c>
      <c r="BA1103" t="s">
        <v>86</v>
      </c>
      <c r="BB1103" t="s">
        <v>86</v>
      </c>
      <c r="BC1103" t="s">
        <v>86</v>
      </c>
      <c r="BD1103" t="s">
        <v>86</v>
      </c>
      <c r="BE1103" t="s">
        <v>86</v>
      </c>
    </row>
    <row r="1104" spans="1:57" x14ac:dyDescent="0.45">
      <c r="A1104" t="s">
        <v>2428</v>
      </c>
      <c r="B1104" t="s">
        <v>77</v>
      </c>
      <c r="C1104" t="s">
        <v>2422</v>
      </c>
      <c r="D1104" t="s">
        <v>79</v>
      </c>
      <c r="E1104" s="2" t="str">
        <f>HYPERLINK("capsilon://?command=openfolder&amp;siteaddress=FAM.docvelocity-na8.net&amp;folderid=FX630BCD17-629D-A2F9-4B08-EC88CE033EA2","FX22036558")</f>
        <v>FX22036558</v>
      </c>
      <c r="F1104" t="s">
        <v>80</v>
      </c>
      <c r="G1104" t="s">
        <v>80</v>
      </c>
      <c r="H1104" t="s">
        <v>81</v>
      </c>
      <c r="I1104" t="s">
        <v>2429</v>
      </c>
      <c r="J1104">
        <v>28</v>
      </c>
      <c r="K1104" t="s">
        <v>83</v>
      </c>
      <c r="L1104" t="s">
        <v>84</v>
      </c>
      <c r="M1104" t="s">
        <v>85</v>
      </c>
      <c r="N1104">
        <v>2</v>
      </c>
      <c r="O1104" s="1">
        <v>44635.857835648145</v>
      </c>
      <c r="P1104" s="1">
        <v>44636.210763888892</v>
      </c>
      <c r="Q1104">
        <v>29807</v>
      </c>
      <c r="R1104">
        <v>686</v>
      </c>
      <c r="S1104" t="b">
        <v>0</v>
      </c>
      <c r="T1104" t="s">
        <v>86</v>
      </c>
      <c r="U1104" t="b">
        <v>0</v>
      </c>
      <c r="V1104" t="s">
        <v>1982</v>
      </c>
      <c r="W1104" s="1">
        <v>44635.994456018518</v>
      </c>
      <c r="X1104">
        <v>512</v>
      </c>
      <c r="Y1104">
        <v>21</v>
      </c>
      <c r="Z1104">
        <v>0</v>
      </c>
      <c r="AA1104">
        <v>21</v>
      </c>
      <c r="AB1104">
        <v>0</v>
      </c>
      <c r="AC1104">
        <v>0</v>
      </c>
      <c r="AD1104">
        <v>7</v>
      </c>
      <c r="AE1104">
        <v>0</v>
      </c>
      <c r="AF1104">
        <v>0</v>
      </c>
      <c r="AG1104">
        <v>0</v>
      </c>
      <c r="AH1104" t="s">
        <v>113</v>
      </c>
      <c r="AI1104" s="1">
        <v>44636.210763888892</v>
      </c>
      <c r="AJ1104">
        <v>174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7</v>
      </c>
      <c r="AQ1104">
        <v>0</v>
      </c>
      <c r="AR1104">
        <v>0</v>
      </c>
      <c r="AS1104">
        <v>0</v>
      </c>
      <c r="AT1104" t="s">
        <v>86</v>
      </c>
      <c r="AU1104" t="s">
        <v>86</v>
      </c>
      <c r="AV1104" t="s">
        <v>86</v>
      </c>
      <c r="AW1104" t="s">
        <v>86</v>
      </c>
      <c r="AX1104" t="s">
        <v>86</v>
      </c>
      <c r="AY1104" t="s">
        <v>86</v>
      </c>
      <c r="AZ1104" t="s">
        <v>86</v>
      </c>
      <c r="BA1104" t="s">
        <v>86</v>
      </c>
      <c r="BB1104" t="s">
        <v>86</v>
      </c>
      <c r="BC1104" t="s">
        <v>86</v>
      </c>
      <c r="BD1104" t="s">
        <v>86</v>
      </c>
      <c r="BE1104" t="s">
        <v>86</v>
      </c>
    </row>
    <row r="1105" spans="1:57" x14ac:dyDescent="0.45">
      <c r="A1105" t="s">
        <v>2430</v>
      </c>
      <c r="B1105" t="s">
        <v>77</v>
      </c>
      <c r="C1105" t="s">
        <v>2431</v>
      </c>
      <c r="D1105" t="s">
        <v>79</v>
      </c>
      <c r="E1105" s="2" t="str">
        <f>HYPERLINK("capsilon://?command=openfolder&amp;siteaddress=FAM.docvelocity-na8.net&amp;folderid=FX75A3FE25-3E73-6FB1-16A9-FA3C02A2B239","FX22036637")</f>
        <v>FX22036637</v>
      </c>
      <c r="F1105" t="s">
        <v>80</v>
      </c>
      <c r="G1105" t="s">
        <v>80</v>
      </c>
      <c r="H1105" t="s">
        <v>81</v>
      </c>
      <c r="I1105" t="s">
        <v>2432</v>
      </c>
      <c r="J1105">
        <v>59</v>
      </c>
      <c r="K1105" t="s">
        <v>83</v>
      </c>
      <c r="L1105" t="s">
        <v>84</v>
      </c>
      <c r="M1105" t="s">
        <v>85</v>
      </c>
      <c r="N1105">
        <v>2</v>
      </c>
      <c r="O1105" s="1">
        <v>44635.890636574077</v>
      </c>
      <c r="P1105" s="1">
        <v>44636.211805555555</v>
      </c>
      <c r="Q1105">
        <v>26654</v>
      </c>
      <c r="R1105">
        <v>1095</v>
      </c>
      <c r="S1105" t="b">
        <v>0</v>
      </c>
      <c r="T1105" t="s">
        <v>86</v>
      </c>
      <c r="U1105" t="b">
        <v>0</v>
      </c>
      <c r="V1105" t="s">
        <v>1966</v>
      </c>
      <c r="W1105" s="1">
        <v>44636.001006944447</v>
      </c>
      <c r="X1105">
        <v>898</v>
      </c>
      <c r="Y1105">
        <v>54</v>
      </c>
      <c r="Z1105">
        <v>0</v>
      </c>
      <c r="AA1105">
        <v>54</v>
      </c>
      <c r="AB1105">
        <v>0</v>
      </c>
      <c r="AC1105">
        <v>2</v>
      </c>
      <c r="AD1105">
        <v>5</v>
      </c>
      <c r="AE1105">
        <v>0</v>
      </c>
      <c r="AF1105">
        <v>0</v>
      </c>
      <c r="AG1105">
        <v>0</v>
      </c>
      <c r="AH1105" t="s">
        <v>257</v>
      </c>
      <c r="AI1105" s="1">
        <v>44636.211805555555</v>
      </c>
      <c r="AJ1105">
        <v>197</v>
      </c>
      <c r="AK1105">
        <v>1</v>
      </c>
      <c r="AL1105">
        <v>0</v>
      </c>
      <c r="AM1105">
        <v>1</v>
      </c>
      <c r="AN1105">
        <v>0</v>
      </c>
      <c r="AO1105">
        <v>0</v>
      </c>
      <c r="AP1105">
        <v>4</v>
      </c>
      <c r="AQ1105">
        <v>0</v>
      </c>
      <c r="AR1105">
        <v>0</v>
      </c>
      <c r="AS1105">
        <v>0</v>
      </c>
      <c r="AT1105" t="s">
        <v>86</v>
      </c>
      <c r="AU1105" t="s">
        <v>86</v>
      </c>
      <c r="AV1105" t="s">
        <v>86</v>
      </c>
      <c r="AW1105" t="s">
        <v>86</v>
      </c>
      <c r="AX1105" t="s">
        <v>86</v>
      </c>
      <c r="AY1105" t="s">
        <v>86</v>
      </c>
      <c r="AZ1105" t="s">
        <v>86</v>
      </c>
      <c r="BA1105" t="s">
        <v>86</v>
      </c>
      <c r="BB1105" t="s">
        <v>86</v>
      </c>
      <c r="BC1105" t="s">
        <v>86</v>
      </c>
      <c r="BD1105" t="s">
        <v>86</v>
      </c>
      <c r="BE1105" t="s">
        <v>86</v>
      </c>
    </row>
    <row r="1106" spans="1:57" x14ac:dyDescent="0.45">
      <c r="A1106" t="s">
        <v>2433</v>
      </c>
      <c r="B1106" t="s">
        <v>77</v>
      </c>
      <c r="C1106" t="s">
        <v>2431</v>
      </c>
      <c r="D1106" t="s">
        <v>79</v>
      </c>
      <c r="E1106" s="2" t="str">
        <f>HYPERLINK("capsilon://?command=openfolder&amp;siteaddress=FAM.docvelocity-na8.net&amp;folderid=FX75A3FE25-3E73-6FB1-16A9-FA3C02A2B239","FX22036637")</f>
        <v>FX22036637</v>
      </c>
      <c r="F1106" t="s">
        <v>80</v>
      </c>
      <c r="G1106" t="s">
        <v>80</v>
      </c>
      <c r="H1106" t="s">
        <v>81</v>
      </c>
      <c r="I1106" t="s">
        <v>2434</v>
      </c>
      <c r="J1106">
        <v>28</v>
      </c>
      <c r="K1106" t="s">
        <v>83</v>
      </c>
      <c r="L1106" t="s">
        <v>84</v>
      </c>
      <c r="M1106" t="s">
        <v>85</v>
      </c>
      <c r="N1106">
        <v>2</v>
      </c>
      <c r="O1106" s="1">
        <v>44635.892199074071</v>
      </c>
      <c r="P1106" s="1">
        <v>44636.212430555555</v>
      </c>
      <c r="Q1106">
        <v>26998</v>
      </c>
      <c r="R1106">
        <v>670</v>
      </c>
      <c r="S1106" t="b">
        <v>0</v>
      </c>
      <c r="T1106" t="s">
        <v>86</v>
      </c>
      <c r="U1106" t="b">
        <v>0</v>
      </c>
      <c r="V1106" t="s">
        <v>2418</v>
      </c>
      <c r="W1106" s="1">
        <v>44635.996307870373</v>
      </c>
      <c r="X1106">
        <v>487</v>
      </c>
      <c r="Y1106">
        <v>21</v>
      </c>
      <c r="Z1106">
        <v>0</v>
      </c>
      <c r="AA1106">
        <v>21</v>
      </c>
      <c r="AB1106">
        <v>0</v>
      </c>
      <c r="AC1106">
        <v>0</v>
      </c>
      <c r="AD1106">
        <v>7</v>
      </c>
      <c r="AE1106">
        <v>0</v>
      </c>
      <c r="AF1106">
        <v>0</v>
      </c>
      <c r="AG1106">
        <v>0</v>
      </c>
      <c r="AH1106" t="s">
        <v>746</v>
      </c>
      <c r="AI1106" s="1">
        <v>44636.212430555555</v>
      </c>
      <c r="AJ1106">
        <v>183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7</v>
      </c>
      <c r="AQ1106">
        <v>0</v>
      </c>
      <c r="AR1106">
        <v>0</v>
      </c>
      <c r="AS1106">
        <v>0</v>
      </c>
      <c r="AT1106" t="s">
        <v>86</v>
      </c>
      <c r="AU1106" t="s">
        <v>86</v>
      </c>
      <c r="AV1106" t="s">
        <v>86</v>
      </c>
      <c r="AW1106" t="s">
        <v>86</v>
      </c>
      <c r="AX1106" t="s">
        <v>86</v>
      </c>
      <c r="AY1106" t="s">
        <v>86</v>
      </c>
      <c r="AZ1106" t="s">
        <v>86</v>
      </c>
      <c r="BA1106" t="s">
        <v>86</v>
      </c>
      <c r="BB1106" t="s">
        <v>86</v>
      </c>
      <c r="BC1106" t="s">
        <v>86</v>
      </c>
      <c r="BD1106" t="s">
        <v>86</v>
      </c>
      <c r="BE1106" t="s">
        <v>86</v>
      </c>
    </row>
    <row r="1107" spans="1:57" x14ac:dyDescent="0.45">
      <c r="A1107" t="s">
        <v>2435</v>
      </c>
      <c r="B1107" t="s">
        <v>77</v>
      </c>
      <c r="C1107" t="s">
        <v>2390</v>
      </c>
      <c r="D1107" t="s">
        <v>79</v>
      </c>
      <c r="E1107" s="2" t="str">
        <f>HYPERLINK("capsilon://?command=openfolder&amp;siteaddress=FAM.docvelocity-na8.net&amp;folderid=FX57B34363-3E79-9821-E766-B6633AF38C1A","FX22031690")</f>
        <v>FX22031690</v>
      </c>
      <c r="F1107" t="s">
        <v>80</v>
      </c>
      <c r="G1107" t="s">
        <v>80</v>
      </c>
      <c r="H1107" t="s">
        <v>81</v>
      </c>
      <c r="I1107" t="s">
        <v>2391</v>
      </c>
      <c r="J1107">
        <v>142</v>
      </c>
      <c r="K1107" t="s">
        <v>83</v>
      </c>
      <c r="L1107" t="s">
        <v>84</v>
      </c>
      <c r="M1107" t="s">
        <v>85</v>
      </c>
      <c r="N1107">
        <v>2</v>
      </c>
      <c r="O1107" s="1">
        <v>44636.056076388886</v>
      </c>
      <c r="P1107" s="1">
        <v>44636.197129629632</v>
      </c>
      <c r="Q1107">
        <v>10380</v>
      </c>
      <c r="R1107">
        <v>1807</v>
      </c>
      <c r="S1107" t="b">
        <v>0</v>
      </c>
      <c r="T1107" t="s">
        <v>86</v>
      </c>
      <c r="U1107" t="b">
        <v>1</v>
      </c>
      <c r="V1107" t="s">
        <v>1982</v>
      </c>
      <c r="W1107" s="1">
        <v>44636.069837962961</v>
      </c>
      <c r="X1107">
        <v>1164</v>
      </c>
      <c r="Y1107">
        <v>118</v>
      </c>
      <c r="Z1107">
        <v>0</v>
      </c>
      <c r="AA1107">
        <v>118</v>
      </c>
      <c r="AB1107">
        <v>0</v>
      </c>
      <c r="AC1107">
        <v>20</v>
      </c>
      <c r="AD1107">
        <v>24</v>
      </c>
      <c r="AE1107">
        <v>0</v>
      </c>
      <c r="AF1107">
        <v>0</v>
      </c>
      <c r="AG1107">
        <v>0</v>
      </c>
      <c r="AH1107" t="s">
        <v>113</v>
      </c>
      <c r="AI1107" s="1">
        <v>44636.197129629632</v>
      </c>
      <c r="AJ1107">
        <v>643</v>
      </c>
      <c r="AK1107">
        <v>1</v>
      </c>
      <c r="AL1107">
        <v>0</v>
      </c>
      <c r="AM1107">
        <v>1</v>
      </c>
      <c r="AN1107">
        <v>0</v>
      </c>
      <c r="AO1107">
        <v>1</v>
      </c>
      <c r="AP1107">
        <v>23</v>
      </c>
      <c r="AQ1107">
        <v>0</v>
      </c>
      <c r="AR1107">
        <v>0</v>
      </c>
      <c r="AS1107">
        <v>0</v>
      </c>
      <c r="AT1107" t="s">
        <v>86</v>
      </c>
      <c r="AU1107" t="s">
        <v>86</v>
      </c>
      <c r="AV1107" t="s">
        <v>86</v>
      </c>
      <c r="AW1107" t="s">
        <v>86</v>
      </c>
      <c r="AX1107" t="s">
        <v>86</v>
      </c>
      <c r="AY1107" t="s">
        <v>86</v>
      </c>
      <c r="AZ1107" t="s">
        <v>86</v>
      </c>
      <c r="BA1107" t="s">
        <v>86</v>
      </c>
      <c r="BB1107" t="s">
        <v>86</v>
      </c>
      <c r="BC1107" t="s">
        <v>86</v>
      </c>
      <c r="BD1107" t="s">
        <v>86</v>
      </c>
      <c r="BE1107" t="s">
        <v>86</v>
      </c>
    </row>
    <row r="1108" spans="1:57" x14ac:dyDescent="0.45">
      <c r="A1108" t="s">
        <v>2436</v>
      </c>
      <c r="B1108" t="s">
        <v>77</v>
      </c>
      <c r="C1108" t="s">
        <v>2405</v>
      </c>
      <c r="D1108" t="s">
        <v>79</v>
      </c>
      <c r="E1108" s="2" t="str">
        <f>HYPERLINK("capsilon://?command=openfolder&amp;siteaddress=FAM.docvelocity-na8.net&amp;folderid=FXDE8DFFD1-F4DE-CAEB-9617-ACC991096919","FX22036626")</f>
        <v>FX22036626</v>
      </c>
      <c r="F1108" t="s">
        <v>80</v>
      </c>
      <c r="G1108" t="s">
        <v>80</v>
      </c>
      <c r="H1108" t="s">
        <v>81</v>
      </c>
      <c r="I1108" t="s">
        <v>2406</v>
      </c>
      <c r="J1108">
        <v>634</v>
      </c>
      <c r="K1108" t="s">
        <v>83</v>
      </c>
      <c r="L1108" t="s">
        <v>84</v>
      </c>
      <c r="M1108" t="s">
        <v>85</v>
      </c>
      <c r="N1108">
        <v>2</v>
      </c>
      <c r="O1108" s="1">
        <v>44636.080069444448</v>
      </c>
      <c r="P1108" s="1">
        <v>44636.218009259261</v>
      </c>
      <c r="Q1108">
        <v>6844</v>
      </c>
      <c r="R1108">
        <v>5074</v>
      </c>
      <c r="S1108" t="b">
        <v>0</v>
      </c>
      <c r="T1108" t="s">
        <v>86</v>
      </c>
      <c r="U1108" t="b">
        <v>1</v>
      </c>
      <c r="V1108" t="s">
        <v>1975</v>
      </c>
      <c r="W1108" s="1">
        <v>44636.118171296293</v>
      </c>
      <c r="X1108">
        <v>3277</v>
      </c>
      <c r="Y1108">
        <v>297</v>
      </c>
      <c r="Z1108">
        <v>0</v>
      </c>
      <c r="AA1108">
        <v>297</v>
      </c>
      <c r="AB1108">
        <v>255</v>
      </c>
      <c r="AC1108">
        <v>39</v>
      </c>
      <c r="AD1108">
        <v>337</v>
      </c>
      <c r="AE1108">
        <v>0</v>
      </c>
      <c r="AF1108">
        <v>0</v>
      </c>
      <c r="AG1108">
        <v>0</v>
      </c>
      <c r="AH1108" t="s">
        <v>114</v>
      </c>
      <c r="AI1108" s="1">
        <v>44636.218009259261</v>
      </c>
      <c r="AJ1108">
        <v>1536</v>
      </c>
      <c r="AK1108">
        <v>5</v>
      </c>
      <c r="AL1108">
        <v>0</v>
      </c>
      <c r="AM1108">
        <v>5</v>
      </c>
      <c r="AN1108">
        <v>260</v>
      </c>
      <c r="AO1108">
        <v>5</v>
      </c>
      <c r="AP1108">
        <v>332</v>
      </c>
      <c r="AQ1108">
        <v>0</v>
      </c>
      <c r="AR1108">
        <v>0</v>
      </c>
      <c r="AS1108">
        <v>0</v>
      </c>
      <c r="AT1108" t="s">
        <v>86</v>
      </c>
      <c r="AU1108" t="s">
        <v>86</v>
      </c>
      <c r="AV1108" t="s">
        <v>86</v>
      </c>
      <c r="AW1108" t="s">
        <v>86</v>
      </c>
      <c r="AX1108" t="s">
        <v>86</v>
      </c>
      <c r="AY1108" t="s">
        <v>86</v>
      </c>
      <c r="AZ1108" t="s">
        <v>86</v>
      </c>
      <c r="BA1108" t="s">
        <v>86</v>
      </c>
      <c r="BB1108" t="s">
        <v>86</v>
      </c>
      <c r="BC1108" t="s">
        <v>86</v>
      </c>
      <c r="BD1108" t="s">
        <v>86</v>
      </c>
      <c r="BE1108" t="s">
        <v>86</v>
      </c>
    </row>
    <row r="1109" spans="1:57" x14ac:dyDescent="0.45">
      <c r="A1109" t="s">
        <v>2437</v>
      </c>
      <c r="B1109" t="s">
        <v>77</v>
      </c>
      <c r="C1109" t="s">
        <v>2412</v>
      </c>
      <c r="D1109" t="s">
        <v>79</v>
      </c>
      <c r="E1109" s="2" t="str">
        <f>HYPERLINK("capsilon://?command=openfolder&amp;siteaddress=FAM.docvelocity-na8.net&amp;folderid=FXA0EAA864-377A-CF3E-DE39-654E8C9907D6","FX22037007")</f>
        <v>FX22037007</v>
      </c>
      <c r="F1109" t="s">
        <v>80</v>
      </c>
      <c r="G1109" t="s">
        <v>80</v>
      </c>
      <c r="H1109" t="s">
        <v>81</v>
      </c>
      <c r="I1109" t="s">
        <v>2413</v>
      </c>
      <c r="J1109">
        <v>181</v>
      </c>
      <c r="K1109" t="s">
        <v>83</v>
      </c>
      <c r="L1109" t="s">
        <v>84</v>
      </c>
      <c r="M1109" t="s">
        <v>85</v>
      </c>
      <c r="N1109">
        <v>2</v>
      </c>
      <c r="O1109" s="1">
        <v>44636.089965277781</v>
      </c>
      <c r="P1109" s="1">
        <v>44636.201342592591</v>
      </c>
      <c r="Q1109">
        <v>6642</v>
      </c>
      <c r="R1109">
        <v>2981</v>
      </c>
      <c r="S1109" t="b">
        <v>0</v>
      </c>
      <c r="T1109" t="s">
        <v>86</v>
      </c>
      <c r="U1109" t="b">
        <v>1</v>
      </c>
      <c r="V1109" t="s">
        <v>1966</v>
      </c>
      <c r="W1109" s="1">
        <v>44636.116099537037</v>
      </c>
      <c r="X1109">
        <v>2249</v>
      </c>
      <c r="Y1109">
        <v>157</v>
      </c>
      <c r="Z1109">
        <v>0</v>
      </c>
      <c r="AA1109">
        <v>157</v>
      </c>
      <c r="AB1109">
        <v>0</v>
      </c>
      <c r="AC1109">
        <v>6</v>
      </c>
      <c r="AD1109">
        <v>24</v>
      </c>
      <c r="AE1109">
        <v>0</v>
      </c>
      <c r="AF1109">
        <v>0</v>
      </c>
      <c r="AG1109">
        <v>0</v>
      </c>
      <c r="AH1109" t="s">
        <v>257</v>
      </c>
      <c r="AI1109" s="1">
        <v>44636.201342592591</v>
      </c>
      <c r="AJ1109">
        <v>732</v>
      </c>
      <c r="AK1109">
        <v>29</v>
      </c>
      <c r="AL1109">
        <v>0</v>
      </c>
      <c r="AM1109">
        <v>29</v>
      </c>
      <c r="AN1109">
        <v>0</v>
      </c>
      <c r="AO1109">
        <v>28</v>
      </c>
      <c r="AP1109">
        <v>-5</v>
      </c>
      <c r="AQ1109">
        <v>0</v>
      </c>
      <c r="AR1109">
        <v>0</v>
      </c>
      <c r="AS1109">
        <v>0</v>
      </c>
      <c r="AT1109" t="s">
        <v>86</v>
      </c>
      <c r="AU1109" t="s">
        <v>86</v>
      </c>
      <c r="AV1109" t="s">
        <v>86</v>
      </c>
      <c r="AW1109" t="s">
        <v>86</v>
      </c>
      <c r="AX1109" t="s">
        <v>86</v>
      </c>
      <c r="AY1109" t="s">
        <v>86</v>
      </c>
      <c r="AZ1109" t="s">
        <v>86</v>
      </c>
      <c r="BA1109" t="s">
        <v>86</v>
      </c>
      <c r="BB1109" t="s">
        <v>86</v>
      </c>
      <c r="BC1109" t="s">
        <v>86</v>
      </c>
      <c r="BD1109" t="s">
        <v>86</v>
      </c>
      <c r="BE1109" t="s">
        <v>86</v>
      </c>
    </row>
    <row r="1110" spans="1:57" x14ac:dyDescent="0.45">
      <c r="A1110" t="s">
        <v>2438</v>
      </c>
      <c r="B1110" t="s">
        <v>77</v>
      </c>
      <c r="C1110" t="s">
        <v>2439</v>
      </c>
      <c r="D1110" t="s">
        <v>79</v>
      </c>
      <c r="E1110" s="2" t="str">
        <f>HYPERLINK("capsilon://?command=openfolder&amp;siteaddress=FAM.docvelocity-na8.net&amp;folderid=FXAF766118-2D23-1F44-99A8-A1F1054A1874","FX220212696")</f>
        <v>FX220212696</v>
      </c>
      <c r="F1110" t="s">
        <v>80</v>
      </c>
      <c r="G1110" t="s">
        <v>80</v>
      </c>
      <c r="H1110" t="s">
        <v>81</v>
      </c>
      <c r="I1110" t="s">
        <v>2440</v>
      </c>
      <c r="J1110">
        <v>0</v>
      </c>
      <c r="K1110" t="s">
        <v>83</v>
      </c>
      <c r="L1110" t="s">
        <v>84</v>
      </c>
      <c r="M1110" t="s">
        <v>85</v>
      </c>
      <c r="N1110">
        <v>2</v>
      </c>
      <c r="O1110" s="1">
        <v>44621.215717592589</v>
      </c>
      <c r="P1110" s="1">
        <v>44621.514409722222</v>
      </c>
      <c r="Q1110">
        <v>20758</v>
      </c>
      <c r="R1110">
        <v>5049</v>
      </c>
      <c r="S1110" t="b">
        <v>0</v>
      </c>
      <c r="T1110" t="s">
        <v>86</v>
      </c>
      <c r="U1110" t="b">
        <v>1</v>
      </c>
      <c r="V1110" t="s">
        <v>118</v>
      </c>
      <c r="W1110" s="1">
        <v>44621.25199074074</v>
      </c>
      <c r="X1110">
        <v>3022</v>
      </c>
      <c r="Y1110">
        <v>316</v>
      </c>
      <c r="Z1110">
        <v>0</v>
      </c>
      <c r="AA1110">
        <v>316</v>
      </c>
      <c r="AB1110">
        <v>0</v>
      </c>
      <c r="AC1110">
        <v>191</v>
      </c>
      <c r="AD1110">
        <v>-316</v>
      </c>
      <c r="AE1110">
        <v>0</v>
      </c>
      <c r="AF1110">
        <v>0</v>
      </c>
      <c r="AG1110">
        <v>0</v>
      </c>
      <c r="AH1110" t="s">
        <v>92</v>
      </c>
      <c r="AI1110" s="1">
        <v>44621.514409722222</v>
      </c>
      <c r="AJ1110">
        <v>1979</v>
      </c>
      <c r="AK1110">
        <v>5</v>
      </c>
      <c r="AL1110">
        <v>0</v>
      </c>
      <c r="AM1110">
        <v>5</v>
      </c>
      <c r="AN1110">
        <v>0</v>
      </c>
      <c r="AO1110">
        <v>5</v>
      </c>
      <c r="AP1110">
        <v>-321</v>
      </c>
      <c r="AQ1110">
        <v>0</v>
      </c>
      <c r="AR1110">
        <v>0</v>
      </c>
      <c r="AS1110">
        <v>0</v>
      </c>
      <c r="AT1110" t="s">
        <v>86</v>
      </c>
      <c r="AU1110" t="s">
        <v>86</v>
      </c>
      <c r="AV1110" t="s">
        <v>86</v>
      </c>
      <c r="AW1110" t="s">
        <v>86</v>
      </c>
      <c r="AX1110" t="s">
        <v>86</v>
      </c>
      <c r="AY1110" t="s">
        <v>86</v>
      </c>
      <c r="AZ1110" t="s">
        <v>86</v>
      </c>
      <c r="BA1110" t="s">
        <v>86</v>
      </c>
      <c r="BB1110" t="s">
        <v>86</v>
      </c>
      <c r="BC1110" t="s">
        <v>86</v>
      </c>
      <c r="BD1110" t="s">
        <v>86</v>
      </c>
      <c r="BE1110" t="s">
        <v>86</v>
      </c>
    </row>
    <row r="1111" spans="1:57" x14ac:dyDescent="0.45">
      <c r="A1111" t="s">
        <v>2441</v>
      </c>
      <c r="B1111" t="s">
        <v>77</v>
      </c>
      <c r="C1111" t="s">
        <v>2442</v>
      </c>
      <c r="D1111" t="s">
        <v>79</v>
      </c>
      <c r="E1111" s="2" t="str">
        <f>HYPERLINK("capsilon://?command=openfolder&amp;siteaddress=FAM.docvelocity-na8.net&amp;folderid=FXBCC67D19-5DCD-07A7-A7E2-5847EFD35B72","FX220210584")</f>
        <v>FX220210584</v>
      </c>
      <c r="F1111" t="s">
        <v>80</v>
      </c>
      <c r="G1111" t="s">
        <v>80</v>
      </c>
      <c r="H1111" t="s">
        <v>81</v>
      </c>
      <c r="I1111" t="s">
        <v>2443</v>
      </c>
      <c r="J1111">
        <v>0</v>
      </c>
      <c r="K1111" t="s">
        <v>83</v>
      </c>
      <c r="L1111" t="s">
        <v>84</v>
      </c>
      <c r="M1111" t="s">
        <v>85</v>
      </c>
      <c r="N1111">
        <v>1</v>
      </c>
      <c r="O1111" s="1">
        <v>44621.930266203701</v>
      </c>
      <c r="P1111" s="1">
        <v>44622.086388888885</v>
      </c>
      <c r="Q1111">
        <v>13099</v>
      </c>
      <c r="R1111">
        <v>390</v>
      </c>
      <c r="S1111" t="b">
        <v>0</v>
      </c>
      <c r="T1111" t="s">
        <v>86</v>
      </c>
      <c r="U1111" t="b">
        <v>0</v>
      </c>
      <c r="V1111" t="s">
        <v>202</v>
      </c>
      <c r="W1111" s="1">
        <v>44622.086388888885</v>
      </c>
      <c r="X1111">
        <v>390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229</v>
      </c>
      <c r="AF1111">
        <v>0</v>
      </c>
      <c r="AG1111">
        <v>11</v>
      </c>
      <c r="AH1111" t="s">
        <v>86</v>
      </c>
      <c r="AI1111" t="s">
        <v>86</v>
      </c>
      <c r="AJ1111" t="s">
        <v>86</v>
      </c>
      <c r="AK1111" t="s">
        <v>86</v>
      </c>
      <c r="AL1111" t="s">
        <v>86</v>
      </c>
      <c r="AM1111" t="s">
        <v>86</v>
      </c>
      <c r="AN1111" t="s">
        <v>86</v>
      </c>
      <c r="AO1111" t="s">
        <v>86</v>
      </c>
      <c r="AP1111" t="s">
        <v>86</v>
      </c>
      <c r="AQ1111" t="s">
        <v>86</v>
      </c>
      <c r="AR1111" t="s">
        <v>86</v>
      </c>
      <c r="AS1111" t="s">
        <v>86</v>
      </c>
      <c r="AT1111" t="s">
        <v>86</v>
      </c>
      <c r="AU1111" t="s">
        <v>86</v>
      </c>
      <c r="AV1111" t="s">
        <v>86</v>
      </c>
      <c r="AW1111" t="s">
        <v>86</v>
      </c>
      <c r="AX1111" t="s">
        <v>86</v>
      </c>
      <c r="AY1111" t="s">
        <v>86</v>
      </c>
      <c r="AZ1111" t="s">
        <v>86</v>
      </c>
      <c r="BA1111" t="s">
        <v>86</v>
      </c>
      <c r="BB1111" t="s">
        <v>86</v>
      </c>
      <c r="BC1111" t="s">
        <v>86</v>
      </c>
      <c r="BD1111" t="s">
        <v>86</v>
      </c>
      <c r="BE1111" t="s">
        <v>86</v>
      </c>
    </row>
    <row r="1112" spans="1:57" x14ac:dyDescent="0.45">
      <c r="A1112" t="s">
        <v>2444</v>
      </c>
      <c r="B1112" t="s">
        <v>77</v>
      </c>
      <c r="C1112" t="s">
        <v>103</v>
      </c>
      <c r="D1112" t="s">
        <v>79</v>
      </c>
      <c r="E1112" s="2" t="str">
        <f>HYPERLINK("capsilon://?command=openfolder&amp;siteaddress=FAM.docvelocity-na8.net&amp;folderid=FX8CFD9F0C-7B6F-8DE9-EBB6-CEA6C39334E1","FX220212246")</f>
        <v>FX220212246</v>
      </c>
      <c r="F1112" t="s">
        <v>80</v>
      </c>
      <c r="G1112" t="s">
        <v>80</v>
      </c>
      <c r="H1112" t="s">
        <v>81</v>
      </c>
      <c r="I1112" t="s">
        <v>1529</v>
      </c>
      <c r="J1112">
        <v>0</v>
      </c>
      <c r="K1112" t="s">
        <v>83</v>
      </c>
      <c r="L1112" t="s">
        <v>84</v>
      </c>
      <c r="M1112" t="s">
        <v>85</v>
      </c>
      <c r="N1112">
        <v>2</v>
      </c>
      <c r="O1112" s="1">
        <v>44621.945</v>
      </c>
      <c r="P1112" s="1">
        <v>44622.348368055558</v>
      </c>
      <c r="Q1112">
        <v>29057</v>
      </c>
      <c r="R1112">
        <v>5794</v>
      </c>
      <c r="S1112" t="b">
        <v>0</v>
      </c>
      <c r="T1112" t="s">
        <v>86</v>
      </c>
      <c r="U1112" t="b">
        <v>1</v>
      </c>
      <c r="V1112" t="s">
        <v>214</v>
      </c>
      <c r="W1112" s="1">
        <v>44621.988564814812</v>
      </c>
      <c r="X1112">
        <v>3614</v>
      </c>
      <c r="Y1112">
        <v>200</v>
      </c>
      <c r="Z1112">
        <v>0</v>
      </c>
      <c r="AA1112">
        <v>200</v>
      </c>
      <c r="AB1112">
        <v>81</v>
      </c>
      <c r="AC1112">
        <v>106</v>
      </c>
      <c r="AD1112">
        <v>-200</v>
      </c>
      <c r="AE1112">
        <v>0</v>
      </c>
      <c r="AF1112">
        <v>0</v>
      </c>
      <c r="AG1112">
        <v>0</v>
      </c>
      <c r="AH1112" t="s">
        <v>284</v>
      </c>
      <c r="AI1112" s="1">
        <v>44622.348368055558</v>
      </c>
      <c r="AJ1112">
        <v>2042</v>
      </c>
      <c r="AK1112">
        <v>4</v>
      </c>
      <c r="AL1112">
        <v>0</v>
      </c>
      <c r="AM1112">
        <v>4</v>
      </c>
      <c r="AN1112">
        <v>81</v>
      </c>
      <c r="AO1112">
        <v>4</v>
      </c>
      <c r="AP1112">
        <v>-204</v>
      </c>
      <c r="AQ1112">
        <v>0</v>
      </c>
      <c r="AR1112">
        <v>0</v>
      </c>
      <c r="AS1112">
        <v>0</v>
      </c>
      <c r="AT1112" t="s">
        <v>86</v>
      </c>
      <c r="AU1112" t="s">
        <v>86</v>
      </c>
      <c r="AV1112" t="s">
        <v>86</v>
      </c>
      <c r="AW1112" t="s">
        <v>86</v>
      </c>
      <c r="AX1112" t="s">
        <v>86</v>
      </c>
      <c r="AY1112" t="s">
        <v>86</v>
      </c>
      <c r="AZ1112" t="s">
        <v>86</v>
      </c>
      <c r="BA1112" t="s">
        <v>86</v>
      </c>
      <c r="BB1112" t="s">
        <v>86</v>
      </c>
      <c r="BC1112" t="s">
        <v>86</v>
      </c>
      <c r="BD1112" t="s">
        <v>86</v>
      </c>
      <c r="BE1112" t="s">
        <v>86</v>
      </c>
    </row>
    <row r="1113" spans="1:57" x14ac:dyDescent="0.45">
      <c r="A1113" t="s">
        <v>2445</v>
      </c>
      <c r="B1113" t="s">
        <v>77</v>
      </c>
      <c r="C1113" t="s">
        <v>1676</v>
      </c>
      <c r="D1113" t="s">
        <v>79</v>
      </c>
      <c r="E1113" s="2" t="str">
        <f>HYPERLINK("capsilon://?command=openfolder&amp;siteaddress=FAM.docvelocity-na8.net&amp;folderid=FX74B50169-1429-8CDF-6126-72F2902DFB3D","FX22039")</f>
        <v>FX22039</v>
      </c>
      <c r="F1113" t="s">
        <v>80</v>
      </c>
      <c r="G1113" t="s">
        <v>80</v>
      </c>
      <c r="H1113" t="s">
        <v>81</v>
      </c>
      <c r="I1113" t="s">
        <v>1677</v>
      </c>
      <c r="J1113">
        <v>0</v>
      </c>
      <c r="K1113" t="s">
        <v>83</v>
      </c>
      <c r="L1113" t="s">
        <v>84</v>
      </c>
      <c r="M1113" t="s">
        <v>85</v>
      </c>
      <c r="N1113">
        <v>2</v>
      </c>
      <c r="O1113" s="1">
        <v>44621.947824074072</v>
      </c>
      <c r="P1113" s="1">
        <v>44622.338726851849</v>
      </c>
      <c r="Q1113">
        <v>30675</v>
      </c>
      <c r="R1113">
        <v>3099</v>
      </c>
      <c r="S1113" t="b">
        <v>0</v>
      </c>
      <c r="T1113" t="s">
        <v>86</v>
      </c>
      <c r="U1113" t="b">
        <v>1</v>
      </c>
      <c r="V1113" t="s">
        <v>214</v>
      </c>
      <c r="W1113" s="1">
        <v>44622.015740740739</v>
      </c>
      <c r="X1113">
        <v>2348</v>
      </c>
      <c r="Y1113">
        <v>126</v>
      </c>
      <c r="Z1113">
        <v>0</v>
      </c>
      <c r="AA1113">
        <v>126</v>
      </c>
      <c r="AB1113">
        <v>0</v>
      </c>
      <c r="AC1113">
        <v>102</v>
      </c>
      <c r="AD1113">
        <v>-126</v>
      </c>
      <c r="AE1113">
        <v>0</v>
      </c>
      <c r="AF1113">
        <v>0</v>
      </c>
      <c r="AG1113">
        <v>0</v>
      </c>
      <c r="AH1113" t="s">
        <v>114</v>
      </c>
      <c r="AI1113" s="1">
        <v>44622.338726851849</v>
      </c>
      <c r="AJ1113">
        <v>666</v>
      </c>
      <c r="AK1113">
        <v>5</v>
      </c>
      <c r="AL1113">
        <v>0</v>
      </c>
      <c r="AM1113">
        <v>5</v>
      </c>
      <c r="AN1113">
        <v>0</v>
      </c>
      <c r="AO1113">
        <v>5</v>
      </c>
      <c r="AP1113">
        <v>-131</v>
      </c>
      <c r="AQ1113">
        <v>0</v>
      </c>
      <c r="AR1113">
        <v>0</v>
      </c>
      <c r="AS1113">
        <v>0</v>
      </c>
      <c r="AT1113" t="s">
        <v>86</v>
      </c>
      <c r="AU1113" t="s">
        <v>86</v>
      </c>
      <c r="AV1113" t="s">
        <v>86</v>
      </c>
      <c r="AW1113" t="s">
        <v>86</v>
      </c>
      <c r="AX1113" t="s">
        <v>86</v>
      </c>
      <c r="AY1113" t="s">
        <v>86</v>
      </c>
      <c r="AZ1113" t="s">
        <v>86</v>
      </c>
      <c r="BA1113" t="s">
        <v>86</v>
      </c>
      <c r="BB1113" t="s">
        <v>86</v>
      </c>
      <c r="BC1113" t="s">
        <v>86</v>
      </c>
      <c r="BD1113" t="s">
        <v>86</v>
      </c>
      <c r="BE1113" t="s">
        <v>86</v>
      </c>
    </row>
    <row r="1114" spans="1:57" x14ac:dyDescent="0.45">
      <c r="A1114" t="s">
        <v>2446</v>
      </c>
      <c r="B1114" t="s">
        <v>77</v>
      </c>
      <c r="C1114" t="s">
        <v>2063</v>
      </c>
      <c r="D1114" t="s">
        <v>79</v>
      </c>
      <c r="E1114" s="2" t="str">
        <f>HYPERLINK("capsilon://?command=openfolder&amp;siteaddress=FAM.docvelocity-na8.net&amp;folderid=FX929F139C-CF44-F28F-F006-EAB2CFCD4E86","FX22031869")</f>
        <v>FX22031869</v>
      </c>
      <c r="F1114" t="s">
        <v>80</v>
      </c>
      <c r="G1114" t="s">
        <v>80</v>
      </c>
      <c r="H1114" t="s">
        <v>81</v>
      </c>
      <c r="I1114" t="s">
        <v>2447</v>
      </c>
      <c r="J1114">
        <v>28</v>
      </c>
      <c r="K1114" t="s">
        <v>83</v>
      </c>
      <c r="L1114" t="s">
        <v>84</v>
      </c>
      <c r="M1114" t="s">
        <v>85</v>
      </c>
      <c r="N1114">
        <v>2</v>
      </c>
      <c r="O1114" s="1">
        <v>44636.428773148145</v>
      </c>
      <c r="P1114" s="1">
        <v>44636.437893518516</v>
      </c>
      <c r="Q1114">
        <v>609</v>
      </c>
      <c r="R1114">
        <v>179</v>
      </c>
      <c r="S1114" t="b">
        <v>0</v>
      </c>
      <c r="T1114" t="s">
        <v>86</v>
      </c>
      <c r="U1114" t="b">
        <v>0</v>
      </c>
      <c r="V1114" t="s">
        <v>1986</v>
      </c>
      <c r="W1114" s="1">
        <v>44636.433113425926</v>
      </c>
      <c r="X1114">
        <v>73</v>
      </c>
      <c r="Y1114">
        <v>21</v>
      </c>
      <c r="Z1114">
        <v>0</v>
      </c>
      <c r="AA1114">
        <v>21</v>
      </c>
      <c r="AB1114">
        <v>0</v>
      </c>
      <c r="AC1114">
        <v>0</v>
      </c>
      <c r="AD1114">
        <v>7</v>
      </c>
      <c r="AE1114">
        <v>0</v>
      </c>
      <c r="AF1114">
        <v>0</v>
      </c>
      <c r="AG1114">
        <v>0</v>
      </c>
      <c r="AH1114" t="s">
        <v>551</v>
      </c>
      <c r="AI1114" s="1">
        <v>44636.437893518516</v>
      </c>
      <c r="AJ1114">
        <v>106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7</v>
      </c>
      <c r="AQ1114">
        <v>0</v>
      </c>
      <c r="AR1114">
        <v>0</v>
      </c>
      <c r="AS1114">
        <v>0</v>
      </c>
      <c r="AT1114" t="s">
        <v>86</v>
      </c>
      <c r="AU1114" t="s">
        <v>86</v>
      </c>
      <c r="AV1114" t="s">
        <v>86</v>
      </c>
      <c r="AW1114" t="s">
        <v>86</v>
      </c>
      <c r="AX1114" t="s">
        <v>86</v>
      </c>
      <c r="AY1114" t="s">
        <v>86</v>
      </c>
      <c r="AZ1114" t="s">
        <v>86</v>
      </c>
      <c r="BA1114" t="s">
        <v>86</v>
      </c>
      <c r="BB1114" t="s">
        <v>86</v>
      </c>
      <c r="BC1114" t="s">
        <v>86</v>
      </c>
      <c r="BD1114" t="s">
        <v>86</v>
      </c>
      <c r="BE1114" t="s">
        <v>86</v>
      </c>
    </row>
    <row r="1115" spans="1:57" x14ac:dyDescent="0.45">
      <c r="A1115" t="s">
        <v>2448</v>
      </c>
      <c r="B1115" t="s">
        <v>77</v>
      </c>
      <c r="C1115" t="s">
        <v>2449</v>
      </c>
      <c r="D1115" t="s">
        <v>79</v>
      </c>
      <c r="E1115" s="2" t="str">
        <f>HYPERLINK("capsilon://?command=openfolder&amp;siteaddress=FAM.docvelocity-na8.net&amp;folderid=FXF0444A8A-6AE2-FFC9-B337-EC1B2C74249C","FX220212751")</f>
        <v>FX220212751</v>
      </c>
      <c r="F1115" t="s">
        <v>80</v>
      </c>
      <c r="G1115" t="s">
        <v>80</v>
      </c>
      <c r="H1115" t="s">
        <v>81</v>
      </c>
      <c r="I1115" t="s">
        <v>2450</v>
      </c>
      <c r="J1115">
        <v>0</v>
      </c>
      <c r="K1115" t="s">
        <v>83</v>
      </c>
      <c r="L1115" t="s">
        <v>84</v>
      </c>
      <c r="M1115" t="s">
        <v>85</v>
      </c>
      <c r="N1115">
        <v>2</v>
      </c>
      <c r="O1115" s="1">
        <v>44621.225960648146</v>
      </c>
      <c r="P1115" s="1">
        <v>44621.543124999997</v>
      </c>
      <c r="Q1115">
        <v>20572</v>
      </c>
      <c r="R1115">
        <v>6831</v>
      </c>
      <c r="S1115" t="b">
        <v>0</v>
      </c>
      <c r="T1115" t="s">
        <v>86</v>
      </c>
      <c r="U1115" t="b">
        <v>1</v>
      </c>
      <c r="V1115" t="s">
        <v>815</v>
      </c>
      <c r="W1115" s="1">
        <v>44621.279629629629</v>
      </c>
      <c r="X1115">
        <v>4350</v>
      </c>
      <c r="Y1115">
        <v>260</v>
      </c>
      <c r="Z1115">
        <v>0</v>
      </c>
      <c r="AA1115">
        <v>260</v>
      </c>
      <c r="AB1115">
        <v>0</v>
      </c>
      <c r="AC1115">
        <v>196</v>
      </c>
      <c r="AD1115">
        <v>-260</v>
      </c>
      <c r="AE1115">
        <v>0</v>
      </c>
      <c r="AF1115">
        <v>0</v>
      </c>
      <c r="AG1115">
        <v>0</v>
      </c>
      <c r="AH1115" t="s">
        <v>92</v>
      </c>
      <c r="AI1115" s="1">
        <v>44621.543124999997</v>
      </c>
      <c r="AJ1115">
        <v>2481</v>
      </c>
      <c r="AK1115">
        <v>8</v>
      </c>
      <c r="AL1115">
        <v>0</v>
      </c>
      <c r="AM1115">
        <v>8</v>
      </c>
      <c r="AN1115">
        <v>0</v>
      </c>
      <c r="AO1115">
        <v>8</v>
      </c>
      <c r="AP1115">
        <v>-268</v>
      </c>
      <c r="AQ1115">
        <v>0</v>
      </c>
      <c r="AR1115">
        <v>0</v>
      </c>
      <c r="AS1115">
        <v>0</v>
      </c>
      <c r="AT1115" t="s">
        <v>86</v>
      </c>
      <c r="AU1115" t="s">
        <v>86</v>
      </c>
      <c r="AV1115" t="s">
        <v>86</v>
      </c>
      <c r="AW1115" t="s">
        <v>86</v>
      </c>
      <c r="AX1115" t="s">
        <v>86</v>
      </c>
      <c r="AY1115" t="s">
        <v>86</v>
      </c>
      <c r="AZ1115" t="s">
        <v>86</v>
      </c>
      <c r="BA1115" t="s">
        <v>86</v>
      </c>
      <c r="BB1115" t="s">
        <v>86</v>
      </c>
      <c r="BC1115" t="s">
        <v>86</v>
      </c>
      <c r="BD1115" t="s">
        <v>86</v>
      </c>
      <c r="BE1115" t="s">
        <v>86</v>
      </c>
    </row>
    <row r="1116" spans="1:57" x14ac:dyDescent="0.45">
      <c r="A1116" t="s">
        <v>2451</v>
      </c>
      <c r="B1116" t="s">
        <v>77</v>
      </c>
      <c r="C1116" t="s">
        <v>2412</v>
      </c>
      <c r="D1116" t="s">
        <v>79</v>
      </c>
      <c r="E1116" s="2" t="str">
        <f>HYPERLINK("capsilon://?command=openfolder&amp;siteaddress=FAM.docvelocity-na8.net&amp;folderid=FXA0EAA864-377A-CF3E-DE39-654E8C9907D6","FX22037007")</f>
        <v>FX22037007</v>
      </c>
      <c r="F1116" t="s">
        <v>80</v>
      </c>
      <c r="G1116" t="s">
        <v>80</v>
      </c>
      <c r="H1116" t="s">
        <v>81</v>
      </c>
      <c r="I1116" t="s">
        <v>2452</v>
      </c>
      <c r="J1116">
        <v>0</v>
      </c>
      <c r="K1116" t="s">
        <v>83</v>
      </c>
      <c r="L1116" t="s">
        <v>84</v>
      </c>
      <c r="M1116" t="s">
        <v>85</v>
      </c>
      <c r="N1116">
        <v>2</v>
      </c>
      <c r="O1116" s="1">
        <v>44636.442962962959</v>
      </c>
      <c r="P1116" s="1">
        <v>44636.458622685182</v>
      </c>
      <c r="Q1116">
        <v>593</v>
      </c>
      <c r="R1116">
        <v>760</v>
      </c>
      <c r="S1116" t="b">
        <v>0</v>
      </c>
      <c r="T1116" t="s">
        <v>86</v>
      </c>
      <c r="U1116" t="b">
        <v>0</v>
      </c>
      <c r="V1116" t="s">
        <v>2011</v>
      </c>
      <c r="W1116" s="1">
        <v>44636.451874999999</v>
      </c>
      <c r="X1116">
        <v>460</v>
      </c>
      <c r="Y1116">
        <v>52</v>
      </c>
      <c r="Z1116">
        <v>0</v>
      </c>
      <c r="AA1116">
        <v>52</v>
      </c>
      <c r="AB1116">
        <v>0</v>
      </c>
      <c r="AC1116">
        <v>13</v>
      </c>
      <c r="AD1116">
        <v>-52</v>
      </c>
      <c r="AE1116">
        <v>0</v>
      </c>
      <c r="AF1116">
        <v>0</v>
      </c>
      <c r="AG1116">
        <v>0</v>
      </c>
      <c r="AH1116" t="s">
        <v>746</v>
      </c>
      <c r="AI1116" s="1">
        <v>44636.458622685182</v>
      </c>
      <c r="AJ1116">
        <v>300</v>
      </c>
      <c r="AK1116">
        <v>2</v>
      </c>
      <c r="AL1116">
        <v>0</v>
      </c>
      <c r="AM1116">
        <v>2</v>
      </c>
      <c r="AN1116">
        <v>0</v>
      </c>
      <c r="AO1116">
        <v>3</v>
      </c>
      <c r="AP1116">
        <v>-54</v>
      </c>
      <c r="AQ1116">
        <v>0</v>
      </c>
      <c r="AR1116">
        <v>0</v>
      </c>
      <c r="AS1116">
        <v>0</v>
      </c>
      <c r="AT1116" t="s">
        <v>86</v>
      </c>
      <c r="AU1116" t="s">
        <v>86</v>
      </c>
      <c r="AV1116" t="s">
        <v>86</v>
      </c>
      <c r="AW1116" t="s">
        <v>86</v>
      </c>
      <c r="AX1116" t="s">
        <v>86</v>
      </c>
      <c r="AY1116" t="s">
        <v>86</v>
      </c>
      <c r="AZ1116" t="s">
        <v>86</v>
      </c>
      <c r="BA1116" t="s">
        <v>86</v>
      </c>
      <c r="BB1116" t="s">
        <v>86</v>
      </c>
      <c r="BC1116" t="s">
        <v>86</v>
      </c>
      <c r="BD1116" t="s">
        <v>86</v>
      </c>
      <c r="BE1116" t="s">
        <v>86</v>
      </c>
    </row>
    <row r="1117" spans="1:57" x14ac:dyDescent="0.45">
      <c r="A1117" t="s">
        <v>2453</v>
      </c>
      <c r="B1117" t="s">
        <v>77</v>
      </c>
      <c r="C1117" t="s">
        <v>2454</v>
      </c>
      <c r="D1117" t="s">
        <v>79</v>
      </c>
      <c r="E1117" s="2" t="str">
        <f>HYPERLINK("capsilon://?command=openfolder&amp;siteaddress=FAM.docvelocity-na8.net&amp;folderid=FX960782CD-2714-F6AA-57F6-AA7388611683","FX220210286")</f>
        <v>FX220210286</v>
      </c>
      <c r="F1117" t="s">
        <v>80</v>
      </c>
      <c r="G1117" t="s">
        <v>80</v>
      </c>
      <c r="H1117" t="s">
        <v>81</v>
      </c>
      <c r="I1117" t="s">
        <v>2455</v>
      </c>
      <c r="J1117">
        <v>0</v>
      </c>
      <c r="K1117" t="s">
        <v>83</v>
      </c>
      <c r="L1117" t="s">
        <v>84</v>
      </c>
      <c r="M1117" t="s">
        <v>85</v>
      </c>
      <c r="N1117">
        <v>2</v>
      </c>
      <c r="O1117" s="1">
        <v>44621.226354166669</v>
      </c>
      <c r="P1117" s="1">
        <v>44621.52815972222</v>
      </c>
      <c r="Q1117">
        <v>22951</v>
      </c>
      <c r="R1117">
        <v>3125</v>
      </c>
      <c r="S1117" t="b">
        <v>0</v>
      </c>
      <c r="T1117" t="s">
        <v>86</v>
      </c>
      <c r="U1117" t="b">
        <v>1</v>
      </c>
      <c r="V1117" t="s">
        <v>312</v>
      </c>
      <c r="W1117" s="1">
        <v>44621.261516203704</v>
      </c>
      <c r="X1117">
        <v>2384</v>
      </c>
      <c r="Y1117">
        <v>201</v>
      </c>
      <c r="Z1117">
        <v>0</v>
      </c>
      <c r="AA1117">
        <v>201</v>
      </c>
      <c r="AB1117">
        <v>0</v>
      </c>
      <c r="AC1117">
        <v>130</v>
      </c>
      <c r="AD1117">
        <v>-201</v>
      </c>
      <c r="AE1117">
        <v>0</v>
      </c>
      <c r="AF1117">
        <v>0</v>
      </c>
      <c r="AG1117">
        <v>0</v>
      </c>
      <c r="AH1117" t="s">
        <v>106</v>
      </c>
      <c r="AI1117" s="1">
        <v>44621.52815972222</v>
      </c>
      <c r="AJ1117">
        <v>717</v>
      </c>
      <c r="AK1117">
        <v>8</v>
      </c>
      <c r="AL1117">
        <v>0</v>
      </c>
      <c r="AM1117">
        <v>8</v>
      </c>
      <c r="AN1117">
        <v>0</v>
      </c>
      <c r="AO1117">
        <v>8</v>
      </c>
      <c r="AP1117">
        <v>-209</v>
      </c>
      <c r="AQ1117">
        <v>0</v>
      </c>
      <c r="AR1117">
        <v>0</v>
      </c>
      <c r="AS1117">
        <v>0</v>
      </c>
      <c r="AT1117" t="s">
        <v>86</v>
      </c>
      <c r="AU1117" t="s">
        <v>86</v>
      </c>
      <c r="AV1117" t="s">
        <v>86</v>
      </c>
      <c r="AW1117" t="s">
        <v>86</v>
      </c>
      <c r="AX1117" t="s">
        <v>86</v>
      </c>
      <c r="AY1117" t="s">
        <v>86</v>
      </c>
      <c r="AZ1117" t="s">
        <v>86</v>
      </c>
      <c r="BA1117" t="s">
        <v>86</v>
      </c>
      <c r="BB1117" t="s">
        <v>86</v>
      </c>
      <c r="BC1117" t="s">
        <v>86</v>
      </c>
      <c r="BD1117" t="s">
        <v>86</v>
      </c>
      <c r="BE1117" t="s">
        <v>86</v>
      </c>
    </row>
    <row r="1118" spans="1:57" x14ac:dyDescent="0.45">
      <c r="A1118" t="s">
        <v>2456</v>
      </c>
      <c r="B1118" t="s">
        <v>77</v>
      </c>
      <c r="C1118" t="s">
        <v>2457</v>
      </c>
      <c r="D1118" t="s">
        <v>79</v>
      </c>
      <c r="E1118" s="2" t="str">
        <f>HYPERLINK("capsilon://?command=openfolder&amp;siteaddress=FAM.docvelocity-na8.net&amp;folderid=FX51EC9000-8F7D-D7AA-CF6A-B9D0A6E07B35","FX22035408")</f>
        <v>FX22035408</v>
      </c>
      <c r="F1118" t="s">
        <v>80</v>
      </c>
      <c r="G1118" t="s">
        <v>80</v>
      </c>
      <c r="H1118" t="s">
        <v>81</v>
      </c>
      <c r="I1118" t="s">
        <v>2458</v>
      </c>
      <c r="J1118">
        <v>46</v>
      </c>
      <c r="K1118" t="s">
        <v>83</v>
      </c>
      <c r="L1118" t="s">
        <v>84</v>
      </c>
      <c r="M1118" t="s">
        <v>85</v>
      </c>
      <c r="N1118">
        <v>2</v>
      </c>
      <c r="O1118" s="1">
        <v>44636.445856481485</v>
      </c>
      <c r="P1118" s="1">
        <v>44636.461030092592</v>
      </c>
      <c r="Q1118">
        <v>558</v>
      </c>
      <c r="R1118">
        <v>753</v>
      </c>
      <c r="S1118" t="b">
        <v>0</v>
      </c>
      <c r="T1118" t="s">
        <v>86</v>
      </c>
      <c r="U1118" t="b">
        <v>0</v>
      </c>
      <c r="V1118" t="s">
        <v>2011</v>
      </c>
      <c r="W1118" s="1">
        <v>44636.458194444444</v>
      </c>
      <c r="X1118">
        <v>546</v>
      </c>
      <c r="Y1118">
        <v>41</v>
      </c>
      <c r="Z1118">
        <v>0</v>
      </c>
      <c r="AA1118">
        <v>41</v>
      </c>
      <c r="AB1118">
        <v>0</v>
      </c>
      <c r="AC1118">
        <v>3</v>
      </c>
      <c r="AD1118">
        <v>5</v>
      </c>
      <c r="AE1118">
        <v>0</v>
      </c>
      <c r="AF1118">
        <v>0</v>
      </c>
      <c r="AG1118">
        <v>0</v>
      </c>
      <c r="AH1118" t="s">
        <v>746</v>
      </c>
      <c r="AI1118" s="1">
        <v>44636.461030092592</v>
      </c>
      <c r="AJ1118">
        <v>207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5</v>
      </c>
      <c r="AQ1118">
        <v>0</v>
      </c>
      <c r="AR1118">
        <v>0</v>
      </c>
      <c r="AS1118">
        <v>0</v>
      </c>
      <c r="AT1118" t="s">
        <v>86</v>
      </c>
      <c r="AU1118" t="s">
        <v>86</v>
      </c>
      <c r="AV1118" t="s">
        <v>86</v>
      </c>
      <c r="AW1118" t="s">
        <v>86</v>
      </c>
      <c r="AX1118" t="s">
        <v>86</v>
      </c>
      <c r="AY1118" t="s">
        <v>86</v>
      </c>
      <c r="AZ1118" t="s">
        <v>86</v>
      </c>
      <c r="BA1118" t="s">
        <v>86</v>
      </c>
      <c r="BB1118" t="s">
        <v>86</v>
      </c>
      <c r="BC1118" t="s">
        <v>86</v>
      </c>
      <c r="BD1118" t="s">
        <v>86</v>
      </c>
      <c r="BE1118" t="s">
        <v>86</v>
      </c>
    </row>
    <row r="1119" spans="1:57" x14ac:dyDescent="0.45">
      <c r="A1119" t="s">
        <v>2459</v>
      </c>
      <c r="B1119" t="s">
        <v>77</v>
      </c>
      <c r="C1119" t="s">
        <v>2457</v>
      </c>
      <c r="D1119" t="s">
        <v>79</v>
      </c>
      <c r="E1119" s="2" t="str">
        <f>HYPERLINK("capsilon://?command=openfolder&amp;siteaddress=FAM.docvelocity-na8.net&amp;folderid=FX51EC9000-8F7D-D7AA-CF6A-B9D0A6E07B35","FX22035408")</f>
        <v>FX22035408</v>
      </c>
      <c r="F1119" t="s">
        <v>80</v>
      </c>
      <c r="G1119" t="s">
        <v>80</v>
      </c>
      <c r="H1119" t="s">
        <v>81</v>
      </c>
      <c r="I1119" t="s">
        <v>2460</v>
      </c>
      <c r="J1119">
        <v>46</v>
      </c>
      <c r="K1119" t="s">
        <v>83</v>
      </c>
      <c r="L1119" t="s">
        <v>84</v>
      </c>
      <c r="M1119" t="s">
        <v>85</v>
      </c>
      <c r="N1119">
        <v>2</v>
      </c>
      <c r="O1119" s="1">
        <v>44636.445972222224</v>
      </c>
      <c r="P1119" s="1">
        <v>44636.483981481484</v>
      </c>
      <c r="Q1119">
        <v>2645</v>
      </c>
      <c r="R1119">
        <v>639</v>
      </c>
      <c r="S1119" t="b">
        <v>0</v>
      </c>
      <c r="T1119" t="s">
        <v>86</v>
      </c>
      <c r="U1119" t="b">
        <v>0</v>
      </c>
      <c r="V1119" t="s">
        <v>2011</v>
      </c>
      <c r="W1119" s="1">
        <v>44636.461724537039</v>
      </c>
      <c r="X1119">
        <v>304</v>
      </c>
      <c r="Y1119">
        <v>41</v>
      </c>
      <c r="Z1119">
        <v>0</v>
      </c>
      <c r="AA1119">
        <v>41</v>
      </c>
      <c r="AB1119">
        <v>0</v>
      </c>
      <c r="AC1119">
        <v>2</v>
      </c>
      <c r="AD1119">
        <v>5</v>
      </c>
      <c r="AE1119">
        <v>0</v>
      </c>
      <c r="AF1119">
        <v>0</v>
      </c>
      <c r="AG1119">
        <v>0</v>
      </c>
      <c r="AH1119" t="s">
        <v>106</v>
      </c>
      <c r="AI1119" s="1">
        <v>44636.483981481484</v>
      </c>
      <c r="AJ1119">
        <v>309</v>
      </c>
      <c r="AK1119">
        <v>3</v>
      </c>
      <c r="AL1119">
        <v>0</v>
      </c>
      <c r="AM1119">
        <v>3</v>
      </c>
      <c r="AN1119">
        <v>0</v>
      </c>
      <c r="AO1119">
        <v>3</v>
      </c>
      <c r="AP1119">
        <v>2</v>
      </c>
      <c r="AQ1119">
        <v>0</v>
      </c>
      <c r="AR1119">
        <v>0</v>
      </c>
      <c r="AS1119">
        <v>0</v>
      </c>
      <c r="AT1119" t="s">
        <v>86</v>
      </c>
      <c r="AU1119" t="s">
        <v>86</v>
      </c>
      <c r="AV1119" t="s">
        <v>86</v>
      </c>
      <c r="AW1119" t="s">
        <v>86</v>
      </c>
      <c r="AX1119" t="s">
        <v>86</v>
      </c>
      <c r="AY1119" t="s">
        <v>86</v>
      </c>
      <c r="AZ1119" t="s">
        <v>86</v>
      </c>
      <c r="BA1119" t="s">
        <v>86</v>
      </c>
      <c r="BB1119" t="s">
        <v>86</v>
      </c>
      <c r="BC1119" t="s">
        <v>86</v>
      </c>
      <c r="BD1119" t="s">
        <v>86</v>
      </c>
      <c r="BE1119" t="s">
        <v>86</v>
      </c>
    </row>
    <row r="1120" spans="1:57" x14ac:dyDescent="0.45">
      <c r="A1120" t="s">
        <v>2461</v>
      </c>
      <c r="B1120" t="s">
        <v>77</v>
      </c>
      <c r="C1120" t="s">
        <v>2457</v>
      </c>
      <c r="D1120" t="s">
        <v>79</v>
      </c>
      <c r="E1120" s="2" t="str">
        <f>HYPERLINK("capsilon://?command=openfolder&amp;siteaddress=FAM.docvelocity-na8.net&amp;folderid=FX51EC9000-8F7D-D7AA-CF6A-B9D0A6E07B35","FX22035408")</f>
        <v>FX22035408</v>
      </c>
      <c r="F1120" t="s">
        <v>80</v>
      </c>
      <c r="G1120" t="s">
        <v>80</v>
      </c>
      <c r="H1120" t="s">
        <v>81</v>
      </c>
      <c r="I1120" t="s">
        <v>2462</v>
      </c>
      <c r="J1120">
        <v>28</v>
      </c>
      <c r="K1120" t="s">
        <v>83</v>
      </c>
      <c r="L1120" t="s">
        <v>84</v>
      </c>
      <c r="M1120" t="s">
        <v>85</v>
      </c>
      <c r="N1120">
        <v>2</v>
      </c>
      <c r="O1120" s="1">
        <v>44636.446435185186</v>
      </c>
      <c r="P1120" s="1">
        <v>44636.485937500001</v>
      </c>
      <c r="Q1120">
        <v>2970</v>
      </c>
      <c r="R1120">
        <v>443</v>
      </c>
      <c r="S1120" t="b">
        <v>0</v>
      </c>
      <c r="T1120" t="s">
        <v>86</v>
      </c>
      <c r="U1120" t="b">
        <v>0</v>
      </c>
      <c r="V1120" t="s">
        <v>2011</v>
      </c>
      <c r="W1120" s="1">
        <v>44636.464907407404</v>
      </c>
      <c r="X1120">
        <v>275</v>
      </c>
      <c r="Y1120">
        <v>21</v>
      </c>
      <c r="Z1120">
        <v>0</v>
      </c>
      <c r="AA1120">
        <v>21</v>
      </c>
      <c r="AB1120">
        <v>0</v>
      </c>
      <c r="AC1120">
        <v>0</v>
      </c>
      <c r="AD1120">
        <v>7</v>
      </c>
      <c r="AE1120">
        <v>0</v>
      </c>
      <c r="AF1120">
        <v>0</v>
      </c>
      <c r="AG1120">
        <v>0</v>
      </c>
      <c r="AH1120" t="s">
        <v>106</v>
      </c>
      <c r="AI1120" s="1">
        <v>44636.485937500001</v>
      </c>
      <c r="AJ1120">
        <v>168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7</v>
      </c>
      <c r="AQ1120">
        <v>0</v>
      </c>
      <c r="AR1120">
        <v>0</v>
      </c>
      <c r="AS1120">
        <v>0</v>
      </c>
      <c r="AT1120" t="s">
        <v>86</v>
      </c>
      <c r="AU1120" t="s">
        <v>86</v>
      </c>
      <c r="AV1120" t="s">
        <v>86</v>
      </c>
      <c r="AW1120" t="s">
        <v>86</v>
      </c>
      <c r="AX1120" t="s">
        <v>86</v>
      </c>
      <c r="AY1120" t="s">
        <v>86</v>
      </c>
      <c r="AZ1120" t="s">
        <v>86</v>
      </c>
      <c r="BA1120" t="s">
        <v>86</v>
      </c>
      <c r="BB1120" t="s">
        <v>86</v>
      </c>
      <c r="BC1120" t="s">
        <v>86</v>
      </c>
      <c r="BD1120" t="s">
        <v>86</v>
      </c>
      <c r="BE1120" t="s">
        <v>86</v>
      </c>
    </row>
    <row r="1121" spans="1:57" x14ac:dyDescent="0.45">
      <c r="A1121" t="s">
        <v>2463</v>
      </c>
      <c r="B1121" t="s">
        <v>77</v>
      </c>
      <c r="C1121" t="s">
        <v>2457</v>
      </c>
      <c r="D1121" t="s">
        <v>79</v>
      </c>
      <c r="E1121" s="2" t="str">
        <f>HYPERLINK("capsilon://?command=openfolder&amp;siteaddress=FAM.docvelocity-na8.net&amp;folderid=FX51EC9000-8F7D-D7AA-CF6A-B9D0A6E07B35","FX22035408")</f>
        <v>FX22035408</v>
      </c>
      <c r="F1121" t="s">
        <v>80</v>
      </c>
      <c r="G1121" t="s">
        <v>80</v>
      </c>
      <c r="H1121" t="s">
        <v>81</v>
      </c>
      <c r="I1121" t="s">
        <v>2464</v>
      </c>
      <c r="J1121">
        <v>28</v>
      </c>
      <c r="K1121" t="s">
        <v>83</v>
      </c>
      <c r="L1121" t="s">
        <v>84</v>
      </c>
      <c r="M1121" t="s">
        <v>85</v>
      </c>
      <c r="N1121">
        <v>2</v>
      </c>
      <c r="O1121" s="1">
        <v>44636.446643518517</v>
      </c>
      <c r="P1121" s="1">
        <v>44636.485752314817</v>
      </c>
      <c r="Q1121">
        <v>3143</v>
      </c>
      <c r="R1121">
        <v>236</v>
      </c>
      <c r="S1121" t="b">
        <v>0</v>
      </c>
      <c r="T1121" t="s">
        <v>86</v>
      </c>
      <c r="U1121" t="b">
        <v>0</v>
      </c>
      <c r="V1121" t="s">
        <v>1986</v>
      </c>
      <c r="W1121" s="1">
        <v>44636.466168981482</v>
      </c>
      <c r="X1121">
        <v>114</v>
      </c>
      <c r="Y1121">
        <v>21</v>
      </c>
      <c r="Z1121">
        <v>0</v>
      </c>
      <c r="AA1121">
        <v>21</v>
      </c>
      <c r="AB1121">
        <v>0</v>
      </c>
      <c r="AC1121">
        <v>0</v>
      </c>
      <c r="AD1121">
        <v>7</v>
      </c>
      <c r="AE1121">
        <v>0</v>
      </c>
      <c r="AF1121">
        <v>0</v>
      </c>
      <c r="AG1121">
        <v>0</v>
      </c>
      <c r="AH1121" t="s">
        <v>122</v>
      </c>
      <c r="AI1121" s="1">
        <v>44636.485752314817</v>
      </c>
      <c r="AJ1121">
        <v>122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7</v>
      </c>
      <c r="AQ1121">
        <v>0</v>
      </c>
      <c r="AR1121">
        <v>0</v>
      </c>
      <c r="AS1121">
        <v>0</v>
      </c>
      <c r="AT1121" t="s">
        <v>86</v>
      </c>
      <c r="AU1121" t="s">
        <v>86</v>
      </c>
      <c r="AV1121" t="s">
        <v>86</v>
      </c>
      <c r="AW1121" t="s">
        <v>86</v>
      </c>
      <c r="AX1121" t="s">
        <v>86</v>
      </c>
      <c r="AY1121" t="s">
        <v>86</v>
      </c>
      <c r="AZ1121" t="s">
        <v>86</v>
      </c>
      <c r="BA1121" t="s">
        <v>86</v>
      </c>
      <c r="BB1121" t="s">
        <v>86</v>
      </c>
      <c r="BC1121" t="s">
        <v>86</v>
      </c>
      <c r="BD1121" t="s">
        <v>86</v>
      </c>
      <c r="BE1121" t="s">
        <v>86</v>
      </c>
    </row>
    <row r="1122" spans="1:57" x14ac:dyDescent="0.45">
      <c r="A1122" t="s">
        <v>2465</v>
      </c>
      <c r="B1122" t="s">
        <v>77</v>
      </c>
      <c r="C1122" t="s">
        <v>2466</v>
      </c>
      <c r="D1122" t="s">
        <v>79</v>
      </c>
      <c r="E1122" s="2" t="str">
        <f>HYPERLINK("capsilon://?command=openfolder&amp;siteaddress=FAM.docvelocity-na8.net&amp;folderid=FX276F7D89-EA69-98AD-11F3-1B86815A1439","FX22036595")</f>
        <v>FX22036595</v>
      </c>
      <c r="F1122" t="s">
        <v>80</v>
      </c>
      <c r="G1122" t="s">
        <v>80</v>
      </c>
      <c r="H1122" t="s">
        <v>81</v>
      </c>
      <c r="I1122" t="s">
        <v>2467</v>
      </c>
      <c r="J1122">
        <v>41</v>
      </c>
      <c r="K1122" t="s">
        <v>83</v>
      </c>
      <c r="L1122" t="s">
        <v>84</v>
      </c>
      <c r="M1122" t="s">
        <v>85</v>
      </c>
      <c r="N1122">
        <v>2</v>
      </c>
      <c r="O1122" s="1">
        <v>44636.44835648148</v>
      </c>
      <c r="P1122" s="1">
        <v>44636.486631944441</v>
      </c>
      <c r="Q1122">
        <v>2909</v>
      </c>
      <c r="R1122">
        <v>398</v>
      </c>
      <c r="S1122" t="b">
        <v>0</v>
      </c>
      <c r="T1122" t="s">
        <v>86</v>
      </c>
      <c r="U1122" t="b">
        <v>0</v>
      </c>
      <c r="V1122" t="s">
        <v>2011</v>
      </c>
      <c r="W1122" s="1">
        <v>44636.468657407408</v>
      </c>
      <c r="X1122">
        <v>323</v>
      </c>
      <c r="Y1122">
        <v>36</v>
      </c>
      <c r="Z1122">
        <v>0</v>
      </c>
      <c r="AA1122">
        <v>36</v>
      </c>
      <c r="AB1122">
        <v>0</v>
      </c>
      <c r="AC1122">
        <v>0</v>
      </c>
      <c r="AD1122">
        <v>5</v>
      </c>
      <c r="AE1122">
        <v>0</v>
      </c>
      <c r="AF1122">
        <v>0</v>
      </c>
      <c r="AG1122">
        <v>0</v>
      </c>
      <c r="AH1122" t="s">
        <v>122</v>
      </c>
      <c r="AI1122" s="1">
        <v>44636.486631944441</v>
      </c>
      <c r="AJ1122">
        <v>75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5</v>
      </c>
      <c r="AQ1122">
        <v>0</v>
      </c>
      <c r="AR1122">
        <v>0</v>
      </c>
      <c r="AS1122">
        <v>0</v>
      </c>
      <c r="AT1122" t="s">
        <v>86</v>
      </c>
      <c r="AU1122" t="s">
        <v>86</v>
      </c>
      <c r="AV1122" t="s">
        <v>86</v>
      </c>
      <c r="AW1122" t="s">
        <v>86</v>
      </c>
      <c r="AX1122" t="s">
        <v>86</v>
      </c>
      <c r="AY1122" t="s">
        <v>86</v>
      </c>
      <c r="AZ1122" t="s">
        <v>86</v>
      </c>
      <c r="BA1122" t="s">
        <v>86</v>
      </c>
      <c r="BB1122" t="s">
        <v>86</v>
      </c>
      <c r="BC1122" t="s">
        <v>86</v>
      </c>
      <c r="BD1122" t="s">
        <v>86</v>
      </c>
      <c r="BE1122" t="s">
        <v>86</v>
      </c>
    </row>
    <row r="1123" spans="1:57" x14ac:dyDescent="0.45">
      <c r="A1123" t="s">
        <v>2468</v>
      </c>
      <c r="B1123" t="s">
        <v>77</v>
      </c>
      <c r="C1123" t="s">
        <v>2466</v>
      </c>
      <c r="D1123" t="s">
        <v>79</v>
      </c>
      <c r="E1123" s="2" t="str">
        <f>HYPERLINK("capsilon://?command=openfolder&amp;siteaddress=FAM.docvelocity-na8.net&amp;folderid=FX276F7D89-EA69-98AD-11F3-1B86815A1439","FX22036595")</f>
        <v>FX22036595</v>
      </c>
      <c r="F1123" t="s">
        <v>80</v>
      </c>
      <c r="G1123" t="s">
        <v>80</v>
      </c>
      <c r="H1123" t="s">
        <v>81</v>
      </c>
      <c r="I1123" t="s">
        <v>2469</v>
      </c>
      <c r="J1123">
        <v>41</v>
      </c>
      <c r="K1123" t="s">
        <v>83</v>
      </c>
      <c r="L1123" t="s">
        <v>84</v>
      </c>
      <c r="M1123" t="s">
        <v>85</v>
      </c>
      <c r="N1123">
        <v>2</v>
      </c>
      <c r="O1123" s="1">
        <v>44636.448587962965</v>
      </c>
      <c r="P1123" s="1">
        <v>44636.487870370373</v>
      </c>
      <c r="Q1123">
        <v>3175</v>
      </c>
      <c r="R1123">
        <v>219</v>
      </c>
      <c r="S1123" t="b">
        <v>0</v>
      </c>
      <c r="T1123" t="s">
        <v>86</v>
      </c>
      <c r="U1123" t="b">
        <v>0</v>
      </c>
      <c r="V1123" t="s">
        <v>1986</v>
      </c>
      <c r="W1123" s="1">
        <v>44636.467430555553</v>
      </c>
      <c r="X1123">
        <v>108</v>
      </c>
      <c r="Y1123">
        <v>36</v>
      </c>
      <c r="Z1123">
        <v>0</v>
      </c>
      <c r="AA1123">
        <v>36</v>
      </c>
      <c r="AB1123">
        <v>0</v>
      </c>
      <c r="AC1123">
        <v>0</v>
      </c>
      <c r="AD1123">
        <v>5</v>
      </c>
      <c r="AE1123">
        <v>0</v>
      </c>
      <c r="AF1123">
        <v>0</v>
      </c>
      <c r="AG1123">
        <v>0</v>
      </c>
      <c r="AH1123" t="s">
        <v>122</v>
      </c>
      <c r="AI1123" s="1">
        <v>44636.487870370373</v>
      </c>
      <c r="AJ1123">
        <v>106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5</v>
      </c>
      <c r="AQ1123">
        <v>0</v>
      </c>
      <c r="AR1123">
        <v>0</v>
      </c>
      <c r="AS1123">
        <v>0</v>
      </c>
      <c r="AT1123" t="s">
        <v>86</v>
      </c>
      <c r="AU1123" t="s">
        <v>86</v>
      </c>
      <c r="AV1123" t="s">
        <v>86</v>
      </c>
      <c r="AW1123" t="s">
        <v>86</v>
      </c>
      <c r="AX1123" t="s">
        <v>86</v>
      </c>
      <c r="AY1123" t="s">
        <v>86</v>
      </c>
      <c r="AZ1123" t="s">
        <v>86</v>
      </c>
      <c r="BA1123" t="s">
        <v>86</v>
      </c>
      <c r="BB1123" t="s">
        <v>86</v>
      </c>
      <c r="BC1123" t="s">
        <v>86</v>
      </c>
      <c r="BD1123" t="s">
        <v>86</v>
      </c>
      <c r="BE1123" t="s">
        <v>86</v>
      </c>
    </row>
    <row r="1124" spans="1:57" x14ac:dyDescent="0.45">
      <c r="A1124" t="s">
        <v>2470</v>
      </c>
      <c r="B1124" t="s">
        <v>77</v>
      </c>
      <c r="C1124" t="s">
        <v>2466</v>
      </c>
      <c r="D1124" t="s">
        <v>79</v>
      </c>
      <c r="E1124" s="2" t="str">
        <f>HYPERLINK("capsilon://?command=openfolder&amp;siteaddress=FAM.docvelocity-na8.net&amp;folderid=FX276F7D89-EA69-98AD-11F3-1B86815A1439","FX22036595")</f>
        <v>FX22036595</v>
      </c>
      <c r="F1124" t="s">
        <v>80</v>
      </c>
      <c r="G1124" t="s">
        <v>80</v>
      </c>
      <c r="H1124" t="s">
        <v>81</v>
      </c>
      <c r="I1124" t="s">
        <v>2471</v>
      </c>
      <c r="J1124">
        <v>28</v>
      </c>
      <c r="K1124" t="s">
        <v>83</v>
      </c>
      <c r="L1124" t="s">
        <v>84</v>
      </c>
      <c r="M1124" t="s">
        <v>85</v>
      </c>
      <c r="N1124">
        <v>2</v>
      </c>
      <c r="O1124" s="1">
        <v>44636.449166666665</v>
      </c>
      <c r="P1124" s="1">
        <v>44636.489074074074</v>
      </c>
      <c r="Q1124">
        <v>3216</v>
      </c>
      <c r="R1124">
        <v>232</v>
      </c>
      <c r="S1124" t="b">
        <v>0</v>
      </c>
      <c r="T1124" t="s">
        <v>86</v>
      </c>
      <c r="U1124" t="b">
        <v>0</v>
      </c>
      <c r="V1124" t="s">
        <v>1986</v>
      </c>
      <c r="W1124" s="1">
        <v>44636.468935185185</v>
      </c>
      <c r="X1124">
        <v>129</v>
      </c>
      <c r="Y1124">
        <v>21</v>
      </c>
      <c r="Z1124">
        <v>0</v>
      </c>
      <c r="AA1124">
        <v>21</v>
      </c>
      <c r="AB1124">
        <v>0</v>
      </c>
      <c r="AC1124">
        <v>0</v>
      </c>
      <c r="AD1124">
        <v>7</v>
      </c>
      <c r="AE1124">
        <v>0</v>
      </c>
      <c r="AF1124">
        <v>0</v>
      </c>
      <c r="AG1124">
        <v>0</v>
      </c>
      <c r="AH1124" t="s">
        <v>122</v>
      </c>
      <c r="AI1124" s="1">
        <v>44636.489074074074</v>
      </c>
      <c r="AJ1124">
        <v>103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7</v>
      </c>
      <c r="AQ1124">
        <v>0</v>
      </c>
      <c r="AR1124">
        <v>0</v>
      </c>
      <c r="AS1124">
        <v>0</v>
      </c>
      <c r="AT1124" t="s">
        <v>86</v>
      </c>
      <c r="AU1124" t="s">
        <v>86</v>
      </c>
      <c r="AV1124" t="s">
        <v>86</v>
      </c>
      <c r="AW1124" t="s">
        <v>86</v>
      </c>
      <c r="AX1124" t="s">
        <v>86</v>
      </c>
      <c r="AY1124" t="s">
        <v>86</v>
      </c>
      <c r="AZ1124" t="s">
        <v>86</v>
      </c>
      <c r="BA1124" t="s">
        <v>86</v>
      </c>
      <c r="BB1124" t="s">
        <v>86</v>
      </c>
      <c r="BC1124" t="s">
        <v>86</v>
      </c>
      <c r="BD1124" t="s">
        <v>86</v>
      </c>
      <c r="BE1124" t="s">
        <v>86</v>
      </c>
    </row>
    <row r="1125" spans="1:57" x14ac:dyDescent="0.45">
      <c r="A1125" t="s">
        <v>2472</v>
      </c>
      <c r="B1125" t="s">
        <v>77</v>
      </c>
      <c r="C1125" t="s">
        <v>2466</v>
      </c>
      <c r="D1125" t="s">
        <v>79</v>
      </c>
      <c r="E1125" s="2" t="str">
        <f>HYPERLINK("capsilon://?command=openfolder&amp;siteaddress=FAM.docvelocity-na8.net&amp;folderid=FX276F7D89-EA69-98AD-11F3-1B86815A1439","FX22036595")</f>
        <v>FX22036595</v>
      </c>
      <c r="F1125" t="s">
        <v>80</v>
      </c>
      <c r="G1125" t="s">
        <v>80</v>
      </c>
      <c r="H1125" t="s">
        <v>81</v>
      </c>
      <c r="I1125" t="s">
        <v>2473</v>
      </c>
      <c r="J1125">
        <v>28</v>
      </c>
      <c r="K1125" t="s">
        <v>83</v>
      </c>
      <c r="L1125" t="s">
        <v>84</v>
      </c>
      <c r="M1125" t="s">
        <v>85</v>
      </c>
      <c r="N1125">
        <v>2</v>
      </c>
      <c r="O1125" s="1">
        <v>44636.449421296296</v>
      </c>
      <c r="P1125" s="1">
        <v>44636.489629629628</v>
      </c>
      <c r="Q1125">
        <v>3079</v>
      </c>
      <c r="R1125">
        <v>395</v>
      </c>
      <c r="S1125" t="b">
        <v>0</v>
      </c>
      <c r="T1125" t="s">
        <v>86</v>
      </c>
      <c r="U1125" t="b">
        <v>0</v>
      </c>
      <c r="V1125" t="s">
        <v>2011</v>
      </c>
      <c r="W1125" s="1">
        <v>44636.472696759258</v>
      </c>
      <c r="X1125">
        <v>348</v>
      </c>
      <c r="Y1125">
        <v>21</v>
      </c>
      <c r="Z1125">
        <v>0</v>
      </c>
      <c r="AA1125">
        <v>21</v>
      </c>
      <c r="AB1125">
        <v>0</v>
      </c>
      <c r="AC1125">
        <v>0</v>
      </c>
      <c r="AD1125">
        <v>7</v>
      </c>
      <c r="AE1125">
        <v>0</v>
      </c>
      <c r="AF1125">
        <v>0</v>
      </c>
      <c r="AG1125">
        <v>0</v>
      </c>
      <c r="AH1125" t="s">
        <v>122</v>
      </c>
      <c r="AI1125" s="1">
        <v>44636.489629629628</v>
      </c>
      <c r="AJ1125">
        <v>47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7</v>
      </c>
      <c r="AQ1125">
        <v>0</v>
      </c>
      <c r="AR1125">
        <v>0</v>
      </c>
      <c r="AS1125">
        <v>0</v>
      </c>
      <c r="AT1125" t="s">
        <v>86</v>
      </c>
      <c r="AU1125" t="s">
        <v>86</v>
      </c>
      <c r="AV1125" t="s">
        <v>86</v>
      </c>
      <c r="AW1125" t="s">
        <v>86</v>
      </c>
      <c r="AX1125" t="s">
        <v>86</v>
      </c>
      <c r="AY1125" t="s">
        <v>86</v>
      </c>
      <c r="AZ1125" t="s">
        <v>86</v>
      </c>
      <c r="BA1125" t="s">
        <v>86</v>
      </c>
      <c r="BB1125" t="s">
        <v>86</v>
      </c>
      <c r="BC1125" t="s">
        <v>86</v>
      </c>
      <c r="BD1125" t="s">
        <v>86</v>
      </c>
      <c r="BE1125" t="s">
        <v>86</v>
      </c>
    </row>
    <row r="1126" spans="1:57" x14ac:dyDescent="0.45">
      <c r="A1126" t="s">
        <v>2474</v>
      </c>
      <c r="B1126" t="s">
        <v>77</v>
      </c>
      <c r="C1126" t="s">
        <v>2466</v>
      </c>
      <c r="D1126" t="s">
        <v>79</v>
      </c>
      <c r="E1126" s="2" t="str">
        <f>HYPERLINK("capsilon://?command=openfolder&amp;siteaddress=FAM.docvelocity-na8.net&amp;folderid=FX276F7D89-EA69-98AD-11F3-1B86815A1439","FX22036595")</f>
        <v>FX22036595</v>
      </c>
      <c r="F1126" t="s">
        <v>80</v>
      </c>
      <c r="G1126" t="s">
        <v>80</v>
      </c>
      <c r="H1126" t="s">
        <v>81</v>
      </c>
      <c r="I1126" t="s">
        <v>2475</v>
      </c>
      <c r="J1126">
        <v>28</v>
      </c>
      <c r="K1126" t="s">
        <v>83</v>
      </c>
      <c r="L1126" t="s">
        <v>84</v>
      </c>
      <c r="M1126" t="s">
        <v>85</v>
      </c>
      <c r="N1126">
        <v>2</v>
      </c>
      <c r="O1126" s="1">
        <v>44636.449629629627</v>
      </c>
      <c r="P1126" s="1">
        <v>44636.489953703705</v>
      </c>
      <c r="Q1126">
        <v>3370</v>
      </c>
      <c r="R1126">
        <v>114</v>
      </c>
      <c r="S1126" t="b">
        <v>0</v>
      </c>
      <c r="T1126" t="s">
        <v>86</v>
      </c>
      <c r="U1126" t="b">
        <v>0</v>
      </c>
      <c r="V1126" t="s">
        <v>1986</v>
      </c>
      <c r="W1126" s="1">
        <v>44636.469953703701</v>
      </c>
      <c r="X1126">
        <v>87</v>
      </c>
      <c r="Y1126">
        <v>21</v>
      </c>
      <c r="Z1126">
        <v>0</v>
      </c>
      <c r="AA1126">
        <v>21</v>
      </c>
      <c r="AB1126">
        <v>0</v>
      </c>
      <c r="AC1126">
        <v>1</v>
      </c>
      <c r="AD1126">
        <v>7</v>
      </c>
      <c r="AE1126">
        <v>0</v>
      </c>
      <c r="AF1126">
        <v>0</v>
      </c>
      <c r="AG1126">
        <v>0</v>
      </c>
      <c r="AH1126" t="s">
        <v>122</v>
      </c>
      <c r="AI1126" s="1">
        <v>44636.489953703705</v>
      </c>
      <c r="AJ1126">
        <v>27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7</v>
      </c>
      <c r="AQ1126">
        <v>0</v>
      </c>
      <c r="AR1126">
        <v>0</v>
      </c>
      <c r="AS1126">
        <v>0</v>
      </c>
      <c r="AT1126" t="s">
        <v>86</v>
      </c>
      <c r="AU1126" t="s">
        <v>86</v>
      </c>
      <c r="AV1126" t="s">
        <v>86</v>
      </c>
      <c r="AW1126" t="s">
        <v>86</v>
      </c>
      <c r="AX1126" t="s">
        <v>86</v>
      </c>
      <c r="AY1126" t="s">
        <v>86</v>
      </c>
      <c r="AZ1126" t="s">
        <v>86</v>
      </c>
      <c r="BA1126" t="s">
        <v>86</v>
      </c>
      <c r="BB1126" t="s">
        <v>86</v>
      </c>
      <c r="BC1126" t="s">
        <v>86</v>
      </c>
      <c r="BD1126" t="s">
        <v>86</v>
      </c>
      <c r="BE1126" t="s">
        <v>86</v>
      </c>
    </row>
    <row r="1127" spans="1:57" x14ac:dyDescent="0.45">
      <c r="A1127" t="s">
        <v>2476</v>
      </c>
      <c r="B1127" t="s">
        <v>77</v>
      </c>
      <c r="C1127" t="s">
        <v>2477</v>
      </c>
      <c r="D1127" t="s">
        <v>79</v>
      </c>
      <c r="E1127" s="2" t="str">
        <f>HYPERLINK("capsilon://?command=openfolder&amp;siteaddress=FAM.docvelocity-na8.net&amp;folderid=FXF537CCB4-44C4-C87F-8CAB-698F0D7AF5C9","FX22036252")</f>
        <v>FX22036252</v>
      </c>
      <c r="F1127" t="s">
        <v>80</v>
      </c>
      <c r="G1127" t="s">
        <v>80</v>
      </c>
      <c r="H1127" t="s">
        <v>81</v>
      </c>
      <c r="I1127" t="s">
        <v>2478</v>
      </c>
      <c r="J1127">
        <v>58</v>
      </c>
      <c r="K1127" t="s">
        <v>83</v>
      </c>
      <c r="L1127" t="s">
        <v>84</v>
      </c>
      <c r="M1127" t="s">
        <v>85</v>
      </c>
      <c r="N1127">
        <v>1</v>
      </c>
      <c r="O1127" s="1">
        <v>44636.455023148148</v>
      </c>
      <c r="P1127" s="1">
        <v>44636.487141203703</v>
      </c>
      <c r="Q1127">
        <v>2576</v>
      </c>
      <c r="R1127">
        <v>199</v>
      </c>
      <c r="S1127" t="b">
        <v>0</v>
      </c>
      <c r="T1127" t="s">
        <v>86</v>
      </c>
      <c r="U1127" t="b">
        <v>0</v>
      </c>
      <c r="V1127" t="s">
        <v>815</v>
      </c>
      <c r="W1127" s="1">
        <v>44636.487141203703</v>
      </c>
      <c r="X1127">
        <v>120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58</v>
      </c>
      <c r="AE1127">
        <v>53</v>
      </c>
      <c r="AF1127">
        <v>0</v>
      </c>
      <c r="AG1127">
        <v>2</v>
      </c>
      <c r="AH1127" t="s">
        <v>86</v>
      </c>
      <c r="AI1127" t="s">
        <v>86</v>
      </c>
      <c r="AJ1127" t="s">
        <v>86</v>
      </c>
      <c r="AK1127" t="s">
        <v>86</v>
      </c>
      <c r="AL1127" t="s">
        <v>86</v>
      </c>
      <c r="AM1127" t="s">
        <v>86</v>
      </c>
      <c r="AN1127" t="s">
        <v>86</v>
      </c>
      <c r="AO1127" t="s">
        <v>86</v>
      </c>
      <c r="AP1127" t="s">
        <v>86</v>
      </c>
      <c r="AQ1127" t="s">
        <v>86</v>
      </c>
      <c r="AR1127" t="s">
        <v>86</v>
      </c>
      <c r="AS1127" t="s">
        <v>86</v>
      </c>
      <c r="AT1127" t="s">
        <v>86</v>
      </c>
      <c r="AU1127" t="s">
        <v>86</v>
      </c>
      <c r="AV1127" t="s">
        <v>86</v>
      </c>
      <c r="AW1127" t="s">
        <v>86</v>
      </c>
      <c r="AX1127" t="s">
        <v>86</v>
      </c>
      <c r="AY1127" t="s">
        <v>86</v>
      </c>
      <c r="AZ1127" t="s">
        <v>86</v>
      </c>
      <c r="BA1127" t="s">
        <v>86</v>
      </c>
      <c r="BB1127" t="s">
        <v>86</v>
      </c>
      <c r="BC1127" t="s">
        <v>86</v>
      </c>
      <c r="BD1127" t="s">
        <v>86</v>
      </c>
      <c r="BE1127" t="s">
        <v>86</v>
      </c>
    </row>
    <row r="1128" spans="1:57" x14ac:dyDescent="0.45">
      <c r="A1128" t="s">
        <v>2479</v>
      </c>
      <c r="B1128" t="s">
        <v>77</v>
      </c>
      <c r="C1128" t="s">
        <v>2477</v>
      </c>
      <c r="D1128" t="s">
        <v>79</v>
      </c>
      <c r="E1128" s="2" t="str">
        <f>HYPERLINK("capsilon://?command=openfolder&amp;siteaddress=FAM.docvelocity-na8.net&amp;folderid=FXF537CCB4-44C4-C87F-8CAB-698F0D7AF5C9","FX22036252")</f>
        <v>FX22036252</v>
      </c>
      <c r="F1128" t="s">
        <v>80</v>
      </c>
      <c r="G1128" t="s">
        <v>80</v>
      </c>
      <c r="H1128" t="s">
        <v>81</v>
      </c>
      <c r="I1128" t="s">
        <v>2480</v>
      </c>
      <c r="J1128">
        <v>28</v>
      </c>
      <c r="K1128" t="s">
        <v>83</v>
      </c>
      <c r="L1128" t="s">
        <v>84</v>
      </c>
      <c r="M1128" t="s">
        <v>85</v>
      </c>
      <c r="N1128">
        <v>1</v>
      </c>
      <c r="O1128" s="1">
        <v>44636.456585648149</v>
      </c>
      <c r="P1128" s="1">
        <v>44636.491678240738</v>
      </c>
      <c r="Q1128">
        <v>2772</v>
      </c>
      <c r="R1128">
        <v>260</v>
      </c>
      <c r="S1128" t="b">
        <v>0</v>
      </c>
      <c r="T1128" t="s">
        <v>86</v>
      </c>
      <c r="U1128" t="b">
        <v>0</v>
      </c>
      <c r="V1128" t="s">
        <v>815</v>
      </c>
      <c r="W1128" s="1">
        <v>44636.491678240738</v>
      </c>
      <c r="X1128">
        <v>117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28</v>
      </c>
      <c r="AE1128">
        <v>21</v>
      </c>
      <c r="AF1128">
        <v>0</v>
      </c>
      <c r="AG1128">
        <v>4</v>
      </c>
      <c r="AH1128" t="s">
        <v>86</v>
      </c>
      <c r="AI1128" t="s">
        <v>86</v>
      </c>
      <c r="AJ1128" t="s">
        <v>86</v>
      </c>
      <c r="AK1128" t="s">
        <v>86</v>
      </c>
      <c r="AL1128" t="s">
        <v>86</v>
      </c>
      <c r="AM1128" t="s">
        <v>86</v>
      </c>
      <c r="AN1128" t="s">
        <v>86</v>
      </c>
      <c r="AO1128" t="s">
        <v>86</v>
      </c>
      <c r="AP1128" t="s">
        <v>86</v>
      </c>
      <c r="AQ1128" t="s">
        <v>86</v>
      </c>
      <c r="AR1128" t="s">
        <v>86</v>
      </c>
      <c r="AS1128" t="s">
        <v>86</v>
      </c>
      <c r="AT1128" t="s">
        <v>86</v>
      </c>
      <c r="AU1128" t="s">
        <v>86</v>
      </c>
      <c r="AV1128" t="s">
        <v>86</v>
      </c>
      <c r="AW1128" t="s">
        <v>86</v>
      </c>
      <c r="AX1128" t="s">
        <v>86</v>
      </c>
      <c r="AY1128" t="s">
        <v>86</v>
      </c>
      <c r="AZ1128" t="s">
        <v>86</v>
      </c>
      <c r="BA1128" t="s">
        <v>86</v>
      </c>
      <c r="BB1128" t="s">
        <v>86</v>
      </c>
      <c r="BC1128" t="s">
        <v>86</v>
      </c>
      <c r="BD1128" t="s">
        <v>86</v>
      </c>
      <c r="BE1128" t="s">
        <v>86</v>
      </c>
    </row>
    <row r="1129" spans="1:57" x14ac:dyDescent="0.45">
      <c r="A1129" t="s">
        <v>2481</v>
      </c>
      <c r="B1129" t="s">
        <v>77</v>
      </c>
      <c r="C1129" t="s">
        <v>2482</v>
      </c>
      <c r="D1129" t="s">
        <v>79</v>
      </c>
      <c r="E1129" s="2" t="str">
        <f>HYPERLINK("capsilon://?command=openfolder&amp;siteaddress=FAM.docvelocity-na8.net&amp;folderid=FXFC858DAC-C850-2C4C-22A9-58BE34EB5871","FX22036833")</f>
        <v>FX22036833</v>
      </c>
      <c r="F1129" t="s">
        <v>80</v>
      </c>
      <c r="G1129" t="s">
        <v>80</v>
      </c>
      <c r="H1129" t="s">
        <v>81</v>
      </c>
      <c r="I1129" t="s">
        <v>2483</v>
      </c>
      <c r="J1129">
        <v>156</v>
      </c>
      <c r="K1129" t="s">
        <v>83</v>
      </c>
      <c r="L1129" t="s">
        <v>84</v>
      </c>
      <c r="M1129" t="s">
        <v>85</v>
      </c>
      <c r="N1129">
        <v>1</v>
      </c>
      <c r="O1129" s="1">
        <v>44636.465891203705</v>
      </c>
      <c r="P1129" s="1">
        <v>44636.490312499998</v>
      </c>
      <c r="Q1129">
        <v>1894</v>
      </c>
      <c r="R1129">
        <v>216</v>
      </c>
      <c r="S1129" t="b">
        <v>0</v>
      </c>
      <c r="T1129" t="s">
        <v>86</v>
      </c>
      <c r="U1129" t="b">
        <v>0</v>
      </c>
      <c r="V1129" t="s">
        <v>815</v>
      </c>
      <c r="W1129" s="1">
        <v>44636.490312499998</v>
      </c>
      <c r="X1129">
        <v>146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156</v>
      </c>
      <c r="AE1129">
        <v>0</v>
      </c>
      <c r="AF1129">
        <v>0</v>
      </c>
      <c r="AG1129">
        <v>6</v>
      </c>
      <c r="AH1129" t="s">
        <v>86</v>
      </c>
      <c r="AI1129" t="s">
        <v>86</v>
      </c>
      <c r="AJ1129" t="s">
        <v>86</v>
      </c>
      <c r="AK1129" t="s">
        <v>86</v>
      </c>
      <c r="AL1129" t="s">
        <v>86</v>
      </c>
      <c r="AM1129" t="s">
        <v>86</v>
      </c>
      <c r="AN1129" t="s">
        <v>86</v>
      </c>
      <c r="AO1129" t="s">
        <v>86</v>
      </c>
      <c r="AP1129" t="s">
        <v>86</v>
      </c>
      <c r="AQ1129" t="s">
        <v>86</v>
      </c>
      <c r="AR1129" t="s">
        <v>86</v>
      </c>
      <c r="AS1129" t="s">
        <v>86</v>
      </c>
      <c r="AT1129" t="s">
        <v>86</v>
      </c>
      <c r="AU1129" t="s">
        <v>86</v>
      </c>
      <c r="AV1129" t="s">
        <v>86</v>
      </c>
      <c r="AW1129" t="s">
        <v>86</v>
      </c>
      <c r="AX1129" t="s">
        <v>86</v>
      </c>
      <c r="AY1129" t="s">
        <v>86</v>
      </c>
      <c r="AZ1129" t="s">
        <v>86</v>
      </c>
      <c r="BA1129" t="s">
        <v>86</v>
      </c>
      <c r="BB1129" t="s">
        <v>86</v>
      </c>
      <c r="BC1129" t="s">
        <v>86</v>
      </c>
      <c r="BD1129" t="s">
        <v>86</v>
      </c>
      <c r="BE1129" t="s">
        <v>86</v>
      </c>
    </row>
    <row r="1130" spans="1:57" x14ac:dyDescent="0.45">
      <c r="A1130" t="s">
        <v>2484</v>
      </c>
      <c r="B1130" t="s">
        <v>77</v>
      </c>
      <c r="C1130" t="s">
        <v>2485</v>
      </c>
      <c r="D1130" t="s">
        <v>79</v>
      </c>
      <c r="E1130" s="2" t="str">
        <f>HYPERLINK("capsilon://?command=openfolder&amp;siteaddress=FAM.docvelocity-na8.net&amp;folderid=FXFB6C93BA-F373-62AC-C0D7-14821B7CB627","FX220212700")</f>
        <v>FX220212700</v>
      </c>
      <c r="F1130" t="s">
        <v>80</v>
      </c>
      <c r="G1130" t="s">
        <v>80</v>
      </c>
      <c r="H1130" t="s">
        <v>81</v>
      </c>
      <c r="I1130" t="s">
        <v>2486</v>
      </c>
      <c r="J1130">
        <v>0</v>
      </c>
      <c r="K1130" t="s">
        <v>83</v>
      </c>
      <c r="L1130" t="s">
        <v>84</v>
      </c>
      <c r="M1130" t="s">
        <v>85</v>
      </c>
      <c r="N1130">
        <v>2</v>
      </c>
      <c r="O1130" s="1">
        <v>44621.23333333333</v>
      </c>
      <c r="P1130" s="1">
        <v>44621.543564814812</v>
      </c>
      <c r="Q1130">
        <v>22652</v>
      </c>
      <c r="R1130">
        <v>4152</v>
      </c>
      <c r="S1130" t="b">
        <v>0</v>
      </c>
      <c r="T1130" t="s">
        <v>86</v>
      </c>
      <c r="U1130" t="b">
        <v>1</v>
      </c>
      <c r="V1130" t="s">
        <v>152</v>
      </c>
      <c r="W1130" s="1">
        <v>44621.268460648149</v>
      </c>
      <c r="X1130">
        <v>2773</v>
      </c>
      <c r="Y1130">
        <v>201</v>
      </c>
      <c r="Z1130">
        <v>0</v>
      </c>
      <c r="AA1130">
        <v>201</v>
      </c>
      <c r="AB1130">
        <v>0</v>
      </c>
      <c r="AC1130">
        <v>129</v>
      </c>
      <c r="AD1130">
        <v>-201</v>
      </c>
      <c r="AE1130">
        <v>0</v>
      </c>
      <c r="AF1130">
        <v>0</v>
      </c>
      <c r="AG1130">
        <v>0</v>
      </c>
      <c r="AH1130" t="s">
        <v>106</v>
      </c>
      <c r="AI1130" s="1">
        <v>44621.543564814812</v>
      </c>
      <c r="AJ1130">
        <v>1330</v>
      </c>
      <c r="AK1130">
        <v>10</v>
      </c>
      <c r="AL1130">
        <v>0</v>
      </c>
      <c r="AM1130">
        <v>10</v>
      </c>
      <c r="AN1130">
        <v>0</v>
      </c>
      <c r="AO1130">
        <v>10</v>
      </c>
      <c r="AP1130">
        <v>-211</v>
      </c>
      <c r="AQ1130">
        <v>0</v>
      </c>
      <c r="AR1130">
        <v>0</v>
      </c>
      <c r="AS1130">
        <v>0</v>
      </c>
      <c r="AT1130" t="s">
        <v>86</v>
      </c>
      <c r="AU1130" t="s">
        <v>86</v>
      </c>
      <c r="AV1130" t="s">
        <v>86</v>
      </c>
      <c r="AW1130" t="s">
        <v>86</v>
      </c>
      <c r="AX1130" t="s">
        <v>86</v>
      </c>
      <c r="AY1130" t="s">
        <v>86</v>
      </c>
      <c r="AZ1130" t="s">
        <v>86</v>
      </c>
      <c r="BA1130" t="s">
        <v>86</v>
      </c>
      <c r="BB1130" t="s">
        <v>86</v>
      </c>
      <c r="BC1130" t="s">
        <v>86</v>
      </c>
      <c r="BD1130" t="s">
        <v>86</v>
      </c>
      <c r="BE1130" t="s">
        <v>86</v>
      </c>
    </row>
    <row r="1131" spans="1:57" x14ac:dyDescent="0.45">
      <c r="A1131" t="s">
        <v>2487</v>
      </c>
      <c r="B1131" t="s">
        <v>77</v>
      </c>
      <c r="C1131" t="s">
        <v>2477</v>
      </c>
      <c r="D1131" t="s">
        <v>79</v>
      </c>
      <c r="E1131" s="2" t="str">
        <f>HYPERLINK("capsilon://?command=openfolder&amp;siteaddress=FAM.docvelocity-na8.net&amp;folderid=FXF537CCB4-44C4-C87F-8CAB-698F0D7AF5C9","FX22036252")</f>
        <v>FX22036252</v>
      </c>
      <c r="F1131" t="s">
        <v>80</v>
      </c>
      <c r="G1131" t="s">
        <v>80</v>
      </c>
      <c r="H1131" t="s">
        <v>81</v>
      </c>
      <c r="I1131" t="s">
        <v>2478</v>
      </c>
      <c r="J1131">
        <v>82</v>
      </c>
      <c r="K1131" t="s">
        <v>83</v>
      </c>
      <c r="L1131" t="s">
        <v>84</v>
      </c>
      <c r="M1131" t="s">
        <v>85</v>
      </c>
      <c r="N1131">
        <v>2</v>
      </c>
      <c r="O1131" s="1">
        <v>44636.48777777778</v>
      </c>
      <c r="P1131" s="1">
        <v>44636.506284722222</v>
      </c>
      <c r="Q1131">
        <v>103</v>
      </c>
      <c r="R1131">
        <v>1496</v>
      </c>
      <c r="S1131" t="b">
        <v>0</v>
      </c>
      <c r="T1131" t="s">
        <v>86</v>
      </c>
      <c r="U1131" t="b">
        <v>1</v>
      </c>
      <c r="V1131" t="s">
        <v>1780</v>
      </c>
      <c r="W1131" s="1">
        <v>44636.500335648147</v>
      </c>
      <c r="X1131">
        <v>1026</v>
      </c>
      <c r="Y1131">
        <v>78</v>
      </c>
      <c r="Z1131">
        <v>0</v>
      </c>
      <c r="AA1131">
        <v>78</v>
      </c>
      <c r="AB1131">
        <v>0</v>
      </c>
      <c r="AC1131">
        <v>42</v>
      </c>
      <c r="AD1131">
        <v>4</v>
      </c>
      <c r="AE1131">
        <v>0</v>
      </c>
      <c r="AF1131">
        <v>0</v>
      </c>
      <c r="AG1131">
        <v>0</v>
      </c>
      <c r="AH1131" t="s">
        <v>122</v>
      </c>
      <c r="AI1131" s="1">
        <v>44636.506284722222</v>
      </c>
      <c r="AJ1131">
        <v>431</v>
      </c>
      <c r="AK1131">
        <v>4</v>
      </c>
      <c r="AL1131">
        <v>0</v>
      </c>
      <c r="AM1131">
        <v>4</v>
      </c>
      <c r="AN1131">
        <v>0</v>
      </c>
      <c r="AO1131">
        <v>3</v>
      </c>
      <c r="AP1131">
        <v>0</v>
      </c>
      <c r="AQ1131">
        <v>0</v>
      </c>
      <c r="AR1131">
        <v>0</v>
      </c>
      <c r="AS1131">
        <v>0</v>
      </c>
      <c r="AT1131" t="s">
        <v>86</v>
      </c>
      <c r="AU1131" t="s">
        <v>86</v>
      </c>
      <c r="AV1131" t="s">
        <v>86</v>
      </c>
      <c r="AW1131" t="s">
        <v>86</v>
      </c>
      <c r="AX1131" t="s">
        <v>86</v>
      </c>
      <c r="AY1131" t="s">
        <v>86</v>
      </c>
      <c r="AZ1131" t="s">
        <v>86</v>
      </c>
      <c r="BA1131" t="s">
        <v>86</v>
      </c>
      <c r="BB1131" t="s">
        <v>86</v>
      </c>
      <c r="BC1131" t="s">
        <v>86</v>
      </c>
      <c r="BD1131" t="s">
        <v>86</v>
      </c>
      <c r="BE1131" t="s">
        <v>86</v>
      </c>
    </row>
    <row r="1132" spans="1:57" x14ac:dyDescent="0.45">
      <c r="A1132" t="s">
        <v>2488</v>
      </c>
      <c r="B1132" t="s">
        <v>77</v>
      </c>
      <c r="C1132" t="s">
        <v>2489</v>
      </c>
      <c r="D1132" t="s">
        <v>79</v>
      </c>
      <c r="E1132" s="2" t="str">
        <f>HYPERLINK("capsilon://?command=openfolder&amp;siteaddress=FAM.docvelocity-na8.net&amp;folderid=FX250C29A3-502F-0764-6FF0-FDD2ED74AF9D","FX220212635")</f>
        <v>FX220212635</v>
      </c>
      <c r="F1132" t="s">
        <v>80</v>
      </c>
      <c r="G1132" t="s">
        <v>80</v>
      </c>
      <c r="H1132" t="s">
        <v>81</v>
      </c>
      <c r="I1132" t="s">
        <v>2490</v>
      </c>
      <c r="J1132">
        <v>0</v>
      </c>
      <c r="K1132" t="s">
        <v>83</v>
      </c>
      <c r="L1132" t="s">
        <v>84</v>
      </c>
      <c r="M1132" t="s">
        <v>85</v>
      </c>
      <c r="N1132">
        <v>2</v>
      </c>
      <c r="O1132" s="1">
        <v>44621.23945601852</v>
      </c>
      <c r="P1132" s="1">
        <v>44621.545752314814</v>
      </c>
      <c r="Q1132">
        <v>21715</v>
      </c>
      <c r="R1132">
        <v>4749</v>
      </c>
      <c r="S1132" t="b">
        <v>0</v>
      </c>
      <c r="T1132" t="s">
        <v>86</v>
      </c>
      <c r="U1132" t="b">
        <v>1</v>
      </c>
      <c r="V1132" t="s">
        <v>118</v>
      </c>
      <c r="W1132" s="1">
        <v>44621.289687500001</v>
      </c>
      <c r="X1132">
        <v>3256</v>
      </c>
      <c r="Y1132">
        <v>243</v>
      </c>
      <c r="Z1132">
        <v>0</v>
      </c>
      <c r="AA1132">
        <v>243</v>
      </c>
      <c r="AB1132">
        <v>0</v>
      </c>
      <c r="AC1132">
        <v>124</v>
      </c>
      <c r="AD1132">
        <v>-243</v>
      </c>
      <c r="AE1132">
        <v>0</v>
      </c>
      <c r="AF1132">
        <v>0</v>
      </c>
      <c r="AG1132">
        <v>0</v>
      </c>
      <c r="AH1132" t="s">
        <v>207</v>
      </c>
      <c r="AI1132" s="1">
        <v>44621.545752314814</v>
      </c>
      <c r="AJ1132">
        <v>1446</v>
      </c>
      <c r="AK1132">
        <v>15</v>
      </c>
      <c r="AL1132">
        <v>0</v>
      </c>
      <c r="AM1132">
        <v>15</v>
      </c>
      <c r="AN1132">
        <v>0</v>
      </c>
      <c r="AO1132">
        <v>15</v>
      </c>
      <c r="AP1132">
        <v>-258</v>
      </c>
      <c r="AQ1132">
        <v>0</v>
      </c>
      <c r="AR1132">
        <v>0</v>
      </c>
      <c r="AS1132">
        <v>0</v>
      </c>
      <c r="AT1132" t="s">
        <v>86</v>
      </c>
      <c r="AU1132" t="s">
        <v>86</v>
      </c>
      <c r="AV1132" t="s">
        <v>86</v>
      </c>
      <c r="AW1132" t="s">
        <v>86</v>
      </c>
      <c r="AX1132" t="s">
        <v>86</v>
      </c>
      <c r="AY1132" t="s">
        <v>86</v>
      </c>
      <c r="AZ1132" t="s">
        <v>86</v>
      </c>
      <c r="BA1132" t="s">
        <v>86</v>
      </c>
      <c r="BB1132" t="s">
        <v>86</v>
      </c>
      <c r="BC1132" t="s">
        <v>86</v>
      </c>
      <c r="BD1132" t="s">
        <v>86</v>
      </c>
      <c r="BE1132" t="s">
        <v>86</v>
      </c>
    </row>
    <row r="1133" spans="1:57" x14ac:dyDescent="0.45">
      <c r="A1133" t="s">
        <v>2491</v>
      </c>
      <c r="B1133" t="s">
        <v>77</v>
      </c>
      <c r="C1133" t="s">
        <v>1110</v>
      </c>
      <c r="D1133" t="s">
        <v>79</v>
      </c>
      <c r="E1133" s="2" t="str">
        <f>HYPERLINK("capsilon://?command=openfolder&amp;siteaddress=FAM.docvelocity-na8.net&amp;folderid=FX9A497E3B-526C-DDD4-612D-B03B75071490","FX220211618")</f>
        <v>FX220211618</v>
      </c>
      <c r="F1133" t="s">
        <v>80</v>
      </c>
      <c r="G1133" t="s">
        <v>80</v>
      </c>
      <c r="H1133" t="s">
        <v>81</v>
      </c>
      <c r="I1133" t="s">
        <v>2492</v>
      </c>
      <c r="J1133">
        <v>28</v>
      </c>
      <c r="K1133" t="s">
        <v>83</v>
      </c>
      <c r="L1133" t="s">
        <v>84</v>
      </c>
      <c r="M1133" t="s">
        <v>85</v>
      </c>
      <c r="N1133">
        <v>2</v>
      </c>
      <c r="O1133" s="1">
        <v>44636.489490740743</v>
      </c>
      <c r="P1133" s="1">
        <v>44636.492962962962</v>
      </c>
      <c r="Q1133">
        <v>115</v>
      </c>
      <c r="R1133">
        <v>185</v>
      </c>
      <c r="S1133" t="b">
        <v>0</v>
      </c>
      <c r="T1133" t="s">
        <v>86</v>
      </c>
      <c r="U1133" t="b">
        <v>0</v>
      </c>
      <c r="V1133" t="s">
        <v>2162</v>
      </c>
      <c r="W1133" s="1">
        <v>44636.491273148145</v>
      </c>
      <c r="X1133">
        <v>98</v>
      </c>
      <c r="Y1133">
        <v>21</v>
      </c>
      <c r="Z1133">
        <v>0</v>
      </c>
      <c r="AA1133">
        <v>21</v>
      </c>
      <c r="AB1133">
        <v>0</v>
      </c>
      <c r="AC1133">
        <v>1</v>
      </c>
      <c r="AD1133">
        <v>7</v>
      </c>
      <c r="AE1133">
        <v>0</v>
      </c>
      <c r="AF1133">
        <v>0</v>
      </c>
      <c r="AG1133">
        <v>0</v>
      </c>
      <c r="AH1133" t="s">
        <v>122</v>
      </c>
      <c r="AI1133" s="1">
        <v>44636.492962962962</v>
      </c>
      <c r="AJ1133">
        <v>87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7</v>
      </c>
      <c r="AQ1133">
        <v>0</v>
      </c>
      <c r="AR1133">
        <v>0</v>
      </c>
      <c r="AS1133">
        <v>0</v>
      </c>
      <c r="AT1133" t="s">
        <v>86</v>
      </c>
      <c r="AU1133" t="s">
        <v>86</v>
      </c>
      <c r="AV1133" t="s">
        <v>86</v>
      </c>
      <c r="AW1133" t="s">
        <v>86</v>
      </c>
      <c r="AX1133" t="s">
        <v>86</v>
      </c>
      <c r="AY1133" t="s">
        <v>86</v>
      </c>
      <c r="AZ1133" t="s">
        <v>86</v>
      </c>
      <c r="BA1133" t="s">
        <v>86</v>
      </c>
      <c r="BB1133" t="s">
        <v>86</v>
      </c>
      <c r="BC1133" t="s">
        <v>86</v>
      </c>
      <c r="BD1133" t="s">
        <v>86</v>
      </c>
      <c r="BE1133" t="s">
        <v>86</v>
      </c>
    </row>
    <row r="1134" spans="1:57" x14ac:dyDescent="0.45">
      <c r="A1134" t="s">
        <v>2493</v>
      </c>
      <c r="B1134" t="s">
        <v>77</v>
      </c>
      <c r="C1134" t="s">
        <v>1110</v>
      </c>
      <c r="D1134" t="s">
        <v>79</v>
      </c>
      <c r="E1134" s="2" t="str">
        <f>HYPERLINK("capsilon://?command=openfolder&amp;siteaddress=FAM.docvelocity-na8.net&amp;folderid=FX9A497E3B-526C-DDD4-612D-B03B75071490","FX220211618")</f>
        <v>FX220211618</v>
      </c>
      <c r="F1134" t="s">
        <v>80</v>
      </c>
      <c r="G1134" t="s">
        <v>80</v>
      </c>
      <c r="H1134" t="s">
        <v>81</v>
      </c>
      <c r="I1134" t="s">
        <v>2494</v>
      </c>
      <c r="J1134">
        <v>0</v>
      </c>
      <c r="K1134" t="s">
        <v>83</v>
      </c>
      <c r="L1134" t="s">
        <v>84</v>
      </c>
      <c r="M1134" t="s">
        <v>85</v>
      </c>
      <c r="N1134">
        <v>2</v>
      </c>
      <c r="O1134" s="1">
        <v>44636.49077546296</v>
      </c>
      <c r="P1134" s="1">
        <v>44636.515856481485</v>
      </c>
      <c r="Q1134">
        <v>406</v>
      </c>
      <c r="R1134">
        <v>1761</v>
      </c>
      <c r="S1134" t="b">
        <v>0</v>
      </c>
      <c r="T1134" t="s">
        <v>86</v>
      </c>
      <c r="U1134" t="b">
        <v>0</v>
      </c>
      <c r="V1134" t="s">
        <v>1780</v>
      </c>
      <c r="W1134" s="1">
        <v>44636.509814814817</v>
      </c>
      <c r="X1134">
        <v>600</v>
      </c>
      <c r="Y1134">
        <v>52</v>
      </c>
      <c r="Z1134">
        <v>0</v>
      </c>
      <c r="AA1134">
        <v>52</v>
      </c>
      <c r="AB1134">
        <v>0</v>
      </c>
      <c r="AC1134">
        <v>41</v>
      </c>
      <c r="AD1134">
        <v>-52</v>
      </c>
      <c r="AE1134">
        <v>0</v>
      </c>
      <c r="AF1134">
        <v>0</v>
      </c>
      <c r="AG1134">
        <v>0</v>
      </c>
      <c r="AH1134" t="s">
        <v>122</v>
      </c>
      <c r="AI1134" s="1">
        <v>44636.515856481485</v>
      </c>
      <c r="AJ1134">
        <v>138</v>
      </c>
      <c r="AK1134">
        <v>7</v>
      </c>
      <c r="AL1134">
        <v>0</v>
      </c>
      <c r="AM1134">
        <v>7</v>
      </c>
      <c r="AN1134">
        <v>0</v>
      </c>
      <c r="AO1134">
        <v>6</v>
      </c>
      <c r="AP1134">
        <v>-59</v>
      </c>
      <c r="AQ1134">
        <v>0</v>
      </c>
      <c r="AR1134">
        <v>0</v>
      </c>
      <c r="AS1134">
        <v>0</v>
      </c>
      <c r="AT1134" t="s">
        <v>86</v>
      </c>
      <c r="AU1134" t="s">
        <v>86</v>
      </c>
      <c r="AV1134" t="s">
        <v>86</v>
      </c>
      <c r="AW1134" t="s">
        <v>86</v>
      </c>
      <c r="AX1134" t="s">
        <v>86</v>
      </c>
      <c r="AY1134" t="s">
        <v>86</v>
      </c>
      <c r="AZ1134" t="s">
        <v>86</v>
      </c>
      <c r="BA1134" t="s">
        <v>86</v>
      </c>
      <c r="BB1134" t="s">
        <v>86</v>
      </c>
      <c r="BC1134" t="s">
        <v>86</v>
      </c>
      <c r="BD1134" t="s">
        <v>86</v>
      </c>
      <c r="BE1134" t="s">
        <v>86</v>
      </c>
    </row>
    <row r="1135" spans="1:57" x14ac:dyDescent="0.45">
      <c r="A1135" t="s">
        <v>2495</v>
      </c>
      <c r="B1135" t="s">
        <v>77</v>
      </c>
      <c r="C1135" t="s">
        <v>2482</v>
      </c>
      <c r="D1135" t="s">
        <v>79</v>
      </c>
      <c r="E1135" s="2" t="str">
        <f>HYPERLINK("capsilon://?command=openfolder&amp;siteaddress=FAM.docvelocity-na8.net&amp;folderid=FXFC858DAC-C850-2C4C-22A9-58BE34EB5871","FX22036833")</f>
        <v>FX22036833</v>
      </c>
      <c r="F1135" t="s">
        <v>80</v>
      </c>
      <c r="G1135" t="s">
        <v>80</v>
      </c>
      <c r="H1135" t="s">
        <v>81</v>
      </c>
      <c r="I1135" t="s">
        <v>2483</v>
      </c>
      <c r="J1135">
        <v>256</v>
      </c>
      <c r="K1135" t="s">
        <v>83</v>
      </c>
      <c r="L1135" t="s">
        <v>84</v>
      </c>
      <c r="M1135" t="s">
        <v>85</v>
      </c>
      <c r="N1135">
        <v>2</v>
      </c>
      <c r="O1135" s="1">
        <v>44636.491203703707</v>
      </c>
      <c r="P1135" s="1">
        <v>44636.501284722224</v>
      </c>
      <c r="Q1135">
        <v>65</v>
      </c>
      <c r="R1135">
        <v>806</v>
      </c>
      <c r="S1135" t="b">
        <v>0</v>
      </c>
      <c r="T1135" t="s">
        <v>86</v>
      </c>
      <c r="U1135" t="b">
        <v>1</v>
      </c>
      <c r="V1135" t="s">
        <v>2162</v>
      </c>
      <c r="W1135" s="1">
        <v>44636.496631944443</v>
      </c>
      <c r="X1135">
        <v>462</v>
      </c>
      <c r="Y1135">
        <v>222</v>
      </c>
      <c r="Z1135">
        <v>0</v>
      </c>
      <c r="AA1135">
        <v>222</v>
      </c>
      <c r="AB1135">
        <v>0</v>
      </c>
      <c r="AC1135">
        <v>21</v>
      </c>
      <c r="AD1135">
        <v>34</v>
      </c>
      <c r="AE1135">
        <v>0</v>
      </c>
      <c r="AF1135">
        <v>0</v>
      </c>
      <c r="AG1135">
        <v>0</v>
      </c>
      <c r="AH1135" t="s">
        <v>122</v>
      </c>
      <c r="AI1135" s="1">
        <v>44636.501284722224</v>
      </c>
      <c r="AJ1135">
        <v>344</v>
      </c>
      <c r="AK1135">
        <v>4</v>
      </c>
      <c r="AL1135">
        <v>0</v>
      </c>
      <c r="AM1135">
        <v>4</v>
      </c>
      <c r="AN1135">
        <v>0</v>
      </c>
      <c r="AO1135">
        <v>4</v>
      </c>
      <c r="AP1135">
        <v>30</v>
      </c>
      <c r="AQ1135">
        <v>0</v>
      </c>
      <c r="AR1135">
        <v>0</v>
      </c>
      <c r="AS1135">
        <v>0</v>
      </c>
      <c r="AT1135" t="s">
        <v>86</v>
      </c>
      <c r="AU1135" t="s">
        <v>86</v>
      </c>
      <c r="AV1135" t="s">
        <v>86</v>
      </c>
      <c r="AW1135" t="s">
        <v>86</v>
      </c>
      <c r="AX1135" t="s">
        <v>86</v>
      </c>
      <c r="AY1135" t="s">
        <v>86</v>
      </c>
      <c r="AZ1135" t="s">
        <v>86</v>
      </c>
      <c r="BA1135" t="s">
        <v>86</v>
      </c>
      <c r="BB1135" t="s">
        <v>86</v>
      </c>
      <c r="BC1135" t="s">
        <v>86</v>
      </c>
      <c r="BD1135" t="s">
        <v>86</v>
      </c>
      <c r="BE1135" t="s">
        <v>86</v>
      </c>
    </row>
    <row r="1136" spans="1:57" x14ac:dyDescent="0.45">
      <c r="A1136" t="s">
        <v>2496</v>
      </c>
      <c r="B1136" t="s">
        <v>77</v>
      </c>
      <c r="C1136" t="s">
        <v>2477</v>
      </c>
      <c r="D1136" t="s">
        <v>79</v>
      </c>
      <c r="E1136" s="2" t="str">
        <f>HYPERLINK("capsilon://?command=openfolder&amp;siteaddress=FAM.docvelocity-na8.net&amp;folderid=FXF537CCB4-44C4-C87F-8CAB-698F0D7AF5C9","FX22036252")</f>
        <v>FX22036252</v>
      </c>
      <c r="F1136" t="s">
        <v>80</v>
      </c>
      <c r="G1136" t="s">
        <v>80</v>
      </c>
      <c r="H1136" t="s">
        <v>81</v>
      </c>
      <c r="I1136" t="s">
        <v>2480</v>
      </c>
      <c r="J1136">
        <v>112</v>
      </c>
      <c r="K1136" t="s">
        <v>83</v>
      </c>
      <c r="L1136" t="s">
        <v>84</v>
      </c>
      <c r="M1136" t="s">
        <v>85</v>
      </c>
      <c r="N1136">
        <v>2</v>
      </c>
      <c r="O1136" s="1">
        <v>44636.492534722223</v>
      </c>
      <c r="P1136" s="1">
        <v>44636.51425925926</v>
      </c>
      <c r="Q1136">
        <v>281</v>
      </c>
      <c r="R1136">
        <v>1596</v>
      </c>
      <c r="S1136" t="b">
        <v>0</v>
      </c>
      <c r="T1136" t="s">
        <v>86</v>
      </c>
      <c r="U1136" t="b">
        <v>1</v>
      </c>
      <c r="V1136" t="s">
        <v>2088</v>
      </c>
      <c r="W1136" s="1">
        <v>44636.5078125</v>
      </c>
      <c r="X1136">
        <v>1314</v>
      </c>
      <c r="Y1136">
        <v>84</v>
      </c>
      <c r="Z1136">
        <v>0</v>
      </c>
      <c r="AA1136">
        <v>84</v>
      </c>
      <c r="AB1136">
        <v>0</v>
      </c>
      <c r="AC1136">
        <v>32</v>
      </c>
      <c r="AD1136">
        <v>28</v>
      </c>
      <c r="AE1136">
        <v>0</v>
      </c>
      <c r="AF1136">
        <v>0</v>
      </c>
      <c r="AG1136">
        <v>0</v>
      </c>
      <c r="AH1136" t="s">
        <v>122</v>
      </c>
      <c r="AI1136" s="1">
        <v>44636.51425925926</v>
      </c>
      <c r="AJ1136">
        <v>282</v>
      </c>
      <c r="AK1136">
        <v>4</v>
      </c>
      <c r="AL1136">
        <v>0</v>
      </c>
      <c r="AM1136">
        <v>4</v>
      </c>
      <c r="AN1136">
        <v>0</v>
      </c>
      <c r="AO1136">
        <v>2</v>
      </c>
      <c r="AP1136">
        <v>24</v>
      </c>
      <c r="AQ1136">
        <v>0</v>
      </c>
      <c r="AR1136">
        <v>0</v>
      </c>
      <c r="AS1136">
        <v>0</v>
      </c>
      <c r="AT1136" t="s">
        <v>86</v>
      </c>
      <c r="AU1136" t="s">
        <v>86</v>
      </c>
      <c r="AV1136" t="s">
        <v>86</v>
      </c>
      <c r="AW1136" t="s">
        <v>86</v>
      </c>
      <c r="AX1136" t="s">
        <v>86</v>
      </c>
      <c r="AY1136" t="s">
        <v>86</v>
      </c>
      <c r="AZ1136" t="s">
        <v>86</v>
      </c>
      <c r="BA1136" t="s">
        <v>86</v>
      </c>
      <c r="BB1136" t="s">
        <v>86</v>
      </c>
      <c r="BC1136" t="s">
        <v>86</v>
      </c>
      <c r="BD1136" t="s">
        <v>86</v>
      </c>
      <c r="BE1136" t="s">
        <v>86</v>
      </c>
    </row>
    <row r="1137" spans="1:57" x14ac:dyDescent="0.45">
      <c r="A1137" t="s">
        <v>2497</v>
      </c>
      <c r="B1137" t="s">
        <v>77</v>
      </c>
      <c r="C1137" t="s">
        <v>1019</v>
      </c>
      <c r="D1137" t="s">
        <v>79</v>
      </c>
      <c r="E1137" s="2" t="str">
        <f>HYPERLINK("capsilon://?command=openfolder&amp;siteaddress=FAM.docvelocity-na8.net&amp;folderid=FX514B4125-F1AD-A44F-5610-5F18A6058788","FX220212712")</f>
        <v>FX220212712</v>
      </c>
      <c r="F1137" t="s">
        <v>80</v>
      </c>
      <c r="G1137" t="s">
        <v>80</v>
      </c>
      <c r="H1137" t="s">
        <v>81</v>
      </c>
      <c r="I1137" t="s">
        <v>2498</v>
      </c>
      <c r="J1137">
        <v>0</v>
      </c>
      <c r="K1137" t="s">
        <v>83</v>
      </c>
      <c r="L1137" t="s">
        <v>84</v>
      </c>
      <c r="M1137" t="s">
        <v>85</v>
      </c>
      <c r="N1137">
        <v>2</v>
      </c>
      <c r="O1137" s="1">
        <v>44621.24318287037</v>
      </c>
      <c r="P1137" s="1">
        <v>44621.575891203705</v>
      </c>
      <c r="Q1137">
        <v>20944</v>
      </c>
      <c r="R1137">
        <v>7802</v>
      </c>
      <c r="S1137" t="b">
        <v>0</v>
      </c>
      <c r="T1137" t="s">
        <v>86</v>
      </c>
      <c r="U1137" t="b">
        <v>1</v>
      </c>
      <c r="V1137" t="s">
        <v>336</v>
      </c>
      <c r="W1137" s="1">
        <v>44621.312615740739</v>
      </c>
      <c r="X1137">
        <v>4942</v>
      </c>
      <c r="Y1137">
        <v>555</v>
      </c>
      <c r="Z1137">
        <v>0</v>
      </c>
      <c r="AA1137">
        <v>555</v>
      </c>
      <c r="AB1137">
        <v>192</v>
      </c>
      <c r="AC1137">
        <v>242</v>
      </c>
      <c r="AD1137">
        <v>-555</v>
      </c>
      <c r="AE1137">
        <v>0</v>
      </c>
      <c r="AF1137">
        <v>0</v>
      </c>
      <c r="AG1137">
        <v>0</v>
      </c>
      <c r="AH1137" t="s">
        <v>92</v>
      </c>
      <c r="AI1137" s="1">
        <v>44621.575891203705</v>
      </c>
      <c r="AJ1137">
        <v>2830</v>
      </c>
      <c r="AK1137">
        <v>4</v>
      </c>
      <c r="AL1137">
        <v>0</v>
      </c>
      <c r="AM1137">
        <v>4</v>
      </c>
      <c r="AN1137">
        <v>96</v>
      </c>
      <c r="AO1137">
        <v>5</v>
      </c>
      <c r="AP1137">
        <v>-559</v>
      </c>
      <c r="AQ1137">
        <v>0</v>
      </c>
      <c r="AR1137">
        <v>0</v>
      </c>
      <c r="AS1137">
        <v>0</v>
      </c>
      <c r="AT1137" t="s">
        <v>86</v>
      </c>
      <c r="AU1137" t="s">
        <v>86</v>
      </c>
      <c r="AV1137" t="s">
        <v>86</v>
      </c>
      <c r="AW1137" t="s">
        <v>86</v>
      </c>
      <c r="AX1137" t="s">
        <v>86</v>
      </c>
      <c r="AY1137" t="s">
        <v>86</v>
      </c>
      <c r="AZ1137" t="s">
        <v>86</v>
      </c>
      <c r="BA1137" t="s">
        <v>86</v>
      </c>
      <c r="BB1137" t="s">
        <v>86</v>
      </c>
      <c r="BC1137" t="s">
        <v>86</v>
      </c>
      <c r="BD1137" t="s">
        <v>86</v>
      </c>
      <c r="BE1137" t="s">
        <v>86</v>
      </c>
    </row>
    <row r="1138" spans="1:57" x14ac:dyDescent="0.45">
      <c r="A1138" t="s">
        <v>2499</v>
      </c>
      <c r="B1138" t="s">
        <v>77</v>
      </c>
      <c r="C1138" t="s">
        <v>108</v>
      </c>
      <c r="D1138" t="s">
        <v>79</v>
      </c>
      <c r="E1138" s="2" t="str">
        <f>HYPERLINK("capsilon://?command=openfolder&amp;siteaddress=FAM.docvelocity-na8.net&amp;folderid=FX5CF27D32-C0D6-97DB-168F-B6A29BC22708","FX220212996")</f>
        <v>FX220212996</v>
      </c>
      <c r="F1138" t="s">
        <v>80</v>
      </c>
      <c r="G1138" t="s">
        <v>80</v>
      </c>
      <c r="H1138" t="s">
        <v>81</v>
      </c>
      <c r="I1138" t="s">
        <v>2079</v>
      </c>
      <c r="J1138">
        <v>0</v>
      </c>
      <c r="K1138" t="s">
        <v>83</v>
      </c>
      <c r="L1138" t="s">
        <v>84</v>
      </c>
      <c r="M1138" t="s">
        <v>85</v>
      </c>
      <c r="N1138">
        <v>2</v>
      </c>
      <c r="O1138" s="1">
        <v>44621.969629629632</v>
      </c>
      <c r="P1138" s="1">
        <v>44622.344039351854</v>
      </c>
      <c r="Q1138">
        <v>30527</v>
      </c>
      <c r="R1138">
        <v>1822</v>
      </c>
      <c r="S1138" t="b">
        <v>0</v>
      </c>
      <c r="T1138" t="s">
        <v>86</v>
      </c>
      <c r="U1138" t="b">
        <v>1</v>
      </c>
      <c r="V1138" t="s">
        <v>214</v>
      </c>
      <c r="W1138" s="1">
        <v>44622.078113425923</v>
      </c>
      <c r="X1138">
        <v>1184</v>
      </c>
      <c r="Y1138">
        <v>63</v>
      </c>
      <c r="Z1138">
        <v>0</v>
      </c>
      <c r="AA1138">
        <v>63</v>
      </c>
      <c r="AB1138">
        <v>42</v>
      </c>
      <c r="AC1138">
        <v>15</v>
      </c>
      <c r="AD1138">
        <v>-63</v>
      </c>
      <c r="AE1138">
        <v>0</v>
      </c>
      <c r="AF1138">
        <v>0</v>
      </c>
      <c r="AG1138">
        <v>0</v>
      </c>
      <c r="AH1138" t="s">
        <v>114</v>
      </c>
      <c r="AI1138" s="1">
        <v>44622.344039351854</v>
      </c>
      <c r="AJ1138">
        <v>458</v>
      </c>
      <c r="AK1138">
        <v>0</v>
      </c>
      <c r="AL1138">
        <v>0</v>
      </c>
      <c r="AM1138">
        <v>0</v>
      </c>
      <c r="AN1138">
        <v>42</v>
      </c>
      <c r="AO1138">
        <v>0</v>
      </c>
      <c r="AP1138">
        <v>-63</v>
      </c>
      <c r="AQ1138">
        <v>0</v>
      </c>
      <c r="AR1138">
        <v>0</v>
      </c>
      <c r="AS1138">
        <v>0</v>
      </c>
      <c r="AT1138" t="s">
        <v>86</v>
      </c>
      <c r="AU1138" t="s">
        <v>86</v>
      </c>
      <c r="AV1138" t="s">
        <v>86</v>
      </c>
      <c r="AW1138" t="s">
        <v>86</v>
      </c>
      <c r="AX1138" t="s">
        <v>86</v>
      </c>
      <c r="AY1138" t="s">
        <v>86</v>
      </c>
      <c r="AZ1138" t="s">
        <v>86</v>
      </c>
      <c r="BA1138" t="s">
        <v>86</v>
      </c>
      <c r="BB1138" t="s">
        <v>86</v>
      </c>
      <c r="BC1138" t="s">
        <v>86</v>
      </c>
      <c r="BD1138" t="s">
        <v>86</v>
      </c>
      <c r="BE1138" t="s">
        <v>86</v>
      </c>
    </row>
    <row r="1139" spans="1:57" x14ac:dyDescent="0.45">
      <c r="A1139" t="s">
        <v>2500</v>
      </c>
      <c r="B1139" t="s">
        <v>77</v>
      </c>
      <c r="C1139" t="s">
        <v>2501</v>
      </c>
      <c r="D1139" t="s">
        <v>79</v>
      </c>
      <c r="E1139" s="2" t="str">
        <f>HYPERLINK("capsilon://?command=openfolder&amp;siteaddress=FAM.docvelocity-na8.net&amp;folderid=FX4C17CBB6-A258-57C4-D401-023240A67EC1","FX22018723")</f>
        <v>FX22018723</v>
      </c>
      <c r="F1139" t="s">
        <v>80</v>
      </c>
      <c r="G1139" t="s">
        <v>80</v>
      </c>
      <c r="H1139" t="s">
        <v>81</v>
      </c>
      <c r="I1139" t="s">
        <v>2502</v>
      </c>
      <c r="J1139">
        <v>0</v>
      </c>
      <c r="K1139" t="s">
        <v>83</v>
      </c>
      <c r="L1139" t="s">
        <v>84</v>
      </c>
      <c r="M1139" t="s">
        <v>85</v>
      </c>
      <c r="N1139">
        <v>2</v>
      </c>
      <c r="O1139" s="1">
        <v>44636.50990740741</v>
      </c>
      <c r="P1139" s="1">
        <v>44636.516412037039</v>
      </c>
      <c r="Q1139">
        <v>74</v>
      </c>
      <c r="R1139">
        <v>488</v>
      </c>
      <c r="S1139" t="b">
        <v>0</v>
      </c>
      <c r="T1139" t="s">
        <v>86</v>
      </c>
      <c r="U1139" t="b">
        <v>0</v>
      </c>
      <c r="V1139" t="s">
        <v>2162</v>
      </c>
      <c r="W1139" s="1">
        <v>44636.515138888892</v>
      </c>
      <c r="X1139">
        <v>441</v>
      </c>
      <c r="Y1139">
        <v>37</v>
      </c>
      <c r="Z1139">
        <v>0</v>
      </c>
      <c r="AA1139">
        <v>37</v>
      </c>
      <c r="AB1139">
        <v>0</v>
      </c>
      <c r="AC1139">
        <v>21</v>
      </c>
      <c r="AD1139">
        <v>-37</v>
      </c>
      <c r="AE1139">
        <v>0</v>
      </c>
      <c r="AF1139">
        <v>0</v>
      </c>
      <c r="AG1139">
        <v>0</v>
      </c>
      <c r="AH1139" t="s">
        <v>122</v>
      </c>
      <c r="AI1139" s="1">
        <v>44636.516412037039</v>
      </c>
      <c r="AJ1139">
        <v>47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-37</v>
      </c>
      <c r="AQ1139">
        <v>0</v>
      </c>
      <c r="AR1139">
        <v>0</v>
      </c>
      <c r="AS1139">
        <v>0</v>
      </c>
      <c r="AT1139" t="s">
        <v>86</v>
      </c>
      <c r="AU1139" t="s">
        <v>86</v>
      </c>
      <c r="AV1139" t="s">
        <v>86</v>
      </c>
      <c r="AW1139" t="s">
        <v>86</v>
      </c>
      <c r="AX1139" t="s">
        <v>86</v>
      </c>
      <c r="AY1139" t="s">
        <v>86</v>
      </c>
      <c r="AZ1139" t="s">
        <v>86</v>
      </c>
      <c r="BA1139" t="s">
        <v>86</v>
      </c>
      <c r="BB1139" t="s">
        <v>86</v>
      </c>
      <c r="BC1139" t="s">
        <v>86</v>
      </c>
      <c r="BD1139" t="s">
        <v>86</v>
      </c>
      <c r="BE1139" t="s">
        <v>86</v>
      </c>
    </row>
    <row r="1140" spans="1:57" x14ac:dyDescent="0.45">
      <c r="A1140" t="s">
        <v>2503</v>
      </c>
      <c r="B1140" t="s">
        <v>77</v>
      </c>
      <c r="C1140" t="s">
        <v>2501</v>
      </c>
      <c r="D1140" t="s">
        <v>79</v>
      </c>
      <c r="E1140" s="2" t="str">
        <f>HYPERLINK("capsilon://?command=openfolder&amp;siteaddress=FAM.docvelocity-na8.net&amp;folderid=FX4C17CBB6-A258-57C4-D401-023240A67EC1","FX22018723")</f>
        <v>FX22018723</v>
      </c>
      <c r="F1140" t="s">
        <v>80</v>
      </c>
      <c r="G1140" t="s">
        <v>80</v>
      </c>
      <c r="H1140" t="s">
        <v>81</v>
      </c>
      <c r="I1140" t="s">
        <v>2504</v>
      </c>
      <c r="J1140">
        <v>197</v>
      </c>
      <c r="K1140" t="s">
        <v>83</v>
      </c>
      <c r="L1140" t="s">
        <v>84</v>
      </c>
      <c r="M1140" t="s">
        <v>85</v>
      </c>
      <c r="N1140">
        <v>1</v>
      </c>
      <c r="O1140" s="1">
        <v>44636.510300925926</v>
      </c>
      <c r="P1140" s="1">
        <v>44636.552337962959</v>
      </c>
      <c r="Q1140">
        <v>2950</v>
      </c>
      <c r="R1140">
        <v>682</v>
      </c>
      <c r="S1140" t="b">
        <v>0</v>
      </c>
      <c r="T1140" t="s">
        <v>86</v>
      </c>
      <c r="U1140" t="b">
        <v>0</v>
      </c>
      <c r="V1140" t="s">
        <v>1895</v>
      </c>
      <c r="W1140" s="1">
        <v>44636.552337962959</v>
      </c>
      <c r="X1140">
        <v>328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197</v>
      </c>
      <c r="AE1140">
        <v>185</v>
      </c>
      <c r="AF1140">
        <v>0</v>
      </c>
      <c r="AG1140">
        <v>4</v>
      </c>
      <c r="AH1140" t="s">
        <v>86</v>
      </c>
      <c r="AI1140" t="s">
        <v>86</v>
      </c>
      <c r="AJ1140" t="s">
        <v>86</v>
      </c>
      <c r="AK1140" t="s">
        <v>86</v>
      </c>
      <c r="AL1140" t="s">
        <v>86</v>
      </c>
      <c r="AM1140" t="s">
        <v>86</v>
      </c>
      <c r="AN1140" t="s">
        <v>86</v>
      </c>
      <c r="AO1140" t="s">
        <v>86</v>
      </c>
      <c r="AP1140" t="s">
        <v>86</v>
      </c>
      <c r="AQ1140" t="s">
        <v>86</v>
      </c>
      <c r="AR1140" t="s">
        <v>86</v>
      </c>
      <c r="AS1140" t="s">
        <v>86</v>
      </c>
      <c r="AT1140" t="s">
        <v>86</v>
      </c>
      <c r="AU1140" t="s">
        <v>86</v>
      </c>
      <c r="AV1140" t="s">
        <v>86</v>
      </c>
      <c r="AW1140" t="s">
        <v>86</v>
      </c>
      <c r="AX1140" t="s">
        <v>86</v>
      </c>
      <c r="AY1140" t="s">
        <v>86</v>
      </c>
      <c r="AZ1140" t="s">
        <v>86</v>
      </c>
      <c r="BA1140" t="s">
        <v>86</v>
      </c>
      <c r="BB1140" t="s">
        <v>86</v>
      </c>
      <c r="BC1140" t="s">
        <v>86</v>
      </c>
      <c r="BD1140" t="s">
        <v>86</v>
      </c>
      <c r="BE1140" t="s">
        <v>86</v>
      </c>
    </row>
    <row r="1141" spans="1:57" x14ac:dyDescent="0.45">
      <c r="A1141" t="s">
        <v>2505</v>
      </c>
      <c r="B1141" t="s">
        <v>77</v>
      </c>
      <c r="C1141" t="s">
        <v>2506</v>
      </c>
      <c r="D1141" t="s">
        <v>79</v>
      </c>
      <c r="E1141" s="2" t="str">
        <f>HYPERLINK("capsilon://?command=openfolder&amp;siteaddress=FAM.docvelocity-na8.net&amp;folderid=FXA5EDD204-27EB-3CEA-20A6-618984EDA550","FX220212856")</f>
        <v>FX220212856</v>
      </c>
      <c r="F1141" t="s">
        <v>80</v>
      </c>
      <c r="G1141" t="s">
        <v>80</v>
      </c>
      <c r="H1141" t="s">
        <v>81</v>
      </c>
      <c r="I1141" t="s">
        <v>2507</v>
      </c>
      <c r="J1141">
        <v>0</v>
      </c>
      <c r="K1141" t="s">
        <v>83</v>
      </c>
      <c r="L1141" t="s">
        <v>84</v>
      </c>
      <c r="M1141" t="s">
        <v>85</v>
      </c>
      <c r="N1141">
        <v>2</v>
      </c>
      <c r="O1141" s="1">
        <v>44621.244259259256</v>
      </c>
      <c r="P1141" s="1">
        <v>44621.568425925929</v>
      </c>
      <c r="Q1141">
        <v>22015</v>
      </c>
      <c r="R1141">
        <v>5993</v>
      </c>
      <c r="S1141" t="b">
        <v>0</v>
      </c>
      <c r="T1141" t="s">
        <v>86</v>
      </c>
      <c r="U1141" t="b">
        <v>1</v>
      </c>
      <c r="V1141" t="s">
        <v>94</v>
      </c>
      <c r="W1141" s="1">
        <v>44621.305902777778</v>
      </c>
      <c r="X1141">
        <v>4016</v>
      </c>
      <c r="Y1141">
        <v>233</v>
      </c>
      <c r="Z1141">
        <v>0</v>
      </c>
      <c r="AA1141">
        <v>233</v>
      </c>
      <c r="AB1141">
        <v>0</v>
      </c>
      <c r="AC1141">
        <v>164</v>
      </c>
      <c r="AD1141">
        <v>-233</v>
      </c>
      <c r="AE1141">
        <v>0</v>
      </c>
      <c r="AF1141">
        <v>0</v>
      </c>
      <c r="AG1141">
        <v>0</v>
      </c>
      <c r="AH1141" t="s">
        <v>207</v>
      </c>
      <c r="AI1141" s="1">
        <v>44621.568425925929</v>
      </c>
      <c r="AJ1141">
        <v>1958</v>
      </c>
      <c r="AK1141">
        <v>25</v>
      </c>
      <c r="AL1141">
        <v>0</v>
      </c>
      <c r="AM1141">
        <v>25</v>
      </c>
      <c r="AN1141">
        <v>0</v>
      </c>
      <c r="AO1141">
        <v>32</v>
      </c>
      <c r="AP1141">
        <v>-258</v>
      </c>
      <c r="AQ1141">
        <v>0</v>
      </c>
      <c r="AR1141">
        <v>0</v>
      </c>
      <c r="AS1141">
        <v>0</v>
      </c>
      <c r="AT1141" t="s">
        <v>86</v>
      </c>
      <c r="AU1141" t="s">
        <v>86</v>
      </c>
      <c r="AV1141" t="s">
        <v>86</v>
      </c>
      <c r="AW1141" t="s">
        <v>86</v>
      </c>
      <c r="AX1141" t="s">
        <v>86</v>
      </c>
      <c r="AY1141" t="s">
        <v>86</v>
      </c>
      <c r="AZ1141" t="s">
        <v>86</v>
      </c>
      <c r="BA1141" t="s">
        <v>86</v>
      </c>
      <c r="BB1141" t="s">
        <v>86</v>
      </c>
      <c r="BC1141" t="s">
        <v>86</v>
      </c>
      <c r="BD1141" t="s">
        <v>86</v>
      </c>
      <c r="BE1141" t="s">
        <v>86</v>
      </c>
    </row>
    <row r="1142" spans="1:57" x14ac:dyDescent="0.45">
      <c r="A1142" t="s">
        <v>2508</v>
      </c>
      <c r="B1142" t="s">
        <v>77</v>
      </c>
      <c r="C1142" t="s">
        <v>2509</v>
      </c>
      <c r="D1142" t="s">
        <v>79</v>
      </c>
      <c r="E1142" s="2" t="str">
        <f>HYPERLINK("capsilon://?command=openfolder&amp;siteaddress=FAM.docvelocity-na8.net&amp;folderid=FXF2FA7721-99EE-EAE9-A0E3-B5528796B6F6","FX22035034")</f>
        <v>FX22035034</v>
      </c>
      <c r="F1142" t="s">
        <v>80</v>
      </c>
      <c r="G1142" t="s">
        <v>80</v>
      </c>
      <c r="H1142" t="s">
        <v>81</v>
      </c>
      <c r="I1142" t="s">
        <v>2510</v>
      </c>
      <c r="J1142">
        <v>134</v>
      </c>
      <c r="K1142" t="s">
        <v>83</v>
      </c>
      <c r="L1142" t="s">
        <v>84</v>
      </c>
      <c r="M1142" t="s">
        <v>85</v>
      </c>
      <c r="N1142">
        <v>1</v>
      </c>
      <c r="O1142" s="1">
        <v>44636.515694444446</v>
      </c>
      <c r="P1142" s="1">
        <v>44636.569224537037</v>
      </c>
      <c r="Q1142">
        <v>4027</v>
      </c>
      <c r="R1142">
        <v>598</v>
      </c>
      <c r="S1142" t="b">
        <v>0</v>
      </c>
      <c r="T1142" t="s">
        <v>86</v>
      </c>
      <c r="U1142" t="b">
        <v>0</v>
      </c>
      <c r="V1142" t="s">
        <v>815</v>
      </c>
      <c r="W1142" s="1">
        <v>44636.569224537037</v>
      </c>
      <c r="X1142">
        <v>261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134</v>
      </c>
      <c r="AE1142">
        <v>122</v>
      </c>
      <c r="AF1142">
        <v>0</v>
      </c>
      <c r="AG1142">
        <v>6</v>
      </c>
      <c r="AH1142" t="s">
        <v>86</v>
      </c>
      <c r="AI1142" t="s">
        <v>86</v>
      </c>
      <c r="AJ1142" t="s">
        <v>86</v>
      </c>
      <c r="AK1142" t="s">
        <v>86</v>
      </c>
      <c r="AL1142" t="s">
        <v>86</v>
      </c>
      <c r="AM1142" t="s">
        <v>86</v>
      </c>
      <c r="AN1142" t="s">
        <v>86</v>
      </c>
      <c r="AO1142" t="s">
        <v>86</v>
      </c>
      <c r="AP1142" t="s">
        <v>86</v>
      </c>
      <c r="AQ1142" t="s">
        <v>86</v>
      </c>
      <c r="AR1142" t="s">
        <v>86</v>
      </c>
      <c r="AS1142" t="s">
        <v>86</v>
      </c>
      <c r="AT1142" t="s">
        <v>86</v>
      </c>
      <c r="AU1142" t="s">
        <v>86</v>
      </c>
      <c r="AV1142" t="s">
        <v>86</v>
      </c>
      <c r="AW1142" t="s">
        <v>86</v>
      </c>
      <c r="AX1142" t="s">
        <v>86</v>
      </c>
      <c r="AY1142" t="s">
        <v>86</v>
      </c>
      <c r="AZ1142" t="s">
        <v>86</v>
      </c>
      <c r="BA1142" t="s">
        <v>86</v>
      </c>
      <c r="BB1142" t="s">
        <v>86</v>
      </c>
      <c r="BC1142" t="s">
        <v>86</v>
      </c>
      <c r="BD1142" t="s">
        <v>86</v>
      </c>
      <c r="BE1142" t="s">
        <v>86</v>
      </c>
    </row>
    <row r="1143" spans="1:57" x14ac:dyDescent="0.45">
      <c r="A1143" t="s">
        <v>2511</v>
      </c>
      <c r="B1143" t="s">
        <v>77</v>
      </c>
      <c r="C1143" t="s">
        <v>1427</v>
      </c>
      <c r="D1143" t="s">
        <v>79</v>
      </c>
      <c r="E1143" s="2" t="str">
        <f>HYPERLINK("capsilon://?command=openfolder&amp;siteaddress=FAM.docvelocity-na8.net&amp;folderid=FXEB2DB94E-8DE6-DDC7-13F9-DC6760C2CD19","FX22034915")</f>
        <v>FX22034915</v>
      </c>
      <c r="F1143" t="s">
        <v>80</v>
      </c>
      <c r="G1143" t="s">
        <v>80</v>
      </c>
      <c r="H1143" t="s">
        <v>81</v>
      </c>
      <c r="I1143" t="s">
        <v>2512</v>
      </c>
      <c r="J1143">
        <v>0</v>
      </c>
      <c r="K1143" t="s">
        <v>83</v>
      </c>
      <c r="L1143" t="s">
        <v>84</v>
      </c>
      <c r="M1143" t="s">
        <v>85</v>
      </c>
      <c r="N1143">
        <v>1</v>
      </c>
      <c r="O1143" s="1">
        <v>44636.521967592591</v>
      </c>
      <c r="P1143" s="1">
        <v>44636.569351851853</v>
      </c>
      <c r="Q1143">
        <v>3545</v>
      </c>
      <c r="R1143">
        <v>549</v>
      </c>
      <c r="S1143" t="b">
        <v>0</v>
      </c>
      <c r="T1143" t="s">
        <v>86</v>
      </c>
      <c r="U1143" t="b">
        <v>0</v>
      </c>
      <c r="V1143" t="s">
        <v>122</v>
      </c>
      <c r="W1143" s="1">
        <v>44636.569351851853</v>
      </c>
      <c r="X1143">
        <v>101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52</v>
      </c>
      <c r="AF1143">
        <v>0</v>
      </c>
      <c r="AG1143">
        <v>1</v>
      </c>
      <c r="AH1143" t="s">
        <v>86</v>
      </c>
      <c r="AI1143" t="s">
        <v>86</v>
      </c>
      <c r="AJ1143" t="s">
        <v>86</v>
      </c>
      <c r="AK1143" t="s">
        <v>86</v>
      </c>
      <c r="AL1143" t="s">
        <v>86</v>
      </c>
      <c r="AM1143" t="s">
        <v>86</v>
      </c>
      <c r="AN1143" t="s">
        <v>86</v>
      </c>
      <c r="AO1143" t="s">
        <v>86</v>
      </c>
      <c r="AP1143" t="s">
        <v>86</v>
      </c>
      <c r="AQ1143" t="s">
        <v>86</v>
      </c>
      <c r="AR1143" t="s">
        <v>86</v>
      </c>
      <c r="AS1143" t="s">
        <v>86</v>
      </c>
      <c r="AT1143" t="s">
        <v>86</v>
      </c>
      <c r="AU1143" t="s">
        <v>86</v>
      </c>
      <c r="AV1143" t="s">
        <v>86</v>
      </c>
      <c r="AW1143" t="s">
        <v>86</v>
      </c>
      <c r="AX1143" t="s">
        <v>86</v>
      </c>
      <c r="AY1143" t="s">
        <v>86</v>
      </c>
      <c r="AZ1143" t="s">
        <v>86</v>
      </c>
      <c r="BA1143" t="s">
        <v>86</v>
      </c>
      <c r="BB1143" t="s">
        <v>86</v>
      </c>
      <c r="BC1143" t="s">
        <v>86</v>
      </c>
      <c r="BD1143" t="s">
        <v>86</v>
      </c>
      <c r="BE1143" t="s">
        <v>86</v>
      </c>
    </row>
    <row r="1144" spans="1:57" x14ac:dyDescent="0.45">
      <c r="A1144" t="s">
        <v>2513</v>
      </c>
      <c r="B1144" t="s">
        <v>77</v>
      </c>
      <c r="C1144" t="s">
        <v>2514</v>
      </c>
      <c r="D1144" t="s">
        <v>79</v>
      </c>
      <c r="E1144" s="2" t="str">
        <f>HYPERLINK("capsilon://?command=openfolder&amp;siteaddress=FAM.docvelocity-na8.net&amp;folderid=FX677663A4-91F2-DB61-44F7-084B76FBCA93","FX22037427")</f>
        <v>FX22037427</v>
      </c>
      <c r="F1144" t="s">
        <v>80</v>
      </c>
      <c r="G1144" t="s">
        <v>80</v>
      </c>
      <c r="H1144" t="s">
        <v>81</v>
      </c>
      <c r="I1144" t="s">
        <v>2515</v>
      </c>
      <c r="J1144">
        <v>280</v>
      </c>
      <c r="K1144" t="s">
        <v>83</v>
      </c>
      <c r="L1144" t="s">
        <v>84</v>
      </c>
      <c r="M1144" t="s">
        <v>85</v>
      </c>
      <c r="N1144">
        <v>1</v>
      </c>
      <c r="O1144" s="1">
        <v>44636.522569444445</v>
      </c>
      <c r="P1144" s="1">
        <v>44636.570694444446</v>
      </c>
      <c r="Q1144">
        <v>3735</v>
      </c>
      <c r="R1144">
        <v>423</v>
      </c>
      <c r="S1144" t="b">
        <v>0</v>
      </c>
      <c r="T1144" t="s">
        <v>86</v>
      </c>
      <c r="U1144" t="b">
        <v>0</v>
      </c>
      <c r="V1144" t="s">
        <v>815</v>
      </c>
      <c r="W1144" s="1">
        <v>44636.570694444446</v>
      </c>
      <c r="X1144">
        <v>127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280</v>
      </c>
      <c r="AE1144">
        <v>256</v>
      </c>
      <c r="AF1144">
        <v>0</v>
      </c>
      <c r="AG1144">
        <v>6</v>
      </c>
      <c r="AH1144" t="s">
        <v>86</v>
      </c>
      <c r="AI1144" t="s">
        <v>86</v>
      </c>
      <c r="AJ1144" t="s">
        <v>86</v>
      </c>
      <c r="AK1144" t="s">
        <v>86</v>
      </c>
      <c r="AL1144" t="s">
        <v>86</v>
      </c>
      <c r="AM1144" t="s">
        <v>86</v>
      </c>
      <c r="AN1144" t="s">
        <v>86</v>
      </c>
      <c r="AO1144" t="s">
        <v>86</v>
      </c>
      <c r="AP1144" t="s">
        <v>86</v>
      </c>
      <c r="AQ1144" t="s">
        <v>86</v>
      </c>
      <c r="AR1144" t="s">
        <v>86</v>
      </c>
      <c r="AS1144" t="s">
        <v>86</v>
      </c>
      <c r="AT1144" t="s">
        <v>86</v>
      </c>
      <c r="AU1144" t="s">
        <v>86</v>
      </c>
      <c r="AV1144" t="s">
        <v>86</v>
      </c>
      <c r="AW1144" t="s">
        <v>86</v>
      </c>
      <c r="AX1144" t="s">
        <v>86</v>
      </c>
      <c r="AY1144" t="s">
        <v>86</v>
      </c>
      <c r="AZ1144" t="s">
        <v>86</v>
      </c>
      <c r="BA1144" t="s">
        <v>86</v>
      </c>
      <c r="BB1144" t="s">
        <v>86</v>
      </c>
      <c r="BC1144" t="s">
        <v>86</v>
      </c>
      <c r="BD1144" t="s">
        <v>86</v>
      </c>
      <c r="BE1144" t="s">
        <v>86</v>
      </c>
    </row>
    <row r="1145" spans="1:57" x14ac:dyDescent="0.45">
      <c r="A1145" t="s">
        <v>2516</v>
      </c>
      <c r="B1145" t="s">
        <v>77</v>
      </c>
      <c r="C1145" t="s">
        <v>2224</v>
      </c>
      <c r="D1145" t="s">
        <v>79</v>
      </c>
      <c r="E1145" s="2" t="str">
        <f>HYPERLINK("capsilon://?command=openfolder&amp;siteaddress=FAM.docvelocity-na8.net&amp;folderid=FX60C6145A-9FF6-0B8F-0024-8108FEE5491C","FX2203568")</f>
        <v>FX2203568</v>
      </c>
      <c r="F1145" t="s">
        <v>80</v>
      </c>
      <c r="G1145" t="s">
        <v>80</v>
      </c>
      <c r="H1145" t="s">
        <v>81</v>
      </c>
      <c r="I1145" t="s">
        <v>2225</v>
      </c>
      <c r="J1145">
        <v>0</v>
      </c>
      <c r="K1145" t="s">
        <v>83</v>
      </c>
      <c r="L1145" t="s">
        <v>84</v>
      </c>
      <c r="M1145" t="s">
        <v>85</v>
      </c>
      <c r="N1145">
        <v>2</v>
      </c>
      <c r="O1145" s="1">
        <v>44621.977523148147</v>
      </c>
      <c r="P1145" s="1">
        <v>44622.351851851854</v>
      </c>
      <c r="Q1145">
        <v>30040</v>
      </c>
      <c r="R1145">
        <v>2302</v>
      </c>
      <c r="S1145" t="b">
        <v>0</v>
      </c>
      <c r="T1145" t="s">
        <v>86</v>
      </c>
      <c r="U1145" t="b">
        <v>1</v>
      </c>
      <c r="V1145" t="s">
        <v>202</v>
      </c>
      <c r="W1145" s="1">
        <v>44622.002523148149</v>
      </c>
      <c r="X1145">
        <v>1628</v>
      </c>
      <c r="Y1145">
        <v>209</v>
      </c>
      <c r="Z1145">
        <v>0</v>
      </c>
      <c r="AA1145">
        <v>209</v>
      </c>
      <c r="AB1145">
        <v>0</v>
      </c>
      <c r="AC1145">
        <v>140</v>
      </c>
      <c r="AD1145">
        <v>-209</v>
      </c>
      <c r="AE1145">
        <v>0</v>
      </c>
      <c r="AF1145">
        <v>0</v>
      </c>
      <c r="AG1145">
        <v>0</v>
      </c>
      <c r="AH1145" t="s">
        <v>114</v>
      </c>
      <c r="AI1145" s="1">
        <v>44622.351851851854</v>
      </c>
      <c r="AJ1145">
        <v>674</v>
      </c>
      <c r="AK1145">
        <v>2</v>
      </c>
      <c r="AL1145">
        <v>0</v>
      </c>
      <c r="AM1145">
        <v>2</v>
      </c>
      <c r="AN1145">
        <v>0</v>
      </c>
      <c r="AO1145">
        <v>2</v>
      </c>
      <c r="AP1145">
        <v>-211</v>
      </c>
      <c r="AQ1145">
        <v>0</v>
      </c>
      <c r="AR1145">
        <v>0</v>
      </c>
      <c r="AS1145">
        <v>0</v>
      </c>
      <c r="AT1145" t="s">
        <v>86</v>
      </c>
      <c r="AU1145" t="s">
        <v>86</v>
      </c>
      <c r="AV1145" t="s">
        <v>86</v>
      </c>
      <c r="AW1145" t="s">
        <v>86</v>
      </c>
      <c r="AX1145" t="s">
        <v>86</v>
      </c>
      <c r="AY1145" t="s">
        <v>86</v>
      </c>
      <c r="AZ1145" t="s">
        <v>86</v>
      </c>
      <c r="BA1145" t="s">
        <v>86</v>
      </c>
      <c r="BB1145" t="s">
        <v>86</v>
      </c>
      <c r="BC1145" t="s">
        <v>86</v>
      </c>
      <c r="BD1145" t="s">
        <v>86</v>
      </c>
      <c r="BE1145" t="s">
        <v>86</v>
      </c>
    </row>
    <row r="1146" spans="1:57" x14ac:dyDescent="0.45">
      <c r="A1146" t="s">
        <v>2517</v>
      </c>
      <c r="B1146" t="s">
        <v>77</v>
      </c>
      <c r="C1146" t="s">
        <v>1496</v>
      </c>
      <c r="D1146" t="s">
        <v>79</v>
      </c>
      <c r="E1146" s="2" t="str">
        <f>HYPERLINK("capsilon://?command=openfolder&amp;siteaddress=FAM.docvelocity-na8.net&amp;folderid=FXA125B87F-9B3B-7405-0A17-41F6155B67D5","FX220212863")</f>
        <v>FX220212863</v>
      </c>
      <c r="F1146" t="s">
        <v>80</v>
      </c>
      <c r="G1146" t="s">
        <v>80</v>
      </c>
      <c r="H1146" t="s">
        <v>81</v>
      </c>
      <c r="I1146" t="s">
        <v>2518</v>
      </c>
      <c r="J1146">
        <v>0</v>
      </c>
      <c r="K1146" t="s">
        <v>83</v>
      </c>
      <c r="L1146" t="s">
        <v>84</v>
      </c>
      <c r="M1146" t="s">
        <v>85</v>
      </c>
      <c r="N1146">
        <v>2</v>
      </c>
      <c r="O1146" s="1">
        <v>44621.250960648147</v>
      </c>
      <c r="P1146" s="1">
        <v>44621.582939814813</v>
      </c>
      <c r="Q1146">
        <v>23788</v>
      </c>
      <c r="R1146">
        <v>4895</v>
      </c>
      <c r="S1146" t="b">
        <v>0</v>
      </c>
      <c r="T1146" t="s">
        <v>86</v>
      </c>
      <c r="U1146" t="b">
        <v>1</v>
      </c>
      <c r="V1146" t="s">
        <v>312</v>
      </c>
      <c r="W1146" s="1">
        <v>44621.30364583333</v>
      </c>
      <c r="X1146">
        <v>3639</v>
      </c>
      <c r="Y1146">
        <v>138</v>
      </c>
      <c r="Z1146">
        <v>0</v>
      </c>
      <c r="AA1146">
        <v>138</v>
      </c>
      <c r="AB1146">
        <v>21</v>
      </c>
      <c r="AC1146">
        <v>96</v>
      </c>
      <c r="AD1146">
        <v>-138</v>
      </c>
      <c r="AE1146">
        <v>0</v>
      </c>
      <c r="AF1146">
        <v>0</v>
      </c>
      <c r="AG1146">
        <v>0</v>
      </c>
      <c r="AH1146" t="s">
        <v>207</v>
      </c>
      <c r="AI1146" s="1">
        <v>44621.582939814813</v>
      </c>
      <c r="AJ1146">
        <v>1253</v>
      </c>
      <c r="AK1146">
        <v>13</v>
      </c>
      <c r="AL1146">
        <v>0</v>
      </c>
      <c r="AM1146">
        <v>13</v>
      </c>
      <c r="AN1146">
        <v>21</v>
      </c>
      <c r="AO1146">
        <v>13</v>
      </c>
      <c r="AP1146">
        <v>-151</v>
      </c>
      <c r="AQ1146">
        <v>0</v>
      </c>
      <c r="AR1146">
        <v>0</v>
      </c>
      <c r="AS1146">
        <v>0</v>
      </c>
      <c r="AT1146" t="s">
        <v>86</v>
      </c>
      <c r="AU1146" t="s">
        <v>86</v>
      </c>
      <c r="AV1146" t="s">
        <v>86</v>
      </c>
      <c r="AW1146" t="s">
        <v>86</v>
      </c>
      <c r="AX1146" t="s">
        <v>86</v>
      </c>
      <c r="AY1146" t="s">
        <v>86</v>
      </c>
      <c r="AZ1146" t="s">
        <v>86</v>
      </c>
      <c r="BA1146" t="s">
        <v>86</v>
      </c>
      <c r="BB1146" t="s">
        <v>86</v>
      </c>
      <c r="BC1146" t="s">
        <v>86</v>
      </c>
      <c r="BD1146" t="s">
        <v>86</v>
      </c>
      <c r="BE1146" t="s">
        <v>86</v>
      </c>
    </row>
    <row r="1147" spans="1:57" x14ac:dyDescent="0.45">
      <c r="A1147" t="s">
        <v>2519</v>
      </c>
      <c r="B1147" t="s">
        <v>77</v>
      </c>
      <c r="C1147" t="s">
        <v>120</v>
      </c>
      <c r="D1147" t="s">
        <v>79</v>
      </c>
      <c r="E1147" s="2" t="str">
        <f>HYPERLINK("capsilon://?command=openfolder&amp;siteaddress=FAM.docvelocity-na8.net&amp;folderid=FX938647A2-8108-2D22-5111-2868206EE4EB","FX22023997")</f>
        <v>FX22023997</v>
      </c>
      <c r="F1147" t="s">
        <v>80</v>
      </c>
      <c r="G1147" t="s">
        <v>80</v>
      </c>
      <c r="H1147" t="s">
        <v>81</v>
      </c>
      <c r="I1147" t="s">
        <v>2520</v>
      </c>
      <c r="J1147">
        <v>0</v>
      </c>
      <c r="K1147" t="s">
        <v>83</v>
      </c>
      <c r="L1147" t="s">
        <v>84</v>
      </c>
      <c r="M1147" t="s">
        <v>85</v>
      </c>
      <c r="N1147">
        <v>1</v>
      </c>
      <c r="O1147" s="1">
        <v>44621.983703703707</v>
      </c>
      <c r="P1147" s="1">
        <v>44622.088321759256</v>
      </c>
      <c r="Q1147">
        <v>8872</v>
      </c>
      <c r="R1147">
        <v>167</v>
      </c>
      <c r="S1147" t="b">
        <v>0</v>
      </c>
      <c r="T1147" t="s">
        <v>86</v>
      </c>
      <c r="U1147" t="b">
        <v>0</v>
      </c>
      <c r="V1147" t="s">
        <v>202</v>
      </c>
      <c r="W1147" s="1">
        <v>44622.088321759256</v>
      </c>
      <c r="X1147">
        <v>167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56</v>
      </c>
      <c r="AF1147">
        <v>0</v>
      </c>
      <c r="AG1147">
        <v>3</v>
      </c>
      <c r="AH1147" t="s">
        <v>86</v>
      </c>
      <c r="AI1147" t="s">
        <v>86</v>
      </c>
      <c r="AJ1147" t="s">
        <v>86</v>
      </c>
      <c r="AK1147" t="s">
        <v>86</v>
      </c>
      <c r="AL1147" t="s">
        <v>86</v>
      </c>
      <c r="AM1147" t="s">
        <v>86</v>
      </c>
      <c r="AN1147" t="s">
        <v>86</v>
      </c>
      <c r="AO1147" t="s">
        <v>86</v>
      </c>
      <c r="AP1147" t="s">
        <v>86</v>
      </c>
      <c r="AQ1147" t="s">
        <v>86</v>
      </c>
      <c r="AR1147" t="s">
        <v>86</v>
      </c>
      <c r="AS1147" t="s">
        <v>86</v>
      </c>
      <c r="AT1147" t="s">
        <v>86</v>
      </c>
      <c r="AU1147" t="s">
        <v>86</v>
      </c>
      <c r="AV1147" t="s">
        <v>86</v>
      </c>
      <c r="AW1147" t="s">
        <v>86</v>
      </c>
      <c r="AX1147" t="s">
        <v>86</v>
      </c>
      <c r="AY1147" t="s">
        <v>86</v>
      </c>
      <c r="AZ1147" t="s">
        <v>86</v>
      </c>
      <c r="BA1147" t="s">
        <v>86</v>
      </c>
      <c r="BB1147" t="s">
        <v>86</v>
      </c>
      <c r="BC1147" t="s">
        <v>86</v>
      </c>
      <c r="BD1147" t="s">
        <v>86</v>
      </c>
      <c r="BE1147" t="s">
        <v>86</v>
      </c>
    </row>
    <row r="1148" spans="1:57" x14ac:dyDescent="0.45">
      <c r="A1148" t="s">
        <v>2521</v>
      </c>
      <c r="B1148" t="s">
        <v>77</v>
      </c>
      <c r="C1148" t="s">
        <v>479</v>
      </c>
      <c r="D1148" t="s">
        <v>79</v>
      </c>
      <c r="E1148" s="2" t="str">
        <f>HYPERLINK("capsilon://?command=openfolder&amp;siteaddress=FAM.docvelocity-na8.net&amp;folderid=FX3B592779-6B71-DDF0-D744-2496AED33B17","FX220345")</f>
        <v>FX220345</v>
      </c>
      <c r="F1148" t="s">
        <v>80</v>
      </c>
      <c r="G1148" t="s">
        <v>80</v>
      </c>
      <c r="H1148" t="s">
        <v>81</v>
      </c>
      <c r="I1148" t="s">
        <v>2385</v>
      </c>
      <c r="J1148">
        <v>0</v>
      </c>
      <c r="K1148" t="s">
        <v>83</v>
      </c>
      <c r="L1148" t="s">
        <v>84</v>
      </c>
      <c r="M1148" t="s">
        <v>85</v>
      </c>
      <c r="N1148">
        <v>2</v>
      </c>
      <c r="O1148" s="1">
        <v>44621.986250000002</v>
      </c>
      <c r="P1148" s="1">
        <v>44622.406724537039</v>
      </c>
      <c r="Q1148">
        <v>25860</v>
      </c>
      <c r="R1148">
        <v>10469</v>
      </c>
      <c r="S1148" t="b">
        <v>0</v>
      </c>
      <c r="T1148" t="s">
        <v>86</v>
      </c>
      <c r="U1148" t="b">
        <v>1</v>
      </c>
      <c r="V1148" t="s">
        <v>200</v>
      </c>
      <c r="W1148" s="1">
        <v>44622.197916666664</v>
      </c>
      <c r="X1148">
        <v>4111</v>
      </c>
      <c r="Y1148">
        <v>627</v>
      </c>
      <c r="Z1148">
        <v>0</v>
      </c>
      <c r="AA1148">
        <v>627</v>
      </c>
      <c r="AB1148">
        <v>0</v>
      </c>
      <c r="AC1148">
        <v>302</v>
      </c>
      <c r="AD1148">
        <v>-627</v>
      </c>
      <c r="AE1148">
        <v>0</v>
      </c>
      <c r="AF1148">
        <v>0</v>
      </c>
      <c r="AG1148">
        <v>0</v>
      </c>
      <c r="AH1148" t="s">
        <v>284</v>
      </c>
      <c r="AI1148" s="1">
        <v>44622.406724537039</v>
      </c>
      <c r="AJ1148">
        <v>4816</v>
      </c>
      <c r="AK1148">
        <v>1</v>
      </c>
      <c r="AL1148">
        <v>0</v>
      </c>
      <c r="AM1148">
        <v>1</v>
      </c>
      <c r="AN1148">
        <v>0</v>
      </c>
      <c r="AO1148">
        <v>1</v>
      </c>
      <c r="AP1148">
        <v>-628</v>
      </c>
      <c r="AQ1148">
        <v>0</v>
      </c>
      <c r="AR1148">
        <v>0</v>
      </c>
      <c r="AS1148">
        <v>0</v>
      </c>
      <c r="AT1148" t="s">
        <v>86</v>
      </c>
      <c r="AU1148" t="s">
        <v>86</v>
      </c>
      <c r="AV1148" t="s">
        <v>86</v>
      </c>
      <c r="AW1148" t="s">
        <v>86</v>
      </c>
      <c r="AX1148" t="s">
        <v>86</v>
      </c>
      <c r="AY1148" t="s">
        <v>86</v>
      </c>
      <c r="AZ1148" t="s">
        <v>86</v>
      </c>
      <c r="BA1148" t="s">
        <v>86</v>
      </c>
      <c r="BB1148" t="s">
        <v>86</v>
      </c>
      <c r="BC1148" t="s">
        <v>86</v>
      </c>
      <c r="BD1148" t="s">
        <v>86</v>
      </c>
      <c r="BE1148" t="s">
        <v>86</v>
      </c>
    </row>
    <row r="1149" spans="1:57" x14ac:dyDescent="0.45">
      <c r="A1149" t="s">
        <v>2522</v>
      </c>
      <c r="B1149" t="s">
        <v>77</v>
      </c>
      <c r="C1149" t="s">
        <v>2523</v>
      </c>
      <c r="D1149" t="s">
        <v>79</v>
      </c>
      <c r="E1149" s="2" t="str">
        <f>HYPERLINK("capsilon://?command=openfolder&amp;siteaddress=FAM.docvelocity-na8.net&amp;folderid=FX03B81ABC-42A2-9F2F-5981-C089CCC16107","FX22034511")</f>
        <v>FX22034511</v>
      </c>
      <c r="F1149" t="s">
        <v>80</v>
      </c>
      <c r="G1149" t="s">
        <v>80</v>
      </c>
      <c r="H1149" t="s">
        <v>81</v>
      </c>
      <c r="I1149" t="s">
        <v>2524</v>
      </c>
      <c r="J1149">
        <v>92</v>
      </c>
      <c r="K1149" t="s">
        <v>83</v>
      </c>
      <c r="L1149" t="s">
        <v>84</v>
      </c>
      <c r="M1149" t="s">
        <v>85</v>
      </c>
      <c r="N1149">
        <v>2</v>
      </c>
      <c r="O1149" s="1">
        <v>44636.542118055557</v>
      </c>
      <c r="P1149" s="1">
        <v>44636.568067129629</v>
      </c>
      <c r="Q1149">
        <v>1406</v>
      </c>
      <c r="R1149">
        <v>836</v>
      </c>
      <c r="S1149" t="b">
        <v>0</v>
      </c>
      <c r="T1149" t="s">
        <v>86</v>
      </c>
      <c r="U1149" t="b">
        <v>0</v>
      </c>
      <c r="V1149" t="s">
        <v>1816</v>
      </c>
      <c r="W1149" s="1">
        <v>44636.550844907404</v>
      </c>
      <c r="X1149">
        <v>750</v>
      </c>
      <c r="Y1149">
        <v>86</v>
      </c>
      <c r="Z1149">
        <v>0</v>
      </c>
      <c r="AA1149">
        <v>86</v>
      </c>
      <c r="AB1149">
        <v>0</v>
      </c>
      <c r="AC1149">
        <v>19</v>
      </c>
      <c r="AD1149">
        <v>6</v>
      </c>
      <c r="AE1149">
        <v>0</v>
      </c>
      <c r="AF1149">
        <v>0</v>
      </c>
      <c r="AG1149">
        <v>0</v>
      </c>
      <c r="AH1149" t="s">
        <v>122</v>
      </c>
      <c r="AI1149" s="1">
        <v>44636.568067129629</v>
      </c>
      <c r="AJ1149">
        <v>86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6</v>
      </c>
      <c r="AQ1149">
        <v>0</v>
      </c>
      <c r="AR1149">
        <v>0</v>
      </c>
      <c r="AS1149">
        <v>0</v>
      </c>
      <c r="AT1149" t="s">
        <v>86</v>
      </c>
      <c r="AU1149" t="s">
        <v>86</v>
      </c>
      <c r="AV1149" t="s">
        <v>86</v>
      </c>
      <c r="AW1149" t="s">
        <v>86</v>
      </c>
      <c r="AX1149" t="s">
        <v>86</v>
      </c>
      <c r="AY1149" t="s">
        <v>86</v>
      </c>
      <c r="AZ1149" t="s">
        <v>86</v>
      </c>
      <c r="BA1149" t="s">
        <v>86</v>
      </c>
      <c r="BB1149" t="s">
        <v>86</v>
      </c>
      <c r="BC1149" t="s">
        <v>86</v>
      </c>
      <c r="BD1149" t="s">
        <v>86</v>
      </c>
      <c r="BE1149" t="s">
        <v>86</v>
      </c>
    </row>
    <row r="1150" spans="1:57" x14ac:dyDescent="0.45">
      <c r="A1150" t="s">
        <v>2525</v>
      </c>
      <c r="B1150" t="s">
        <v>77</v>
      </c>
      <c r="C1150" t="s">
        <v>2526</v>
      </c>
      <c r="D1150" t="s">
        <v>79</v>
      </c>
      <c r="E1150" s="2" t="str">
        <f>HYPERLINK("capsilon://?command=openfolder&amp;siteaddress=FAM.docvelocity-na8.net&amp;folderid=FX9EEC5903-73E2-1FE6-24F6-90B968E706DA","FX220212768")</f>
        <v>FX220212768</v>
      </c>
      <c r="F1150" t="s">
        <v>80</v>
      </c>
      <c r="G1150" t="s">
        <v>80</v>
      </c>
      <c r="H1150" t="s">
        <v>81</v>
      </c>
      <c r="I1150" t="s">
        <v>2527</v>
      </c>
      <c r="J1150">
        <v>0</v>
      </c>
      <c r="K1150" t="s">
        <v>83</v>
      </c>
      <c r="L1150" t="s">
        <v>84</v>
      </c>
      <c r="M1150" t="s">
        <v>85</v>
      </c>
      <c r="N1150">
        <v>2</v>
      </c>
      <c r="O1150" s="1">
        <v>44621.251851851855</v>
      </c>
      <c r="P1150" s="1">
        <v>44621.584189814814</v>
      </c>
      <c r="Q1150">
        <v>26716</v>
      </c>
      <c r="R1150">
        <v>1998</v>
      </c>
      <c r="S1150" t="b">
        <v>0</v>
      </c>
      <c r="T1150" t="s">
        <v>86</v>
      </c>
      <c r="U1150" t="b">
        <v>1</v>
      </c>
      <c r="V1150" t="s">
        <v>152</v>
      </c>
      <c r="W1150" s="1">
        <v>44621.277314814812</v>
      </c>
      <c r="X1150">
        <v>764</v>
      </c>
      <c r="Y1150">
        <v>42</v>
      </c>
      <c r="Z1150">
        <v>0</v>
      </c>
      <c r="AA1150">
        <v>42</v>
      </c>
      <c r="AB1150">
        <v>0</v>
      </c>
      <c r="AC1150">
        <v>12</v>
      </c>
      <c r="AD1150">
        <v>-42</v>
      </c>
      <c r="AE1150">
        <v>0</v>
      </c>
      <c r="AF1150">
        <v>0</v>
      </c>
      <c r="AG1150">
        <v>0</v>
      </c>
      <c r="AH1150" t="s">
        <v>106</v>
      </c>
      <c r="AI1150" s="1">
        <v>44621.584189814814</v>
      </c>
      <c r="AJ1150">
        <v>1231</v>
      </c>
      <c r="AK1150">
        <v>4</v>
      </c>
      <c r="AL1150">
        <v>0</v>
      </c>
      <c r="AM1150">
        <v>4</v>
      </c>
      <c r="AN1150">
        <v>0</v>
      </c>
      <c r="AO1150">
        <v>4</v>
      </c>
      <c r="AP1150">
        <v>-46</v>
      </c>
      <c r="AQ1150">
        <v>0</v>
      </c>
      <c r="AR1150">
        <v>0</v>
      </c>
      <c r="AS1150">
        <v>0</v>
      </c>
      <c r="AT1150" t="s">
        <v>86</v>
      </c>
      <c r="AU1150" t="s">
        <v>86</v>
      </c>
      <c r="AV1150" t="s">
        <v>86</v>
      </c>
      <c r="AW1150" t="s">
        <v>86</v>
      </c>
      <c r="AX1150" t="s">
        <v>86</v>
      </c>
      <c r="AY1150" t="s">
        <v>86</v>
      </c>
      <c r="AZ1150" t="s">
        <v>86</v>
      </c>
      <c r="BA1150" t="s">
        <v>86</v>
      </c>
      <c r="BB1150" t="s">
        <v>86</v>
      </c>
      <c r="BC1150" t="s">
        <v>86</v>
      </c>
      <c r="BD1150" t="s">
        <v>86</v>
      </c>
      <c r="BE1150" t="s">
        <v>86</v>
      </c>
    </row>
    <row r="1151" spans="1:57" x14ac:dyDescent="0.45">
      <c r="A1151" t="s">
        <v>2528</v>
      </c>
      <c r="B1151" t="s">
        <v>77</v>
      </c>
      <c r="C1151" t="s">
        <v>2529</v>
      </c>
      <c r="D1151" t="s">
        <v>79</v>
      </c>
      <c r="E1151" s="2" t="str">
        <f>HYPERLINK("capsilon://?command=openfolder&amp;siteaddress=FAM.docvelocity-na8.net&amp;folderid=FX8D2A2256-25B9-3417-1181-9F010E795191","FX22036889")</f>
        <v>FX22036889</v>
      </c>
      <c r="F1151" t="s">
        <v>80</v>
      </c>
      <c r="G1151" t="s">
        <v>80</v>
      </c>
      <c r="H1151" t="s">
        <v>81</v>
      </c>
      <c r="I1151" t="s">
        <v>2530</v>
      </c>
      <c r="J1151">
        <v>125</v>
      </c>
      <c r="K1151" t="s">
        <v>83</v>
      </c>
      <c r="L1151" t="s">
        <v>84</v>
      </c>
      <c r="M1151" t="s">
        <v>85</v>
      </c>
      <c r="N1151">
        <v>1</v>
      </c>
      <c r="O1151" s="1">
        <v>44636.551886574074</v>
      </c>
      <c r="P1151" s="1">
        <v>44636.575289351851</v>
      </c>
      <c r="Q1151">
        <v>1426</v>
      </c>
      <c r="R1151">
        <v>596</v>
      </c>
      <c r="S1151" t="b">
        <v>0</v>
      </c>
      <c r="T1151" t="s">
        <v>86</v>
      </c>
      <c r="U1151" t="b">
        <v>0</v>
      </c>
      <c r="V1151" t="s">
        <v>815</v>
      </c>
      <c r="W1151" s="1">
        <v>44636.575289351851</v>
      </c>
      <c r="X1151">
        <v>136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125</v>
      </c>
      <c r="AE1151">
        <v>113</v>
      </c>
      <c r="AF1151">
        <v>0</v>
      </c>
      <c r="AG1151">
        <v>6</v>
      </c>
      <c r="AH1151" t="s">
        <v>86</v>
      </c>
      <c r="AI1151" t="s">
        <v>86</v>
      </c>
      <c r="AJ1151" t="s">
        <v>86</v>
      </c>
      <c r="AK1151" t="s">
        <v>86</v>
      </c>
      <c r="AL1151" t="s">
        <v>86</v>
      </c>
      <c r="AM1151" t="s">
        <v>86</v>
      </c>
      <c r="AN1151" t="s">
        <v>86</v>
      </c>
      <c r="AO1151" t="s">
        <v>86</v>
      </c>
      <c r="AP1151" t="s">
        <v>86</v>
      </c>
      <c r="AQ1151" t="s">
        <v>86</v>
      </c>
      <c r="AR1151" t="s">
        <v>86</v>
      </c>
      <c r="AS1151" t="s">
        <v>86</v>
      </c>
      <c r="AT1151" t="s">
        <v>86</v>
      </c>
      <c r="AU1151" t="s">
        <v>86</v>
      </c>
      <c r="AV1151" t="s">
        <v>86</v>
      </c>
      <c r="AW1151" t="s">
        <v>86</v>
      </c>
      <c r="AX1151" t="s">
        <v>86</v>
      </c>
      <c r="AY1151" t="s">
        <v>86</v>
      </c>
      <c r="AZ1151" t="s">
        <v>86</v>
      </c>
      <c r="BA1151" t="s">
        <v>86</v>
      </c>
      <c r="BB1151" t="s">
        <v>86</v>
      </c>
      <c r="BC1151" t="s">
        <v>86</v>
      </c>
      <c r="BD1151" t="s">
        <v>86</v>
      </c>
      <c r="BE1151" t="s">
        <v>86</v>
      </c>
    </row>
    <row r="1152" spans="1:57" x14ac:dyDescent="0.45">
      <c r="A1152" t="s">
        <v>2531</v>
      </c>
      <c r="B1152" t="s">
        <v>77</v>
      </c>
      <c r="C1152" t="s">
        <v>2501</v>
      </c>
      <c r="D1152" t="s">
        <v>79</v>
      </c>
      <c r="E1152" s="2" t="str">
        <f>HYPERLINK("capsilon://?command=openfolder&amp;siteaddress=FAM.docvelocity-na8.net&amp;folderid=FX4C17CBB6-A258-57C4-D401-023240A67EC1","FX22018723")</f>
        <v>FX22018723</v>
      </c>
      <c r="F1152" t="s">
        <v>80</v>
      </c>
      <c r="G1152" t="s">
        <v>80</v>
      </c>
      <c r="H1152" t="s">
        <v>81</v>
      </c>
      <c r="I1152" t="s">
        <v>2504</v>
      </c>
      <c r="J1152">
        <v>245</v>
      </c>
      <c r="K1152" t="s">
        <v>83</v>
      </c>
      <c r="L1152" t="s">
        <v>84</v>
      </c>
      <c r="M1152" t="s">
        <v>85</v>
      </c>
      <c r="N1152">
        <v>2</v>
      </c>
      <c r="O1152" s="1">
        <v>44636.553171296298</v>
      </c>
      <c r="P1152" s="1">
        <v>44636.567060185182</v>
      </c>
      <c r="Q1152">
        <v>514</v>
      </c>
      <c r="R1152">
        <v>686</v>
      </c>
      <c r="S1152" t="b">
        <v>0</v>
      </c>
      <c r="T1152" t="s">
        <v>86</v>
      </c>
      <c r="U1152" t="b">
        <v>1</v>
      </c>
      <c r="V1152" t="s">
        <v>2088</v>
      </c>
      <c r="W1152" s="1">
        <v>44636.558958333335</v>
      </c>
      <c r="X1152">
        <v>496</v>
      </c>
      <c r="Y1152">
        <v>214</v>
      </c>
      <c r="Z1152">
        <v>0</v>
      </c>
      <c r="AA1152">
        <v>214</v>
      </c>
      <c r="AB1152">
        <v>0</v>
      </c>
      <c r="AC1152">
        <v>1</v>
      </c>
      <c r="AD1152">
        <v>31</v>
      </c>
      <c r="AE1152">
        <v>0</v>
      </c>
      <c r="AF1152">
        <v>0</v>
      </c>
      <c r="AG1152">
        <v>0</v>
      </c>
      <c r="AH1152" t="s">
        <v>122</v>
      </c>
      <c r="AI1152" s="1">
        <v>44636.567060185182</v>
      </c>
      <c r="AJ1152">
        <v>190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31</v>
      </c>
      <c r="AQ1152">
        <v>0</v>
      </c>
      <c r="AR1152">
        <v>0</v>
      </c>
      <c r="AS1152">
        <v>0</v>
      </c>
      <c r="AT1152" t="s">
        <v>86</v>
      </c>
      <c r="AU1152" t="s">
        <v>86</v>
      </c>
      <c r="AV1152" t="s">
        <v>86</v>
      </c>
      <c r="AW1152" t="s">
        <v>86</v>
      </c>
      <c r="AX1152" t="s">
        <v>86</v>
      </c>
      <c r="AY1152" t="s">
        <v>86</v>
      </c>
      <c r="AZ1152" t="s">
        <v>86</v>
      </c>
      <c r="BA1152" t="s">
        <v>86</v>
      </c>
      <c r="BB1152" t="s">
        <v>86</v>
      </c>
      <c r="BC1152" t="s">
        <v>86</v>
      </c>
      <c r="BD1152" t="s">
        <v>86</v>
      </c>
      <c r="BE1152" t="s">
        <v>86</v>
      </c>
    </row>
    <row r="1153" spans="1:57" x14ac:dyDescent="0.45">
      <c r="A1153" t="s">
        <v>2532</v>
      </c>
      <c r="B1153" t="s">
        <v>77</v>
      </c>
      <c r="C1153" t="s">
        <v>2526</v>
      </c>
      <c r="D1153" t="s">
        <v>79</v>
      </c>
      <c r="E1153" s="2" t="str">
        <f>HYPERLINK("capsilon://?command=openfolder&amp;siteaddress=FAM.docvelocity-na8.net&amp;folderid=FX9EEC5903-73E2-1FE6-24F6-90B968E706DA","FX220212768")</f>
        <v>FX220212768</v>
      </c>
      <c r="F1153" t="s">
        <v>80</v>
      </c>
      <c r="G1153" t="s">
        <v>80</v>
      </c>
      <c r="H1153" t="s">
        <v>81</v>
      </c>
      <c r="I1153" t="s">
        <v>2533</v>
      </c>
      <c r="J1153">
        <v>0</v>
      </c>
      <c r="K1153" t="s">
        <v>83</v>
      </c>
      <c r="L1153" t="s">
        <v>84</v>
      </c>
      <c r="M1153" t="s">
        <v>85</v>
      </c>
      <c r="N1153">
        <v>2</v>
      </c>
      <c r="O1153" s="1">
        <v>44621.253518518519</v>
      </c>
      <c r="P1153" s="1">
        <v>44621.580868055556</v>
      </c>
      <c r="Q1153">
        <v>26349</v>
      </c>
      <c r="R1153">
        <v>1934</v>
      </c>
      <c r="S1153" t="b">
        <v>0</v>
      </c>
      <c r="T1153" t="s">
        <v>86</v>
      </c>
      <c r="U1153" t="b">
        <v>1</v>
      </c>
      <c r="V1153" t="s">
        <v>152</v>
      </c>
      <c r="W1153" s="1">
        <v>44621.294699074075</v>
      </c>
      <c r="X1153">
        <v>1501</v>
      </c>
      <c r="Y1153">
        <v>92</v>
      </c>
      <c r="Z1153">
        <v>0</v>
      </c>
      <c r="AA1153">
        <v>92</v>
      </c>
      <c r="AB1153">
        <v>0</v>
      </c>
      <c r="AC1153">
        <v>72</v>
      </c>
      <c r="AD1153">
        <v>-92</v>
      </c>
      <c r="AE1153">
        <v>0</v>
      </c>
      <c r="AF1153">
        <v>0</v>
      </c>
      <c r="AG1153">
        <v>0</v>
      </c>
      <c r="AH1153" t="s">
        <v>92</v>
      </c>
      <c r="AI1153" s="1">
        <v>44621.580868055556</v>
      </c>
      <c r="AJ1153">
        <v>430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-92</v>
      </c>
      <c r="AQ1153">
        <v>0</v>
      </c>
      <c r="AR1153">
        <v>0</v>
      </c>
      <c r="AS1153">
        <v>0</v>
      </c>
      <c r="AT1153" t="s">
        <v>86</v>
      </c>
      <c r="AU1153" t="s">
        <v>86</v>
      </c>
      <c r="AV1153" t="s">
        <v>86</v>
      </c>
      <c r="AW1153" t="s">
        <v>86</v>
      </c>
      <c r="AX1153" t="s">
        <v>86</v>
      </c>
      <c r="AY1153" t="s">
        <v>86</v>
      </c>
      <c r="AZ1153" t="s">
        <v>86</v>
      </c>
      <c r="BA1153" t="s">
        <v>86</v>
      </c>
      <c r="BB1153" t="s">
        <v>86</v>
      </c>
      <c r="BC1153" t="s">
        <v>86</v>
      </c>
      <c r="BD1153" t="s">
        <v>86</v>
      </c>
      <c r="BE1153" t="s">
        <v>86</v>
      </c>
    </row>
    <row r="1154" spans="1:57" x14ac:dyDescent="0.45">
      <c r="A1154" t="s">
        <v>2534</v>
      </c>
      <c r="B1154" t="s">
        <v>77</v>
      </c>
      <c r="C1154" t="s">
        <v>2535</v>
      </c>
      <c r="D1154" t="s">
        <v>79</v>
      </c>
      <c r="E1154" s="2" t="str">
        <f>HYPERLINK("capsilon://?command=openfolder&amp;siteaddress=FAM.docvelocity-na8.net&amp;folderid=FX3428E410-87BD-6C01-2621-3B69EE1E5B66","FX22024986")</f>
        <v>FX22024986</v>
      </c>
      <c r="F1154" t="s">
        <v>80</v>
      </c>
      <c r="G1154" t="s">
        <v>80</v>
      </c>
      <c r="H1154" t="s">
        <v>81</v>
      </c>
      <c r="I1154" t="s">
        <v>2536</v>
      </c>
      <c r="J1154">
        <v>0</v>
      </c>
      <c r="K1154" t="s">
        <v>83</v>
      </c>
      <c r="L1154" t="s">
        <v>84</v>
      </c>
      <c r="M1154" t="s">
        <v>85</v>
      </c>
      <c r="N1154">
        <v>2</v>
      </c>
      <c r="O1154" s="1">
        <v>44636.563506944447</v>
      </c>
      <c r="P1154" s="1">
        <v>44636.568171296298</v>
      </c>
      <c r="Q1154">
        <v>354</v>
      </c>
      <c r="R1154">
        <v>49</v>
      </c>
      <c r="S1154" t="b">
        <v>0</v>
      </c>
      <c r="T1154" t="s">
        <v>86</v>
      </c>
      <c r="U1154" t="b">
        <v>0</v>
      </c>
      <c r="V1154" t="s">
        <v>1797</v>
      </c>
      <c r="W1154" s="1">
        <v>44636.564050925925</v>
      </c>
      <c r="X1154">
        <v>41</v>
      </c>
      <c r="Y1154">
        <v>0</v>
      </c>
      <c r="Z1154">
        <v>0</v>
      </c>
      <c r="AA1154">
        <v>0</v>
      </c>
      <c r="AB1154">
        <v>37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">
        <v>122</v>
      </c>
      <c r="AI1154" s="1">
        <v>44636.568171296298</v>
      </c>
      <c r="AJ1154">
        <v>8</v>
      </c>
      <c r="AK1154">
        <v>0</v>
      </c>
      <c r="AL1154">
        <v>0</v>
      </c>
      <c r="AM1154">
        <v>0</v>
      </c>
      <c r="AN1154">
        <v>37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 t="s">
        <v>86</v>
      </c>
      <c r="AU1154" t="s">
        <v>86</v>
      </c>
      <c r="AV1154" t="s">
        <v>86</v>
      </c>
      <c r="AW1154" t="s">
        <v>86</v>
      </c>
      <c r="AX1154" t="s">
        <v>86</v>
      </c>
      <c r="AY1154" t="s">
        <v>86</v>
      </c>
      <c r="AZ1154" t="s">
        <v>86</v>
      </c>
      <c r="BA1154" t="s">
        <v>86</v>
      </c>
      <c r="BB1154" t="s">
        <v>86</v>
      </c>
      <c r="BC1154" t="s">
        <v>86</v>
      </c>
      <c r="BD1154" t="s">
        <v>86</v>
      </c>
      <c r="BE1154" t="s">
        <v>86</v>
      </c>
    </row>
    <row r="1155" spans="1:57" x14ac:dyDescent="0.45">
      <c r="A1155" t="s">
        <v>2537</v>
      </c>
      <c r="B1155" t="s">
        <v>77</v>
      </c>
      <c r="C1155" t="s">
        <v>2538</v>
      </c>
      <c r="D1155" t="s">
        <v>79</v>
      </c>
      <c r="E1155" s="2" t="str">
        <f>HYPERLINK("capsilon://?command=openfolder&amp;siteaddress=FAM.docvelocity-na8.net&amp;folderid=FXD31DE20B-EF98-826A-2FD8-5BE759D890F1","FX220212867")</f>
        <v>FX220212867</v>
      </c>
      <c r="F1155" t="s">
        <v>80</v>
      </c>
      <c r="G1155" t="s">
        <v>80</v>
      </c>
      <c r="H1155" t="s">
        <v>81</v>
      </c>
      <c r="I1155" t="s">
        <v>2539</v>
      </c>
      <c r="J1155">
        <v>0</v>
      </c>
      <c r="K1155" t="s">
        <v>83</v>
      </c>
      <c r="L1155" t="s">
        <v>84</v>
      </c>
      <c r="M1155" t="s">
        <v>85</v>
      </c>
      <c r="N1155">
        <v>2</v>
      </c>
      <c r="O1155" s="1">
        <v>44621.258055555554</v>
      </c>
      <c r="P1155" s="1">
        <v>44621.589884259258</v>
      </c>
      <c r="Q1155">
        <v>25543</v>
      </c>
      <c r="R1155">
        <v>3127</v>
      </c>
      <c r="S1155" t="b">
        <v>0</v>
      </c>
      <c r="T1155" t="s">
        <v>86</v>
      </c>
      <c r="U1155" t="b">
        <v>1</v>
      </c>
      <c r="V1155" t="s">
        <v>815</v>
      </c>
      <c r="W1155" s="1">
        <v>44621.306793981479</v>
      </c>
      <c r="X1155">
        <v>2346</v>
      </c>
      <c r="Y1155">
        <v>145</v>
      </c>
      <c r="Z1155">
        <v>0</v>
      </c>
      <c r="AA1155">
        <v>145</v>
      </c>
      <c r="AB1155">
        <v>0</v>
      </c>
      <c r="AC1155">
        <v>102</v>
      </c>
      <c r="AD1155">
        <v>-145</v>
      </c>
      <c r="AE1155">
        <v>0</v>
      </c>
      <c r="AF1155">
        <v>0</v>
      </c>
      <c r="AG1155">
        <v>0</v>
      </c>
      <c r="AH1155" t="s">
        <v>92</v>
      </c>
      <c r="AI1155" s="1">
        <v>44621.589884259258</v>
      </c>
      <c r="AJ1155">
        <v>778</v>
      </c>
      <c r="AK1155">
        <v>2</v>
      </c>
      <c r="AL1155">
        <v>0</v>
      </c>
      <c r="AM1155">
        <v>2</v>
      </c>
      <c r="AN1155">
        <v>0</v>
      </c>
      <c r="AO1155">
        <v>2</v>
      </c>
      <c r="AP1155">
        <v>-147</v>
      </c>
      <c r="AQ1155">
        <v>0</v>
      </c>
      <c r="AR1155">
        <v>0</v>
      </c>
      <c r="AS1155">
        <v>0</v>
      </c>
      <c r="AT1155" t="s">
        <v>86</v>
      </c>
      <c r="AU1155" t="s">
        <v>86</v>
      </c>
      <c r="AV1155" t="s">
        <v>86</v>
      </c>
      <c r="AW1155" t="s">
        <v>86</v>
      </c>
      <c r="AX1155" t="s">
        <v>86</v>
      </c>
      <c r="AY1155" t="s">
        <v>86</v>
      </c>
      <c r="AZ1155" t="s">
        <v>86</v>
      </c>
      <c r="BA1155" t="s">
        <v>86</v>
      </c>
      <c r="BB1155" t="s">
        <v>86</v>
      </c>
      <c r="BC1155" t="s">
        <v>86</v>
      </c>
      <c r="BD1155" t="s">
        <v>86</v>
      </c>
      <c r="BE1155" t="s">
        <v>86</v>
      </c>
    </row>
    <row r="1156" spans="1:57" x14ac:dyDescent="0.45">
      <c r="A1156" t="s">
        <v>2540</v>
      </c>
      <c r="B1156" t="s">
        <v>77</v>
      </c>
      <c r="C1156" t="s">
        <v>2258</v>
      </c>
      <c r="D1156" t="s">
        <v>79</v>
      </c>
      <c r="E1156" s="2" t="str">
        <f>HYPERLINK("capsilon://?command=openfolder&amp;siteaddress=FAM.docvelocity-na8.net&amp;folderid=FX4050E980-F86D-677A-BF21-1D64270E4CBC","FX22036882")</f>
        <v>FX22036882</v>
      </c>
      <c r="F1156" t="s">
        <v>80</v>
      </c>
      <c r="G1156" t="s">
        <v>80</v>
      </c>
      <c r="H1156" t="s">
        <v>81</v>
      </c>
      <c r="I1156" t="s">
        <v>2541</v>
      </c>
      <c r="J1156">
        <v>144</v>
      </c>
      <c r="K1156" t="s">
        <v>83</v>
      </c>
      <c r="L1156" t="s">
        <v>84</v>
      </c>
      <c r="M1156" t="s">
        <v>85</v>
      </c>
      <c r="N1156">
        <v>1</v>
      </c>
      <c r="O1156" s="1">
        <v>44636.566817129627</v>
      </c>
      <c r="P1156" s="1">
        <v>44636.573703703703</v>
      </c>
      <c r="Q1156">
        <v>190</v>
      </c>
      <c r="R1156">
        <v>405</v>
      </c>
      <c r="S1156" t="b">
        <v>0</v>
      </c>
      <c r="T1156" t="s">
        <v>86</v>
      </c>
      <c r="U1156" t="b">
        <v>0</v>
      </c>
      <c r="V1156" t="s">
        <v>815</v>
      </c>
      <c r="W1156" s="1">
        <v>44636.573703703703</v>
      </c>
      <c r="X1156">
        <v>260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144</v>
      </c>
      <c r="AE1156">
        <v>132</v>
      </c>
      <c r="AF1156">
        <v>0</v>
      </c>
      <c r="AG1156">
        <v>8</v>
      </c>
      <c r="AH1156" t="s">
        <v>86</v>
      </c>
      <c r="AI1156" t="s">
        <v>86</v>
      </c>
      <c r="AJ1156" t="s">
        <v>86</v>
      </c>
      <c r="AK1156" t="s">
        <v>86</v>
      </c>
      <c r="AL1156" t="s">
        <v>86</v>
      </c>
      <c r="AM1156" t="s">
        <v>86</v>
      </c>
      <c r="AN1156" t="s">
        <v>86</v>
      </c>
      <c r="AO1156" t="s">
        <v>86</v>
      </c>
      <c r="AP1156" t="s">
        <v>86</v>
      </c>
      <c r="AQ1156" t="s">
        <v>86</v>
      </c>
      <c r="AR1156" t="s">
        <v>86</v>
      </c>
      <c r="AS1156" t="s">
        <v>86</v>
      </c>
      <c r="AT1156" t="s">
        <v>86</v>
      </c>
      <c r="AU1156" t="s">
        <v>86</v>
      </c>
      <c r="AV1156" t="s">
        <v>86</v>
      </c>
      <c r="AW1156" t="s">
        <v>86</v>
      </c>
      <c r="AX1156" t="s">
        <v>86</v>
      </c>
      <c r="AY1156" t="s">
        <v>86</v>
      </c>
      <c r="AZ1156" t="s">
        <v>86</v>
      </c>
      <c r="BA1156" t="s">
        <v>86</v>
      </c>
      <c r="BB1156" t="s">
        <v>86</v>
      </c>
      <c r="BC1156" t="s">
        <v>86</v>
      </c>
      <c r="BD1156" t="s">
        <v>86</v>
      </c>
      <c r="BE1156" t="s">
        <v>86</v>
      </c>
    </row>
    <row r="1157" spans="1:57" x14ac:dyDescent="0.45">
      <c r="A1157" t="s">
        <v>2542</v>
      </c>
      <c r="B1157" t="s">
        <v>77</v>
      </c>
      <c r="C1157" t="s">
        <v>1427</v>
      </c>
      <c r="D1157" t="s">
        <v>79</v>
      </c>
      <c r="E1157" s="2" t="str">
        <f>HYPERLINK("capsilon://?command=openfolder&amp;siteaddress=FAM.docvelocity-na8.net&amp;folderid=FXEB2DB94E-8DE6-DDC7-13F9-DC6760C2CD19","FX22034915")</f>
        <v>FX22034915</v>
      </c>
      <c r="F1157" t="s">
        <v>80</v>
      </c>
      <c r="G1157" t="s">
        <v>80</v>
      </c>
      <c r="H1157" t="s">
        <v>81</v>
      </c>
      <c r="I1157" t="s">
        <v>2512</v>
      </c>
      <c r="J1157">
        <v>0</v>
      </c>
      <c r="K1157" t="s">
        <v>83</v>
      </c>
      <c r="L1157" t="s">
        <v>84</v>
      </c>
      <c r="M1157" t="s">
        <v>85</v>
      </c>
      <c r="N1157">
        <v>2</v>
      </c>
      <c r="O1157" s="1">
        <v>44636.569768518515</v>
      </c>
      <c r="P1157" s="1">
        <v>44636.57540509259</v>
      </c>
      <c r="Q1157">
        <v>239</v>
      </c>
      <c r="R1157">
        <v>248</v>
      </c>
      <c r="S1157" t="b">
        <v>0</v>
      </c>
      <c r="T1157" t="s">
        <v>86</v>
      </c>
      <c r="U1157" t="b">
        <v>1</v>
      </c>
      <c r="V1157" t="s">
        <v>1900</v>
      </c>
      <c r="W1157" s="1">
        <v>44636.572141203702</v>
      </c>
      <c r="X1157">
        <v>202</v>
      </c>
      <c r="Y1157">
        <v>37</v>
      </c>
      <c r="Z1157">
        <v>0</v>
      </c>
      <c r="AA1157">
        <v>37</v>
      </c>
      <c r="AB1157">
        <v>0</v>
      </c>
      <c r="AC1157">
        <v>15</v>
      </c>
      <c r="AD1157">
        <v>-37</v>
      </c>
      <c r="AE1157">
        <v>0</v>
      </c>
      <c r="AF1157">
        <v>0</v>
      </c>
      <c r="AG1157">
        <v>0</v>
      </c>
      <c r="AH1157" t="s">
        <v>122</v>
      </c>
      <c r="AI1157" s="1">
        <v>44636.57540509259</v>
      </c>
      <c r="AJ1157">
        <v>46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-37</v>
      </c>
      <c r="AQ1157">
        <v>0</v>
      </c>
      <c r="AR1157">
        <v>0</v>
      </c>
      <c r="AS1157">
        <v>0</v>
      </c>
      <c r="AT1157" t="s">
        <v>86</v>
      </c>
      <c r="AU1157" t="s">
        <v>86</v>
      </c>
      <c r="AV1157" t="s">
        <v>86</v>
      </c>
      <c r="AW1157" t="s">
        <v>86</v>
      </c>
      <c r="AX1157" t="s">
        <v>86</v>
      </c>
      <c r="AY1157" t="s">
        <v>86</v>
      </c>
      <c r="AZ1157" t="s">
        <v>86</v>
      </c>
      <c r="BA1157" t="s">
        <v>86</v>
      </c>
      <c r="BB1157" t="s">
        <v>86</v>
      </c>
      <c r="BC1157" t="s">
        <v>86</v>
      </c>
      <c r="BD1157" t="s">
        <v>86</v>
      </c>
      <c r="BE1157" t="s">
        <v>86</v>
      </c>
    </row>
    <row r="1158" spans="1:57" x14ac:dyDescent="0.45">
      <c r="A1158" t="s">
        <v>2543</v>
      </c>
      <c r="B1158" t="s">
        <v>77</v>
      </c>
      <c r="C1158" t="s">
        <v>2509</v>
      </c>
      <c r="D1158" t="s">
        <v>79</v>
      </c>
      <c r="E1158" s="2" t="str">
        <f>HYPERLINK("capsilon://?command=openfolder&amp;siteaddress=FAM.docvelocity-na8.net&amp;folderid=FXF2FA7721-99EE-EAE9-A0E3-B5528796B6F6","FX22035034")</f>
        <v>FX22035034</v>
      </c>
      <c r="F1158" t="s">
        <v>80</v>
      </c>
      <c r="G1158" t="s">
        <v>80</v>
      </c>
      <c r="H1158" t="s">
        <v>81</v>
      </c>
      <c r="I1158" t="s">
        <v>2510</v>
      </c>
      <c r="J1158">
        <v>238</v>
      </c>
      <c r="K1158" t="s">
        <v>83</v>
      </c>
      <c r="L1158" t="s">
        <v>84</v>
      </c>
      <c r="M1158" t="s">
        <v>85</v>
      </c>
      <c r="N1158">
        <v>2</v>
      </c>
      <c r="O1158" s="1">
        <v>44636.570173611108</v>
      </c>
      <c r="P1158" s="1">
        <v>44636.598379629628</v>
      </c>
      <c r="Q1158">
        <v>1302</v>
      </c>
      <c r="R1158">
        <v>1135</v>
      </c>
      <c r="S1158" t="b">
        <v>0</v>
      </c>
      <c r="T1158" t="s">
        <v>86</v>
      </c>
      <c r="U1158" t="b">
        <v>1</v>
      </c>
      <c r="V1158" t="s">
        <v>1816</v>
      </c>
      <c r="W1158" s="1">
        <v>44636.576307870368</v>
      </c>
      <c r="X1158">
        <v>529</v>
      </c>
      <c r="Y1158">
        <v>202</v>
      </c>
      <c r="Z1158">
        <v>0</v>
      </c>
      <c r="AA1158">
        <v>202</v>
      </c>
      <c r="AB1158">
        <v>0</v>
      </c>
      <c r="AC1158">
        <v>1</v>
      </c>
      <c r="AD1158">
        <v>36</v>
      </c>
      <c r="AE1158">
        <v>0</v>
      </c>
      <c r="AF1158">
        <v>0</v>
      </c>
      <c r="AG1158">
        <v>0</v>
      </c>
      <c r="AH1158" t="s">
        <v>91</v>
      </c>
      <c r="AI1158" s="1">
        <v>44636.598379629628</v>
      </c>
      <c r="AJ1158">
        <v>606</v>
      </c>
      <c r="AK1158">
        <v>1</v>
      </c>
      <c r="AL1158">
        <v>0</v>
      </c>
      <c r="AM1158">
        <v>1</v>
      </c>
      <c r="AN1158">
        <v>0</v>
      </c>
      <c r="AO1158">
        <v>1</v>
      </c>
      <c r="AP1158">
        <v>35</v>
      </c>
      <c r="AQ1158">
        <v>0</v>
      </c>
      <c r="AR1158">
        <v>0</v>
      </c>
      <c r="AS1158">
        <v>0</v>
      </c>
      <c r="AT1158" t="s">
        <v>86</v>
      </c>
      <c r="AU1158" t="s">
        <v>86</v>
      </c>
      <c r="AV1158" t="s">
        <v>86</v>
      </c>
      <c r="AW1158" t="s">
        <v>86</v>
      </c>
      <c r="AX1158" t="s">
        <v>86</v>
      </c>
      <c r="AY1158" t="s">
        <v>86</v>
      </c>
      <c r="AZ1158" t="s">
        <v>86</v>
      </c>
      <c r="BA1158" t="s">
        <v>86</v>
      </c>
      <c r="BB1158" t="s">
        <v>86</v>
      </c>
      <c r="BC1158" t="s">
        <v>86</v>
      </c>
      <c r="BD1158" t="s">
        <v>86</v>
      </c>
      <c r="BE1158" t="s">
        <v>86</v>
      </c>
    </row>
    <row r="1159" spans="1:57" x14ac:dyDescent="0.45">
      <c r="A1159" t="s">
        <v>2544</v>
      </c>
      <c r="B1159" t="s">
        <v>77</v>
      </c>
      <c r="C1159" t="s">
        <v>2477</v>
      </c>
      <c r="D1159" t="s">
        <v>79</v>
      </c>
      <c r="E1159" s="2" t="str">
        <f>HYPERLINK("capsilon://?command=openfolder&amp;siteaddress=FAM.docvelocity-na8.net&amp;folderid=FXF537CCB4-44C4-C87F-8CAB-698F0D7AF5C9","FX22036252")</f>
        <v>FX22036252</v>
      </c>
      <c r="F1159" t="s">
        <v>80</v>
      </c>
      <c r="G1159" t="s">
        <v>80</v>
      </c>
      <c r="H1159" t="s">
        <v>81</v>
      </c>
      <c r="I1159" t="s">
        <v>2545</v>
      </c>
      <c r="J1159">
        <v>0</v>
      </c>
      <c r="K1159" t="s">
        <v>83</v>
      </c>
      <c r="L1159" t="s">
        <v>84</v>
      </c>
      <c r="M1159" t="s">
        <v>85</v>
      </c>
      <c r="N1159">
        <v>2</v>
      </c>
      <c r="O1159" s="1">
        <v>44636.570381944446</v>
      </c>
      <c r="P1159" s="1">
        <v>44636.600127314814</v>
      </c>
      <c r="Q1159">
        <v>2076</v>
      </c>
      <c r="R1159">
        <v>494</v>
      </c>
      <c r="S1159" t="b">
        <v>0</v>
      </c>
      <c r="T1159" t="s">
        <v>86</v>
      </c>
      <c r="U1159" t="b">
        <v>0</v>
      </c>
      <c r="V1159" t="s">
        <v>2162</v>
      </c>
      <c r="W1159" s="1">
        <v>44636.576157407406</v>
      </c>
      <c r="X1159">
        <v>464</v>
      </c>
      <c r="Y1159">
        <v>9</v>
      </c>
      <c r="Z1159">
        <v>0</v>
      </c>
      <c r="AA1159">
        <v>9</v>
      </c>
      <c r="AB1159">
        <v>0</v>
      </c>
      <c r="AC1159">
        <v>3</v>
      </c>
      <c r="AD1159">
        <v>-9</v>
      </c>
      <c r="AE1159">
        <v>0</v>
      </c>
      <c r="AF1159">
        <v>0</v>
      </c>
      <c r="AG1159">
        <v>0</v>
      </c>
      <c r="AH1159" t="s">
        <v>122</v>
      </c>
      <c r="AI1159" s="1">
        <v>44636.600127314814</v>
      </c>
      <c r="AJ1159">
        <v>30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-9</v>
      </c>
      <c r="AQ1159">
        <v>0</v>
      </c>
      <c r="AR1159">
        <v>0</v>
      </c>
      <c r="AS1159">
        <v>0</v>
      </c>
      <c r="AT1159" t="s">
        <v>86</v>
      </c>
      <c r="AU1159" t="s">
        <v>86</v>
      </c>
      <c r="AV1159" t="s">
        <v>86</v>
      </c>
      <c r="AW1159" t="s">
        <v>86</v>
      </c>
      <c r="AX1159" t="s">
        <v>86</v>
      </c>
      <c r="AY1159" t="s">
        <v>86</v>
      </c>
      <c r="AZ1159" t="s">
        <v>86</v>
      </c>
      <c r="BA1159" t="s">
        <v>86</v>
      </c>
      <c r="BB1159" t="s">
        <v>86</v>
      </c>
      <c r="BC1159" t="s">
        <v>86</v>
      </c>
      <c r="BD1159" t="s">
        <v>86</v>
      </c>
      <c r="BE1159" t="s">
        <v>86</v>
      </c>
    </row>
    <row r="1160" spans="1:57" x14ac:dyDescent="0.45">
      <c r="A1160" t="s">
        <v>2546</v>
      </c>
      <c r="B1160" t="s">
        <v>77</v>
      </c>
      <c r="C1160" t="s">
        <v>2547</v>
      </c>
      <c r="D1160" t="s">
        <v>79</v>
      </c>
      <c r="E1160" s="2" t="str">
        <f>HYPERLINK("capsilon://?command=openfolder&amp;siteaddress=FAM.docvelocity-na8.net&amp;folderid=FXBD502DAA-89EF-E440-BB34-773FD325FA77","FX2203662")</f>
        <v>FX2203662</v>
      </c>
      <c r="F1160" t="s">
        <v>80</v>
      </c>
      <c r="G1160" t="s">
        <v>80</v>
      </c>
      <c r="H1160" t="s">
        <v>81</v>
      </c>
      <c r="I1160" t="s">
        <v>2548</v>
      </c>
      <c r="J1160">
        <v>0</v>
      </c>
      <c r="K1160" t="s">
        <v>83</v>
      </c>
      <c r="L1160" t="s">
        <v>84</v>
      </c>
      <c r="M1160" t="s">
        <v>85</v>
      </c>
      <c r="N1160">
        <v>1</v>
      </c>
      <c r="O1160" s="1">
        <v>44622.048587962963</v>
      </c>
      <c r="P1160" s="1">
        <v>44622.202187499999</v>
      </c>
      <c r="Q1160">
        <v>11508</v>
      </c>
      <c r="R1160">
        <v>1763</v>
      </c>
      <c r="S1160" t="b">
        <v>0</v>
      </c>
      <c r="T1160" t="s">
        <v>86</v>
      </c>
      <c r="U1160" t="b">
        <v>0</v>
      </c>
      <c r="V1160" t="s">
        <v>139</v>
      </c>
      <c r="W1160" s="1">
        <v>44622.202187499999</v>
      </c>
      <c r="X1160">
        <v>926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163</v>
      </c>
      <c r="AF1160">
        <v>0</v>
      </c>
      <c r="AG1160">
        <v>10</v>
      </c>
      <c r="AH1160" t="s">
        <v>86</v>
      </c>
      <c r="AI1160" t="s">
        <v>86</v>
      </c>
      <c r="AJ1160" t="s">
        <v>86</v>
      </c>
      <c r="AK1160" t="s">
        <v>86</v>
      </c>
      <c r="AL1160" t="s">
        <v>86</v>
      </c>
      <c r="AM1160" t="s">
        <v>86</v>
      </c>
      <c r="AN1160" t="s">
        <v>86</v>
      </c>
      <c r="AO1160" t="s">
        <v>86</v>
      </c>
      <c r="AP1160" t="s">
        <v>86</v>
      </c>
      <c r="AQ1160" t="s">
        <v>86</v>
      </c>
      <c r="AR1160" t="s">
        <v>86</v>
      </c>
      <c r="AS1160" t="s">
        <v>86</v>
      </c>
      <c r="AT1160" t="s">
        <v>86</v>
      </c>
      <c r="AU1160" t="s">
        <v>86</v>
      </c>
      <c r="AV1160" t="s">
        <v>86</v>
      </c>
      <c r="AW1160" t="s">
        <v>86</v>
      </c>
      <c r="AX1160" t="s">
        <v>86</v>
      </c>
      <c r="AY1160" t="s">
        <v>86</v>
      </c>
      <c r="AZ1160" t="s">
        <v>86</v>
      </c>
      <c r="BA1160" t="s">
        <v>86</v>
      </c>
      <c r="BB1160" t="s">
        <v>86</v>
      </c>
      <c r="BC1160" t="s">
        <v>86</v>
      </c>
      <c r="BD1160" t="s">
        <v>86</v>
      </c>
      <c r="BE1160" t="s">
        <v>86</v>
      </c>
    </row>
    <row r="1161" spans="1:57" x14ac:dyDescent="0.45">
      <c r="A1161" t="s">
        <v>2549</v>
      </c>
      <c r="B1161" t="s">
        <v>77</v>
      </c>
      <c r="C1161" t="s">
        <v>2550</v>
      </c>
      <c r="D1161" t="s">
        <v>79</v>
      </c>
      <c r="E1161" s="2" t="str">
        <f>HYPERLINK("capsilon://?command=openfolder&amp;siteaddress=FAM.docvelocity-na8.net&amp;folderid=FX0E50BE97-42D8-E14D-091E-AB3ED02F0716","FX210811536")</f>
        <v>FX210811536</v>
      </c>
      <c r="F1161" t="s">
        <v>80</v>
      </c>
      <c r="G1161" t="s">
        <v>80</v>
      </c>
      <c r="H1161" t="s">
        <v>81</v>
      </c>
      <c r="I1161" t="s">
        <v>2551</v>
      </c>
      <c r="J1161">
        <v>0</v>
      </c>
      <c r="K1161" t="s">
        <v>83</v>
      </c>
      <c r="L1161" t="s">
        <v>84</v>
      </c>
      <c r="M1161" t="s">
        <v>85</v>
      </c>
      <c r="N1161">
        <v>1</v>
      </c>
      <c r="O1161" s="1">
        <v>44622.048981481479</v>
      </c>
      <c r="P1161" s="1">
        <v>44622.211365740739</v>
      </c>
      <c r="Q1161">
        <v>12390</v>
      </c>
      <c r="R1161">
        <v>1640</v>
      </c>
      <c r="S1161" t="b">
        <v>0</v>
      </c>
      <c r="T1161" t="s">
        <v>86</v>
      </c>
      <c r="U1161" t="b">
        <v>0</v>
      </c>
      <c r="V1161" t="s">
        <v>139</v>
      </c>
      <c r="W1161" s="1">
        <v>44622.211365740739</v>
      </c>
      <c r="X1161">
        <v>792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222</v>
      </c>
      <c r="AF1161">
        <v>0</v>
      </c>
      <c r="AG1161">
        <v>8</v>
      </c>
      <c r="AH1161" t="s">
        <v>86</v>
      </c>
      <c r="AI1161" t="s">
        <v>86</v>
      </c>
      <c r="AJ1161" t="s">
        <v>86</v>
      </c>
      <c r="AK1161" t="s">
        <v>86</v>
      </c>
      <c r="AL1161" t="s">
        <v>86</v>
      </c>
      <c r="AM1161" t="s">
        <v>86</v>
      </c>
      <c r="AN1161" t="s">
        <v>86</v>
      </c>
      <c r="AO1161" t="s">
        <v>86</v>
      </c>
      <c r="AP1161" t="s">
        <v>86</v>
      </c>
      <c r="AQ1161" t="s">
        <v>86</v>
      </c>
      <c r="AR1161" t="s">
        <v>86</v>
      </c>
      <c r="AS1161" t="s">
        <v>86</v>
      </c>
      <c r="AT1161" t="s">
        <v>86</v>
      </c>
      <c r="AU1161" t="s">
        <v>86</v>
      </c>
      <c r="AV1161" t="s">
        <v>86</v>
      </c>
      <c r="AW1161" t="s">
        <v>86</v>
      </c>
      <c r="AX1161" t="s">
        <v>86</v>
      </c>
      <c r="AY1161" t="s">
        <v>86</v>
      </c>
      <c r="AZ1161" t="s">
        <v>86</v>
      </c>
      <c r="BA1161" t="s">
        <v>86</v>
      </c>
      <c r="BB1161" t="s">
        <v>86</v>
      </c>
      <c r="BC1161" t="s">
        <v>86</v>
      </c>
      <c r="BD1161" t="s">
        <v>86</v>
      </c>
      <c r="BE1161" t="s">
        <v>86</v>
      </c>
    </row>
    <row r="1162" spans="1:57" x14ac:dyDescent="0.45">
      <c r="A1162" t="s">
        <v>2552</v>
      </c>
      <c r="B1162" t="s">
        <v>77</v>
      </c>
      <c r="C1162" t="s">
        <v>2514</v>
      </c>
      <c r="D1162" t="s">
        <v>79</v>
      </c>
      <c r="E1162" s="2" t="str">
        <f>HYPERLINK("capsilon://?command=openfolder&amp;siteaddress=FAM.docvelocity-na8.net&amp;folderid=FX677663A4-91F2-DB61-44F7-084B76FBCA93","FX22037427")</f>
        <v>FX22037427</v>
      </c>
      <c r="F1162" t="s">
        <v>80</v>
      </c>
      <c r="G1162" t="s">
        <v>80</v>
      </c>
      <c r="H1162" t="s">
        <v>81</v>
      </c>
      <c r="I1162" t="s">
        <v>2515</v>
      </c>
      <c r="J1162">
        <v>328</v>
      </c>
      <c r="K1162" t="s">
        <v>83</v>
      </c>
      <c r="L1162" t="s">
        <v>84</v>
      </c>
      <c r="M1162" t="s">
        <v>85</v>
      </c>
      <c r="N1162">
        <v>2</v>
      </c>
      <c r="O1162" s="1">
        <v>44636.571620370371</v>
      </c>
      <c r="P1162" s="1">
        <v>44636.599768518521</v>
      </c>
      <c r="Q1162">
        <v>183</v>
      </c>
      <c r="R1162">
        <v>2249</v>
      </c>
      <c r="S1162" t="b">
        <v>0</v>
      </c>
      <c r="T1162" t="s">
        <v>86</v>
      </c>
      <c r="U1162" t="b">
        <v>1</v>
      </c>
      <c r="V1162" t="s">
        <v>1797</v>
      </c>
      <c r="W1162" s="1">
        <v>44636.593148148146</v>
      </c>
      <c r="X1162">
        <v>1856</v>
      </c>
      <c r="Y1162">
        <v>308</v>
      </c>
      <c r="Z1162">
        <v>0</v>
      </c>
      <c r="AA1162">
        <v>308</v>
      </c>
      <c r="AB1162">
        <v>0</v>
      </c>
      <c r="AC1162">
        <v>141</v>
      </c>
      <c r="AD1162">
        <v>20</v>
      </c>
      <c r="AE1162">
        <v>0</v>
      </c>
      <c r="AF1162">
        <v>0</v>
      </c>
      <c r="AG1162">
        <v>0</v>
      </c>
      <c r="AH1162" t="s">
        <v>122</v>
      </c>
      <c r="AI1162" s="1">
        <v>44636.599768518521</v>
      </c>
      <c r="AJ1162">
        <v>393</v>
      </c>
      <c r="AK1162">
        <v>2</v>
      </c>
      <c r="AL1162">
        <v>0</v>
      </c>
      <c r="AM1162">
        <v>2</v>
      </c>
      <c r="AN1162">
        <v>0</v>
      </c>
      <c r="AO1162">
        <v>1</v>
      </c>
      <c r="AP1162">
        <v>18</v>
      </c>
      <c r="AQ1162">
        <v>0</v>
      </c>
      <c r="AR1162">
        <v>0</v>
      </c>
      <c r="AS1162">
        <v>0</v>
      </c>
      <c r="AT1162" t="s">
        <v>86</v>
      </c>
      <c r="AU1162" t="s">
        <v>86</v>
      </c>
      <c r="AV1162" t="s">
        <v>86</v>
      </c>
      <c r="AW1162" t="s">
        <v>86</v>
      </c>
      <c r="AX1162" t="s">
        <v>86</v>
      </c>
      <c r="AY1162" t="s">
        <v>86</v>
      </c>
      <c r="AZ1162" t="s">
        <v>86</v>
      </c>
      <c r="BA1162" t="s">
        <v>86</v>
      </c>
      <c r="BB1162" t="s">
        <v>86</v>
      </c>
      <c r="BC1162" t="s">
        <v>86</v>
      </c>
      <c r="BD1162" t="s">
        <v>86</v>
      </c>
      <c r="BE1162" t="s">
        <v>86</v>
      </c>
    </row>
    <row r="1163" spans="1:57" x14ac:dyDescent="0.45">
      <c r="A1163" t="s">
        <v>2553</v>
      </c>
      <c r="B1163" t="s">
        <v>77</v>
      </c>
      <c r="C1163" t="s">
        <v>2554</v>
      </c>
      <c r="D1163" t="s">
        <v>79</v>
      </c>
      <c r="E1163" s="2" t="str">
        <f>HYPERLINK("capsilon://?command=openfolder&amp;siteaddress=FAM.docvelocity-na8.net&amp;folderid=FX75552413-5658-2F29-E567-693EC196377D","FX22037146")</f>
        <v>FX22037146</v>
      </c>
      <c r="F1163" t="s">
        <v>80</v>
      </c>
      <c r="G1163" t="s">
        <v>80</v>
      </c>
      <c r="H1163" t="s">
        <v>81</v>
      </c>
      <c r="I1163" t="s">
        <v>2555</v>
      </c>
      <c r="J1163">
        <v>28</v>
      </c>
      <c r="K1163" t="s">
        <v>83</v>
      </c>
      <c r="L1163" t="s">
        <v>84</v>
      </c>
      <c r="M1163" t="s">
        <v>85</v>
      </c>
      <c r="N1163">
        <v>1</v>
      </c>
      <c r="O1163" s="1">
        <v>44636.573449074072</v>
      </c>
      <c r="P1163" s="1">
        <v>44636.610543981478</v>
      </c>
      <c r="Q1163">
        <v>1515</v>
      </c>
      <c r="R1163">
        <v>1690</v>
      </c>
      <c r="S1163" t="b">
        <v>0</v>
      </c>
      <c r="T1163" t="s">
        <v>86</v>
      </c>
      <c r="U1163" t="b">
        <v>0</v>
      </c>
      <c r="V1163" t="s">
        <v>815</v>
      </c>
      <c r="W1163" s="1">
        <v>44636.610543981478</v>
      </c>
      <c r="X1163">
        <v>221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28</v>
      </c>
      <c r="AE1163">
        <v>21</v>
      </c>
      <c r="AF1163">
        <v>0</v>
      </c>
      <c r="AG1163">
        <v>8</v>
      </c>
      <c r="AH1163" t="s">
        <v>86</v>
      </c>
      <c r="AI1163" t="s">
        <v>86</v>
      </c>
      <c r="AJ1163" t="s">
        <v>86</v>
      </c>
      <c r="AK1163" t="s">
        <v>86</v>
      </c>
      <c r="AL1163" t="s">
        <v>86</v>
      </c>
      <c r="AM1163" t="s">
        <v>86</v>
      </c>
      <c r="AN1163" t="s">
        <v>86</v>
      </c>
      <c r="AO1163" t="s">
        <v>86</v>
      </c>
      <c r="AP1163" t="s">
        <v>86</v>
      </c>
      <c r="AQ1163" t="s">
        <v>86</v>
      </c>
      <c r="AR1163" t="s">
        <v>86</v>
      </c>
      <c r="AS1163" t="s">
        <v>86</v>
      </c>
      <c r="AT1163" t="s">
        <v>86</v>
      </c>
      <c r="AU1163" t="s">
        <v>86</v>
      </c>
      <c r="AV1163" t="s">
        <v>86</v>
      </c>
      <c r="AW1163" t="s">
        <v>86</v>
      </c>
      <c r="AX1163" t="s">
        <v>86</v>
      </c>
      <c r="AY1163" t="s">
        <v>86</v>
      </c>
      <c r="AZ1163" t="s">
        <v>86</v>
      </c>
      <c r="BA1163" t="s">
        <v>86</v>
      </c>
      <c r="BB1163" t="s">
        <v>86</v>
      </c>
      <c r="BC1163" t="s">
        <v>86</v>
      </c>
      <c r="BD1163" t="s">
        <v>86</v>
      </c>
      <c r="BE1163" t="s">
        <v>86</v>
      </c>
    </row>
    <row r="1164" spans="1:57" x14ac:dyDescent="0.45">
      <c r="A1164" t="s">
        <v>2556</v>
      </c>
      <c r="B1164" t="s">
        <v>77</v>
      </c>
      <c r="C1164" t="s">
        <v>423</v>
      </c>
      <c r="D1164" t="s">
        <v>79</v>
      </c>
      <c r="E1164" s="2" t="str">
        <f>HYPERLINK("capsilon://?command=openfolder&amp;siteaddress=FAM.docvelocity-na8.net&amp;folderid=FX4911DE97-62D2-90E8-8BCB-D568BC5528C7","FX220212927")</f>
        <v>FX220212927</v>
      </c>
      <c r="F1164" t="s">
        <v>80</v>
      </c>
      <c r="G1164" t="s">
        <v>80</v>
      </c>
      <c r="H1164" t="s">
        <v>81</v>
      </c>
      <c r="I1164" t="s">
        <v>2557</v>
      </c>
      <c r="J1164">
        <v>0</v>
      </c>
      <c r="K1164" t="s">
        <v>83</v>
      </c>
      <c r="L1164" t="s">
        <v>84</v>
      </c>
      <c r="M1164" t="s">
        <v>85</v>
      </c>
      <c r="N1164">
        <v>2</v>
      </c>
      <c r="O1164" s="1">
        <v>44621.264768518522</v>
      </c>
      <c r="P1164" s="1">
        <v>44621.602488425924</v>
      </c>
      <c r="Q1164">
        <v>24626</v>
      </c>
      <c r="R1164">
        <v>4553</v>
      </c>
      <c r="S1164" t="b">
        <v>0</v>
      </c>
      <c r="T1164" t="s">
        <v>86</v>
      </c>
      <c r="U1164" t="b">
        <v>1</v>
      </c>
      <c r="V1164" t="s">
        <v>94</v>
      </c>
      <c r="W1164" s="1">
        <v>44621.454074074078</v>
      </c>
      <c r="X1164">
        <v>2962</v>
      </c>
      <c r="Y1164">
        <v>348</v>
      </c>
      <c r="Z1164">
        <v>0</v>
      </c>
      <c r="AA1164">
        <v>348</v>
      </c>
      <c r="AB1164">
        <v>0</v>
      </c>
      <c r="AC1164">
        <v>213</v>
      </c>
      <c r="AD1164">
        <v>-348</v>
      </c>
      <c r="AE1164">
        <v>0</v>
      </c>
      <c r="AF1164">
        <v>0</v>
      </c>
      <c r="AG1164">
        <v>0</v>
      </c>
      <c r="AH1164" t="s">
        <v>106</v>
      </c>
      <c r="AI1164" s="1">
        <v>44621.602488425924</v>
      </c>
      <c r="AJ1164">
        <v>1386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-348</v>
      </c>
      <c r="AQ1164">
        <v>0</v>
      </c>
      <c r="AR1164">
        <v>0</v>
      </c>
      <c r="AS1164">
        <v>0</v>
      </c>
      <c r="AT1164" t="s">
        <v>86</v>
      </c>
      <c r="AU1164" t="s">
        <v>86</v>
      </c>
      <c r="AV1164" t="s">
        <v>86</v>
      </c>
      <c r="AW1164" t="s">
        <v>86</v>
      </c>
      <c r="AX1164" t="s">
        <v>86</v>
      </c>
      <c r="AY1164" t="s">
        <v>86</v>
      </c>
      <c r="AZ1164" t="s">
        <v>86</v>
      </c>
      <c r="BA1164" t="s">
        <v>86</v>
      </c>
      <c r="BB1164" t="s">
        <v>86</v>
      </c>
      <c r="BC1164" t="s">
        <v>86</v>
      </c>
      <c r="BD1164" t="s">
        <v>86</v>
      </c>
      <c r="BE1164" t="s">
        <v>86</v>
      </c>
    </row>
    <row r="1165" spans="1:57" x14ac:dyDescent="0.45">
      <c r="A1165" t="s">
        <v>2558</v>
      </c>
      <c r="B1165" t="s">
        <v>77</v>
      </c>
      <c r="C1165" t="s">
        <v>2559</v>
      </c>
      <c r="D1165" t="s">
        <v>79</v>
      </c>
      <c r="E1165" s="2" t="str">
        <f>HYPERLINK("capsilon://?command=openfolder&amp;siteaddress=FAM.docvelocity-na8.net&amp;folderid=FXB60BAD3B-38AD-A631-15E0-01DD55459AE9","FX22029004")</f>
        <v>FX22029004</v>
      </c>
      <c r="F1165" t="s">
        <v>80</v>
      </c>
      <c r="G1165" t="s">
        <v>80</v>
      </c>
      <c r="H1165" t="s">
        <v>81</v>
      </c>
      <c r="I1165" t="s">
        <v>2560</v>
      </c>
      <c r="J1165">
        <v>0</v>
      </c>
      <c r="K1165" t="s">
        <v>83</v>
      </c>
      <c r="L1165" t="s">
        <v>84</v>
      </c>
      <c r="M1165" t="s">
        <v>85</v>
      </c>
      <c r="N1165">
        <v>1</v>
      </c>
      <c r="O1165" s="1">
        <v>44622.060081018521</v>
      </c>
      <c r="P1165" s="1">
        <v>44622.09511574074</v>
      </c>
      <c r="Q1165">
        <v>2681</v>
      </c>
      <c r="R1165">
        <v>346</v>
      </c>
      <c r="S1165" t="b">
        <v>0</v>
      </c>
      <c r="T1165" t="s">
        <v>86</v>
      </c>
      <c r="U1165" t="b">
        <v>0</v>
      </c>
      <c r="V1165" t="s">
        <v>202</v>
      </c>
      <c r="W1165" s="1">
        <v>44622.09511574074</v>
      </c>
      <c r="X1165">
        <v>302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191</v>
      </c>
      <c r="AF1165">
        <v>0</v>
      </c>
      <c r="AG1165">
        <v>9</v>
      </c>
      <c r="AH1165" t="s">
        <v>86</v>
      </c>
      <c r="AI1165" t="s">
        <v>86</v>
      </c>
      <c r="AJ1165" t="s">
        <v>86</v>
      </c>
      <c r="AK1165" t="s">
        <v>86</v>
      </c>
      <c r="AL1165" t="s">
        <v>86</v>
      </c>
      <c r="AM1165" t="s">
        <v>86</v>
      </c>
      <c r="AN1165" t="s">
        <v>86</v>
      </c>
      <c r="AO1165" t="s">
        <v>86</v>
      </c>
      <c r="AP1165" t="s">
        <v>86</v>
      </c>
      <c r="AQ1165" t="s">
        <v>86</v>
      </c>
      <c r="AR1165" t="s">
        <v>86</v>
      </c>
      <c r="AS1165" t="s">
        <v>86</v>
      </c>
      <c r="AT1165" t="s">
        <v>86</v>
      </c>
      <c r="AU1165" t="s">
        <v>86</v>
      </c>
      <c r="AV1165" t="s">
        <v>86</v>
      </c>
      <c r="AW1165" t="s">
        <v>86</v>
      </c>
      <c r="AX1165" t="s">
        <v>86</v>
      </c>
      <c r="AY1165" t="s">
        <v>86</v>
      </c>
      <c r="AZ1165" t="s">
        <v>86</v>
      </c>
      <c r="BA1165" t="s">
        <v>86</v>
      </c>
      <c r="BB1165" t="s">
        <v>86</v>
      </c>
      <c r="BC1165" t="s">
        <v>86</v>
      </c>
      <c r="BD1165" t="s">
        <v>86</v>
      </c>
      <c r="BE1165" t="s">
        <v>86</v>
      </c>
    </row>
    <row r="1166" spans="1:57" x14ac:dyDescent="0.45">
      <c r="A1166" t="s">
        <v>2561</v>
      </c>
      <c r="B1166" t="s">
        <v>77</v>
      </c>
      <c r="C1166" t="s">
        <v>2258</v>
      </c>
      <c r="D1166" t="s">
        <v>79</v>
      </c>
      <c r="E1166" s="2" t="str">
        <f>HYPERLINK("capsilon://?command=openfolder&amp;siteaddress=FAM.docvelocity-na8.net&amp;folderid=FX4050E980-F86D-677A-BF21-1D64270E4CBC","FX22036882")</f>
        <v>FX22036882</v>
      </c>
      <c r="F1166" t="s">
        <v>80</v>
      </c>
      <c r="G1166" t="s">
        <v>80</v>
      </c>
      <c r="H1166" t="s">
        <v>81</v>
      </c>
      <c r="I1166" t="s">
        <v>2541</v>
      </c>
      <c r="J1166">
        <v>349</v>
      </c>
      <c r="K1166" t="s">
        <v>83</v>
      </c>
      <c r="L1166" t="s">
        <v>84</v>
      </c>
      <c r="M1166" t="s">
        <v>85</v>
      </c>
      <c r="N1166">
        <v>2</v>
      </c>
      <c r="O1166" s="1">
        <v>44636.57540509259</v>
      </c>
      <c r="P1166" s="1">
        <v>44637.208645833336</v>
      </c>
      <c r="Q1166">
        <v>46386</v>
      </c>
      <c r="R1166">
        <v>8326</v>
      </c>
      <c r="S1166" t="b">
        <v>0</v>
      </c>
      <c r="T1166" t="s">
        <v>86</v>
      </c>
      <c r="U1166" t="b">
        <v>1</v>
      </c>
      <c r="V1166" t="s">
        <v>1780</v>
      </c>
      <c r="W1166" s="1">
        <v>44636.781053240738</v>
      </c>
      <c r="X1166">
        <v>4786</v>
      </c>
      <c r="Y1166">
        <v>321</v>
      </c>
      <c r="Z1166">
        <v>0</v>
      </c>
      <c r="AA1166">
        <v>321</v>
      </c>
      <c r="AB1166">
        <v>0</v>
      </c>
      <c r="AC1166">
        <v>233</v>
      </c>
      <c r="AD1166">
        <v>28</v>
      </c>
      <c r="AE1166">
        <v>0</v>
      </c>
      <c r="AF1166">
        <v>0</v>
      </c>
      <c r="AG1166">
        <v>0</v>
      </c>
      <c r="AH1166" t="s">
        <v>118</v>
      </c>
      <c r="AI1166" s="1">
        <v>44637.208645833336</v>
      </c>
      <c r="AJ1166">
        <v>3175</v>
      </c>
      <c r="AK1166">
        <v>11</v>
      </c>
      <c r="AL1166">
        <v>0</v>
      </c>
      <c r="AM1166">
        <v>11</v>
      </c>
      <c r="AN1166">
        <v>0</v>
      </c>
      <c r="AO1166">
        <v>10</v>
      </c>
      <c r="AP1166">
        <v>17</v>
      </c>
      <c r="AQ1166">
        <v>0</v>
      </c>
      <c r="AR1166">
        <v>0</v>
      </c>
      <c r="AS1166">
        <v>0</v>
      </c>
      <c r="AT1166" t="s">
        <v>86</v>
      </c>
      <c r="AU1166" t="s">
        <v>86</v>
      </c>
      <c r="AV1166" t="s">
        <v>86</v>
      </c>
      <c r="AW1166" t="s">
        <v>86</v>
      </c>
      <c r="AX1166" t="s">
        <v>86</v>
      </c>
      <c r="AY1166" t="s">
        <v>86</v>
      </c>
      <c r="AZ1166" t="s">
        <v>86</v>
      </c>
      <c r="BA1166" t="s">
        <v>86</v>
      </c>
      <c r="BB1166" t="s">
        <v>86</v>
      </c>
      <c r="BC1166" t="s">
        <v>86</v>
      </c>
      <c r="BD1166" t="s">
        <v>86</v>
      </c>
      <c r="BE1166" t="s">
        <v>86</v>
      </c>
    </row>
    <row r="1167" spans="1:57" x14ac:dyDescent="0.45">
      <c r="A1167" t="s">
        <v>2562</v>
      </c>
      <c r="B1167" t="s">
        <v>77</v>
      </c>
      <c r="C1167" t="s">
        <v>2529</v>
      </c>
      <c r="D1167" t="s">
        <v>79</v>
      </c>
      <c r="E1167" s="2" t="str">
        <f>HYPERLINK("capsilon://?command=openfolder&amp;siteaddress=FAM.docvelocity-na8.net&amp;folderid=FX8D2A2256-25B9-3417-1181-9F010E795191","FX22036889")</f>
        <v>FX22036889</v>
      </c>
      <c r="F1167" t="s">
        <v>80</v>
      </c>
      <c r="G1167" t="s">
        <v>80</v>
      </c>
      <c r="H1167" t="s">
        <v>81</v>
      </c>
      <c r="I1167" t="s">
        <v>2530</v>
      </c>
      <c r="J1167">
        <v>233</v>
      </c>
      <c r="K1167" t="s">
        <v>83</v>
      </c>
      <c r="L1167" t="s">
        <v>84</v>
      </c>
      <c r="M1167" t="s">
        <v>85</v>
      </c>
      <c r="N1167">
        <v>2</v>
      </c>
      <c r="O1167" s="1">
        <v>44636.57644675926</v>
      </c>
      <c r="P1167" s="1">
        <v>44636.610706018517</v>
      </c>
      <c r="Q1167">
        <v>897</v>
      </c>
      <c r="R1167">
        <v>2063</v>
      </c>
      <c r="S1167" t="b">
        <v>0</v>
      </c>
      <c r="T1167" t="s">
        <v>86</v>
      </c>
      <c r="U1167" t="b">
        <v>1</v>
      </c>
      <c r="V1167" t="s">
        <v>1895</v>
      </c>
      <c r="W1167" s="1">
        <v>44636.588067129633</v>
      </c>
      <c r="X1167">
        <v>999</v>
      </c>
      <c r="Y1167">
        <v>195</v>
      </c>
      <c r="Z1167">
        <v>0</v>
      </c>
      <c r="AA1167">
        <v>195</v>
      </c>
      <c r="AB1167">
        <v>0</v>
      </c>
      <c r="AC1167">
        <v>45</v>
      </c>
      <c r="AD1167">
        <v>38</v>
      </c>
      <c r="AE1167">
        <v>0</v>
      </c>
      <c r="AF1167">
        <v>0</v>
      </c>
      <c r="AG1167">
        <v>0</v>
      </c>
      <c r="AH1167" t="s">
        <v>91</v>
      </c>
      <c r="AI1167" s="1">
        <v>44636.610706018517</v>
      </c>
      <c r="AJ1167">
        <v>1064</v>
      </c>
      <c r="AK1167">
        <v>9</v>
      </c>
      <c r="AL1167">
        <v>0</v>
      </c>
      <c r="AM1167">
        <v>9</v>
      </c>
      <c r="AN1167">
        <v>0</v>
      </c>
      <c r="AO1167">
        <v>9</v>
      </c>
      <c r="AP1167">
        <v>29</v>
      </c>
      <c r="AQ1167">
        <v>0</v>
      </c>
      <c r="AR1167">
        <v>0</v>
      </c>
      <c r="AS1167">
        <v>0</v>
      </c>
      <c r="AT1167" t="s">
        <v>86</v>
      </c>
      <c r="AU1167" t="s">
        <v>86</v>
      </c>
      <c r="AV1167" t="s">
        <v>86</v>
      </c>
      <c r="AW1167" t="s">
        <v>86</v>
      </c>
      <c r="AX1167" t="s">
        <v>86</v>
      </c>
      <c r="AY1167" t="s">
        <v>86</v>
      </c>
      <c r="AZ1167" t="s">
        <v>86</v>
      </c>
      <c r="BA1167" t="s">
        <v>86</v>
      </c>
      <c r="BB1167" t="s">
        <v>86</v>
      </c>
      <c r="BC1167" t="s">
        <v>86</v>
      </c>
      <c r="BD1167" t="s">
        <v>86</v>
      </c>
      <c r="BE1167" t="s">
        <v>86</v>
      </c>
    </row>
    <row r="1168" spans="1:57" x14ac:dyDescent="0.45">
      <c r="A1168" t="s">
        <v>2563</v>
      </c>
      <c r="B1168" t="s">
        <v>77</v>
      </c>
      <c r="C1168" t="s">
        <v>2529</v>
      </c>
      <c r="D1168" t="s">
        <v>79</v>
      </c>
      <c r="E1168" s="2" t="str">
        <f>HYPERLINK("capsilon://?command=openfolder&amp;siteaddress=FAM.docvelocity-na8.net&amp;folderid=FX8D2A2256-25B9-3417-1181-9F010E795191","FX22036889")</f>
        <v>FX22036889</v>
      </c>
      <c r="F1168" t="s">
        <v>80</v>
      </c>
      <c r="G1168" t="s">
        <v>80</v>
      </c>
      <c r="H1168" t="s">
        <v>81</v>
      </c>
      <c r="I1168" t="s">
        <v>2564</v>
      </c>
      <c r="J1168">
        <v>0</v>
      </c>
      <c r="K1168" t="s">
        <v>83</v>
      </c>
      <c r="L1168" t="s">
        <v>84</v>
      </c>
      <c r="M1168" t="s">
        <v>85</v>
      </c>
      <c r="N1168">
        <v>2</v>
      </c>
      <c r="O1168" s="1">
        <v>44636.578738425924</v>
      </c>
      <c r="P1168" s="1">
        <v>44636.600740740738</v>
      </c>
      <c r="Q1168">
        <v>1697</v>
      </c>
      <c r="R1168">
        <v>204</v>
      </c>
      <c r="S1168" t="b">
        <v>0</v>
      </c>
      <c r="T1168" t="s">
        <v>86</v>
      </c>
      <c r="U1168" t="b">
        <v>0</v>
      </c>
      <c r="V1168" t="s">
        <v>1841</v>
      </c>
      <c r="W1168" s="1">
        <v>44636.580543981479</v>
      </c>
      <c r="X1168">
        <v>152</v>
      </c>
      <c r="Y1168">
        <v>9</v>
      </c>
      <c r="Z1168">
        <v>0</v>
      </c>
      <c r="AA1168">
        <v>9</v>
      </c>
      <c r="AB1168">
        <v>0</v>
      </c>
      <c r="AC1168">
        <v>3</v>
      </c>
      <c r="AD1168">
        <v>-9</v>
      </c>
      <c r="AE1168">
        <v>0</v>
      </c>
      <c r="AF1168">
        <v>0</v>
      </c>
      <c r="AG1168">
        <v>0</v>
      </c>
      <c r="AH1168" t="s">
        <v>122</v>
      </c>
      <c r="AI1168" s="1">
        <v>44636.600740740738</v>
      </c>
      <c r="AJ1168">
        <v>52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-9</v>
      </c>
      <c r="AQ1168">
        <v>0</v>
      </c>
      <c r="AR1168">
        <v>0</v>
      </c>
      <c r="AS1168">
        <v>0</v>
      </c>
      <c r="AT1168" t="s">
        <v>86</v>
      </c>
      <c r="AU1168" t="s">
        <v>86</v>
      </c>
      <c r="AV1168" t="s">
        <v>86</v>
      </c>
      <c r="AW1168" t="s">
        <v>86</v>
      </c>
      <c r="AX1168" t="s">
        <v>86</v>
      </c>
      <c r="AY1168" t="s">
        <v>86</v>
      </c>
      <c r="AZ1168" t="s">
        <v>86</v>
      </c>
      <c r="BA1168" t="s">
        <v>86</v>
      </c>
      <c r="BB1168" t="s">
        <v>86</v>
      </c>
      <c r="BC1168" t="s">
        <v>86</v>
      </c>
      <c r="BD1168" t="s">
        <v>86</v>
      </c>
      <c r="BE1168" t="s">
        <v>86</v>
      </c>
    </row>
    <row r="1169" spans="1:57" x14ac:dyDescent="0.45">
      <c r="A1169" t="s">
        <v>2565</v>
      </c>
      <c r="B1169" t="s">
        <v>77</v>
      </c>
      <c r="C1169" t="s">
        <v>1427</v>
      </c>
      <c r="D1169" t="s">
        <v>79</v>
      </c>
      <c r="E1169" s="2" t="str">
        <f>HYPERLINK("capsilon://?command=openfolder&amp;siteaddress=FAM.docvelocity-na8.net&amp;folderid=FXEB2DB94E-8DE6-DDC7-13F9-DC6760C2CD19","FX22034915")</f>
        <v>FX22034915</v>
      </c>
      <c r="F1169" t="s">
        <v>80</v>
      </c>
      <c r="G1169" t="s">
        <v>80</v>
      </c>
      <c r="H1169" t="s">
        <v>81</v>
      </c>
      <c r="I1169" t="s">
        <v>2566</v>
      </c>
      <c r="J1169">
        <v>28</v>
      </c>
      <c r="K1169" t="s">
        <v>83</v>
      </c>
      <c r="L1169" t="s">
        <v>84</v>
      </c>
      <c r="M1169" t="s">
        <v>85</v>
      </c>
      <c r="N1169">
        <v>2</v>
      </c>
      <c r="O1169" s="1">
        <v>44636.579409722224</v>
      </c>
      <c r="P1169" s="1">
        <v>44636.601180555554</v>
      </c>
      <c r="Q1169">
        <v>1679</v>
      </c>
      <c r="R1169">
        <v>202</v>
      </c>
      <c r="S1169" t="b">
        <v>0</v>
      </c>
      <c r="T1169" t="s">
        <v>86</v>
      </c>
      <c r="U1169" t="b">
        <v>0</v>
      </c>
      <c r="V1169" t="s">
        <v>1780</v>
      </c>
      <c r="W1169" s="1">
        <v>44636.581400462965</v>
      </c>
      <c r="X1169">
        <v>164</v>
      </c>
      <c r="Y1169">
        <v>21</v>
      </c>
      <c r="Z1169">
        <v>0</v>
      </c>
      <c r="AA1169">
        <v>21</v>
      </c>
      <c r="AB1169">
        <v>0</v>
      </c>
      <c r="AC1169">
        <v>6</v>
      </c>
      <c r="AD1169">
        <v>7</v>
      </c>
      <c r="AE1169">
        <v>0</v>
      </c>
      <c r="AF1169">
        <v>0</v>
      </c>
      <c r="AG1169">
        <v>0</v>
      </c>
      <c r="AH1169" t="s">
        <v>122</v>
      </c>
      <c r="AI1169" s="1">
        <v>44636.601180555554</v>
      </c>
      <c r="AJ1169">
        <v>38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7</v>
      </c>
      <c r="AQ1169">
        <v>0</v>
      </c>
      <c r="AR1169">
        <v>0</v>
      </c>
      <c r="AS1169">
        <v>0</v>
      </c>
      <c r="AT1169" t="s">
        <v>86</v>
      </c>
      <c r="AU1169" t="s">
        <v>86</v>
      </c>
      <c r="AV1169" t="s">
        <v>86</v>
      </c>
      <c r="AW1169" t="s">
        <v>86</v>
      </c>
      <c r="AX1169" t="s">
        <v>86</v>
      </c>
      <c r="AY1169" t="s">
        <v>86</v>
      </c>
      <c r="AZ1169" t="s">
        <v>86</v>
      </c>
      <c r="BA1169" t="s">
        <v>86</v>
      </c>
      <c r="BB1169" t="s">
        <v>86</v>
      </c>
      <c r="BC1169" t="s">
        <v>86</v>
      </c>
      <c r="BD1169" t="s">
        <v>86</v>
      </c>
      <c r="BE1169" t="s">
        <v>86</v>
      </c>
    </row>
    <row r="1170" spans="1:57" x14ac:dyDescent="0.45">
      <c r="A1170" t="s">
        <v>2567</v>
      </c>
      <c r="B1170" t="s">
        <v>77</v>
      </c>
      <c r="C1170" t="s">
        <v>2529</v>
      </c>
      <c r="D1170" t="s">
        <v>79</v>
      </c>
      <c r="E1170" s="2" t="str">
        <f>HYPERLINK("capsilon://?command=openfolder&amp;siteaddress=FAM.docvelocity-na8.net&amp;folderid=FX8D2A2256-25B9-3417-1181-9F010E795191","FX22036889")</f>
        <v>FX22036889</v>
      </c>
      <c r="F1170" t="s">
        <v>80</v>
      </c>
      <c r="G1170" t="s">
        <v>80</v>
      </c>
      <c r="H1170" t="s">
        <v>81</v>
      </c>
      <c r="I1170" t="s">
        <v>2568</v>
      </c>
      <c r="J1170">
        <v>0</v>
      </c>
      <c r="K1170" t="s">
        <v>83</v>
      </c>
      <c r="L1170" t="s">
        <v>84</v>
      </c>
      <c r="M1170" t="s">
        <v>85</v>
      </c>
      <c r="N1170">
        <v>2</v>
      </c>
      <c r="O1170" s="1">
        <v>44636.579710648148</v>
      </c>
      <c r="P1170" s="1">
        <v>44636.601284722223</v>
      </c>
      <c r="Q1170">
        <v>1736</v>
      </c>
      <c r="R1170">
        <v>128</v>
      </c>
      <c r="S1170" t="b">
        <v>0</v>
      </c>
      <c r="T1170" t="s">
        <v>86</v>
      </c>
      <c r="U1170" t="b">
        <v>0</v>
      </c>
      <c r="V1170" t="s">
        <v>1841</v>
      </c>
      <c r="W1170" s="1">
        <v>44636.581747685188</v>
      </c>
      <c r="X1170">
        <v>103</v>
      </c>
      <c r="Y1170">
        <v>0</v>
      </c>
      <c r="Z1170">
        <v>0</v>
      </c>
      <c r="AA1170">
        <v>0</v>
      </c>
      <c r="AB1170">
        <v>9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">
        <v>122</v>
      </c>
      <c r="AI1170" s="1">
        <v>44636.601284722223</v>
      </c>
      <c r="AJ1170">
        <v>8</v>
      </c>
      <c r="AK1170">
        <v>0</v>
      </c>
      <c r="AL1170">
        <v>0</v>
      </c>
      <c r="AM1170">
        <v>0</v>
      </c>
      <c r="AN1170">
        <v>9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 t="s">
        <v>86</v>
      </c>
      <c r="AU1170" t="s">
        <v>86</v>
      </c>
      <c r="AV1170" t="s">
        <v>86</v>
      </c>
      <c r="AW1170" t="s">
        <v>86</v>
      </c>
      <c r="AX1170" t="s">
        <v>86</v>
      </c>
      <c r="AY1170" t="s">
        <v>86</v>
      </c>
      <c r="AZ1170" t="s">
        <v>86</v>
      </c>
      <c r="BA1170" t="s">
        <v>86</v>
      </c>
      <c r="BB1170" t="s">
        <v>86</v>
      </c>
      <c r="BC1170" t="s">
        <v>86</v>
      </c>
      <c r="BD1170" t="s">
        <v>86</v>
      </c>
      <c r="BE1170" t="s">
        <v>86</v>
      </c>
    </row>
    <row r="1171" spans="1:57" x14ac:dyDescent="0.45">
      <c r="A1171" t="s">
        <v>2569</v>
      </c>
      <c r="B1171" t="s">
        <v>77</v>
      </c>
      <c r="C1171" t="s">
        <v>2529</v>
      </c>
      <c r="D1171" t="s">
        <v>79</v>
      </c>
      <c r="E1171" s="2" t="str">
        <f>HYPERLINK("capsilon://?command=openfolder&amp;siteaddress=FAM.docvelocity-na8.net&amp;folderid=FX8D2A2256-25B9-3417-1181-9F010E795191","FX22036889")</f>
        <v>FX22036889</v>
      </c>
      <c r="F1171" t="s">
        <v>80</v>
      </c>
      <c r="G1171" t="s">
        <v>80</v>
      </c>
      <c r="H1171" t="s">
        <v>81</v>
      </c>
      <c r="I1171" t="s">
        <v>2570</v>
      </c>
      <c r="J1171">
        <v>0</v>
      </c>
      <c r="K1171" t="s">
        <v>83</v>
      </c>
      <c r="L1171" t="s">
        <v>84</v>
      </c>
      <c r="M1171" t="s">
        <v>85</v>
      </c>
      <c r="N1171">
        <v>2</v>
      </c>
      <c r="O1171" s="1">
        <v>44636.57980324074</v>
      </c>
      <c r="P1171" s="1">
        <v>44636.601365740738</v>
      </c>
      <c r="Q1171">
        <v>1794</v>
      </c>
      <c r="R1171">
        <v>69</v>
      </c>
      <c r="S1171" t="b">
        <v>0</v>
      </c>
      <c r="T1171" t="s">
        <v>86</v>
      </c>
      <c r="U1171" t="b">
        <v>0</v>
      </c>
      <c r="V1171" t="s">
        <v>2088</v>
      </c>
      <c r="W1171" s="1">
        <v>44636.580601851849</v>
      </c>
      <c r="X1171">
        <v>51</v>
      </c>
      <c r="Y1171">
        <v>0</v>
      </c>
      <c r="Z1171">
        <v>0</v>
      </c>
      <c r="AA1171">
        <v>0</v>
      </c>
      <c r="AB1171">
        <v>9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">
        <v>122</v>
      </c>
      <c r="AI1171" s="1">
        <v>44636.601365740738</v>
      </c>
      <c r="AJ1171">
        <v>6</v>
      </c>
      <c r="AK1171">
        <v>0</v>
      </c>
      <c r="AL1171">
        <v>0</v>
      </c>
      <c r="AM1171">
        <v>0</v>
      </c>
      <c r="AN1171">
        <v>9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 t="s">
        <v>86</v>
      </c>
      <c r="AU1171" t="s">
        <v>86</v>
      </c>
      <c r="AV1171" t="s">
        <v>86</v>
      </c>
      <c r="AW1171" t="s">
        <v>86</v>
      </c>
      <c r="AX1171" t="s">
        <v>86</v>
      </c>
      <c r="AY1171" t="s">
        <v>86</v>
      </c>
      <c r="AZ1171" t="s">
        <v>86</v>
      </c>
      <c r="BA1171" t="s">
        <v>86</v>
      </c>
      <c r="BB1171" t="s">
        <v>86</v>
      </c>
      <c r="BC1171" t="s">
        <v>86</v>
      </c>
      <c r="BD1171" t="s">
        <v>86</v>
      </c>
      <c r="BE1171" t="s">
        <v>86</v>
      </c>
    </row>
    <row r="1172" spans="1:57" x14ac:dyDescent="0.45">
      <c r="A1172" t="s">
        <v>2571</v>
      </c>
      <c r="B1172" t="s">
        <v>77</v>
      </c>
      <c r="C1172" t="s">
        <v>100</v>
      </c>
      <c r="D1172" t="s">
        <v>79</v>
      </c>
      <c r="E1172" s="2" t="str">
        <f>HYPERLINK("capsilon://?command=openfolder&amp;siteaddress=FAM.docvelocity-na8.net&amp;folderid=FX9D32B6EE-004D-F702-B817-F4880457C014","FX220211167")</f>
        <v>FX220211167</v>
      </c>
      <c r="F1172" t="s">
        <v>80</v>
      </c>
      <c r="G1172" t="s">
        <v>80</v>
      </c>
      <c r="H1172" t="s">
        <v>81</v>
      </c>
      <c r="I1172" t="s">
        <v>2415</v>
      </c>
      <c r="J1172">
        <v>0</v>
      </c>
      <c r="K1172" t="s">
        <v>83</v>
      </c>
      <c r="L1172" t="s">
        <v>84</v>
      </c>
      <c r="M1172" t="s">
        <v>85</v>
      </c>
      <c r="N1172">
        <v>2</v>
      </c>
      <c r="O1172" s="1">
        <v>44622.127222222225</v>
      </c>
      <c r="P1172" s="1">
        <v>44622.359548611108</v>
      </c>
      <c r="Q1172">
        <v>17855</v>
      </c>
      <c r="R1172">
        <v>2218</v>
      </c>
      <c r="S1172" t="b">
        <v>0</v>
      </c>
      <c r="T1172" t="s">
        <v>86</v>
      </c>
      <c r="U1172" t="b">
        <v>1</v>
      </c>
      <c r="V1172" t="s">
        <v>214</v>
      </c>
      <c r="W1172" s="1">
        <v>44622.145798611113</v>
      </c>
      <c r="X1172">
        <v>1554</v>
      </c>
      <c r="Y1172">
        <v>150</v>
      </c>
      <c r="Z1172">
        <v>0</v>
      </c>
      <c r="AA1172">
        <v>150</v>
      </c>
      <c r="AB1172">
        <v>0</v>
      </c>
      <c r="AC1172">
        <v>49</v>
      </c>
      <c r="AD1172">
        <v>-150</v>
      </c>
      <c r="AE1172">
        <v>0</v>
      </c>
      <c r="AF1172">
        <v>0</v>
      </c>
      <c r="AG1172">
        <v>0</v>
      </c>
      <c r="AH1172" t="s">
        <v>114</v>
      </c>
      <c r="AI1172" s="1">
        <v>44622.359548611108</v>
      </c>
      <c r="AJ1172">
        <v>664</v>
      </c>
      <c r="AK1172">
        <v>1</v>
      </c>
      <c r="AL1172">
        <v>0</v>
      </c>
      <c r="AM1172">
        <v>1</v>
      </c>
      <c r="AN1172">
        <v>0</v>
      </c>
      <c r="AO1172">
        <v>1</v>
      </c>
      <c r="AP1172">
        <v>-151</v>
      </c>
      <c r="AQ1172">
        <v>0</v>
      </c>
      <c r="AR1172">
        <v>0</v>
      </c>
      <c r="AS1172">
        <v>0</v>
      </c>
      <c r="AT1172" t="s">
        <v>86</v>
      </c>
      <c r="AU1172" t="s">
        <v>86</v>
      </c>
      <c r="AV1172" t="s">
        <v>86</v>
      </c>
      <c r="AW1172" t="s">
        <v>86</v>
      </c>
      <c r="AX1172" t="s">
        <v>86</v>
      </c>
      <c r="AY1172" t="s">
        <v>86</v>
      </c>
      <c r="AZ1172" t="s">
        <v>86</v>
      </c>
      <c r="BA1172" t="s">
        <v>86</v>
      </c>
      <c r="BB1172" t="s">
        <v>86</v>
      </c>
      <c r="BC1172" t="s">
        <v>86</v>
      </c>
      <c r="BD1172" t="s">
        <v>86</v>
      </c>
      <c r="BE1172" t="s">
        <v>86</v>
      </c>
    </row>
    <row r="1173" spans="1:57" x14ac:dyDescent="0.45">
      <c r="A1173" t="s">
        <v>2572</v>
      </c>
      <c r="B1173" t="s">
        <v>77</v>
      </c>
      <c r="C1173" t="s">
        <v>2409</v>
      </c>
      <c r="D1173" t="s">
        <v>79</v>
      </c>
      <c r="E1173" s="2" t="str">
        <f>HYPERLINK("capsilon://?command=openfolder&amp;siteaddress=FAM.docvelocity-na8.net&amp;folderid=FXBE0594A1-B6B4-E214-471D-FDE255F089C6","FX2203560")</f>
        <v>FX2203560</v>
      </c>
      <c r="F1173" t="s">
        <v>80</v>
      </c>
      <c r="G1173" t="s">
        <v>80</v>
      </c>
      <c r="H1173" t="s">
        <v>81</v>
      </c>
      <c r="I1173" t="s">
        <v>2410</v>
      </c>
      <c r="J1173">
        <v>0</v>
      </c>
      <c r="K1173" t="s">
        <v>83</v>
      </c>
      <c r="L1173" t="s">
        <v>84</v>
      </c>
      <c r="M1173" t="s">
        <v>85</v>
      </c>
      <c r="N1173">
        <v>2</v>
      </c>
      <c r="O1173" s="1">
        <v>44622.128969907404</v>
      </c>
      <c r="P1173" s="1">
        <v>44622.423090277778</v>
      </c>
      <c r="Q1173">
        <v>22284</v>
      </c>
      <c r="R1173">
        <v>3128</v>
      </c>
      <c r="S1173" t="b">
        <v>0</v>
      </c>
      <c r="T1173" t="s">
        <v>86</v>
      </c>
      <c r="U1173" t="b">
        <v>1</v>
      </c>
      <c r="V1173" t="s">
        <v>116</v>
      </c>
      <c r="W1173" s="1">
        <v>44622.150023148148</v>
      </c>
      <c r="X1173">
        <v>1680</v>
      </c>
      <c r="Y1173">
        <v>194</v>
      </c>
      <c r="Z1173">
        <v>0</v>
      </c>
      <c r="AA1173">
        <v>194</v>
      </c>
      <c r="AB1173">
        <v>0</v>
      </c>
      <c r="AC1173">
        <v>102</v>
      </c>
      <c r="AD1173">
        <v>-194</v>
      </c>
      <c r="AE1173">
        <v>0</v>
      </c>
      <c r="AF1173">
        <v>0</v>
      </c>
      <c r="AG1173">
        <v>0</v>
      </c>
      <c r="AH1173" t="s">
        <v>284</v>
      </c>
      <c r="AI1173" s="1">
        <v>44622.423090277778</v>
      </c>
      <c r="AJ1173">
        <v>1413</v>
      </c>
      <c r="AK1173">
        <v>4</v>
      </c>
      <c r="AL1173">
        <v>0</v>
      </c>
      <c r="AM1173">
        <v>4</v>
      </c>
      <c r="AN1173">
        <v>0</v>
      </c>
      <c r="AO1173">
        <v>5</v>
      </c>
      <c r="AP1173">
        <v>-198</v>
      </c>
      <c r="AQ1173">
        <v>0</v>
      </c>
      <c r="AR1173">
        <v>0</v>
      </c>
      <c r="AS1173">
        <v>0</v>
      </c>
      <c r="AT1173" t="s">
        <v>86</v>
      </c>
      <c r="AU1173" t="s">
        <v>86</v>
      </c>
      <c r="AV1173" t="s">
        <v>86</v>
      </c>
      <c r="AW1173" t="s">
        <v>86</v>
      </c>
      <c r="AX1173" t="s">
        <v>86</v>
      </c>
      <c r="AY1173" t="s">
        <v>86</v>
      </c>
      <c r="AZ1173" t="s">
        <v>86</v>
      </c>
      <c r="BA1173" t="s">
        <v>86</v>
      </c>
      <c r="BB1173" t="s">
        <v>86</v>
      </c>
      <c r="BC1173" t="s">
        <v>86</v>
      </c>
      <c r="BD1173" t="s">
        <v>86</v>
      </c>
      <c r="BE1173" t="s">
        <v>86</v>
      </c>
    </row>
    <row r="1174" spans="1:57" x14ac:dyDescent="0.45">
      <c r="A1174" t="s">
        <v>2573</v>
      </c>
      <c r="B1174" t="s">
        <v>77</v>
      </c>
      <c r="C1174" t="s">
        <v>2442</v>
      </c>
      <c r="D1174" t="s">
        <v>79</v>
      </c>
      <c r="E1174" s="2" t="str">
        <f>HYPERLINK("capsilon://?command=openfolder&amp;siteaddress=FAM.docvelocity-na8.net&amp;folderid=FXBCC67D19-5DCD-07A7-A7E2-5847EFD35B72","FX220210584")</f>
        <v>FX220210584</v>
      </c>
      <c r="F1174" t="s">
        <v>80</v>
      </c>
      <c r="G1174" t="s">
        <v>80</v>
      </c>
      <c r="H1174" t="s">
        <v>81</v>
      </c>
      <c r="I1174" t="s">
        <v>2443</v>
      </c>
      <c r="J1174">
        <v>0</v>
      </c>
      <c r="K1174" t="s">
        <v>83</v>
      </c>
      <c r="L1174" t="s">
        <v>84</v>
      </c>
      <c r="M1174" t="s">
        <v>85</v>
      </c>
      <c r="N1174">
        <v>2</v>
      </c>
      <c r="O1174" s="1">
        <v>44622.131064814814</v>
      </c>
      <c r="P1174" s="1">
        <v>44622.468425925923</v>
      </c>
      <c r="Q1174">
        <v>19482</v>
      </c>
      <c r="R1174">
        <v>9666</v>
      </c>
      <c r="S1174" t="b">
        <v>0</v>
      </c>
      <c r="T1174" t="s">
        <v>86</v>
      </c>
      <c r="U1174" t="b">
        <v>1</v>
      </c>
      <c r="V1174" t="s">
        <v>336</v>
      </c>
      <c r="W1174" s="1">
        <v>44622.219548611109</v>
      </c>
      <c r="X1174">
        <v>5460</v>
      </c>
      <c r="Y1174">
        <v>421</v>
      </c>
      <c r="Z1174">
        <v>0</v>
      </c>
      <c r="AA1174">
        <v>421</v>
      </c>
      <c r="AB1174">
        <v>0</v>
      </c>
      <c r="AC1174">
        <v>111</v>
      </c>
      <c r="AD1174">
        <v>-421</v>
      </c>
      <c r="AE1174">
        <v>0</v>
      </c>
      <c r="AF1174">
        <v>0</v>
      </c>
      <c r="AG1174">
        <v>0</v>
      </c>
      <c r="AH1174" t="s">
        <v>284</v>
      </c>
      <c r="AI1174" s="1">
        <v>44622.468425925923</v>
      </c>
      <c r="AJ1174">
        <v>3640</v>
      </c>
      <c r="AK1174">
        <v>10</v>
      </c>
      <c r="AL1174">
        <v>0</v>
      </c>
      <c r="AM1174">
        <v>10</v>
      </c>
      <c r="AN1174">
        <v>0</v>
      </c>
      <c r="AO1174">
        <v>10</v>
      </c>
      <c r="AP1174">
        <v>-431</v>
      </c>
      <c r="AQ1174">
        <v>0</v>
      </c>
      <c r="AR1174">
        <v>0</v>
      </c>
      <c r="AS1174">
        <v>0</v>
      </c>
      <c r="AT1174" t="s">
        <v>86</v>
      </c>
      <c r="AU1174" t="s">
        <v>86</v>
      </c>
      <c r="AV1174" t="s">
        <v>86</v>
      </c>
      <c r="AW1174" t="s">
        <v>86</v>
      </c>
      <c r="AX1174" t="s">
        <v>86</v>
      </c>
      <c r="AY1174" t="s">
        <v>86</v>
      </c>
      <c r="AZ1174" t="s">
        <v>86</v>
      </c>
      <c r="BA1174" t="s">
        <v>86</v>
      </c>
      <c r="BB1174" t="s">
        <v>86</v>
      </c>
      <c r="BC1174" t="s">
        <v>86</v>
      </c>
      <c r="BD1174" t="s">
        <v>86</v>
      </c>
      <c r="BE1174" t="s">
        <v>86</v>
      </c>
    </row>
    <row r="1175" spans="1:57" x14ac:dyDescent="0.45">
      <c r="A1175" t="s">
        <v>2574</v>
      </c>
      <c r="B1175" t="s">
        <v>77</v>
      </c>
      <c r="C1175" t="s">
        <v>2575</v>
      </c>
      <c r="D1175" t="s">
        <v>79</v>
      </c>
      <c r="E1175" s="2" t="str">
        <f>HYPERLINK("capsilon://?command=openfolder&amp;siteaddress=FAM.docvelocity-na8.net&amp;folderid=FX417AB949-E6B0-3B4A-FA23-A753861DD28F","FX22035353")</f>
        <v>FX22035353</v>
      </c>
      <c r="F1175" t="s">
        <v>80</v>
      </c>
      <c r="G1175" t="s">
        <v>80</v>
      </c>
      <c r="H1175" t="s">
        <v>81</v>
      </c>
      <c r="I1175" t="s">
        <v>2576</v>
      </c>
      <c r="J1175">
        <v>761</v>
      </c>
      <c r="K1175" t="s">
        <v>83</v>
      </c>
      <c r="L1175" t="s">
        <v>84</v>
      </c>
      <c r="M1175" t="s">
        <v>85</v>
      </c>
      <c r="N1175">
        <v>1</v>
      </c>
      <c r="O1175" s="1">
        <v>44636.585810185185</v>
      </c>
      <c r="P1175" s="1">
        <v>44636.612997685188</v>
      </c>
      <c r="Q1175">
        <v>1853</v>
      </c>
      <c r="R1175">
        <v>496</v>
      </c>
      <c r="S1175" t="b">
        <v>0</v>
      </c>
      <c r="T1175" t="s">
        <v>86</v>
      </c>
      <c r="U1175" t="b">
        <v>0</v>
      </c>
      <c r="V1175" t="s">
        <v>815</v>
      </c>
      <c r="W1175" s="1">
        <v>44636.612997685188</v>
      </c>
      <c r="X1175">
        <v>211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761</v>
      </c>
      <c r="AE1175">
        <v>0</v>
      </c>
      <c r="AF1175">
        <v>0</v>
      </c>
      <c r="AG1175">
        <v>10</v>
      </c>
      <c r="AH1175" t="s">
        <v>86</v>
      </c>
      <c r="AI1175" t="s">
        <v>86</v>
      </c>
      <c r="AJ1175" t="s">
        <v>86</v>
      </c>
      <c r="AK1175" t="s">
        <v>86</v>
      </c>
      <c r="AL1175" t="s">
        <v>86</v>
      </c>
      <c r="AM1175" t="s">
        <v>86</v>
      </c>
      <c r="AN1175" t="s">
        <v>86</v>
      </c>
      <c r="AO1175" t="s">
        <v>86</v>
      </c>
      <c r="AP1175" t="s">
        <v>86</v>
      </c>
      <c r="AQ1175" t="s">
        <v>86</v>
      </c>
      <c r="AR1175" t="s">
        <v>86</v>
      </c>
      <c r="AS1175" t="s">
        <v>86</v>
      </c>
      <c r="AT1175" t="s">
        <v>86</v>
      </c>
      <c r="AU1175" t="s">
        <v>86</v>
      </c>
      <c r="AV1175" t="s">
        <v>86</v>
      </c>
      <c r="AW1175" t="s">
        <v>86</v>
      </c>
      <c r="AX1175" t="s">
        <v>86</v>
      </c>
      <c r="AY1175" t="s">
        <v>86</v>
      </c>
      <c r="AZ1175" t="s">
        <v>86</v>
      </c>
      <c r="BA1175" t="s">
        <v>86</v>
      </c>
      <c r="BB1175" t="s">
        <v>86</v>
      </c>
      <c r="BC1175" t="s">
        <v>86</v>
      </c>
      <c r="BD1175" t="s">
        <v>86</v>
      </c>
      <c r="BE1175" t="s">
        <v>86</v>
      </c>
    </row>
    <row r="1176" spans="1:57" x14ac:dyDescent="0.45">
      <c r="A1176" t="s">
        <v>2577</v>
      </c>
      <c r="B1176" t="s">
        <v>77</v>
      </c>
      <c r="C1176" t="s">
        <v>2249</v>
      </c>
      <c r="D1176" t="s">
        <v>79</v>
      </c>
      <c r="E1176" s="2" t="str">
        <f>HYPERLINK("capsilon://?command=openfolder&amp;siteaddress=FAM.docvelocity-na8.net&amp;folderid=FXEAA47596-EE43-DC87-7952-2CA2424ABF0D","FX22036271")</f>
        <v>FX22036271</v>
      </c>
      <c r="F1176" t="s">
        <v>80</v>
      </c>
      <c r="G1176" t="s">
        <v>80</v>
      </c>
      <c r="H1176" t="s">
        <v>81</v>
      </c>
      <c r="I1176" t="s">
        <v>2578</v>
      </c>
      <c r="J1176">
        <v>136</v>
      </c>
      <c r="K1176" t="s">
        <v>83</v>
      </c>
      <c r="L1176" t="s">
        <v>84</v>
      </c>
      <c r="M1176" t="s">
        <v>85</v>
      </c>
      <c r="N1176">
        <v>1</v>
      </c>
      <c r="O1176" s="1">
        <v>44636.587002314816</v>
      </c>
      <c r="P1176" s="1">
        <v>44636.615567129629</v>
      </c>
      <c r="Q1176">
        <v>2028</v>
      </c>
      <c r="R1176">
        <v>440</v>
      </c>
      <c r="S1176" t="b">
        <v>0</v>
      </c>
      <c r="T1176" t="s">
        <v>86</v>
      </c>
      <c r="U1176" t="b">
        <v>0</v>
      </c>
      <c r="V1176" t="s">
        <v>815</v>
      </c>
      <c r="W1176" s="1">
        <v>44636.615567129629</v>
      </c>
      <c r="X1176">
        <v>221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136</v>
      </c>
      <c r="AE1176">
        <v>124</v>
      </c>
      <c r="AF1176">
        <v>0</v>
      </c>
      <c r="AG1176">
        <v>5</v>
      </c>
      <c r="AH1176" t="s">
        <v>86</v>
      </c>
      <c r="AI1176" t="s">
        <v>86</v>
      </c>
      <c r="AJ1176" t="s">
        <v>86</v>
      </c>
      <c r="AK1176" t="s">
        <v>86</v>
      </c>
      <c r="AL1176" t="s">
        <v>86</v>
      </c>
      <c r="AM1176" t="s">
        <v>86</v>
      </c>
      <c r="AN1176" t="s">
        <v>86</v>
      </c>
      <c r="AO1176" t="s">
        <v>86</v>
      </c>
      <c r="AP1176" t="s">
        <v>86</v>
      </c>
      <c r="AQ1176" t="s">
        <v>86</v>
      </c>
      <c r="AR1176" t="s">
        <v>86</v>
      </c>
      <c r="AS1176" t="s">
        <v>86</v>
      </c>
      <c r="AT1176" t="s">
        <v>86</v>
      </c>
      <c r="AU1176" t="s">
        <v>86</v>
      </c>
      <c r="AV1176" t="s">
        <v>86</v>
      </c>
      <c r="AW1176" t="s">
        <v>86</v>
      </c>
      <c r="AX1176" t="s">
        <v>86</v>
      </c>
      <c r="AY1176" t="s">
        <v>86</v>
      </c>
      <c r="AZ1176" t="s">
        <v>86</v>
      </c>
      <c r="BA1176" t="s">
        <v>86</v>
      </c>
      <c r="BB1176" t="s">
        <v>86</v>
      </c>
      <c r="BC1176" t="s">
        <v>86</v>
      </c>
      <c r="BD1176" t="s">
        <v>86</v>
      </c>
      <c r="BE1176" t="s">
        <v>86</v>
      </c>
    </row>
    <row r="1177" spans="1:57" x14ac:dyDescent="0.45">
      <c r="A1177" t="s">
        <v>2579</v>
      </c>
      <c r="B1177" t="s">
        <v>77</v>
      </c>
      <c r="C1177" t="s">
        <v>520</v>
      </c>
      <c r="D1177" t="s">
        <v>79</v>
      </c>
      <c r="E1177" s="2" t="str">
        <f>HYPERLINK("capsilon://?command=openfolder&amp;siteaddress=FAM.docvelocity-na8.net&amp;folderid=FXC1521C74-EFDC-171E-D751-B83E79B31354","FX220212859")</f>
        <v>FX220212859</v>
      </c>
      <c r="F1177" t="s">
        <v>80</v>
      </c>
      <c r="G1177" t="s">
        <v>80</v>
      </c>
      <c r="H1177" t="s">
        <v>81</v>
      </c>
      <c r="I1177" t="s">
        <v>2580</v>
      </c>
      <c r="J1177">
        <v>0</v>
      </c>
      <c r="K1177" t="s">
        <v>83</v>
      </c>
      <c r="L1177" t="s">
        <v>84</v>
      </c>
      <c r="M1177" t="s">
        <v>85</v>
      </c>
      <c r="N1177">
        <v>2</v>
      </c>
      <c r="O1177" s="1">
        <v>44621.266759259262</v>
      </c>
      <c r="P1177" s="1">
        <v>44621.599479166667</v>
      </c>
      <c r="Q1177">
        <v>26346</v>
      </c>
      <c r="R1177">
        <v>2401</v>
      </c>
      <c r="S1177" t="b">
        <v>0</v>
      </c>
      <c r="T1177" t="s">
        <v>86</v>
      </c>
      <c r="U1177" t="b">
        <v>1</v>
      </c>
      <c r="V1177" t="s">
        <v>94</v>
      </c>
      <c r="W1177" s="1">
        <v>44621.496782407405</v>
      </c>
      <c r="X1177">
        <v>1394</v>
      </c>
      <c r="Y1177">
        <v>248</v>
      </c>
      <c r="Z1177">
        <v>0</v>
      </c>
      <c r="AA1177">
        <v>248</v>
      </c>
      <c r="AB1177">
        <v>0</v>
      </c>
      <c r="AC1177">
        <v>79</v>
      </c>
      <c r="AD1177">
        <v>-248</v>
      </c>
      <c r="AE1177">
        <v>0</v>
      </c>
      <c r="AF1177">
        <v>0</v>
      </c>
      <c r="AG1177">
        <v>0</v>
      </c>
      <c r="AH1177" t="s">
        <v>114</v>
      </c>
      <c r="AI1177" s="1">
        <v>44621.599479166667</v>
      </c>
      <c r="AJ1177">
        <v>902</v>
      </c>
      <c r="AK1177">
        <v>1</v>
      </c>
      <c r="AL1177">
        <v>0</v>
      </c>
      <c r="AM1177">
        <v>1</v>
      </c>
      <c r="AN1177">
        <v>0</v>
      </c>
      <c r="AO1177">
        <v>1</v>
      </c>
      <c r="AP1177">
        <v>-249</v>
      </c>
      <c r="AQ1177">
        <v>0</v>
      </c>
      <c r="AR1177">
        <v>0</v>
      </c>
      <c r="AS1177">
        <v>0</v>
      </c>
      <c r="AT1177" t="s">
        <v>86</v>
      </c>
      <c r="AU1177" t="s">
        <v>86</v>
      </c>
      <c r="AV1177" t="s">
        <v>86</v>
      </c>
      <c r="AW1177" t="s">
        <v>86</v>
      </c>
      <c r="AX1177" t="s">
        <v>86</v>
      </c>
      <c r="AY1177" t="s">
        <v>86</v>
      </c>
      <c r="AZ1177" t="s">
        <v>86</v>
      </c>
      <c r="BA1177" t="s">
        <v>86</v>
      </c>
      <c r="BB1177" t="s">
        <v>86</v>
      </c>
      <c r="BC1177" t="s">
        <v>86</v>
      </c>
      <c r="BD1177" t="s">
        <v>86</v>
      </c>
      <c r="BE1177" t="s">
        <v>86</v>
      </c>
    </row>
    <row r="1178" spans="1:57" x14ac:dyDescent="0.45">
      <c r="A1178" t="s">
        <v>2581</v>
      </c>
      <c r="B1178" t="s">
        <v>77</v>
      </c>
      <c r="C1178" t="s">
        <v>2582</v>
      </c>
      <c r="D1178" t="s">
        <v>79</v>
      </c>
      <c r="E1178" s="2" t="str">
        <f>HYPERLINK("capsilon://?command=openfolder&amp;siteaddress=FAM.docvelocity-na8.net&amp;folderid=FX1CBE3434-1FA1-057A-9AB2-B3E578140E77","FX22036963")</f>
        <v>FX22036963</v>
      </c>
      <c r="F1178" t="s">
        <v>80</v>
      </c>
      <c r="G1178" t="s">
        <v>80</v>
      </c>
      <c r="H1178" t="s">
        <v>81</v>
      </c>
      <c r="I1178" t="s">
        <v>2583</v>
      </c>
      <c r="J1178">
        <v>63</v>
      </c>
      <c r="K1178" t="s">
        <v>83</v>
      </c>
      <c r="L1178" t="s">
        <v>84</v>
      </c>
      <c r="M1178" t="s">
        <v>85</v>
      </c>
      <c r="N1178">
        <v>2</v>
      </c>
      <c r="O1178" s="1">
        <v>44636.592256944445</v>
      </c>
      <c r="P1178" s="1">
        <v>44636.602152777778</v>
      </c>
      <c r="Q1178">
        <v>136</v>
      </c>
      <c r="R1178">
        <v>719</v>
      </c>
      <c r="S1178" t="b">
        <v>0</v>
      </c>
      <c r="T1178" t="s">
        <v>86</v>
      </c>
      <c r="U1178" t="b">
        <v>0</v>
      </c>
      <c r="V1178" t="s">
        <v>2108</v>
      </c>
      <c r="W1178" s="1">
        <v>44636.599861111114</v>
      </c>
      <c r="X1178">
        <v>652</v>
      </c>
      <c r="Y1178">
        <v>58</v>
      </c>
      <c r="Z1178">
        <v>0</v>
      </c>
      <c r="AA1178">
        <v>58</v>
      </c>
      <c r="AB1178">
        <v>0</v>
      </c>
      <c r="AC1178">
        <v>4</v>
      </c>
      <c r="AD1178">
        <v>5</v>
      </c>
      <c r="AE1178">
        <v>0</v>
      </c>
      <c r="AF1178">
        <v>0</v>
      </c>
      <c r="AG1178">
        <v>0</v>
      </c>
      <c r="AH1178" t="s">
        <v>122</v>
      </c>
      <c r="AI1178" s="1">
        <v>44636.602152777778</v>
      </c>
      <c r="AJ1178">
        <v>67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5</v>
      </c>
      <c r="AQ1178">
        <v>0</v>
      </c>
      <c r="AR1178">
        <v>0</v>
      </c>
      <c r="AS1178">
        <v>0</v>
      </c>
      <c r="AT1178" t="s">
        <v>86</v>
      </c>
      <c r="AU1178" t="s">
        <v>86</v>
      </c>
      <c r="AV1178" t="s">
        <v>86</v>
      </c>
      <c r="AW1178" t="s">
        <v>86</v>
      </c>
      <c r="AX1178" t="s">
        <v>86</v>
      </c>
      <c r="AY1178" t="s">
        <v>86</v>
      </c>
      <c r="AZ1178" t="s">
        <v>86</v>
      </c>
      <c r="BA1178" t="s">
        <v>86</v>
      </c>
      <c r="BB1178" t="s">
        <v>86</v>
      </c>
      <c r="BC1178" t="s">
        <v>86</v>
      </c>
      <c r="BD1178" t="s">
        <v>86</v>
      </c>
      <c r="BE1178" t="s">
        <v>86</v>
      </c>
    </row>
    <row r="1179" spans="1:57" x14ac:dyDescent="0.45">
      <c r="A1179" t="s">
        <v>2584</v>
      </c>
      <c r="B1179" t="s">
        <v>77</v>
      </c>
      <c r="C1179" t="s">
        <v>2582</v>
      </c>
      <c r="D1179" t="s">
        <v>79</v>
      </c>
      <c r="E1179" s="2" t="str">
        <f>HYPERLINK("capsilon://?command=openfolder&amp;siteaddress=FAM.docvelocity-na8.net&amp;folderid=FX1CBE3434-1FA1-057A-9AB2-B3E578140E77","FX22036963")</f>
        <v>FX22036963</v>
      </c>
      <c r="F1179" t="s">
        <v>80</v>
      </c>
      <c r="G1179" t="s">
        <v>80</v>
      </c>
      <c r="H1179" t="s">
        <v>81</v>
      </c>
      <c r="I1179" t="s">
        <v>2585</v>
      </c>
      <c r="J1179">
        <v>78</v>
      </c>
      <c r="K1179" t="s">
        <v>83</v>
      </c>
      <c r="L1179" t="s">
        <v>84</v>
      </c>
      <c r="M1179" t="s">
        <v>85</v>
      </c>
      <c r="N1179">
        <v>2</v>
      </c>
      <c r="O1179" s="1">
        <v>44636.592418981483</v>
      </c>
      <c r="P1179" s="1">
        <v>44636.603043981479</v>
      </c>
      <c r="Q1179">
        <v>244</v>
      </c>
      <c r="R1179">
        <v>674</v>
      </c>
      <c r="S1179" t="b">
        <v>0</v>
      </c>
      <c r="T1179" t="s">
        <v>86</v>
      </c>
      <c r="U1179" t="b">
        <v>0</v>
      </c>
      <c r="V1179" t="s">
        <v>1797</v>
      </c>
      <c r="W1179" s="1">
        <v>44636.59983796296</v>
      </c>
      <c r="X1179">
        <v>531</v>
      </c>
      <c r="Y1179">
        <v>73</v>
      </c>
      <c r="Z1179">
        <v>0</v>
      </c>
      <c r="AA1179">
        <v>73</v>
      </c>
      <c r="AB1179">
        <v>0</v>
      </c>
      <c r="AC1179">
        <v>15</v>
      </c>
      <c r="AD1179">
        <v>5</v>
      </c>
      <c r="AE1179">
        <v>0</v>
      </c>
      <c r="AF1179">
        <v>0</v>
      </c>
      <c r="AG1179">
        <v>0</v>
      </c>
      <c r="AH1179" t="s">
        <v>122</v>
      </c>
      <c r="AI1179" s="1">
        <v>44636.603043981479</v>
      </c>
      <c r="AJ1179">
        <v>76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5</v>
      </c>
      <c r="AQ1179">
        <v>0</v>
      </c>
      <c r="AR1179">
        <v>0</v>
      </c>
      <c r="AS1179">
        <v>0</v>
      </c>
      <c r="AT1179" t="s">
        <v>86</v>
      </c>
      <c r="AU1179" t="s">
        <v>86</v>
      </c>
      <c r="AV1179" t="s">
        <v>86</v>
      </c>
      <c r="AW1179" t="s">
        <v>86</v>
      </c>
      <c r="AX1179" t="s">
        <v>86</v>
      </c>
      <c r="AY1179" t="s">
        <v>86</v>
      </c>
      <c r="AZ1179" t="s">
        <v>86</v>
      </c>
      <c r="BA1179" t="s">
        <v>86</v>
      </c>
      <c r="BB1179" t="s">
        <v>86</v>
      </c>
      <c r="BC1179" t="s">
        <v>86</v>
      </c>
      <c r="BD1179" t="s">
        <v>86</v>
      </c>
      <c r="BE1179" t="s">
        <v>86</v>
      </c>
    </row>
    <row r="1180" spans="1:57" x14ac:dyDescent="0.45">
      <c r="A1180" t="s">
        <v>2586</v>
      </c>
      <c r="B1180" t="s">
        <v>77</v>
      </c>
      <c r="C1180" t="s">
        <v>2582</v>
      </c>
      <c r="D1180" t="s">
        <v>79</v>
      </c>
      <c r="E1180" s="2" t="str">
        <f>HYPERLINK("capsilon://?command=openfolder&amp;siteaddress=FAM.docvelocity-na8.net&amp;folderid=FX1CBE3434-1FA1-057A-9AB2-B3E578140E77","FX22036963")</f>
        <v>FX22036963</v>
      </c>
      <c r="F1180" t="s">
        <v>80</v>
      </c>
      <c r="G1180" t="s">
        <v>80</v>
      </c>
      <c r="H1180" t="s">
        <v>81</v>
      </c>
      <c r="I1180" t="s">
        <v>2587</v>
      </c>
      <c r="J1180">
        <v>28</v>
      </c>
      <c r="K1180" t="s">
        <v>83</v>
      </c>
      <c r="L1180" t="s">
        <v>84</v>
      </c>
      <c r="M1180" t="s">
        <v>85</v>
      </c>
      <c r="N1180">
        <v>2</v>
      </c>
      <c r="O1180" s="1">
        <v>44636.592835648145</v>
      </c>
      <c r="P1180" s="1">
        <v>44636.603587962964</v>
      </c>
      <c r="Q1180">
        <v>759</v>
      </c>
      <c r="R1180">
        <v>170</v>
      </c>
      <c r="S1180" t="b">
        <v>0</v>
      </c>
      <c r="T1180" t="s">
        <v>86</v>
      </c>
      <c r="U1180" t="b">
        <v>0</v>
      </c>
      <c r="V1180" t="s">
        <v>2088</v>
      </c>
      <c r="W1180" s="1">
        <v>44636.594305555554</v>
      </c>
      <c r="X1180">
        <v>123</v>
      </c>
      <c r="Y1180">
        <v>21</v>
      </c>
      <c r="Z1180">
        <v>0</v>
      </c>
      <c r="AA1180">
        <v>21</v>
      </c>
      <c r="AB1180">
        <v>0</v>
      </c>
      <c r="AC1180">
        <v>0</v>
      </c>
      <c r="AD1180">
        <v>7</v>
      </c>
      <c r="AE1180">
        <v>0</v>
      </c>
      <c r="AF1180">
        <v>0</v>
      </c>
      <c r="AG1180">
        <v>0</v>
      </c>
      <c r="AH1180" t="s">
        <v>122</v>
      </c>
      <c r="AI1180" s="1">
        <v>44636.603587962964</v>
      </c>
      <c r="AJ1180">
        <v>47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7</v>
      </c>
      <c r="AQ1180">
        <v>0</v>
      </c>
      <c r="AR1180">
        <v>0</v>
      </c>
      <c r="AS1180">
        <v>0</v>
      </c>
      <c r="AT1180" t="s">
        <v>86</v>
      </c>
      <c r="AU1180" t="s">
        <v>86</v>
      </c>
      <c r="AV1180" t="s">
        <v>86</v>
      </c>
      <c r="AW1180" t="s">
        <v>86</v>
      </c>
      <c r="AX1180" t="s">
        <v>86</v>
      </c>
      <c r="AY1180" t="s">
        <v>86</v>
      </c>
      <c r="AZ1180" t="s">
        <v>86</v>
      </c>
      <c r="BA1180" t="s">
        <v>86</v>
      </c>
      <c r="BB1180" t="s">
        <v>86</v>
      </c>
      <c r="BC1180" t="s">
        <v>86</v>
      </c>
      <c r="BD1180" t="s">
        <v>86</v>
      </c>
      <c r="BE1180" t="s">
        <v>86</v>
      </c>
    </row>
    <row r="1181" spans="1:57" x14ac:dyDescent="0.45">
      <c r="A1181" t="s">
        <v>2588</v>
      </c>
      <c r="B1181" t="s">
        <v>77</v>
      </c>
      <c r="C1181" t="s">
        <v>2589</v>
      </c>
      <c r="D1181" t="s">
        <v>79</v>
      </c>
      <c r="E1181" s="2" t="str">
        <f>HYPERLINK("capsilon://?command=openfolder&amp;siteaddress=FAM.docvelocity-na8.net&amp;folderid=FX2CC1C878-D1AA-8A61-3740-6C667AB0F9FE","FX22037491")</f>
        <v>FX22037491</v>
      </c>
      <c r="F1181" t="s">
        <v>80</v>
      </c>
      <c r="G1181" t="s">
        <v>80</v>
      </c>
      <c r="H1181" t="s">
        <v>81</v>
      </c>
      <c r="I1181" t="s">
        <v>2590</v>
      </c>
      <c r="J1181">
        <v>182</v>
      </c>
      <c r="K1181" t="s">
        <v>83</v>
      </c>
      <c r="L1181" t="s">
        <v>84</v>
      </c>
      <c r="M1181" t="s">
        <v>85</v>
      </c>
      <c r="N1181">
        <v>1</v>
      </c>
      <c r="O1181" s="1">
        <v>44636.594259259262</v>
      </c>
      <c r="P1181" s="1">
        <v>44636.606504629628</v>
      </c>
      <c r="Q1181">
        <v>402</v>
      </c>
      <c r="R1181">
        <v>656</v>
      </c>
      <c r="S1181" t="b">
        <v>0</v>
      </c>
      <c r="T1181" t="s">
        <v>86</v>
      </c>
      <c r="U1181" t="b">
        <v>0</v>
      </c>
      <c r="V1181" t="s">
        <v>1895</v>
      </c>
      <c r="W1181" s="1">
        <v>44636.606504629628</v>
      </c>
      <c r="X1181">
        <v>410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182</v>
      </c>
      <c r="AE1181">
        <v>170</v>
      </c>
      <c r="AF1181">
        <v>0</v>
      </c>
      <c r="AG1181">
        <v>4</v>
      </c>
      <c r="AH1181" t="s">
        <v>86</v>
      </c>
      <c r="AI1181" t="s">
        <v>86</v>
      </c>
      <c r="AJ1181" t="s">
        <v>86</v>
      </c>
      <c r="AK1181" t="s">
        <v>86</v>
      </c>
      <c r="AL1181" t="s">
        <v>86</v>
      </c>
      <c r="AM1181" t="s">
        <v>86</v>
      </c>
      <c r="AN1181" t="s">
        <v>86</v>
      </c>
      <c r="AO1181" t="s">
        <v>86</v>
      </c>
      <c r="AP1181" t="s">
        <v>86</v>
      </c>
      <c r="AQ1181" t="s">
        <v>86</v>
      </c>
      <c r="AR1181" t="s">
        <v>86</v>
      </c>
      <c r="AS1181" t="s">
        <v>86</v>
      </c>
      <c r="AT1181" t="s">
        <v>86</v>
      </c>
      <c r="AU1181" t="s">
        <v>86</v>
      </c>
      <c r="AV1181" t="s">
        <v>86</v>
      </c>
      <c r="AW1181" t="s">
        <v>86</v>
      </c>
      <c r="AX1181" t="s">
        <v>86</v>
      </c>
      <c r="AY1181" t="s">
        <v>86</v>
      </c>
      <c r="AZ1181" t="s">
        <v>86</v>
      </c>
      <c r="BA1181" t="s">
        <v>86</v>
      </c>
      <c r="BB1181" t="s">
        <v>86</v>
      </c>
      <c r="BC1181" t="s">
        <v>86</v>
      </c>
      <c r="BD1181" t="s">
        <v>86</v>
      </c>
      <c r="BE1181" t="s">
        <v>86</v>
      </c>
    </row>
    <row r="1182" spans="1:57" x14ac:dyDescent="0.45">
      <c r="A1182" t="s">
        <v>2591</v>
      </c>
      <c r="B1182" t="s">
        <v>77</v>
      </c>
      <c r="C1182" t="s">
        <v>2592</v>
      </c>
      <c r="D1182" t="s">
        <v>79</v>
      </c>
      <c r="E1182" s="2" t="str">
        <f>HYPERLINK("capsilon://?command=openfolder&amp;siteaddress=FAM.docvelocity-na8.net&amp;folderid=FX1DFCCD1C-BAC4-3655-731E-E2570E82B846","FX22037449")</f>
        <v>FX22037449</v>
      </c>
      <c r="F1182" t="s">
        <v>80</v>
      </c>
      <c r="G1182" t="s">
        <v>80</v>
      </c>
      <c r="H1182" t="s">
        <v>81</v>
      </c>
      <c r="I1182" t="s">
        <v>2593</v>
      </c>
      <c r="J1182">
        <v>172</v>
      </c>
      <c r="K1182" t="s">
        <v>83</v>
      </c>
      <c r="L1182" t="s">
        <v>84</v>
      </c>
      <c r="M1182" t="s">
        <v>85</v>
      </c>
      <c r="N1182">
        <v>2</v>
      </c>
      <c r="O1182" s="1">
        <v>44636.601087962961</v>
      </c>
      <c r="P1182" s="1">
        <v>44636.654988425929</v>
      </c>
      <c r="Q1182">
        <v>1668</v>
      </c>
      <c r="R1182">
        <v>2989</v>
      </c>
      <c r="S1182" t="b">
        <v>0</v>
      </c>
      <c r="T1182" t="s">
        <v>86</v>
      </c>
      <c r="U1182" t="b">
        <v>0</v>
      </c>
      <c r="V1182" t="s">
        <v>1780</v>
      </c>
      <c r="W1182" s="1">
        <v>44636.628877314812</v>
      </c>
      <c r="X1182">
        <v>2396</v>
      </c>
      <c r="Y1182">
        <v>155</v>
      </c>
      <c r="Z1182">
        <v>0</v>
      </c>
      <c r="AA1182">
        <v>155</v>
      </c>
      <c r="AB1182">
        <v>0</v>
      </c>
      <c r="AC1182">
        <v>77</v>
      </c>
      <c r="AD1182">
        <v>17</v>
      </c>
      <c r="AE1182">
        <v>0</v>
      </c>
      <c r="AF1182">
        <v>0</v>
      </c>
      <c r="AG1182">
        <v>0</v>
      </c>
      <c r="AH1182" t="s">
        <v>122</v>
      </c>
      <c r="AI1182" s="1">
        <v>44636.654988425929</v>
      </c>
      <c r="AJ1182">
        <v>593</v>
      </c>
      <c r="AK1182">
        <v>8</v>
      </c>
      <c r="AL1182">
        <v>0</v>
      </c>
      <c r="AM1182">
        <v>8</v>
      </c>
      <c r="AN1182">
        <v>0</v>
      </c>
      <c r="AO1182">
        <v>7</v>
      </c>
      <c r="AP1182">
        <v>9</v>
      </c>
      <c r="AQ1182">
        <v>0</v>
      </c>
      <c r="AR1182">
        <v>0</v>
      </c>
      <c r="AS1182">
        <v>0</v>
      </c>
      <c r="AT1182" t="s">
        <v>86</v>
      </c>
      <c r="AU1182" t="s">
        <v>86</v>
      </c>
      <c r="AV1182" t="s">
        <v>86</v>
      </c>
      <c r="AW1182" t="s">
        <v>86</v>
      </c>
      <c r="AX1182" t="s">
        <v>86</v>
      </c>
      <c r="AY1182" t="s">
        <v>86</v>
      </c>
      <c r="AZ1182" t="s">
        <v>86</v>
      </c>
      <c r="BA1182" t="s">
        <v>86</v>
      </c>
      <c r="BB1182" t="s">
        <v>86</v>
      </c>
      <c r="BC1182" t="s">
        <v>86</v>
      </c>
      <c r="BD1182" t="s">
        <v>86</v>
      </c>
      <c r="BE1182" t="s">
        <v>86</v>
      </c>
    </row>
    <row r="1183" spans="1:57" x14ac:dyDescent="0.45">
      <c r="A1183" t="s">
        <v>2594</v>
      </c>
      <c r="B1183" t="s">
        <v>77</v>
      </c>
      <c r="C1183" t="s">
        <v>2589</v>
      </c>
      <c r="D1183" t="s">
        <v>79</v>
      </c>
      <c r="E1183" s="2" t="str">
        <f>HYPERLINK("capsilon://?command=openfolder&amp;siteaddress=FAM.docvelocity-na8.net&amp;folderid=FX2CC1C878-D1AA-8A61-3740-6C667AB0F9FE","FX22037491")</f>
        <v>FX22037491</v>
      </c>
      <c r="F1183" t="s">
        <v>80</v>
      </c>
      <c r="G1183" t="s">
        <v>80</v>
      </c>
      <c r="H1183" t="s">
        <v>81</v>
      </c>
      <c r="I1183" t="s">
        <v>2590</v>
      </c>
      <c r="J1183">
        <v>234</v>
      </c>
      <c r="K1183" t="s">
        <v>83</v>
      </c>
      <c r="L1183" t="s">
        <v>84</v>
      </c>
      <c r="M1183" t="s">
        <v>85</v>
      </c>
      <c r="N1183">
        <v>2</v>
      </c>
      <c r="O1183" s="1">
        <v>44636.60733796296</v>
      </c>
      <c r="P1183" s="1">
        <v>44636.647291666668</v>
      </c>
      <c r="Q1183">
        <v>1831</v>
      </c>
      <c r="R1183">
        <v>1621</v>
      </c>
      <c r="S1183" t="b">
        <v>0</v>
      </c>
      <c r="T1183" t="s">
        <v>86</v>
      </c>
      <c r="U1183" t="b">
        <v>1</v>
      </c>
      <c r="V1183" t="s">
        <v>1895</v>
      </c>
      <c r="W1183" s="1">
        <v>44636.614849537036</v>
      </c>
      <c r="X1183">
        <v>648</v>
      </c>
      <c r="Y1183">
        <v>194</v>
      </c>
      <c r="Z1183">
        <v>0</v>
      </c>
      <c r="AA1183">
        <v>194</v>
      </c>
      <c r="AB1183">
        <v>0</v>
      </c>
      <c r="AC1183">
        <v>17</v>
      </c>
      <c r="AD1183">
        <v>40</v>
      </c>
      <c r="AE1183">
        <v>0</v>
      </c>
      <c r="AF1183">
        <v>0</v>
      </c>
      <c r="AG1183">
        <v>0</v>
      </c>
      <c r="AH1183" t="s">
        <v>91</v>
      </c>
      <c r="AI1183" s="1">
        <v>44636.647291666668</v>
      </c>
      <c r="AJ1183">
        <v>973</v>
      </c>
      <c r="AK1183">
        <v>1</v>
      </c>
      <c r="AL1183">
        <v>0</v>
      </c>
      <c r="AM1183">
        <v>1</v>
      </c>
      <c r="AN1183">
        <v>0</v>
      </c>
      <c r="AO1183">
        <v>1</v>
      </c>
      <c r="AP1183">
        <v>39</v>
      </c>
      <c r="AQ1183">
        <v>0</v>
      </c>
      <c r="AR1183">
        <v>0</v>
      </c>
      <c r="AS1183">
        <v>0</v>
      </c>
      <c r="AT1183" t="s">
        <v>86</v>
      </c>
      <c r="AU1183" t="s">
        <v>86</v>
      </c>
      <c r="AV1183" t="s">
        <v>86</v>
      </c>
      <c r="AW1183" t="s">
        <v>86</v>
      </c>
      <c r="AX1183" t="s">
        <v>86</v>
      </c>
      <c r="AY1183" t="s">
        <v>86</v>
      </c>
      <c r="AZ1183" t="s">
        <v>86</v>
      </c>
      <c r="BA1183" t="s">
        <v>86</v>
      </c>
      <c r="BB1183" t="s">
        <v>86</v>
      </c>
      <c r="BC1183" t="s">
        <v>86</v>
      </c>
      <c r="BD1183" t="s">
        <v>86</v>
      </c>
      <c r="BE1183" t="s">
        <v>86</v>
      </c>
    </row>
    <row r="1184" spans="1:57" x14ac:dyDescent="0.45">
      <c r="A1184" t="s">
        <v>2595</v>
      </c>
      <c r="B1184" t="s">
        <v>77</v>
      </c>
      <c r="C1184" t="s">
        <v>2554</v>
      </c>
      <c r="D1184" t="s">
        <v>79</v>
      </c>
      <c r="E1184" s="2" t="str">
        <f>HYPERLINK("capsilon://?command=openfolder&amp;siteaddress=FAM.docvelocity-na8.net&amp;folderid=FX75552413-5658-2F29-E567-693EC196377D","FX22037146")</f>
        <v>FX22037146</v>
      </c>
      <c r="F1184" t="s">
        <v>80</v>
      </c>
      <c r="G1184" t="s">
        <v>80</v>
      </c>
      <c r="H1184" t="s">
        <v>81</v>
      </c>
      <c r="I1184" t="s">
        <v>2555</v>
      </c>
      <c r="J1184">
        <v>224</v>
      </c>
      <c r="K1184" t="s">
        <v>83</v>
      </c>
      <c r="L1184" t="s">
        <v>84</v>
      </c>
      <c r="M1184" t="s">
        <v>85</v>
      </c>
      <c r="N1184">
        <v>2</v>
      </c>
      <c r="O1184" s="1">
        <v>44636.611504629633</v>
      </c>
      <c r="P1184" s="1">
        <v>44636.656736111108</v>
      </c>
      <c r="Q1184">
        <v>1759</v>
      </c>
      <c r="R1184">
        <v>2149</v>
      </c>
      <c r="S1184" t="b">
        <v>0</v>
      </c>
      <c r="T1184" t="s">
        <v>86</v>
      </c>
      <c r="U1184" t="b">
        <v>1</v>
      </c>
      <c r="V1184" t="s">
        <v>1841</v>
      </c>
      <c r="W1184" s="1">
        <v>44636.62699074074</v>
      </c>
      <c r="X1184">
        <v>1323</v>
      </c>
      <c r="Y1184">
        <v>168</v>
      </c>
      <c r="Z1184">
        <v>0</v>
      </c>
      <c r="AA1184">
        <v>168</v>
      </c>
      <c r="AB1184">
        <v>0</v>
      </c>
      <c r="AC1184">
        <v>72</v>
      </c>
      <c r="AD1184">
        <v>56</v>
      </c>
      <c r="AE1184">
        <v>0</v>
      </c>
      <c r="AF1184">
        <v>0</v>
      </c>
      <c r="AG1184">
        <v>0</v>
      </c>
      <c r="AH1184" t="s">
        <v>91</v>
      </c>
      <c r="AI1184" s="1">
        <v>44636.656736111108</v>
      </c>
      <c r="AJ1184">
        <v>815</v>
      </c>
      <c r="AK1184">
        <v>2</v>
      </c>
      <c r="AL1184">
        <v>0</v>
      </c>
      <c r="AM1184">
        <v>2</v>
      </c>
      <c r="AN1184">
        <v>0</v>
      </c>
      <c r="AO1184">
        <v>2</v>
      </c>
      <c r="AP1184">
        <v>54</v>
      </c>
      <c r="AQ1184">
        <v>0</v>
      </c>
      <c r="AR1184">
        <v>0</v>
      </c>
      <c r="AS1184">
        <v>0</v>
      </c>
      <c r="AT1184" t="s">
        <v>86</v>
      </c>
      <c r="AU1184" t="s">
        <v>86</v>
      </c>
      <c r="AV1184" t="s">
        <v>86</v>
      </c>
      <c r="AW1184" t="s">
        <v>86</v>
      </c>
      <c r="AX1184" t="s">
        <v>86</v>
      </c>
      <c r="AY1184" t="s">
        <v>86</v>
      </c>
      <c r="AZ1184" t="s">
        <v>86</v>
      </c>
      <c r="BA1184" t="s">
        <v>86</v>
      </c>
      <c r="BB1184" t="s">
        <v>86</v>
      </c>
      <c r="BC1184" t="s">
        <v>86</v>
      </c>
      <c r="BD1184" t="s">
        <v>86</v>
      </c>
      <c r="BE1184" t="s">
        <v>86</v>
      </c>
    </row>
    <row r="1185" spans="1:57" x14ac:dyDescent="0.45">
      <c r="A1185" t="s">
        <v>2596</v>
      </c>
      <c r="B1185" t="s">
        <v>77</v>
      </c>
      <c r="C1185" t="s">
        <v>1327</v>
      </c>
      <c r="D1185" t="s">
        <v>79</v>
      </c>
      <c r="E1185" s="2" t="str">
        <f>HYPERLINK("capsilon://?command=openfolder&amp;siteaddress=FAM.docvelocity-na8.net&amp;folderid=FX6F12CD4B-869C-DF20-C816-E6A92C8A1FED","FX22034295")</f>
        <v>FX22034295</v>
      </c>
      <c r="F1185" t="s">
        <v>80</v>
      </c>
      <c r="G1185" t="s">
        <v>80</v>
      </c>
      <c r="H1185" t="s">
        <v>81</v>
      </c>
      <c r="I1185" t="s">
        <v>2597</v>
      </c>
      <c r="J1185">
        <v>44</v>
      </c>
      <c r="K1185" t="s">
        <v>83</v>
      </c>
      <c r="L1185" t="s">
        <v>84</v>
      </c>
      <c r="M1185" t="s">
        <v>85</v>
      </c>
      <c r="N1185">
        <v>2</v>
      </c>
      <c r="O1185" s="1">
        <v>44636.61341435185</v>
      </c>
      <c r="P1185" s="1">
        <v>44636.664143518516</v>
      </c>
      <c r="Q1185">
        <v>4130</v>
      </c>
      <c r="R1185">
        <v>253</v>
      </c>
      <c r="S1185" t="b">
        <v>0</v>
      </c>
      <c r="T1185" t="s">
        <v>86</v>
      </c>
      <c r="U1185" t="b">
        <v>0</v>
      </c>
      <c r="V1185" t="s">
        <v>1797</v>
      </c>
      <c r="W1185" s="1">
        <v>44636.615300925929</v>
      </c>
      <c r="X1185">
        <v>158</v>
      </c>
      <c r="Y1185">
        <v>39</v>
      </c>
      <c r="Z1185">
        <v>0</v>
      </c>
      <c r="AA1185">
        <v>39</v>
      </c>
      <c r="AB1185">
        <v>0</v>
      </c>
      <c r="AC1185">
        <v>1</v>
      </c>
      <c r="AD1185">
        <v>5</v>
      </c>
      <c r="AE1185">
        <v>0</v>
      </c>
      <c r="AF1185">
        <v>0</v>
      </c>
      <c r="AG1185">
        <v>0</v>
      </c>
      <c r="AH1185" t="s">
        <v>122</v>
      </c>
      <c r="AI1185" s="1">
        <v>44636.664143518516</v>
      </c>
      <c r="AJ1185">
        <v>76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5</v>
      </c>
      <c r="AQ1185">
        <v>0</v>
      </c>
      <c r="AR1185">
        <v>0</v>
      </c>
      <c r="AS1185">
        <v>0</v>
      </c>
      <c r="AT1185" t="s">
        <v>86</v>
      </c>
      <c r="AU1185" t="s">
        <v>86</v>
      </c>
      <c r="AV1185" t="s">
        <v>86</v>
      </c>
      <c r="AW1185" t="s">
        <v>86</v>
      </c>
      <c r="AX1185" t="s">
        <v>86</v>
      </c>
      <c r="AY1185" t="s">
        <v>86</v>
      </c>
      <c r="AZ1185" t="s">
        <v>86</v>
      </c>
      <c r="BA1185" t="s">
        <v>86</v>
      </c>
      <c r="BB1185" t="s">
        <v>86</v>
      </c>
      <c r="BC1185" t="s">
        <v>86</v>
      </c>
      <c r="BD1185" t="s">
        <v>86</v>
      </c>
      <c r="BE1185" t="s">
        <v>86</v>
      </c>
    </row>
    <row r="1186" spans="1:57" x14ac:dyDescent="0.45">
      <c r="A1186" t="s">
        <v>2598</v>
      </c>
      <c r="B1186" t="s">
        <v>77</v>
      </c>
      <c r="C1186" t="s">
        <v>2575</v>
      </c>
      <c r="D1186" t="s">
        <v>79</v>
      </c>
      <c r="E1186" s="2" t="str">
        <f>HYPERLINK("capsilon://?command=openfolder&amp;siteaddress=FAM.docvelocity-na8.net&amp;folderid=FX417AB949-E6B0-3B4A-FA23-A753861DD28F","FX22035353")</f>
        <v>FX22035353</v>
      </c>
      <c r="F1186" t="s">
        <v>80</v>
      </c>
      <c r="G1186" t="s">
        <v>80</v>
      </c>
      <c r="H1186" t="s">
        <v>81</v>
      </c>
      <c r="I1186" t="s">
        <v>2576</v>
      </c>
      <c r="J1186">
        <v>961</v>
      </c>
      <c r="K1186" t="s">
        <v>83</v>
      </c>
      <c r="L1186" t="s">
        <v>84</v>
      </c>
      <c r="M1186" t="s">
        <v>85</v>
      </c>
      <c r="N1186">
        <v>2</v>
      </c>
      <c r="O1186" s="1">
        <v>44636.614351851851</v>
      </c>
      <c r="P1186" s="1">
        <v>44637.245763888888</v>
      </c>
      <c r="Q1186">
        <v>35798</v>
      </c>
      <c r="R1186">
        <v>18756</v>
      </c>
      <c r="S1186" t="b">
        <v>0</v>
      </c>
      <c r="T1186" t="s">
        <v>86</v>
      </c>
      <c r="U1186" t="b">
        <v>1</v>
      </c>
      <c r="V1186" t="s">
        <v>2599</v>
      </c>
      <c r="W1186" s="1">
        <v>44636.765335648146</v>
      </c>
      <c r="X1186">
        <v>12756</v>
      </c>
      <c r="Y1186">
        <v>942</v>
      </c>
      <c r="Z1186">
        <v>0</v>
      </c>
      <c r="AA1186">
        <v>942</v>
      </c>
      <c r="AB1186">
        <v>0</v>
      </c>
      <c r="AC1186">
        <v>375</v>
      </c>
      <c r="AD1186">
        <v>19</v>
      </c>
      <c r="AE1186">
        <v>0</v>
      </c>
      <c r="AF1186">
        <v>0</v>
      </c>
      <c r="AG1186">
        <v>0</v>
      </c>
      <c r="AH1186" t="s">
        <v>152</v>
      </c>
      <c r="AI1186" s="1">
        <v>44637.245763888888</v>
      </c>
      <c r="AJ1186">
        <v>1471</v>
      </c>
      <c r="AK1186">
        <v>55</v>
      </c>
      <c r="AL1186">
        <v>0</v>
      </c>
      <c r="AM1186">
        <v>55</v>
      </c>
      <c r="AN1186">
        <v>141</v>
      </c>
      <c r="AO1186">
        <v>55</v>
      </c>
      <c r="AP1186">
        <v>-36</v>
      </c>
      <c r="AQ1186">
        <v>0</v>
      </c>
      <c r="AR1186">
        <v>0</v>
      </c>
      <c r="AS1186">
        <v>0</v>
      </c>
      <c r="AT1186" t="s">
        <v>86</v>
      </c>
      <c r="AU1186" t="s">
        <v>86</v>
      </c>
      <c r="AV1186" t="s">
        <v>86</v>
      </c>
      <c r="AW1186" t="s">
        <v>86</v>
      </c>
      <c r="AX1186" t="s">
        <v>86</v>
      </c>
      <c r="AY1186" t="s">
        <v>86</v>
      </c>
      <c r="AZ1186" t="s">
        <v>86</v>
      </c>
      <c r="BA1186" t="s">
        <v>86</v>
      </c>
      <c r="BB1186" t="s">
        <v>86</v>
      </c>
      <c r="BC1186" t="s">
        <v>86</v>
      </c>
      <c r="BD1186" t="s">
        <v>86</v>
      </c>
      <c r="BE1186" t="s">
        <v>86</v>
      </c>
    </row>
    <row r="1187" spans="1:57" x14ac:dyDescent="0.45">
      <c r="A1187" t="s">
        <v>2600</v>
      </c>
      <c r="B1187" t="s">
        <v>77</v>
      </c>
      <c r="C1187" t="s">
        <v>1327</v>
      </c>
      <c r="D1187" t="s">
        <v>79</v>
      </c>
      <c r="E1187" s="2" t="str">
        <f t="shared" ref="E1187:E1193" si="22">HYPERLINK("capsilon://?command=openfolder&amp;siteaddress=FAM.docvelocity-na8.net&amp;folderid=FX6F12CD4B-869C-DF20-C816-E6A92C8A1FED","FX22034295")</f>
        <v>FX22034295</v>
      </c>
      <c r="F1187" t="s">
        <v>80</v>
      </c>
      <c r="G1187" t="s">
        <v>80</v>
      </c>
      <c r="H1187" t="s">
        <v>81</v>
      </c>
      <c r="I1187" t="s">
        <v>2601</v>
      </c>
      <c r="J1187">
        <v>28</v>
      </c>
      <c r="K1187" t="s">
        <v>83</v>
      </c>
      <c r="L1187" t="s">
        <v>84</v>
      </c>
      <c r="M1187" t="s">
        <v>85</v>
      </c>
      <c r="N1187">
        <v>2</v>
      </c>
      <c r="O1187" s="1">
        <v>44636.614699074074</v>
      </c>
      <c r="P1187" s="1">
        <v>44636.664537037039</v>
      </c>
      <c r="Q1187">
        <v>3799</v>
      </c>
      <c r="R1187">
        <v>507</v>
      </c>
      <c r="S1187" t="b">
        <v>0</v>
      </c>
      <c r="T1187" t="s">
        <v>86</v>
      </c>
      <c r="U1187" t="b">
        <v>0</v>
      </c>
      <c r="V1187" t="s">
        <v>2108</v>
      </c>
      <c r="W1187" s="1">
        <v>44636.620254629626</v>
      </c>
      <c r="X1187">
        <v>473</v>
      </c>
      <c r="Y1187">
        <v>21</v>
      </c>
      <c r="Z1187">
        <v>0</v>
      </c>
      <c r="AA1187">
        <v>21</v>
      </c>
      <c r="AB1187">
        <v>0</v>
      </c>
      <c r="AC1187">
        <v>14</v>
      </c>
      <c r="AD1187">
        <v>7</v>
      </c>
      <c r="AE1187">
        <v>0</v>
      </c>
      <c r="AF1187">
        <v>0</v>
      </c>
      <c r="AG1187">
        <v>0</v>
      </c>
      <c r="AH1187" t="s">
        <v>122</v>
      </c>
      <c r="AI1187" s="1">
        <v>44636.664537037039</v>
      </c>
      <c r="AJ1187">
        <v>34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7</v>
      </c>
      <c r="AQ1187">
        <v>0</v>
      </c>
      <c r="AR1187">
        <v>0</v>
      </c>
      <c r="AS1187">
        <v>0</v>
      </c>
      <c r="AT1187" t="s">
        <v>86</v>
      </c>
      <c r="AU1187" t="s">
        <v>86</v>
      </c>
      <c r="AV1187" t="s">
        <v>86</v>
      </c>
      <c r="AW1187" t="s">
        <v>86</v>
      </c>
      <c r="AX1187" t="s">
        <v>86</v>
      </c>
      <c r="AY1187" t="s">
        <v>86</v>
      </c>
      <c r="AZ1187" t="s">
        <v>86</v>
      </c>
      <c r="BA1187" t="s">
        <v>86</v>
      </c>
      <c r="BB1187" t="s">
        <v>86</v>
      </c>
      <c r="BC1187" t="s">
        <v>86</v>
      </c>
      <c r="BD1187" t="s">
        <v>86</v>
      </c>
      <c r="BE1187" t="s">
        <v>86</v>
      </c>
    </row>
    <row r="1188" spans="1:57" x14ac:dyDescent="0.45">
      <c r="A1188" t="s">
        <v>2602</v>
      </c>
      <c r="B1188" t="s">
        <v>77</v>
      </c>
      <c r="C1188" t="s">
        <v>1327</v>
      </c>
      <c r="D1188" t="s">
        <v>79</v>
      </c>
      <c r="E1188" s="2" t="str">
        <f t="shared" si="22"/>
        <v>FX22034295</v>
      </c>
      <c r="F1188" t="s">
        <v>80</v>
      </c>
      <c r="G1188" t="s">
        <v>80</v>
      </c>
      <c r="H1188" t="s">
        <v>81</v>
      </c>
      <c r="I1188" t="s">
        <v>2603</v>
      </c>
      <c r="J1188">
        <v>44</v>
      </c>
      <c r="K1188" t="s">
        <v>83</v>
      </c>
      <c r="L1188" t="s">
        <v>84</v>
      </c>
      <c r="M1188" t="s">
        <v>85</v>
      </c>
      <c r="N1188">
        <v>2</v>
      </c>
      <c r="O1188" s="1">
        <v>44636.614953703705</v>
      </c>
      <c r="P1188" s="1">
        <v>44636.665046296293</v>
      </c>
      <c r="Q1188">
        <v>4118</v>
      </c>
      <c r="R1188">
        <v>210</v>
      </c>
      <c r="S1188" t="b">
        <v>0</v>
      </c>
      <c r="T1188" t="s">
        <v>86</v>
      </c>
      <c r="U1188" t="b">
        <v>0</v>
      </c>
      <c r="V1188" t="s">
        <v>1895</v>
      </c>
      <c r="W1188" s="1">
        <v>44636.617129629631</v>
      </c>
      <c r="X1188">
        <v>166</v>
      </c>
      <c r="Y1188">
        <v>39</v>
      </c>
      <c r="Z1188">
        <v>0</v>
      </c>
      <c r="AA1188">
        <v>39</v>
      </c>
      <c r="AB1188">
        <v>0</v>
      </c>
      <c r="AC1188">
        <v>2</v>
      </c>
      <c r="AD1188">
        <v>5</v>
      </c>
      <c r="AE1188">
        <v>0</v>
      </c>
      <c r="AF1188">
        <v>0</v>
      </c>
      <c r="AG1188">
        <v>0</v>
      </c>
      <c r="AH1188" t="s">
        <v>122</v>
      </c>
      <c r="AI1188" s="1">
        <v>44636.665046296293</v>
      </c>
      <c r="AJ1188">
        <v>44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5</v>
      </c>
      <c r="AQ1188">
        <v>0</v>
      </c>
      <c r="AR1188">
        <v>0</v>
      </c>
      <c r="AS1188">
        <v>0</v>
      </c>
      <c r="AT1188" t="s">
        <v>86</v>
      </c>
      <c r="AU1188" t="s">
        <v>86</v>
      </c>
      <c r="AV1188" t="s">
        <v>86</v>
      </c>
      <c r="AW1188" t="s">
        <v>86</v>
      </c>
      <c r="AX1188" t="s">
        <v>86</v>
      </c>
      <c r="AY1188" t="s">
        <v>86</v>
      </c>
      <c r="AZ1188" t="s">
        <v>86</v>
      </c>
      <c r="BA1188" t="s">
        <v>86</v>
      </c>
      <c r="BB1188" t="s">
        <v>86</v>
      </c>
      <c r="BC1188" t="s">
        <v>86</v>
      </c>
      <c r="BD1188" t="s">
        <v>86</v>
      </c>
      <c r="BE1188" t="s">
        <v>86</v>
      </c>
    </row>
    <row r="1189" spans="1:57" x14ac:dyDescent="0.45">
      <c r="A1189" t="s">
        <v>2604</v>
      </c>
      <c r="B1189" t="s">
        <v>77</v>
      </c>
      <c r="C1189" t="s">
        <v>1327</v>
      </c>
      <c r="D1189" t="s">
        <v>79</v>
      </c>
      <c r="E1189" s="2" t="str">
        <f t="shared" si="22"/>
        <v>FX22034295</v>
      </c>
      <c r="F1189" t="s">
        <v>80</v>
      </c>
      <c r="G1189" t="s">
        <v>80</v>
      </c>
      <c r="H1189" t="s">
        <v>81</v>
      </c>
      <c r="I1189" t="s">
        <v>2605</v>
      </c>
      <c r="J1189">
        <v>44</v>
      </c>
      <c r="K1189" t="s">
        <v>83</v>
      </c>
      <c r="L1189" t="s">
        <v>84</v>
      </c>
      <c r="M1189" t="s">
        <v>85</v>
      </c>
      <c r="N1189">
        <v>2</v>
      </c>
      <c r="O1189" s="1">
        <v>44636.61509259259</v>
      </c>
      <c r="P1189" s="1">
        <v>44636.665601851855</v>
      </c>
      <c r="Q1189">
        <v>4197</v>
      </c>
      <c r="R1189">
        <v>167</v>
      </c>
      <c r="S1189" t="b">
        <v>0</v>
      </c>
      <c r="T1189" t="s">
        <v>86</v>
      </c>
      <c r="U1189" t="b">
        <v>0</v>
      </c>
      <c r="V1189" t="s">
        <v>1797</v>
      </c>
      <c r="W1189" s="1">
        <v>44636.616701388892</v>
      </c>
      <c r="X1189">
        <v>120</v>
      </c>
      <c r="Y1189">
        <v>39</v>
      </c>
      <c r="Z1189">
        <v>0</v>
      </c>
      <c r="AA1189">
        <v>39</v>
      </c>
      <c r="AB1189">
        <v>0</v>
      </c>
      <c r="AC1189">
        <v>1</v>
      </c>
      <c r="AD1189">
        <v>5</v>
      </c>
      <c r="AE1189">
        <v>0</v>
      </c>
      <c r="AF1189">
        <v>0</v>
      </c>
      <c r="AG1189">
        <v>0</v>
      </c>
      <c r="AH1189" t="s">
        <v>122</v>
      </c>
      <c r="AI1189" s="1">
        <v>44636.665601851855</v>
      </c>
      <c r="AJ1189">
        <v>47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5</v>
      </c>
      <c r="AQ1189">
        <v>0</v>
      </c>
      <c r="AR1189">
        <v>0</v>
      </c>
      <c r="AS1189">
        <v>0</v>
      </c>
      <c r="AT1189" t="s">
        <v>86</v>
      </c>
      <c r="AU1189" t="s">
        <v>86</v>
      </c>
      <c r="AV1189" t="s">
        <v>86</v>
      </c>
      <c r="AW1189" t="s">
        <v>86</v>
      </c>
      <c r="AX1189" t="s">
        <v>86</v>
      </c>
      <c r="AY1189" t="s">
        <v>86</v>
      </c>
      <c r="AZ1189" t="s">
        <v>86</v>
      </c>
      <c r="BA1189" t="s">
        <v>86</v>
      </c>
      <c r="BB1189" t="s">
        <v>86</v>
      </c>
      <c r="BC1189" t="s">
        <v>86</v>
      </c>
      <c r="BD1189" t="s">
        <v>86</v>
      </c>
      <c r="BE1189" t="s">
        <v>86</v>
      </c>
    </row>
    <row r="1190" spans="1:57" x14ac:dyDescent="0.45">
      <c r="A1190" t="s">
        <v>2606</v>
      </c>
      <c r="B1190" t="s">
        <v>77</v>
      </c>
      <c r="C1190" t="s">
        <v>1327</v>
      </c>
      <c r="D1190" t="s">
        <v>79</v>
      </c>
      <c r="E1190" s="2" t="str">
        <f t="shared" si="22"/>
        <v>FX22034295</v>
      </c>
      <c r="F1190" t="s">
        <v>80</v>
      </c>
      <c r="G1190" t="s">
        <v>80</v>
      </c>
      <c r="H1190" t="s">
        <v>81</v>
      </c>
      <c r="I1190" t="s">
        <v>2607</v>
      </c>
      <c r="J1190">
        <v>44</v>
      </c>
      <c r="K1190" t="s">
        <v>83</v>
      </c>
      <c r="L1190" t="s">
        <v>84</v>
      </c>
      <c r="M1190" t="s">
        <v>85</v>
      </c>
      <c r="N1190">
        <v>2</v>
      </c>
      <c r="O1190" s="1">
        <v>44636.615254629629</v>
      </c>
      <c r="P1190" s="1">
        <v>44636.666377314818</v>
      </c>
      <c r="Q1190">
        <v>4145</v>
      </c>
      <c r="R1190">
        <v>272</v>
      </c>
      <c r="S1190" t="b">
        <v>0</v>
      </c>
      <c r="T1190" t="s">
        <v>86</v>
      </c>
      <c r="U1190" t="b">
        <v>0</v>
      </c>
      <c r="V1190" t="s">
        <v>1825</v>
      </c>
      <c r="W1190" s="1">
        <v>44636.617997685185</v>
      </c>
      <c r="X1190">
        <v>199</v>
      </c>
      <c r="Y1190">
        <v>39</v>
      </c>
      <c r="Z1190">
        <v>0</v>
      </c>
      <c r="AA1190">
        <v>39</v>
      </c>
      <c r="AB1190">
        <v>0</v>
      </c>
      <c r="AC1190">
        <v>0</v>
      </c>
      <c r="AD1190">
        <v>5</v>
      </c>
      <c r="AE1190">
        <v>0</v>
      </c>
      <c r="AF1190">
        <v>0</v>
      </c>
      <c r="AG1190">
        <v>0</v>
      </c>
      <c r="AH1190" t="s">
        <v>122</v>
      </c>
      <c r="AI1190" s="1">
        <v>44636.666377314818</v>
      </c>
      <c r="AJ1190">
        <v>66</v>
      </c>
      <c r="AK1190">
        <v>2</v>
      </c>
      <c r="AL1190">
        <v>0</v>
      </c>
      <c r="AM1190">
        <v>2</v>
      </c>
      <c r="AN1190">
        <v>0</v>
      </c>
      <c r="AO1190">
        <v>2</v>
      </c>
      <c r="AP1190">
        <v>3</v>
      </c>
      <c r="AQ1190">
        <v>0</v>
      </c>
      <c r="AR1190">
        <v>0</v>
      </c>
      <c r="AS1190">
        <v>0</v>
      </c>
      <c r="AT1190" t="s">
        <v>86</v>
      </c>
      <c r="AU1190" t="s">
        <v>86</v>
      </c>
      <c r="AV1190" t="s">
        <v>86</v>
      </c>
      <c r="AW1190" t="s">
        <v>86</v>
      </c>
      <c r="AX1190" t="s">
        <v>86</v>
      </c>
      <c r="AY1190" t="s">
        <v>86</v>
      </c>
      <c r="AZ1190" t="s">
        <v>86</v>
      </c>
      <c r="BA1190" t="s">
        <v>86</v>
      </c>
      <c r="BB1190" t="s">
        <v>86</v>
      </c>
      <c r="BC1190" t="s">
        <v>86</v>
      </c>
      <c r="BD1190" t="s">
        <v>86</v>
      </c>
      <c r="BE1190" t="s">
        <v>86</v>
      </c>
    </row>
    <row r="1191" spans="1:57" x14ac:dyDescent="0.45">
      <c r="A1191" t="s">
        <v>2608</v>
      </c>
      <c r="B1191" t="s">
        <v>77</v>
      </c>
      <c r="C1191" t="s">
        <v>1327</v>
      </c>
      <c r="D1191" t="s">
        <v>79</v>
      </c>
      <c r="E1191" s="2" t="str">
        <f t="shared" si="22"/>
        <v>FX22034295</v>
      </c>
      <c r="F1191" t="s">
        <v>80</v>
      </c>
      <c r="G1191" t="s">
        <v>80</v>
      </c>
      <c r="H1191" t="s">
        <v>81</v>
      </c>
      <c r="I1191" t="s">
        <v>2609</v>
      </c>
      <c r="J1191">
        <v>44</v>
      </c>
      <c r="K1191" t="s">
        <v>83</v>
      </c>
      <c r="L1191" t="s">
        <v>84</v>
      </c>
      <c r="M1191" t="s">
        <v>85</v>
      </c>
      <c r="N1191">
        <v>2</v>
      </c>
      <c r="O1191" s="1">
        <v>44636.615856481483</v>
      </c>
      <c r="P1191" s="1">
        <v>44636.666932870372</v>
      </c>
      <c r="Q1191">
        <v>4240</v>
      </c>
      <c r="R1191">
        <v>173</v>
      </c>
      <c r="S1191" t="b">
        <v>0</v>
      </c>
      <c r="T1191" t="s">
        <v>86</v>
      </c>
      <c r="U1191" t="b">
        <v>0</v>
      </c>
      <c r="V1191" t="s">
        <v>1797</v>
      </c>
      <c r="W1191" s="1">
        <v>44636.618171296293</v>
      </c>
      <c r="X1191">
        <v>126</v>
      </c>
      <c r="Y1191">
        <v>39</v>
      </c>
      <c r="Z1191">
        <v>0</v>
      </c>
      <c r="AA1191">
        <v>39</v>
      </c>
      <c r="AB1191">
        <v>0</v>
      </c>
      <c r="AC1191">
        <v>2</v>
      </c>
      <c r="AD1191">
        <v>5</v>
      </c>
      <c r="AE1191">
        <v>0</v>
      </c>
      <c r="AF1191">
        <v>0</v>
      </c>
      <c r="AG1191">
        <v>0</v>
      </c>
      <c r="AH1191" t="s">
        <v>122</v>
      </c>
      <c r="AI1191" s="1">
        <v>44636.666932870372</v>
      </c>
      <c r="AJ1191">
        <v>47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5</v>
      </c>
      <c r="AQ1191">
        <v>0</v>
      </c>
      <c r="AR1191">
        <v>0</v>
      </c>
      <c r="AS1191">
        <v>0</v>
      </c>
      <c r="AT1191" t="s">
        <v>86</v>
      </c>
      <c r="AU1191" t="s">
        <v>86</v>
      </c>
      <c r="AV1191" t="s">
        <v>86</v>
      </c>
      <c r="AW1191" t="s">
        <v>86</v>
      </c>
      <c r="AX1191" t="s">
        <v>86</v>
      </c>
      <c r="AY1191" t="s">
        <v>86</v>
      </c>
      <c r="AZ1191" t="s">
        <v>86</v>
      </c>
      <c r="BA1191" t="s">
        <v>86</v>
      </c>
      <c r="BB1191" t="s">
        <v>86</v>
      </c>
      <c r="BC1191" t="s">
        <v>86</v>
      </c>
      <c r="BD1191" t="s">
        <v>86</v>
      </c>
      <c r="BE1191" t="s">
        <v>86</v>
      </c>
    </row>
    <row r="1192" spans="1:57" x14ac:dyDescent="0.45">
      <c r="A1192" t="s">
        <v>2610</v>
      </c>
      <c r="B1192" t="s">
        <v>77</v>
      </c>
      <c r="C1192" t="s">
        <v>1327</v>
      </c>
      <c r="D1192" t="s">
        <v>79</v>
      </c>
      <c r="E1192" s="2" t="str">
        <f t="shared" si="22"/>
        <v>FX22034295</v>
      </c>
      <c r="F1192" t="s">
        <v>80</v>
      </c>
      <c r="G1192" t="s">
        <v>80</v>
      </c>
      <c r="H1192" t="s">
        <v>81</v>
      </c>
      <c r="I1192" t="s">
        <v>2611</v>
      </c>
      <c r="J1192">
        <v>28</v>
      </c>
      <c r="K1192" t="s">
        <v>83</v>
      </c>
      <c r="L1192" t="s">
        <v>84</v>
      </c>
      <c r="M1192" t="s">
        <v>85</v>
      </c>
      <c r="N1192">
        <v>2</v>
      </c>
      <c r="O1192" s="1">
        <v>44636.61619212963</v>
      </c>
      <c r="P1192" s="1">
        <v>44636.667314814818</v>
      </c>
      <c r="Q1192">
        <v>4155</v>
      </c>
      <c r="R1192">
        <v>262</v>
      </c>
      <c r="S1192" t="b">
        <v>0</v>
      </c>
      <c r="T1192" t="s">
        <v>86</v>
      </c>
      <c r="U1192" t="b">
        <v>0</v>
      </c>
      <c r="V1192" t="s">
        <v>1895</v>
      </c>
      <c r="W1192" s="1">
        <v>44636.619803240741</v>
      </c>
      <c r="X1192">
        <v>230</v>
      </c>
      <c r="Y1192">
        <v>21</v>
      </c>
      <c r="Z1192">
        <v>0</v>
      </c>
      <c r="AA1192">
        <v>21</v>
      </c>
      <c r="AB1192">
        <v>0</v>
      </c>
      <c r="AC1192">
        <v>14</v>
      </c>
      <c r="AD1192">
        <v>7</v>
      </c>
      <c r="AE1192">
        <v>0</v>
      </c>
      <c r="AF1192">
        <v>0</v>
      </c>
      <c r="AG1192">
        <v>0</v>
      </c>
      <c r="AH1192" t="s">
        <v>122</v>
      </c>
      <c r="AI1192" s="1">
        <v>44636.667314814818</v>
      </c>
      <c r="AJ1192">
        <v>32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7</v>
      </c>
      <c r="AQ1192">
        <v>0</v>
      </c>
      <c r="AR1192">
        <v>0</v>
      </c>
      <c r="AS1192">
        <v>0</v>
      </c>
      <c r="AT1192" t="s">
        <v>86</v>
      </c>
      <c r="AU1192" t="s">
        <v>86</v>
      </c>
      <c r="AV1192" t="s">
        <v>86</v>
      </c>
      <c r="AW1192" t="s">
        <v>86</v>
      </c>
      <c r="AX1192" t="s">
        <v>86</v>
      </c>
      <c r="AY1192" t="s">
        <v>86</v>
      </c>
      <c r="AZ1192" t="s">
        <v>86</v>
      </c>
      <c r="BA1192" t="s">
        <v>86</v>
      </c>
      <c r="BB1192" t="s">
        <v>86</v>
      </c>
      <c r="BC1192" t="s">
        <v>86</v>
      </c>
      <c r="BD1192" t="s">
        <v>86</v>
      </c>
      <c r="BE1192" t="s">
        <v>86</v>
      </c>
    </row>
    <row r="1193" spans="1:57" x14ac:dyDescent="0.45">
      <c r="A1193" t="s">
        <v>2612</v>
      </c>
      <c r="B1193" t="s">
        <v>77</v>
      </c>
      <c r="C1193" t="s">
        <v>1327</v>
      </c>
      <c r="D1193" t="s">
        <v>79</v>
      </c>
      <c r="E1193" s="2" t="str">
        <f t="shared" si="22"/>
        <v>FX22034295</v>
      </c>
      <c r="F1193" t="s">
        <v>80</v>
      </c>
      <c r="G1193" t="s">
        <v>80</v>
      </c>
      <c r="H1193" t="s">
        <v>81</v>
      </c>
      <c r="I1193" t="s">
        <v>2613</v>
      </c>
      <c r="J1193">
        <v>28</v>
      </c>
      <c r="K1193" t="s">
        <v>83</v>
      </c>
      <c r="L1193" t="s">
        <v>84</v>
      </c>
      <c r="M1193" t="s">
        <v>85</v>
      </c>
      <c r="N1193">
        <v>2</v>
      </c>
      <c r="O1193" s="1">
        <v>44636.616226851853</v>
      </c>
      <c r="P1193" s="1">
        <v>44636.667858796296</v>
      </c>
      <c r="Q1193">
        <v>4263</v>
      </c>
      <c r="R1193">
        <v>198</v>
      </c>
      <c r="S1193" t="b">
        <v>0</v>
      </c>
      <c r="T1193" t="s">
        <v>86</v>
      </c>
      <c r="U1193" t="b">
        <v>0</v>
      </c>
      <c r="V1193" t="s">
        <v>1797</v>
      </c>
      <c r="W1193" s="1">
        <v>44636.619803240741</v>
      </c>
      <c r="X1193">
        <v>140</v>
      </c>
      <c r="Y1193">
        <v>21</v>
      </c>
      <c r="Z1193">
        <v>0</v>
      </c>
      <c r="AA1193">
        <v>21</v>
      </c>
      <c r="AB1193">
        <v>0</v>
      </c>
      <c r="AC1193">
        <v>2</v>
      </c>
      <c r="AD1193">
        <v>7</v>
      </c>
      <c r="AE1193">
        <v>0</v>
      </c>
      <c r="AF1193">
        <v>0</v>
      </c>
      <c r="AG1193">
        <v>0</v>
      </c>
      <c r="AH1193" t="s">
        <v>122</v>
      </c>
      <c r="AI1193" s="1">
        <v>44636.667858796296</v>
      </c>
      <c r="AJ1193">
        <v>46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7</v>
      </c>
      <c r="AQ1193">
        <v>0</v>
      </c>
      <c r="AR1193">
        <v>0</v>
      </c>
      <c r="AS1193">
        <v>0</v>
      </c>
      <c r="AT1193" t="s">
        <v>86</v>
      </c>
      <c r="AU1193" t="s">
        <v>86</v>
      </c>
      <c r="AV1193" t="s">
        <v>86</v>
      </c>
      <c r="AW1193" t="s">
        <v>86</v>
      </c>
      <c r="AX1193" t="s">
        <v>86</v>
      </c>
      <c r="AY1193" t="s">
        <v>86</v>
      </c>
      <c r="AZ1193" t="s">
        <v>86</v>
      </c>
      <c r="BA1193" t="s">
        <v>86</v>
      </c>
      <c r="BB1193" t="s">
        <v>86</v>
      </c>
      <c r="BC1193" t="s">
        <v>86</v>
      </c>
      <c r="BD1193" t="s">
        <v>86</v>
      </c>
      <c r="BE1193" t="s">
        <v>86</v>
      </c>
    </row>
    <row r="1194" spans="1:57" x14ac:dyDescent="0.45">
      <c r="A1194" t="s">
        <v>2614</v>
      </c>
      <c r="B1194" t="s">
        <v>77</v>
      </c>
      <c r="C1194" t="s">
        <v>2547</v>
      </c>
      <c r="D1194" t="s">
        <v>79</v>
      </c>
      <c r="E1194" s="2" t="str">
        <f>HYPERLINK("capsilon://?command=openfolder&amp;siteaddress=FAM.docvelocity-na8.net&amp;folderid=FXBD502DAA-89EF-E440-BB34-773FD325FA77","FX2203662")</f>
        <v>FX2203662</v>
      </c>
      <c r="F1194" t="s">
        <v>80</v>
      </c>
      <c r="G1194" t="s">
        <v>80</v>
      </c>
      <c r="H1194" t="s">
        <v>81</v>
      </c>
      <c r="I1194" t="s">
        <v>2548</v>
      </c>
      <c r="J1194">
        <v>0</v>
      </c>
      <c r="K1194" t="s">
        <v>83</v>
      </c>
      <c r="L1194" t="s">
        <v>84</v>
      </c>
      <c r="M1194" t="s">
        <v>85</v>
      </c>
      <c r="N1194">
        <v>2</v>
      </c>
      <c r="O1194" s="1">
        <v>44622.203750000001</v>
      </c>
      <c r="P1194" s="1">
        <v>44622.518634259257</v>
      </c>
      <c r="Q1194">
        <v>19071</v>
      </c>
      <c r="R1194">
        <v>8135</v>
      </c>
      <c r="S1194" t="b">
        <v>0</v>
      </c>
      <c r="T1194" t="s">
        <v>86</v>
      </c>
      <c r="U1194" t="b">
        <v>1</v>
      </c>
      <c r="V1194" t="s">
        <v>118</v>
      </c>
      <c r="W1194" s="1">
        <v>44622.272048611114</v>
      </c>
      <c r="X1194">
        <v>5394</v>
      </c>
      <c r="Y1194">
        <v>363</v>
      </c>
      <c r="Z1194">
        <v>0</v>
      </c>
      <c r="AA1194">
        <v>363</v>
      </c>
      <c r="AB1194">
        <v>0</v>
      </c>
      <c r="AC1194">
        <v>208</v>
      </c>
      <c r="AD1194">
        <v>-363</v>
      </c>
      <c r="AE1194">
        <v>0</v>
      </c>
      <c r="AF1194">
        <v>0</v>
      </c>
      <c r="AG1194">
        <v>0</v>
      </c>
      <c r="AH1194" t="s">
        <v>92</v>
      </c>
      <c r="AI1194" s="1">
        <v>44622.518634259257</v>
      </c>
      <c r="AJ1194">
        <v>2516</v>
      </c>
      <c r="AK1194">
        <v>2</v>
      </c>
      <c r="AL1194">
        <v>0</v>
      </c>
      <c r="AM1194">
        <v>2</v>
      </c>
      <c r="AN1194">
        <v>0</v>
      </c>
      <c r="AO1194">
        <v>2</v>
      </c>
      <c r="AP1194">
        <v>-365</v>
      </c>
      <c r="AQ1194">
        <v>0</v>
      </c>
      <c r="AR1194">
        <v>0</v>
      </c>
      <c r="AS1194">
        <v>0</v>
      </c>
      <c r="AT1194" t="s">
        <v>86</v>
      </c>
      <c r="AU1194" t="s">
        <v>86</v>
      </c>
      <c r="AV1194" t="s">
        <v>86</v>
      </c>
      <c r="AW1194" t="s">
        <v>86</v>
      </c>
      <c r="AX1194" t="s">
        <v>86</v>
      </c>
      <c r="AY1194" t="s">
        <v>86</v>
      </c>
      <c r="AZ1194" t="s">
        <v>86</v>
      </c>
      <c r="BA1194" t="s">
        <v>86</v>
      </c>
      <c r="BB1194" t="s">
        <v>86</v>
      </c>
      <c r="BC1194" t="s">
        <v>86</v>
      </c>
      <c r="BD1194" t="s">
        <v>86</v>
      </c>
      <c r="BE1194" t="s">
        <v>86</v>
      </c>
    </row>
    <row r="1195" spans="1:57" x14ac:dyDescent="0.45">
      <c r="A1195" t="s">
        <v>2615</v>
      </c>
      <c r="B1195" t="s">
        <v>77</v>
      </c>
      <c r="C1195" t="s">
        <v>1327</v>
      </c>
      <c r="D1195" t="s">
        <v>79</v>
      </c>
      <c r="E1195" s="2" t="str">
        <f>HYPERLINK("capsilon://?command=openfolder&amp;siteaddress=FAM.docvelocity-na8.net&amp;folderid=FX6F12CD4B-869C-DF20-C816-E6A92C8A1FED","FX22034295")</f>
        <v>FX22034295</v>
      </c>
      <c r="F1195" t="s">
        <v>80</v>
      </c>
      <c r="G1195" t="s">
        <v>80</v>
      </c>
      <c r="H1195" t="s">
        <v>81</v>
      </c>
      <c r="I1195" t="s">
        <v>2616</v>
      </c>
      <c r="J1195">
        <v>28</v>
      </c>
      <c r="K1195" t="s">
        <v>83</v>
      </c>
      <c r="L1195" t="s">
        <v>84</v>
      </c>
      <c r="M1195" t="s">
        <v>85</v>
      </c>
      <c r="N1195">
        <v>2</v>
      </c>
      <c r="O1195" s="1">
        <v>44636.616481481484</v>
      </c>
      <c r="P1195" s="1">
        <v>44636.668680555558</v>
      </c>
      <c r="Q1195">
        <v>4286</v>
      </c>
      <c r="R1195">
        <v>224</v>
      </c>
      <c r="S1195" t="b">
        <v>0</v>
      </c>
      <c r="T1195" t="s">
        <v>86</v>
      </c>
      <c r="U1195" t="b">
        <v>0</v>
      </c>
      <c r="V1195" t="s">
        <v>2617</v>
      </c>
      <c r="W1195" s="1">
        <v>44636.620416666665</v>
      </c>
      <c r="X1195">
        <v>142</v>
      </c>
      <c r="Y1195">
        <v>21</v>
      </c>
      <c r="Z1195">
        <v>0</v>
      </c>
      <c r="AA1195">
        <v>21</v>
      </c>
      <c r="AB1195">
        <v>0</v>
      </c>
      <c r="AC1195">
        <v>0</v>
      </c>
      <c r="AD1195">
        <v>7</v>
      </c>
      <c r="AE1195">
        <v>0</v>
      </c>
      <c r="AF1195">
        <v>0</v>
      </c>
      <c r="AG1195">
        <v>0</v>
      </c>
      <c r="AH1195" t="s">
        <v>122</v>
      </c>
      <c r="AI1195" s="1">
        <v>44636.668680555558</v>
      </c>
      <c r="AJ1195">
        <v>70</v>
      </c>
      <c r="AK1195">
        <v>3</v>
      </c>
      <c r="AL1195">
        <v>0</v>
      </c>
      <c r="AM1195">
        <v>3</v>
      </c>
      <c r="AN1195">
        <v>0</v>
      </c>
      <c r="AO1195">
        <v>2</v>
      </c>
      <c r="AP1195">
        <v>4</v>
      </c>
      <c r="AQ1195">
        <v>0</v>
      </c>
      <c r="AR1195">
        <v>0</v>
      </c>
      <c r="AS1195">
        <v>0</v>
      </c>
      <c r="AT1195" t="s">
        <v>86</v>
      </c>
      <c r="AU1195" t="s">
        <v>86</v>
      </c>
      <c r="AV1195" t="s">
        <v>86</v>
      </c>
      <c r="AW1195" t="s">
        <v>86</v>
      </c>
      <c r="AX1195" t="s">
        <v>86</v>
      </c>
      <c r="AY1195" t="s">
        <v>86</v>
      </c>
      <c r="AZ1195" t="s">
        <v>86</v>
      </c>
      <c r="BA1195" t="s">
        <v>86</v>
      </c>
      <c r="BB1195" t="s">
        <v>86</v>
      </c>
      <c r="BC1195" t="s">
        <v>86</v>
      </c>
      <c r="BD1195" t="s">
        <v>86</v>
      </c>
      <c r="BE1195" t="s">
        <v>86</v>
      </c>
    </row>
    <row r="1196" spans="1:57" x14ac:dyDescent="0.45">
      <c r="A1196" t="s">
        <v>2618</v>
      </c>
      <c r="B1196" t="s">
        <v>77</v>
      </c>
      <c r="C1196" t="s">
        <v>2249</v>
      </c>
      <c r="D1196" t="s">
        <v>79</v>
      </c>
      <c r="E1196" s="2" t="str">
        <f>HYPERLINK("capsilon://?command=openfolder&amp;siteaddress=FAM.docvelocity-na8.net&amp;folderid=FXEAA47596-EE43-DC87-7952-2CA2424ABF0D","FX22036271")</f>
        <v>FX22036271</v>
      </c>
      <c r="F1196" t="s">
        <v>80</v>
      </c>
      <c r="G1196" t="s">
        <v>80</v>
      </c>
      <c r="H1196" t="s">
        <v>81</v>
      </c>
      <c r="I1196" t="s">
        <v>2578</v>
      </c>
      <c r="J1196">
        <v>216</v>
      </c>
      <c r="K1196" t="s">
        <v>83</v>
      </c>
      <c r="L1196" t="s">
        <v>84</v>
      </c>
      <c r="M1196" t="s">
        <v>79</v>
      </c>
      <c r="N1196">
        <v>2</v>
      </c>
      <c r="O1196" s="1">
        <v>44636.616932870369</v>
      </c>
      <c r="P1196" s="1">
        <v>44636.670289351852</v>
      </c>
      <c r="Q1196">
        <v>811</v>
      </c>
      <c r="R1196">
        <v>3799</v>
      </c>
      <c r="S1196" t="b">
        <v>0</v>
      </c>
      <c r="T1196" t="s">
        <v>1825</v>
      </c>
      <c r="U1196" t="b">
        <v>1</v>
      </c>
      <c r="V1196" t="s">
        <v>1825</v>
      </c>
      <c r="W1196" s="1">
        <v>44636.648159722223</v>
      </c>
      <c r="X1196">
        <v>2605</v>
      </c>
      <c r="Y1196">
        <v>180</v>
      </c>
      <c r="Z1196">
        <v>0</v>
      </c>
      <c r="AA1196">
        <v>180</v>
      </c>
      <c r="AB1196">
        <v>0</v>
      </c>
      <c r="AC1196">
        <v>67</v>
      </c>
      <c r="AD1196">
        <v>36</v>
      </c>
      <c r="AE1196">
        <v>0</v>
      </c>
      <c r="AF1196">
        <v>0</v>
      </c>
      <c r="AG1196">
        <v>0</v>
      </c>
      <c r="AH1196" t="s">
        <v>1825</v>
      </c>
      <c r="AI1196" s="1">
        <v>44636.670289351852</v>
      </c>
      <c r="AJ1196">
        <v>852</v>
      </c>
      <c r="AK1196">
        <v>16</v>
      </c>
      <c r="AL1196">
        <v>0</v>
      </c>
      <c r="AM1196">
        <v>16</v>
      </c>
      <c r="AN1196">
        <v>0</v>
      </c>
      <c r="AO1196">
        <v>12</v>
      </c>
      <c r="AP1196">
        <v>20</v>
      </c>
      <c r="AQ1196">
        <v>0</v>
      </c>
      <c r="AR1196">
        <v>0</v>
      </c>
      <c r="AS1196">
        <v>0</v>
      </c>
      <c r="AT1196" t="s">
        <v>86</v>
      </c>
      <c r="AU1196" t="s">
        <v>86</v>
      </c>
      <c r="AV1196" t="s">
        <v>86</v>
      </c>
      <c r="AW1196" t="s">
        <v>86</v>
      </c>
      <c r="AX1196" t="s">
        <v>86</v>
      </c>
      <c r="AY1196" t="s">
        <v>86</v>
      </c>
      <c r="AZ1196" t="s">
        <v>86</v>
      </c>
      <c r="BA1196" t="s">
        <v>86</v>
      </c>
      <c r="BB1196" t="s">
        <v>86</v>
      </c>
      <c r="BC1196" t="s">
        <v>86</v>
      </c>
      <c r="BD1196" t="s">
        <v>86</v>
      </c>
      <c r="BE1196" t="s">
        <v>86</v>
      </c>
    </row>
    <row r="1197" spans="1:57" x14ac:dyDescent="0.45">
      <c r="A1197" t="s">
        <v>2619</v>
      </c>
      <c r="B1197" t="s">
        <v>77</v>
      </c>
      <c r="C1197" t="s">
        <v>1327</v>
      </c>
      <c r="D1197" t="s">
        <v>79</v>
      </c>
      <c r="E1197" s="2" t="str">
        <f>HYPERLINK("capsilon://?command=openfolder&amp;siteaddress=FAM.docvelocity-na8.net&amp;folderid=FX6F12CD4B-869C-DF20-C816-E6A92C8A1FED","FX22034295")</f>
        <v>FX22034295</v>
      </c>
      <c r="F1197" t="s">
        <v>80</v>
      </c>
      <c r="G1197" t="s">
        <v>80</v>
      </c>
      <c r="H1197" t="s">
        <v>81</v>
      </c>
      <c r="I1197" t="s">
        <v>2620</v>
      </c>
      <c r="J1197">
        <v>44</v>
      </c>
      <c r="K1197" t="s">
        <v>83</v>
      </c>
      <c r="L1197" t="s">
        <v>84</v>
      </c>
      <c r="M1197" t="s">
        <v>85</v>
      </c>
      <c r="N1197">
        <v>2</v>
      </c>
      <c r="O1197" s="1">
        <v>44636.617013888892</v>
      </c>
      <c r="P1197" s="1">
        <v>44636.669409722221</v>
      </c>
      <c r="Q1197">
        <v>3660</v>
      </c>
      <c r="R1197">
        <v>867</v>
      </c>
      <c r="S1197" t="b">
        <v>0</v>
      </c>
      <c r="T1197" t="s">
        <v>86</v>
      </c>
      <c r="U1197" t="b">
        <v>0</v>
      </c>
      <c r="V1197" t="s">
        <v>202</v>
      </c>
      <c r="W1197" s="1">
        <v>44636.628599537034</v>
      </c>
      <c r="X1197">
        <v>799</v>
      </c>
      <c r="Y1197">
        <v>39</v>
      </c>
      <c r="Z1197">
        <v>0</v>
      </c>
      <c r="AA1197">
        <v>39</v>
      </c>
      <c r="AB1197">
        <v>0</v>
      </c>
      <c r="AC1197">
        <v>5</v>
      </c>
      <c r="AD1197">
        <v>5</v>
      </c>
      <c r="AE1197">
        <v>0</v>
      </c>
      <c r="AF1197">
        <v>0</v>
      </c>
      <c r="AG1197">
        <v>0</v>
      </c>
      <c r="AH1197" t="s">
        <v>122</v>
      </c>
      <c r="AI1197" s="1">
        <v>44636.669409722221</v>
      </c>
      <c r="AJ1197">
        <v>62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5</v>
      </c>
      <c r="AQ1197">
        <v>0</v>
      </c>
      <c r="AR1197">
        <v>0</v>
      </c>
      <c r="AS1197">
        <v>0</v>
      </c>
      <c r="AT1197" t="s">
        <v>86</v>
      </c>
      <c r="AU1197" t="s">
        <v>86</v>
      </c>
      <c r="AV1197" t="s">
        <v>86</v>
      </c>
      <c r="AW1197" t="s">
        <v>86</v>
      </c>
      <c r="AX1197" t="s">
        <v>86</v>
      </c>
      <c r="AY1197" t="s">
        <v>86</v>
      </c>
      <c r="AZ1197" t="s">
        <v>86</v>
      </c>
      <c r="BA1197" t="s">
        <v>86</v>
      </c>
      <c r="BB1197" t="s">
        <v>86</v>
      </c>
      <c r="BC1197" t="s">
        <v>86</v>
      </c>
      <c r="BD1197" t="s">
        <v>86</v>
      </c>
      <c r="BE1197" t="s">
        <v>86</v>
      </c>
    </row>
    <row r="1198" spans="1:57" x14ac:dyDescent="0.45">
      <c r="A1198" t="s">
        <v>2621</v>
      </c>
      <c r="B1198" t="s">
        <v>77</v>
      </c>
      <c r="C1198" t="s">
        <v>2550</v>
      </c>
      <c r="D1198" t="s">
        <v>79</v>
      </c>
      <c r="E1198" s="2" t="str">
        <f>HYPERLINK("capsilon://?command=openfolder&amp;siteaddress=FAM.docvelocity-na8.net&amp;folderid=FX0E50BE97-42D8-E14D-091E-AB3ED02F0716","FX210811536")</f>
        <v>FX210811536</v>
      </c>
      <c r="F1198" t="s">
        <v>80</v>
      </c>
      <c r="G1198" t="s">
        <v>80</v>
      </c>
      <c r="H1198" t="s">
        <v>81</v>
      </c>
      <c r="I1198" t="s">
        <v>2551</v>
      </c>
      <c r="J1198">
        <v>0</v>
      </c>
      <c r="K1198" t="s">
        <v>83</v>
      </c>
      <c r="L1198" t="s">
        <v>84</v>
      </c>
      <c r="M1198" t="s">
        <v>85</v>
      </c>
      <c r="N1198">
        <v>2</v>
      </c>
      <c r="O1198" s="1">
        <v>44622.212905092594</v>
      </c>
      <c r="P1198" s="1">
        <v>44622.553877314815</v>
      </c>
      <c r="Q1198">
        <v>22786</v>
      </c>
      <c r="R1198">
        <v>6674</v>
      </c>
      <c r="S1198" t="b">
        <v>0</v>
      </c>
      <c r="T1198" t="s">
        <v>86</v>
      </c>
      <c r="U1198" t="b">
        <v>1</v>
      </c>
      <c r="V1198" t="s">
        <v>139</v>
      </c>
      <c r="W1198" s="1">
        <v>44622.254803240743</v>
      </c>
      <c r="X1198">
        <v>3612</v>
      </c>
      <c r="Y1198">
        <v>599</v>
      </c>
      <c r="Z1198">
        <v>0</v>
      </c>
      <c r="AA1198">
        <v>599</v>
      </c>
      <c r="AB1198">
        <v>0</v>
      </c>
      <c r="AC1198">
        <v>236</v>
      </c>
      <c r="AD1198">
        <v>-599</v>
      </c>
      <c r="AE1198">
        <v>0</v>
      </c>
      <c r="AF1198">
        <v>0</v>
      </c>
      <c r="AG1198">
        <v>0</v>
      </c>
      <c r="AH1198" t="s">
        <v>92</v>
      </c>
      <c r="AI1198" s="1">
        <v>44622.553877314815</v>
      </c>
      <c r="AJ1198">
        <v>3044</v>
      </c>
      <c r="AK1198">
        <v>9</v>
      </c>
      <c r="AL1198">
        <v>0</v>
      </c>
      <c r="AM1198">
        <v>9</v>
      </c>
      <c r="AN1198">
        <v>0</v>
      </c>
      <c r="AO1198">
        <v>8</v>
      </c>
      <c r="AP1198">
        <v>-608</v>
      </c>
      <c r="AQ1198">
        <v>0</v>
      </c>
      <c r="AR1198">
        <v>0</v>
      </c>
      <c r="AS1198">
        <v>0</v>
      </c>
      <c r="AT1198" t="s">
        <v>86</v>
      </c>
      <c r="AU1198" t="s">
        <v>86</v>
      </c>
      <c r="AV1198" t="s">
        <v>86</v>
      </c>
      <c r="AW1198" t="s">
        <v>86</v>
      </c>
      <c r="AX1198" t="s">
        <v>86</v>
      </c>
      <c r="AY1198" t="s">
        <v>86</v>
      </c>
      <c r="AZ1198" t="s">
        <v>86</v>
      </c>
      <c r="BA1198" t="s">
        <v>86</v>
      </c>
      <c r="BB1198" t="s">
        <v>86</v>
      </c>
      <c r="BC1198" t="s">
        <v>86</v>
      </c>
      <c r="BD1198" t="s">
        <v>86</v>
      </c>
      <c r="BE1198" t="s">
        <v>86</v>
      </c>
    </row>
    <row r="1199" spans="1:57" x14ac:dyDescent="0.45">
      <c r="A1199" t="s">
        <v>2622</v>
      </c>
      <c r="B1199" t="s">
        <v>77</v>
      </c>
      <c r="C1199" t="s">
        <v>426</v>
      </c>
      <c r="D1199" t="s">
        <v>79</v>
      </c>
      <c r="E1199" s="2" t="str">
        <f>HYPERLINK("capsilon://?command=openfolder&amp;siteaddress=FAM.docvelocity-na8.net&amp;folderid=FX8FFA80FE-247F-6D9B-5FF9-16601FA7E113","FX220212603")</f>
        <v>FX220212603</v>
      </c>
      <c r="F1199" t="s">
        <v>80</v>
      </c>
      <c r="G1199" t="s">
        <v>80</v>
      </c>
      <c r="H1199" t="s">
        <v>81</v>
      </c>
      <c r="I1199" t="s">
        <v>2394</v>
      </c>
      <c r="J1199">
        <v>0</v>
      </c>
      <c r="K1199" t="s">
        <v>83</v>
      </c>
      <c r="L1199" t="s">
        <v>84</v>
      </c>
      <c r="M1199" t="s">
        <v>85</v>
      </c>
      <c r="N1199">
        <v>2</v>
      </c>
      <c r="O1199" s="1">
        <v>44622.264131944445</v>
      </c>
      <c r="P1199" s="1">
        <v>44622.562083333331</v>
      </c>
      <c r="Q1199">
        <v>9207</v>
      </c>
      <c r="R1199">
        <v>16536</v>
      </c>
      <c r="S1199" t="b">
        <v>0</v>
      </c>
      <c r="T1199" t="s">
        <v>86</v>
      </c>
      <c r="U1199" t="b">
        <v>1</v>
      </c>
      <c r="V1199" t="s">
        <v>200</v>
      </c>
      <c r="W1199" s="1">
        <v>44622.454016203701</v>
      </c>
      <c r="X1199">
        <v>12537</v>
      </c>
      <c r="Y1199">
        <v>923</v>
      </c>
      <c r="Z1199">
        <v>0</v>
      </c>
      <c r="AA1199">
        <v>923</v>
      </c>
      <c r="AB1199">
        <v>6091</v>
      </c>
      <c r="AC1199">
        <v>353</v>
      </c>
      <c r="AD1199">
        <v>-923</v>
      </c>
      <c r="AE1199">
        <v>0</v>
      </c>
      <c r="AF1199">
        <v>0</v>
      </c>
      <c r="AG1199">
        <v>0</v>
      </c>
      <c r="AH1199" t="s">
        <v>106</v>
      </c>
      <c r="AI1199" s="1">
        <v>44622.562083333331</v>
      </c>
      <c r="AJ1199">
        <v>3363</v>
      </c>
      <c r="AK1199">
        <v>19</v>
      </c>
      <c r="AL1199">
        <v>0</v>
      </c>
      <c r="AM1199">
        <v>19</v>
      </c>
      <c r="AN1199">
        <v>6091</v>
      </c>
      <c r="AO1199">
        <v>18</v>
      </c>
      <c r="AP1199">
        <v>-942</v>
      </c>
      <c r="AQ1199">
        <v>0</v>
      </c>
      <c r="AR1199">
        <v>0</v>
      </c>
      <c r="AS1199">
        <v>0</v>
      </c>
      <c r="AT1199" t="s">
        <v>86</v>
      </c>
      <c r="AU1199" t="s">
        <v>86</v>
      </c>
      <c r="AV1199" t="s">
        <v>86</v>
      </c>
      <c r="AW1199" t="s">
        <v>86</v>
      </c>
      <c r="AX1199" t="s">
        <v>86</v>
      </c>
      <c r="AY1199" t="s">
        <v>86</v>
      </c>
      <c r="AZ1199" t="s">
        <v>86</v>
      </c>
      <c r="BA1199" t="s">
        <v>86</v>
      </c>
      <c r="BB1199" t="s">
        <v>86</v>
      </c>
      <c r="BC1199" t="s">
        <v>86</v>
      </c>
      <c r="BD1199" t="s">
        <v>86</v>
      </c>
      <c r="BE1199" t="s">
        <v>86</v>
      </c>
    </row>
    <row r="1200" spans="1:57" x14ac:dyDescent="0.45">
      <c r="A1200" t="s">
        <v>2623</v>
      </c>
      <c r="B1200" t="s">
        <v>77</v>
      </c>
      <c r="C1200" t="s">
        <v>2624</v>
      </c>
      <c r="D1200" t="s">
        <v>79</v>
      </c>
      <c r="E1200" s="2" t="str">
        <f t="shared" ref="E1200:E1210" si="23">HYPERLINK("capsilon://?command=openfolder&amp;siteaddress=FAM.docvelocity-na8.net&amp;folderid=FX2686A77D-0B1A-EC1F-E53A-D87D8E35D0E0","FX22037187")</f>
        <v>FX22037187</v>
      </c>
      <c r="F1200" t="s">
        <v>80</v>
      </c>
      <c r="G1200" t="s">
        <v>80</v>
      </c>
      <c r="H1200" t="s">
        <v>81</v>
      </c>
      <c r="I1200" t="s">
        <v>2625</v>
      </c>
      <c r="J1200">
        <v>28</v>
      </c>
      <c r="K1200" t="s">
        <v>83</v>
      </c>
      <c r="L1200" t="s">
        <v>84</v>
      </c>
      <c r="M1200" t="s">
        <v>85</v>
      </c>
      <c r="N1200">
        <v>2</v>
      </c>
      <c r="O1200" s="1">
        <v>44636.647928240738</v>
      </c>
      <c r="P1200" s="1">
        <v>44636.66982638889</v>
      </c>
      <c r="Q1200">
        <v>1765</v>
      </c>
      <c r="R1200">
        <v>127</v>
      </c>
      <c r="S1200" t="b">
        <v>0</v>
      </c>
      <c r="T1200" t="s">
        <v>86</v>
      </c>
      <c r="U1200" t="b">
        <v>0</v>
      </c>
      <c r="V1200" t="s">
        <v>1816</v>
      </c>
      <c r="W1200" s="1">
        <v>44636.649074074077</v>
      </c>
      <c r="X1200">
        <v>92</v>
      </c>
      <c r="Y1200">
        <v>21</v>
      </c>
      <c r="Z1200">
        <v>0</v>
      </c>
      <c r="AA1200">
        <v>21</v>
      </c>
      <c r="AB1200">
        <v>0</v>
      </c>
      <c r="AC1200">
        <v>0</v>
      </c>
      <c r="AD1200">
        <v>7</v>
      </c>
      <c r="AE1200">
        <v>0</v>
      </c>
      <c r="AF1200">
        <v>0</v>
      </c>
      <c r="AG1200">
        <v>0</v>
      </c>
      <c r="AH1200" t="s">
        <v>122</v>
      </c>
      <c r="AI1200" s="1">
        <v>44636.66982638889</v>
      </c>
      <c r="AJ1200">
        <v>35</v>
      </c>
      <c r="AK1200">
        <v>1</v>
      </c>
      <c r="AL1200">
        <v>0</v>
      </c>
      <c r="AM1200">
        <v>1</v>
      </c>
      <c r="AN1200">
        <v>0</v>
      </c>
      <c r="AO1200">
        <v>0</v>
      </c>
      <c r="AP1200">
        <v>6</v>
      </c>
      <c r="AQ1200">
        <v>0</v>
      </c>
      <c r="AR1200">
        <v>0</v>
      </c>
      <c r="AS1200">
        <v>0</v>
      </c>
      <c r="AT1200" t="s">
        <v>86</v>
      </c>
      <c r="AU1200" t="s">
        <v>86</v>
      </c>
      <c r="AV1200" t="s">
        <v>86</v>
      </c>
      <c r="AW1200" t="s">
        <v>86</v>
      </c>
      <c r="AX1200" t="s">
        <v>86</v>
      </c>
      <c r="AY1200" t="s">
        <v>86</v>
      </c>
      <c r="AZ1200" t="s">
        <v>86</v>
      </c>
      <c r="BA1200" t="s">
        <v>86</v>
      </c>
      <c r="BB1200" t="s">
        <v>86</v>
      </c>
      <c r="BC1200" t="s">
        <v>86</v>
      </c>
      <c r="BD1200" t="s">
        <v>86</v>
      </c>
      <c r="BE1200" t="s">
        <v>86</v>
      </c>
    </row>
    <row r="1201" spans="1:57" x14ac:dyDescent="0.45">
      <c r="A1201" t="s">
        <v>2626</v>
      </c>
      <c r="B1201" t="s">
        <v>77</v>
      </c>
      <c r="C1201" t="s">
        <v>2624</v>
      </c>
      <c r="D1201" t="s">
        <v>79</v>
      </c>
      <c r="E1201" s="2" t="str">
        <f t="shared" si="23"/>
        <v>FX22037187</v>
      </c>
      <c r="F1201" t="s">
        <v>80</v>
      </c>
      <c r="G1201" t="s">
        <v>80</v>
      </c>
      <c r="H1201" t="s">
        <v>81</v>
      </c>
      <c r="I1201" t="s">
        <v>2627</v>
      </c>
      <c r="J1201">
        <v>28</v>
      </c>
      <c r="K1201" t="s">
        <v>83</v>
      </c>
      <c r="L1201" t="s">
        <v>84</v>
      </c>
      <c r="M1201" t="s">
        <v>85</v>
      </c>
      <c r="N1201">
        <v>2</v>
      </c>
      <c r="O1201" s="1">
        <v>44636.648113425923</v>
      </c>
      <c r="P1201" s="1">
        <v>44636.670219907406</v>
      </c>
      <c r="Q1201">
        <v>1652</v>
      </c>
      <c r="R1201">
        <v>258</v>
      </c>
      <c r="S1201" t="b">
        <v>0</v>
      </c>
      <c r="T1201" t="s">
        <v>86</v>
      </c>
      <c r="U1201" t="b">
        <v>0</v>
      </c>
      <c r="V1201" t="s">
        <v>1825</v>
      </c>
      <c r="W1201" s="1">
        <v>44636.650775462964</v>
      </c>
      <c r="X1201">
        <v>225</v>
      </c>
      <c r="Y1201">
        <v>21</v>
      </c>
      <c r="Z1201">
        <v>0</v>
      </c>
      <c r="AA1201">
        <v>21</v>
      </c>
      <c r="AB1201">
        <v>0</v>
      </c>
      <c r="AC1201">
        <v>0</v>
      </c>
      <c r="AD1201">
        <v>7</v>
      </c>
      <c r="AE1201">
        <v>0</v>
      </c>
      <c r="AF1201">
        <v>0</v>
      </c>
      <c r="AG1201">
        <v>0</v>
      </c>
      <c r="AH1201" t="s">
        <v>122</v>
      </c>
      <c r="AI1201" s="1">
        <v>44636.670219907406</v>
      </c>
      <c r="AJ1201">
        <v>33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7</v>
      </c>
      <c r="AQ1201">
        <v>0</v>
      </c>
      <c r="AR1201">
        <v>0</v>
      </c>
      <c r="AS1201">
        <v>0</v>
      </c>
      <c r="AT1201" t="s">
        <v>86</v>
      </c>
      <c r="AU1201" t="s">
        <v>86</v>
      </c>
      <c r="AV1201" t="s">
        <v>86</v>
      </c>
      <c r="AW1201" t="s">
        <v>86</v>
      </c>
      <c r="AX1201" t="s">
        <v>86</v>
      </c>
      <c r="AY1201" t="s">
        <v>86</v>
      </c>
      <c r="AZ1201" t="s">
        <v>86</v>
      </c>
      <c r="BA1201" t="s">
        <v>86</v>
      </c>
      <c r="BB1201" t="s">
        <v>86</v>
      </c>
      <c r="BC1201" t="s">
        <v>86</v>
      </c>
      <c r="BD1201" t="s">
        <v>86</v>
      </c>
      <c r="BE1201" t="s">
        <v>86</v>
      </c>
    </row>
    <row r="1202" spans="1:57" x14ac:dyDescent="0.45">
      <c r="A1202" t="s">
        <v>2628</v>
      </c>
      <c r="B1202" t="s">
        <v>77</v>
      </c>
      <c r="C1202" t="s">
        <v>2624</v>
      </c>
      <c r="D1202" t="s">
        <v>79</v>
      </c>
      <c r="E1202" s="2" t="str">
        <f t="shared" si="23"/>
        <v>FX22037187</v>
      </c>
      <c r="F1202" t="s">
        <v>80</v>
      </c>
      <c r="G1202" t="s">
        <v>80</v>
      </c>
      <c r="H1202" t="s">
        <v>81</v>
      </c>
      <c r="I1202" t="s">
        <v>2629</v>
      </c>
      <c r="J1202">
        <v>49</v>
      </c>
      <c r="K1202" t="s">
        <v>83</v>
      </c>
      <c r="L1202" t="s">
        <v>84</v>
      </c>
      <c r="M1202" t="s">
        <v>85</v>
      </c>
      <c r="N1202">
        <v>2</v>
      </c>
      <c r="O1202" s="1">
        <v>44636.648275462961</v>
      </c>
      <c r="P1202" s="1">
        <v>44636.670902777776</v>
      </c>
      <c r="Q1202">
        <v>1476</v>
      </c>
      <c r="R1202">
        <v>479</v>
      </c>
      <c r="S1202" t="b">
        <v>0</v>
      </c>
      <c r="T1202" t="s">
        <v>86</v>
      </c>
      <c r="U1202" t="b">
        <v>0</v>
      </c>
      <c r="V1202" t="s">
        <v>1780</v>
      </c>
      <c r="W1202" s="1">
        <v>44636.653240740743</v>
      </c>
      <c r="X1202">
        <v>421</v>
      </c>
      <c r="Y1202">
        <v>44</v>
      </c>
      <c r="Z1202">
        <v>0</v>
      </c>
      <c r="AA1202">
        <v>44</v>
      </c>
      <c r="AB1202">
        <v>0</v>
      </c>
      <c r="AC1202">
        <v>3</v>
      </c>
      <c r="AD1202">
        <v>5</v>
      </c>
      <c r="AE1202">
        <v>0</v>
      </c>
      <c r="AF1202">
        <v>0</v>
      </c>
      <c r="AG1202">
        <v>0</v>
      </c>
      <c r="AH1202" t="s">
        <v>122</v>
      </c>
      <c r="AI1202" s="1">
        <v>44636.670902777776</v>
      </c>
      <c r="AJ1202">
        <v>58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5</v>
      </c>
      <c r="AQ1202">
        <v>0</v>
      </c>
      <c r="AR1202">
        <v>0</v>
      </c>
      <c r="AS1202">
        <v>0</v>
      </c>
      <c r="AT1202" t="s">
        <v>86</v>
      </c>
      <c r="AU1202" t="s">
        <v>86</v>
      </c>
      <c r="AV1202" t="s">
        <v>86</v>
      </c>
      <c r="AW1202" t="s">
        <v>86</v>
      </c>
      <c r="AX1202" t="s">
        <v>86</v>
      </c>
      <c r="AY1202" t="s">
        <v>86</v>
      </c>
      <c r="AZ1202" t="s">
        <v>86</v>
      </c>
      <c r="BA1202" t="s">
        <v>86</v>
      </c>
      <c r="BB1202" t="s">
        <v>86</v>
      </c>
      <c r="BC1202" t="s">
        <v>86</v>
      </c>
      <c r="BD1202" t="s">
        <v>86</v>
      </c>
      <c r="BE1202" t="s">
        <v>86</v>
      </c>
    </row>
    <row r="1203" spans="1:57" x14ac:dyDescent="0.45">
      <c r="A1203" t="s">
        <v>2630</v>
      </c>
      <c r="B1203" t="s">
        <v>77</v>
      </c>
      <c r="C1203" t="s">
        <v>2624</v>
      </c>
      <c r="D1203" t="s">
        <v>79</v>
      </c>
      <c r="E1203" s="2" t="str">
        <f t="shared" si="23"/>
        <v>FX22037187</v>
      </c>
      <c r="F1203" t="s">
        <v>80</v>
      </c>
      <c r="G1203" t="s">
        <v>80</v>
      </c>
      <c r="H1203" t="s">
        <v>81</v>
      </c>
      <c r="I1203" t="s">
        <v>2631</v>
      </c>
      <c r="J1203">
        <v>49</v>
      </c>
      <c r="K1203" t="s">
        <v>83</v>
      </c>
      <c r="L1203" t="s">
        <v>84</v>
      </c>
      <c r="M1203" t="s">
        <v>85</v>
      </c>
      <c r="N1203">
        <v>2</v>
      </c>
      <c r="O1203" s="1">
        <v>44636.6484375</v>
      </c>
      <c r="P1203" s="1">
        <v>44636.671493055554</v>
      </c>
      <c r="Q1203">
        <v>1738</v>
      </c>
      <c r="R1203">
        <v>254</v>
      </c>
      <c r="S1203" t="b">
        <v>0</v>
      </c>
      <c r="T1203" t="s">
        <v>86</v>
      </c>
      <c r="U1203" t="b">
        <v>0</v>
      </c>
      <c r="V1203" t="s">
        <v>2088</v>
      </c>
      <c r="W1203" s="1">
        <v>44636.650856481479</v>
      </c>
      <c r="X1203">
        <v>204</v>
      </c>
      <c r="Y1203">
        <v>44</v>
      </c>
      <c r="Z1203">
        <v>0</v>
      </c>
      <c r="AA1203">
        <v>44</v>
      </c>
      <c r="AB1203">
        <v>0</v>
      </c>
      <c r="AC1203">
        <v>2</v>
      </c>
      <c r="AD1203">
        <v>5</v>
      </c>
      <c r="AE1203">
        <v>0</v>
      </c>
      <c r="AF1203">
        <v>0</v>
      </c>
      <c r="AG1203">
        <v>0</v>
      </c>
      <c r="AH1203" t="s">
        <v>122</v>
      </c>
      <c r="AI1203" s="1">
        <v>44636.671493055554</v>
      </c>
      <c r="AJ1203">
        <v>50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5</v>
      </c>
      <c r="AQ1203">
        <v>0</v>
      </c>
      <c r="AR1203">
        <v>0</v>
      </c>
      <c r="AS1203">
        <v>0</v>
      </c>
      <c r="AT1203" t="s">
        <v>86</v>
      </c>
      <c r="AU1203" t="s">
        <v>86</v>
      </c>
      <c r="AV1203" t="s">
        <v>86</v>
      </c>
      <c r="AW1203" t="s">
        <v>86</v>
      </c>
      <c r="AX1203" t="s">
        <v>86</v>
      </c>
      <c r="AY1203" t="s">
        <v>86</v>
      </c>
      <c r="AZ1203" t="s">
        <v>86</v>
      </c>
      <c r="BA1203" t="s">
        <v>86</v>
      </c>
      <c r="BB1203" t="s">
        <v>86</v>
      </c>
      <c r="BC1203" t="s">
        <v>86</v>
      </c>
      <c r="BD1203" t="s">
        <v>86</v>
      </c>
      <c r="BE1203" t="s">
        <v>86</v>
      </c>
    </row>
    <row r="1204" spans="1:57" x14ac:dyDescent="0.45">
      <c r="A1204" t="s">
        <v>2632</v>
      </c>
      <c r="B1204" t="s">
        <v>77</v>
      </c>
      <c r="C1204" t="s">
        <v>2624</v>
      </c>
      <c r="D1204" t="s">
        <v>79</v>
      </c>
      <c r="E1204" s="2" t="str">
        <f t="shared" si="23"/>
        <v>FX22037187</v>
      </c>
      <c r="F1204" t="s">
        <v>80</v>
      </c>
      <c r="G1204" t="s">
        <v>80</v>
      </c>
      <c r="H1204" t="s">
        <v>81</v>
      </c>
      <c r="I1204" t="s">
        <v>2633</v>
      </c>
      <c r="J1204">
        <v>49</v>
      </c>
      <c r="K1204" t="s">
        <v>83</v>
      </c>
      <c r="L1204" t="s">
        <v>84</v>
      </c>
      <c r="M1204" t="s">
        <v>85</v>
      </c>
      <c r="N1204">
        <v>2</v>
      </c>
      <c r="O1204" s="1">
        <v>44636.648599537039</v>
      </c>
      <c r="P1204" s="1">
        <v>44636.672094907408</v>
      </c>
      <c r="Q1204">
        <v>1837</v>
      </c>
      <c r="R1204">
        <v>193</v>
      </c>
      <c r="S1204" t="b">
        <v>0</v>
      </c>
      <c r="T1204" t="s">
        <v>86</v>
      </c>
      <c r="U1204" t="b">
        <v>0</v>
      </c>
      <c r="V1204" t="s">
        <v>1797</v>
      </c>
      <c r="W1204" s="1">
        <v>44636.650300925925</v>
      </c>
      <c r="X1204">
        <v>142</v>
      </c>
      <c r="Y1204">
        <v>44</v>
      </c>
      <c r="Z1204">
        <v>0</v>
      </c>
      <c r="AA1204">
        <v>44</v>
      </c>
      <c r="AB1204">
        <v>0</v>
      </c>
      <c r="AC1204">
        <v>1</v>
      </c>
      <c r="AD1204">
        <v>5</v>
      </c>
      <c r="AE1204">
        <v>0</v>
      </c>
      <c r="AF1204">
        <v>0</v>
      </c>
      <c r="AG1204">
        <v>0</v>
      </c>
      <c r="AH1204" t="s">
        <v>122</v>
      </c>
      <c r="AI1204" s="1">
        <v>44636.672094907408</v>
      </c>
      <c r="AJ1204">
        <v>51</v>
      </c>
      <c r="AK1204">
        <v>2</v>
      </c>
      <c r="AL1204">
        <v>0</v>
      </c>
      <c r="AM1204">
        <v>2</v>
      </c>
      <c r="AN1204">
        <v>0</v>
      </c>
      <c r="AO1204">
        <v>1</v>
      </c>
      <c r="AP1204">
        <v>3</v>
      </c>
      <c r="AQ1204">
        <v>0</v>
      </c>
      <c r="AR1204">
        <v>0</v>
      </c>
      <c r="AS1204">
        <v>0</v>
      </c>
      <c r="AT1204" t="s">
        <v>86</v>
      </c>
      <c r="AU1204" t="s">
        <v>86</v>
      </c>
      <c r="AV1204" t="s">
        <v>86</v>
      </c>
      <c r="AW1204" t="s">
        <v>86</v>
      </c>
      <c r="AX1204" t="s">
        <v>86</v>
      </c>
      <c r="AY1204" t="s">
        <v>86</v>
      </c>
      <c r="AZ1204" t="s">
        <v>86</v>
      </c>
      <c r="BA1204" t="s">
        <v>86</v>
      </c>
      <c r="BB1204" t="s">
        <v>86</v>
      </c>
      <c r="BC1204" t="s">
        <v>86</v>
      </c>
      <c r="BD1204" t="s">
        <v>86</v>
      </c>
      <c r="BE1204" t="s">
        <v>86</v>
      </c>
    </row>
    <row r="1205" spans="1:57" x14ac:dyDescent="0.45">
      <c r="A1205" t="s">
        <v>2634</v>
      </c>
      <c r="B1205" t="s">
        <v>77</v>
      </c>
      <c r="C1205" t="s">
        <v>2624</v>
      </c>
      <c r="D1205" t="s">
        <v>79</v>
      </c>
      <c r="E1205" s="2" t="str">
        <f t="shared" si="23"/>
        <v>FX22037187</v>
      </c>
      <c r="F1205" t="s">
        <v>80</v>
      </c>
      <c r="G1205" t="s">
        <v>80</v>
      </c>
      <c r="H1205" t="s">
        <v>81</v>
      </c>
      <c r="I1205" t="s">
        <v>2635</v>
      </c>
      <c r="J1205">
        <v>28</v>
      </c>
      <c r="K1205" t="s">
        <v>83</v>
      </c>
      <c r="L1205" t="s">
        <v>84</v>
      </c>
      <c r="M1205" t="s">
        <v>85</v>
      </c>
      <c r="N1205">
        <v>2</v>
      </c>
      <c r="O1205" s="1">
        <v>44636.648935185185</v>
      </c>
      <c r="P1205" s="1">
        <v>44636.672500000001</v>
      </c>
      <c r="Q1205">
        <v>1920</v>
      </c>
      <c r="R1205">
        <v>116</v>
      </c>
      <c r="S1205" t="b">
        <v>0</v>
      </c>
      <c r="T1205" t="s">
        <v>86</v>
      </c>
      <c r="U1205" t="b">
        <v>0</v>
      </c>
      <c r="V1205" t="s">
        <v>1895</v>
      </c>
      <c r="W1205" s="1">
        <v>44636.650555555556</v>
      </c>
      <c r="X1205">
        <v>49</v>
      </c>
      <c r="Y1205">
        <v>21</v>
      </c>
      <c r="Z1205">
        <v>0</v>
      </c>
      <c r="AA1205">
        <v>21</v>
      </c>
      <c r="AB1205">
        <v>0</v>
      </c>
      <c r="AC1205">
        <v>0</v>
      </c>
      <c r="AD1205">
        <v>7</v>
      </c>
      <c r="AE1205">
        <v>0</v>
      </c>
      <c r="AF1205">
        <v>0</v>
      </c>
      <c r="AG1205">
        <v>0</v>
      </c>
      <c r="AH1205" t="s">
        <v>122</v>
      </c>
      <c r="AI1205" s="1">
        <v>44636.672500000001</v>
      </c>
      <c r="AJ1205">
        <v>34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7</v>
      </c>
      <c r="AQ1205">
        <v>0</v>
      </c>
      <c r="AR1205">
        <v>0</v>
      </c>
      <c r="AS1205">
        <v>0</v>
      </c>
      <c r="AT1205" t="s">
        <v>86</v>
      </c>
      <c r="AU1205" t="s">
        <v>86</v>
      </c>
      <c r="AV1205" t="s">
        <v>86</v>
      </c>
      <c r="AW1205" t="s">
        <v>86</v>
      </c>
      <c r="AX1205" t="s">
        <v>86</v>
      </c>
      <c r="AY1205" t="s">
        <v>86</v>
      </c>
      <c r="AZ1205" t="s">
        <v>86</v>
      </c>
      <c r="BA1205" t="s">
        <v>86</v>
      </c>
      <c r="BB1205" t="s">
        <v>86</v>
      </c>
      <c r="BC1205" t="s">
        <v>86</v>
      </c>
      <c r="BD1205" t="s">
        <v>86</v>
      </c>
      <c r="BE1205" t="s">
        <v>86</v>
      </c>
    </row>
    <row r="1206" spans="1:57" x14ac:dyDescent="0.45">
      <c r="A1206" t="s">
        <v>2636</v>
      </c>
      <c r="B1206" t="s">
        <v>77</v>
      </c>
      <c r="C1206" t="s">
        <v>2624</v>
      </c>
      <c r="D1206" t="s">
        <v>79</v>
      </c>
      <c r="E1206" s="2" t="str">
        <f t="shared" si="23"/>
        <v>FX22037187</v>
      </c>
      <c r="F1206" t="s">
        <v>80</v>
      </c>
      <c r="G1206" t="s">
        <v>80</v>
      </c>
      <c r="H1206" t="s">
        <v>81</v>
      </c>
      <c r="I1206" t="s">
        <v>2637</v>
      </c>
      <c r="J1206">
        <v>54</v>
      </c>
      <c r="K1206" t="s">
        <v>83</v>
      </c>
      <c r="L1206" t="s">
        <v>84</v>
      </c>
      <c r="M1206" t="s">
        <v>85</v>
      </c>
      <c r="N1206">
        <v>2</v>
      </c>
      <c r="O1206" s="1">
        <v>44636.649016203701</v>
      </c>
      <c r="P1206" s="1">
        <v>44636.672974537039</v>
      </c>
      <c r="Q1206">
        <v>1891</v>
      </c>
      <c r="R1206">
        <v>179</v>
      </c>
      <c r="S1206" t="b">
        <v>0</v>
      </c>
      <c r="T1206" t="s">
        <v>86</v>
      </c>
      <c r="U1206" t="b">
        <v>0</v>
      </c>
      <c r="V1206" t="s">
        <v>1816</v>
      </c>
      <c r="W1206" s="1">
        <v>44636.650694444441</v>
      </c>
      <c r="X1206">
        <v>139</v>
      </c>
      <c r="Y1206">
        <v>39</v>
      </c>
      <c r="Z1206">
        <v>0</v>
      </c>
      <c r="AA1206">
        <v>39</v>
      </c>
      <c r="AB1206">
        <v>0</v>
      </c>
      <c r="AC1206">
        <v>0</v>
      </c>
      <c r="AD1206">
        <v>15</v>
      </c>
      <c r="AE1206">
        <v>0</v>
      </c>
      <c r="AF1206">
        <v>0</v>
      </c>
      <c r="AG1206">
        <v>0</v>
      </c>
      <c r="AH1206" t="s">
        <v>122</v>
      </c>
      <c r="AI1206" s="1">
        <v>44636.672974537039</v>
      </c>
      <c r="AJ1206">
        <v>40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15</v>
      </c>
      <c r="AQ1206">
        <v>0</v>
      </c>
      <c r="AR1206">
        <v>0</v>
      </c>
      <c r="AS1206">
        <v>0</v>
      </c>
      <c r="AT1206" t="s">
        <v>86</v>
      </c>
      <c r="AU1206" t="s">
        <v>86</v>
      </c>
      <c r="AV1206" t="s">
        <v>86</v>
      </c>
      <c r="AW1206" t="s">
        <v>86</v>
      </c>
      <c r="AX1206" t="s">
        <v>86</v>
      </c>
      <c r="AY1206" t="s">
        <v>86</v>
      </c>
      <c r="AZ1206" t="s">
        <v>86</v>
      </c>
      <c r="BA1206" t="s">
        <v>86</v>
      </c>
      <c r="BB1206" t="s">
        <v>86</v>
      </c>
      <c r="BC1206" t="s">
        <v>86</v>
      </c>
      <c r="BD1206" t="s">
        <v>86</v>
      </c>
      <c r="BE1206" t="s">
        <v>86</v>
      </c>
    </row>
    <row r="1207" spans="1:57" x14ac:dyDescent="0.45">
      <c r="A1207" t="s">
        <v>2638</v>
      </c>
      <c r="B1207" t="s">
        <v>77</v>
      </c>
      <c r="C1207" t="s">
        <v>2624</v>
      </c>
      <c r="D1207" t="s">
        <v>79</v>
      </c>
      <c r="E1207" s="2" t="str">
        <f t="shared" si="23"/>
        <v>FX22037187</v>
      </c>
      <c r="F1207" t="s">
        <v>80</v>
      </c>
      <c r="G1207" t="s">
        <v>80</v>
      </c>
      <c r="H1207" t="s">
        <v>81</v>
      </c>
      <c r="I1207" t="s">
        <v>2639</v>
      </c>
      <c r="J1207">
        <v>54</v>
      </c>
      <c r="K1207" t="s">
        <v>83</v>
      </c>
      <c r="L1207" t="s">
        <v>84</v>
      </c>
      <c r="M1207" t="s">
        <v>85</v>
      </c>
      <c r="N1207">
        <v>2</v>
      </c>
      <c r="O1207" s="1">
        <v>44636.649178240739</v>
      </c>
      <c r="P1207" s="1">
        <v>44636.673622685186</v>
      </c>
      <c r="Q1207">
        <v>1649</v>
      </c>
      <c r="R1207">
        <v>463</v>
      </c>
      <c r="S1207" t="b">
        <v>0</v>
      </c>
      <c r="T1207" t="s">
        <v>86</v>
      </c>
      <c r="U1207" t="b">
        <v>0</v>
      </c>
      <c r="V1207" t="s">
        <v>202</v>
      </c>
      <c r="W1207" s="1">
        <v>44636.654108796298</v>
      </c>
      <c r="X1207">
        <v>408</v>
      </c>
      <c r="Y1207">
        <v>49</v>
      </c>
      <c r="Z1207">
        <v>0</v>
      </c>
      <c r="AA1207">
        <v>49</v>
      </c>
      <c r="AB1207">
        <v>0</v>
      </c>
      <c r="AC1207">
        <v>0</v>
      </c>
      <c r="AD1207">
        <v>5</v>
      </c>
      <c r="AE1207">
        <v>0</v>
      </c>
      <c r="AF1207">
        <v>0</v>
      </c>
      <c r="AG1207">
        <v>0</v>
      </c>
      <c r="AH1207" t="s">
        <v>122</v>
      </c>
      <c r="AI1207" s="1">
        <v>44636.673622685186</v>
      </c>
      <c r="AJ1207">
        <v>55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5</v>
      </c>
      <c r="AQ1207">
        <v>0</v>
      </c>
      <c r="AR1207">
        <v>0</v>
      </c>
      <c r="AS1207">
        <v>0</v>
      </c>
      <c r="AT1207" t="s">
        <v>86</v>
      </c>
      <c r="AU1207" t="s">
        <v>86</v>
      </c>
      <c r="AV1207" t="s">
        <v>86</v>
      </c>
      <c r="AW1207" t="s">
        <v>86</v>
      </c>
      <c r="AX1207" t="s">
        <v>86</v>
      </c>
      <c r="AY1207" t="s">
        <v>86</v>
      </c>
      <c r="AZ1207" t="s">
        <v>86</v>
      </c>
      <c r="BA1207" t="s">
        <v>86</v>
      </c>
      <c r="BB1207" t="s">
        <v>86</v>
      </c>
      <c r="BC1207" t="s">
        <v>86</v>
      </c>
      <c r="BD1207" t="s">
        <v>86</v>
      </c>
      <c r="BE1207" t="s">
        <v>86</v>
      </c>
    </row>
    <row r="1208" spans="1:57" x14ac:dyDescent="0.45">
      <c r="A1208" t="s">
        <v>2640</v>
      </c>
      <c r="B1208" t="s">
        <v>77</v>
      </c>
      <c r="C1208" t="s">
        <v>2624</v>
      </c>
      <c r="D1208" t="s">
        <v>79</v>
      </c>
      <c r="E1208" s="2" t="str">
        <f t="shared" si="23"/>
        <v>FX22037187</v>
      </c>
      <c r="F1208" t="s">
        <v>80</v>
      </c>
      <c r="G1208" t="s">
        <v>80</v>
      </c>
      <c r="H1208" t="s">
        <v>81</v>
      </c>
      <c r="I1208" t="s">
        <v>2641</v>
      </c>
      <c r="J1208">
        <v>44</v>
      </c>
      <c r="K1208" t="s">
        <v>83</v>
      </c>
      <c r="L1208" t="s">
        <v>84</v>
      </c>
      <c r="M1208" t="s">
        <v>85</v>
      </c>
      <c r="N1208">
        <v>2</v>
      </c>
      <c r="O1208" s="1">
        <v>44636.649386574078</v>
      </c>
      <c r="P1208" s="1">
        <v>44636.674791666665</v>
      </c>
      <c r="Q1208">
        <v>2003</v>
      </c>
      <c r="R1208">
        <v>192</v>
      </c>
      <c r="S1208" t="b">
        <v>0</v>
      </c>
      <c r="T1208" t="s">
        <v>86</v>
      </c>
      <c r="U1208" t="b">
        <v>0</v>
      </c>
      <c r="V1208" t="s">
        <v>1797</v>
      </c>
      <c r="W1208" s="1">
        <v>44636.651377314818</v>
      </c>
      <c r="X1208">
        <v>92</v>
      </c>
      <c r="Y1208">
        <v>39</v>
      </c>
      <c r="Z1208">
        <v>0</v>
      </c>
      <c r="AA1208">
        <v>39</v>
      </c>
      <c r="AB1208">
        <v>0</v>
      </c>
      <c r="AC1208">
        <v>0</v>
      </c>
      <c r="AD1208">
        <v>5</v>
      </c>
      <c r="AE1208">
        <v>0</v>
      </c>
      <c r="AF1208">
        <v>0</v>
      </c>
      <c r="AG1208">
        <v>0</v>
      </c>
      <c r="AH1208" t="s">
        <v>122</v>
      </c>
      <c r="AI1208" s="1">
        <v>44636.674791666665</v>
      </c>
      <c r="AJ1208">
        <v>100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5</v>
      </c>
      <c r="AQ1208">
        <v>0</v>
      </c>
      <c r="AR1208">
        <v>0</v>
      </c>
      <c r="AS1208">
        <v>0</v>
      </c>
      <c r="AT1208" t="s">
        <v>86</v>
      </c>
      <c r="AU1208" t="s">
        <v>86</v>
      </c>
      <c r="AV1208" t="s">
        <v>86</v>
      </c>
      <c r="AW1208" t="s">
        <v>86</v>
      </c>
      <c r="AX1208" t="s">
        <v>86</v>
      </c>
      <c r="AY1208" t="s">
        <v>86</v>
      </c>
      <c r="AZ1208" t="s">
        <v>86</v>
      </c>
      <c r="BA1208" t="s">
        <v>86</v>
      </c>
      <c r="BB1208" t="s">
        <v>86</v>
      </c>
      <c r="BC1208" t="s">
        <v>86</v>
      </c>
      <c r="BD1208" t="s">
        <v>86</v>
      </c>
      <c r="BE1208" t="s">
        <v>86</v>
      </c>
    </row>
    <row r="1209" spans="1:57" x14ac:dyDescent="0.45">
      <c r="A1209" t="s">
        <v>2642</v>
      </c>
      <c r="B1209" t="s">
        <v>77</v>
      </c>
      <c r="C1209" t="s">
        <v>2624</v>
      </c>
      <c r="D1209" t="s">
        <v>79</v>
      </c>
      <c r="E1209" s="2" t="str">
        <f t="shared" si="23"/>
        <v>FX22037187</v>
      </c>
      <c r="F1209" t="s">
        <v>80</v>
      </c>
      <c r="G1209" t="s">
        <v>80</v>
      </c>
      <c r="H1209" t="s">
        <v>81</v>
      </c>
      <c r="I1209" t="s">
        <v>2643</v>
      </c>
      <c r="J1209">
        <v>28</v>
      </c>
      <c r="K1209" t="s">
        <v>83</v>
      </c>
      <c r="L1209" t="s">
        <v>84</v>
      </c>
      <c r="M1209" t="s">
        <v>85</v>
      </c>
      <c r="N1209">
        <v>2</v>
      </c>
      <c r="O1209" s="1">
        <v>44636.649710648147</v>
      </c>
      <c r="P1209" s="1">
        <v>44636.67527777778</v>
      </c>
      <c r="Q1209">
        <v>2118</v>
      </c>
      <c r="R1209">
        <v>91</v>
      </c>
      <c r="S1209" t="b">
        <v>0</v>
      </c>
      <c r="T1209" t="s">
        <v>86</v>
      </c>
      <c r="U1209" t="b">
        <v>0</v>
      </c>
      <c r="V1209" t="s">
        <v>1895</v>
      </c>
      <c r="W1209" s="1">
        <v>44636.651145833333</v>
      </c>
      <c r="X1209">
        <v>50</v>
      </c>
      <c r="Y1209">
        <v>21</v>
      </c>
      <c r="Z1209">
        <v>0</v>
      </c>
      <c r="AA1209">
        <v>21</v>
      </c>
      <c r="AB1209">
        <v>0</v>
      </c>
      <c r="AC1209">
        <v>0</v>
      </c>
      <c r="AD1209">
        <v>7</v>
      </c>
      <c r="AE1209">
        <v>0</v>
      </c>
      <c r="AF1209">
        <v>0</v>
      </c>
      <c r="AG1209">
        <v>0</v>
      </c>
      <c r="AH1209" t="s">
        <v>122</v>
      </c>
      <c r="AI1209" s="1">
        <v>44636.67527777778</v>
      </c>
      <c r="AJ1209">
        <v>41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7</v>
      </c>
      <c r="AQ1209">
        <v>0</v>
      </c>
      <c r="AR1209">
        <v>0</v>
      </c>
      <c r="AS1209">
        <v>0</v>
      </c>
      <c r="AT1209" t="s">
        <v>86</v>
      </c>
      <c r="AU1209" t="s">
        <v>86</v>
      </c>
      <c r="AV1209" t="s">
        <v>86</v>
      </c>
      <c r="AW1209" t="s">
        <v>86</v>
      </c>
      <c r="AX1209" t="s">
        <v>86</v>
      </c>
      <c r="AY1209" t="s">
        <v>86</v>
      </c>
      <c r="AZ1209" t="s">
        <v>86</v>
      </c>
      <c r="BA1209" t="s">
        <v>86</v>
      </c>
      <c r="BB1209" t="s">
        <v>86</v>
      </c>
      <c r="BC1209" t="s">
        <v>86</v>
      </c>
      <c r="BD1209" t="s">
        <v>86</v>
      </c>
      <c r="BE1209" t="s">
        <v>86</v>
      </c>
    </row>
    <row r="1210" spans="1:57" x14ac:dyDescent="0.45">
      <c r="A1210" t="s">
        <v>2644</v>
      </c>
      <c r="B1210" t="s">
        <v>77</v>
      </c>
      <c r="C1210" t="s">
        <v>2624</v>
      </c>
      <c r="D1210" t="s">
        <v>79</v>
      </c>
      <c r="E1210" s="2" t="str">
        <f t="shared" si="23"/>
        <v>FX22037187</v>
      </c>
      <c r="F1210" t="s">
        <v>80</v>
      </c>
      <c r="G1210" t="s">
        <v>80</v>
      </c>
      <c r="H1210" t="s">
        <v>81</v>
      </c>
      <c r="I1210" t="s">
        <v>2645</v>
      </c>
      <c r="J1210">
        <v>28</v>
      </c>
      <c r="K1210" t="s">
        <v>83</v>
      </c>
      <c r="L1210" t="s">
        <v>84</v>
      </c>
      <c r="M1210" t="s">
        <v>85</v>
      </c>
      <c r="N1210">
        <v>2</v>
      </c>
      <c r="O1210" s="1">
        <v>44636.649918981479</v>
      </c>
      <c r="P1210" s="1">
        <v>44636.675659722219</v>
      </c>
      <c r="Q1210">
        <v>2108</v>
      </c>
      <c r="R1210">
        <v>116</v>
      </c>
      <c r="S1210" t="b">
        <v>0</v>
      </c>
      <c r="T1210" t="s">
        <v>86</v>
      </c>
      <c r="U1210" t="b">
        <v>0</v>
      </c>
      <c r="V1210" t="s">
        <v>1816</v>
      </c>
      <c r="W1210" s="1">
        <v>44636.651678240742</v>
      </c>
      <c r="X1210">
        <v>84</v>
      </c>
      <c r="Y1210">
        <v>21</v>
      </c>
      <c r="Z1210">
        <v>0</v>
      </c>
      <c r="AA1210">
        <v>21</v>
      </c>
      <c r="AB1210">
        <v>0</v>
      </c>
      <c r="AC1210">
        <v>0</v>
      </c>
      <c r="AD1210">
        <v>7</v>
      </c>
      <c r="AE1210">
        <v>0</v>
      </c>
      <c r="AF1210">
        <v>0</v>
      </c>
      <c r="AG1210">
        <v>0</v>
      </c>
      <c r="AH1210" t="s">
        <v>122</v>
      </c>
      <c r="AI1210" s="1">
        <v>44636.675659722219</v>
      </c>
      <c r="AJ1210">
        <v>32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7</v>
      </c>
      <c r="AQ1210">
        <v>0</v>
      </c>
      <c r="AR1210">
        <v>0</v>
      </c>
      <c r="AS1210">
        <v>0</v>
      </c>
      <c r="AT1210" t="s">
        <v>86</v>
      </c>
      <c r="AU1210" t="s">
        <v>86</v>
      </c>
      <c r="AV1210" t="s">
        <v>86</v>
      </c>
      <c r="AW1210" t="s">
        <v>86</v>
      </c>
      <c r="AX1210" t="s">
        <v>86</v>
      </c>
      <c r="AY1210" t="s">
        <v>86</v>
      </c>
      <c r="AZ1210" t="s">
        <v>86</v>
      </c>
      <c r="BA1210" t="s">
        <v>86</v>
      </c>
      <c r="BB1210" t="s">
        <v>86</v>
      </c>
      <c r="BC1210" t="s">
        <v>86</v>
      </c>
      <c r="BD1210" t="s">
        <v>86</v>
      </c>
      <c r="BE1210" t="s">
        <v>86</v>
      </c>
    </row>
    <row r="1211" spans="1:57" x14ac:dyDescent="0.45">
      <c r="A1211" t="s">
        <v>2646</v>
      </c>
      <c r="B1211" t="s">
        <v>77</v>
      </c>
      <c r="C1211" t="s">
        <v>2647</v>
      </c>
      <c r="D1211" t="s">
        <v>79</v>
      </c>
      <c r="E1211" s="2" t="str">
        <f>HYPERLINK("capsilon://?command=openfolder&amp;siteaddress=FAM.docvelocity-na8.net&amp;folderid=FXB8F9F014-D29E-DB3C-C26B-34B8092F24D6","FX22036950")</f>
        <v>FX22036950</v>
      </c>
      <c r="F1211" t="s">
        <v>80</v>
      </c>
      <c r="G1211" t="s">
        <v>80</v>
      </c>
      <c r="H1211" t="s">
        <v>81</v>
      </c>
      <c r="I1211" t="s">
        <v>2648</v>
      </c>
      <c r="J1211">
        <v>401</v>
      </c>
      <c r="K1211" t="s">
        <v>83</v>
      </c>
      <c r="L1211" t="s">
        <v>84</v>
      </c>
      <c r="M1211" t="s">
        <v>85</v>
      </c>
      <c r="N1211">
        <v>1</v>
      </c>
      <c r="O1211" s="1">
        <v>44636.652002314811</v>
      </c>
      <c r="P1211" s="1">
        <v>44636.697268518517</v>
      </c>
      <c r="Q1211">
        <v>2618</v>
      </c>
      <c r="R1211">
        <v>1293</v>
      </c>
      <c r="S1211" t="b">
        <v>0</v>
      </c>
      <c r="T1211" t="s">
        <v>86</v>
      </c>
      <c r="U1211" t="b">
        <v>0</v>
      </c>
      <c r="V1211" t="s">
        <v>1895</v>
      </c>
      <c r="W1211" s="1">
        <v>44636.697268518517</v>
      </c>
      <c r="X1211">
        <v>661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401</v>
      </c>
      <c r="AE1211">
        <v>377</v>
      </c>
      <c r="AF1211">
        <v>0</v>
      </c>
      <c r="AG1211">
        <v>14</v>
      </c>
      <c r="AH1211" t="s">
        <v>86</v>
      </c>
      <c r="AI1211" t="s">
        <v>86</v>
      </c>
      <c r="AJ1211" t="s">
        <v>86</v>
      </c>
      <c r="AK1211" t="s">
        <v>86</v>
      </c>
      <c r="AL1211" t="s">
        <v>86</v>
      </c>
      <c r="AM1211" t="s">
        <v>86</v>
      </c>
      <c r="AN1211" t="s">
        <v>86</v>
      </c>
      <c r="AO1211" t="s">
        <v>86</v>
      </c>
      <c r="AP1211" t="s">
        <v>86</v>
      </c>
      <c r="AQ1211" t="s">
        <v>86</v>
      </c>
      <c r="AR1211" t="s">
        <v>86</v>
      </c>
      <c r="AS1211" t="s">
        <v>86</v>
      </c>
      <c r="AT1211" t="s">
        <v>86</v>
      </c>
      <c r="AU1211" t="s">
        <v>86</v>
      </c>
      <c r="AV1211" t="s">
        <v>86</v>
      </c>
      <c r="AW1211" t="s">
        <v>86</v>
      </c>
      <c r="AX1211" t="s">
        <v>86</v>
      </c>
      <c r="AY1211" t="s">
        <v>86</v>
      </c>
      <c r="AZ1211" t="s">
        <v>86</v>
      </c>
      <c r="BA1211" t="s">
        <v>86</v>
      </c>
      <c r="BB1211" t="s">
        <v>86</v>
      </c>
      <c r="BC1211" t="s">
        <v>86</v>
      </c>
      <c r="BD1211" t="s">
        <v>86</v>
      </c>
      <c r="BE1211" t="s">
        <v>86</v>
      </c>
    </row>
    <row r="1212" spans="1:57" x14ac:dyDescent="0.45">
      <c r="A1212" t="s">
        <v>2649</v>
      </c>
      <c r="B1212" t="s">
        <v>77</v>
      </c>
      <c r="C1212" t="s">
        <v>2650</v>
      </c>
      <c r="D1212" t="s">
        <v>79</v>
      </c>
      <c r="E1212" s="2" t="str">
        <f>HYPERLINK("capsilon://?command=openfolder&amp;siteaddress=FAM.docvelocity-na8.net&amp;folderid=FX556A5D03-5377-F26C-5572-07203F4B7202","FX22037235")</f>
        <v>FX22037235</v>
      </c>
      <c r="F1212" t="s">
        <v>80</v>
      </c>
      <c r="G1212" t="s">
        <v>80</v>
      </c>
      <c r="H1212" t="s">
        <v>81</v>
      </c>
      <c r="I1212" t="s">
        <v>2651</v>
      </c>
      <c r="J1212">
        <v>300</v>
      </c>
      <c r="K1212" t="s">
        <v>83</v>
      </c>
      <c r="L1212" t="s">
        <v>84</v>
      </c>
      <c r="M1212" t="s">
        <v>85</v>
      </c>
      <c r="N1212">
        <v>1</v>
      </c>
      <c r="O1212" s="1">
        <v>44636.671435185184</v>
      </c>
      <c r="P1212" s="1">
        <v>44636.751736111109</v>
      </c>
      <c r="Q1212">
        <v>6273</v>
      </c>
      <c r="R1212">
        <v>665</v>
      </c>
      <c r="S1212" t="b">
        <v>0</v>
      </c>
      <c r="T1212" t="s">
        <v>86</v>
      </c>
      <c r="U1212" t="b">
        <v>0</v>
      </c>
      <c r="V1212" t="s">
        <v>815</v>
      </c>
      <c r="W1212" s="1">
        <v>44636.751736111109</v>
      </c>
      <c r="X1212">
        <v>287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300</v>
      </c>
      <c r="AE1212">
        <v>288</v>
      </c>
      <c r="AF1212">
        <v>0</v>
      </c>
      <c r="AG1212">
        <v>7</v>
      </c>
      <c r="AH1212" t="s">
        <v>86</v>
      </c>
      <c r="AI1212" t="s">
        <v>86</v>
      </c>
      <c r="AJ1212" t="s">
        <v>86</v>
      </c>
      <c r="AK1212" t="s">
        <v>86</v>
      </c>
      <c r="AL1212" t="s">
        <v>86</v>
      </c>
      <c r="AM1212" t="s">
        <v>86</v>
      </c>
      <c r="AN1212" t="s">
        <v>86</v>
      </c>
      <c r="AO1212" t="s">
        <v>86</v>
      </c>
      <c r="AP1212" t="s">
        <v>86</v>
      </c>
      <c r="AQ1212" t="s">
        <v>86</v>
      </c>
      <c r="AR1212" t="s">
        <v>86</v>
      </c>
      <c r="AS1212" t="s">
        <v>86</v>
      </c>
      <c r="AT1212" t="s">
        <v>86</v>
      </c>
      <c r="AU1212" t="s">
        <v>86</v>
      </c>
      <c r="AV1212" t="s">
        <v>86</v>
      </c>
      <c r="AW1212" t="s">
        <v>86</v>
      </c>
      <c r="AX1212" t="s">
        <v>86</v>
      </c>
      <c r="AY1212" t="s">
        <v>86</v>
      </c>
      <c r="AZ1212" t="s">
        <v>86</v>
      </c>
      <c r="BA1212" t="s">
        <v>86</v>
      </c>
      <c r="BB1212" t="s">
        <v>86</v>
      </c>
      <c r="BC1212" t="s">
        <v>86</v>
      </c>
      <c r="BD1212" t="s">
        <v>86</v>
      </c>
      <c r="BE1212" t="s">
        <v>86</v>
      </c>
    </row>
    <row r="1213" spans="1:57" x14ac:dyDescent="0.45">
      <c r="A1213" t="s">
        <v>2652</v>
      </c>
      <c r="B1213" t="s">
        <v>77</v>
      </c>
      <c r="C1213" t="s">
        <v>1956</v>
      </c>
      <c r="D1213" t="s">
        <v>79</v>
      </c>
      <c r="E1213" s="2" t="str">
        <f>HYPERLINK("capsilon://?command=openfolder&amp;siteaddress=FAM.docvelocity-na8.net&amp;folderid=FXCBD132FF-A495-8263-8404-2C8760DB9171","FX220212086")</f>
        <v>FX220212086</v>
      </c>
      <c r="F1213" t="s">
        <v>80</v>
      </c>
      <c r="G1213" t="s">
        <v>80</v>
      </c>
      <c r="H1213" t="s">
        <v>81</v>
      </c>
      <c r="I1213" t="s">
        <v>1957</v>
      </c>
      <c r="J1213">
        <v>0</v>
      </c>
      <c r="K1213" t="s">
        <v>83</v>
      </c>
      <c r="L1213" t="s">
        <v>84</v>
      </c>
      <c r="M1213" t="s">
        <v>85</v>
      </c>
      <c r="N1213">
        <v>2</v>
      </c>
      <c r="O1213" s="1">
        <v>44621.290162037039</v>
      </c>
      <c r="P1213" s="1">
        <v>44621.604884259257</v>
      </c>
      <c r="Q1213">
        <v>24539</v>
      </c>
      <c r="R1213">
        <v>2653</v>
      </c>
      <c r="S1213" t="b">
        <v>0</v>
      </c>
      <c r="T1213" t="s">
        <v>86</v>
      </c>
      <c r="U1213" t="b">
        <v>1</v>
      </c>
      <c r="V1213" t="s">
        <v>200</v>
      </c>
      <c r="W1213" s="1">
        <v>44621.503692129627</v>
      </c>
      <c r="X1213">
        <v>1353</v>
      </c>
      <c r="Y1213">
        <v>147</v>
      </c>
      <c r="Z1213">
        <v>0</v>
      </c>
      <c r="AA1213">
        <v>147</v>
      </c>
      <c r="AB1213">
        <v>0</v>
      </c>
      <c r="AC1213">
        <v>72</v>
      </c>
      <c r="AD1213">
        <v>-147</v>
      </c>
      <c r="AE1213">
        <v>0</v>
      </c>
      <c r="AF1213">
        <v>0</v>
      </c>
      <c r="AG1213">
        <v>0</v>
      </c>
      <c r="AH1213" t="s">
        <v>92</v>
      </c>
      <c r="AI1213" s="1">
        <v>44621.604884259257</v>
      </c>
      <c r="AJ1213">
        <v>1296</v>
      </c>
      <c r="AK1213">
        <v>20</v>
      </c>
      <c r="AL1213">
        <v>0</v>
      </c>
      <c r="AM1213">
        <v>20</v>
      </c>
      <c r="AN1213">
        <v>0</v>
      </c>
      <c r="AO1213">
        <v>20</v>
      </c>
      <c r="AP1213">
        <v>-167</v>
      </c>
      <c r="AQ1213">
        <v>0</v>
      </c>
      <c r="AR1213">
        <v>0</v>
      </c>
      <c r="AS1213">
        <v>0</v>
      </c>
      <c r="AT1213" t="s">
        <v>86</v>
      </c>
      <c r="AU1213" t="s">
        <v>86</v>
      </c>
      <c r="AV1213" t="s">
        <v>86</v>
      </c>
      <c r="AW1213" t="s">
        <v>86</v>
      </c>
      <c r="AX1213" t="s">
        <v>86</v>
      </c>
      <c r="AY1213" t="s">
        <v>86</v>
      </c>
      <c r="AZ1213" t="s">
        <v>86</v>
      </c>
      <c r="BA1213" t="s">
        <v>86</v>
      </c>
      <c r="BB1213" t="s">
        <v>86</v>
      </c>
      <c r="BC1213" t="s">
        <v>86</v>
      </c>
      <c r="BD1213" t="s">
        <v>86</v>
      </c>
      <c r="BE1213" t="s">
        <v>86</v>
      </c>
    </row>
    <row r="1214" spans="1:57" x14ac:dyDescent="0.45">
      <c r="A1214" t="s">
        <v>2653</v>
      </c>
      <c r="B1214" t="s">
        <v>77</v>
      </c>
      <c r="C1214" t="s">
        <v>2033</v>
      </c>
      <c r="D1214" t="s">
        <v>79</v>
      </c>
      <c r="E1214" s="2" t="str">
        <f>HYPERLINK("capsilon://?command=openfolder&amp;siteaddress=FAM.docvelocity-na8.net&amp;folderid=FX1C1C799A-9F1F-D826-97E4-E14AA5D0A874","FX220211778")</f>
        <v>FX220211778</v>
      </c>
      <c r="F1214" t="s">
        <v>80</v>
      </c>
      <c r="G1214" t="s">
        <v>80</v>
      </c>
      <c r="H1214" t="s">
        <v>81</v>
      </c>
      <c r="I1214" t="s">
        <v>2034</v>
      </c>
      <c r="J1214">
        <v>0</v>
      </c>
      <c r="K1214" t="s">
        <v>83</v>
      </c>
      <c r="L1214" t="s">
        <v>84</v>
      </c>
      <c r="M1214" t="s">
        <v>85</v>
      </c>
      <c r="N1214">
        <v>2</v>
      </c>
      <c r="O1214" s="1">
        <v>44621.293356481481</v>
      </c>
      <c r="P1214" s="1">
        <v>44621.684606481482</v>
      </c>
      <c r="Q1214">
        <v>24163</v>
      </c>
      <c r="R1214">
        <v>9641</v>
      </c>
      <c r="S1214" t="b">
        <v>0</v>
      </c>
      <c r="T1214" t="s">
        <v>86</v>
      </c>
      <c r="U1214" t="b">
        <v>1</v>
      </c>
      <c r="V1214" t="s">
        <v>105</v>
      </c>
      <c r="W1214" s="1">
        <v>44621.528182870374</v>
      </c>
      <c r="X1214">
        <v>2540</v>
      </c>
      <c r="Y1214">
        <v>289</v>
      </c>
      <c r="Z1214">
        <v>0</v>
      </c>
      <c r="AA1214">
        <v>289</v>
      </c>
      <c r="AB1214">
        <v>0</v>
      </c>
      <c r="AC1214">
        <v>224</v>
      </c>
      <c r="AD1214">
        <v>-289</v>
      </c>
      <c r="AE1214">
        <v>0</v>
      </c>
      <c r="AF1214">
        <v>0</v>
      </c>
      <c r="AG1214">
        <v>0</v>
      </c>
      <c r="AH1214" t="s">
        <v>106</v>
      </c>
      <c r="AI1214" s="1">
        <v>44621.684606481482</v>
      </c>
      <c r="AJ1214">
        <v>3408</v>
      </c>
      <c r="AK1214">
        <v>23</v>
      </c>
      <c r="AL1214">
        <v>0</v>
      </c>
      <c r="AM1214">
        <v>23</v>
      </c>
      <c r="AN1214">
        <v>0</v>
      </c>
      <c r="AO1214">
        <v>23</v>
      </c>
      <c r="AP1214">
        <v>-312</v>
      </c>
      <c r="AQ1214">
        <v>0</v>
      </c>
      <c r="AR1214">
        <v>0</v>
      </c>
      <c r="AS1214">
        <v>0</v>
      </c>
      <c r="AT1214" t="s">
        <v>86</v>
      </c>
      <c r="AU1214" t="s">
        <v>86</v>
      </c>
      <c r="AV1214" t="s">
        <v>86</v>
      </c>
      <c r="AW1214" t="s">
        <v>86</v>
      </c>
      <c r="AX1214" t="s">
        <v>86</v>
      </c>
      <c r="AY1214" t="s">
        <v>86</v>
      </c>
      <c r="AZ1214" t="s">
        <v>86</v>
      </c>
      <c r="BA1214" t="s">
        <v>86</v>
      </c>
      <c r="BB1214" t="s">
        <v>86</v>
      </c>
      <c r="BC1214" t="s">
        <v>86</v>
      </c>
      <c r="BD1214" t="s">
        <v>86</v>
      </c>
      <c r="BE1214" t="s">
        <v>86</v>
      </c>
    </row>
    <row r="1215" spans="1:57" x14ac:dyDescent="0.45">
      <c r="A1215" t="s">
        <v>2654</v>
      </c>
      <c r="B1215" t="s">
        <v>77</v>
      </c>
      <c r="C1215" t="s">
        <v>2377</v>
      </c>
      <c r="D1215" t="s">
        <v>79</v>
      </c>
      <c r="E1215" s="2" t="str">
        <f>HYPERLINK("capsilon://?command=openfolder&amp;siteaddress=FAM.docvelocity-na8.net&amp;folderid=FX0CD1F446-5E60-5C8D-23DA-43811EE7660A","FX22035502")</f>
        <v>FX22035502</v>
      </c>
      <c r="F1215" t="s">
        <v>80</v>
      </c>
      <c r="G1215" t="s">
        <v>80</v>
      </c>
      <c r="H1215" t="s">
        <v>81</v>
      </c>
      <c r="I1215" t="s">
        <v>2655</v>
      </c>
      <c r="J1215">
        <v>28</v>
      </c>
      <c r="K1215" t="s">
        <v>83</v>
      </c>
      <c r="L1215" t="s">
        <v>84</v>
      </c>
      <c r="M1215" t="s">
        <v>85</v>
      </c>
      <c r="N1215">
        <v>2</v>
      </c>
      <c r="O1215" s="1">
        <v>44636.695625</v>
      </c>
      <c r="P1215" s="1">
        <v>44636.730023148149</v>
      </c>
      <c r="Q1215">
        <v>2718</v>
      </c>
      <c r="R1215">
        <v>254</v>
      </c>
      <c r="S1215" t="b">
        <v>0</v>
      </c>
      <c r="T1215" t="s">
        <v>86</v>
      </c>
      <c r="U1215" t="b">
        <v>0</v>
      </c>
      <c r="V1215" t="s">
        <v>1797</v>
      </c>
      <c r="W1215" s="1">
        <v>44636.697766203702</v>
      </c>
      <c r="X1215">
        <v>184</v>
      </c>
      <c r="Y1215">
        <v>21</v>
      </c>
      <c r="Z1215">
        <v>0</v>
      </c>
      <c r="AA1215">
        <v>21</v>
      </c>
      <c r="AB1215">
        <v>0</v>
      </c>
      <c r="AC1215">
        <v>6</v>
      </c>
      <c r="AD1215">
        <v>7</v>
      </c>
      <c r="AE1215">
        <v>0</v>
      </c>
      <c r="AF1215">
        <v>0</v>
      </c>
      <c r="AG1215">
        <v>0</v>
      </c>
      <c r="AH1215" t="s">
        <v>122</v>
      </c>
      <c r="AI1215" s="1">
        <v>44636.730023148149</v>
      </c>
      <c r="AJ1215">
        <v>63</v>
      </c>
      <c r="AK1215">
        <v>2</v>
      </c>
      <c r="AL1215">
        <v>0</v>
      </c>
      <c r="AM1215">
        <v>2</v>
      </c>
      <c r="AN1215">
        <v>0</v>
      </c>
      <c r="AO1215">
        <v>1</v>
      </c>
      <c r="AP1215">
        <v>5</v>
      </c>
      <c r="AQ1215">
        <v>0</v>
      </c>
      <c r="AR1215">
        <v>0</v>
      </c>
      <c r="AS1215">
        <v>0</v>
      </c>
      <c r="AT1215" t="s">
        <v>86</v>
      </c>
      <c r="AU1215" t="s">
        <v>86</v>
      </c>
      <c r="AV1215" t="s">
        <v>86</v>
      </c>
      <c r="AW1215" t="s">
        <v>86</v>
      </c>
      <c r="AX1215" t="s">
        <v>86</v>
      </c>
      <c r="AY1215" t="s">
        <v>86</v>
      </c>
      <c r="AZ1215" t="s">
        <v>86</v>
      </c>
      <c r="BA1215" t="s">
        <v>86</v>
      </c>
      <c r="BB1215" t="s">
        <v>86</v>
      </c>
      <c r="BC1215" t="s">
        <v>86</v>
      </c>
      <c r="BD1215" t="s">
        <v>86</v>
      </c>
      <c r="BE1215" t="s">
        <v>86</v>
      </c>
    </row>
    <row r="1216" spans="1:57" x14ac:dyDescent="0.45">
      <c r="A1216" t="s">
        <v>2656</v>
      </c>
      <c r="B1216" t="s">
        <v>77</v>
      </c>
      <c r="C1216" t="s">
        <v>2647</v>
      </c>
      <c r="D1216" t="s">
        <v>79</v>
      </c>
      <c r="E1216" s="2" t="str">
        <f>HYPERLINK("capsilon://?command=openfolder&amp;siteaddress=FAM.docvelocity-na8.net&amp;folderid=FXB8F9F014-D29E-DB3C-C26B-34B8092F24D6","FX22036950")</f>
        <v>FX22036950</v>
      </c>
      <c r="F1216" t="s">
        <v>80</v>
      </c>
      <c r="G1216" t="s">
        <v>80</v>
      </c>
      <c r="H1216" t="s">
        <v>81</v>
      </c>
      <c r="I1216" t="s">
        <v>2648</v>
      </c>
      <c r="J1216">
        <v>641</v>
      </c>
      <c r="K1216" t="s">
        <v>83</v>
      </c>
      <c r="L1216" t="s">
        <v>84</v>
      </c>
      <c r="M1216" t="s">
        <v>85</v>
      </c>
      <c r="N1216">
        <v>2</v>
      </c>
      <c r="O1216" s="1">
        <v>44636.698472222219</v>
      </c>
      <c r="P1216" s="1">
        <v>44636.72929398148</v>
      </c>
      <c r="Q1216">
        <v>1117</v>
      </c>
      <c r="R1216">
        <v>1546</v>
      </c>
      <c r="S1216" t="b">
        <v>0</v>
      </c>
      <c r="T1216" t="s">
        <v>86</v>
      </c>
      <c r="U1216" t="b">
        <v>1</v>
      </c>
      <c r="V1216" t="s">
        <v>1841</v>
      </c>
      <c r="W1216" s="1">
        <v>44636.711701388886</v>
      </c>
      <c r="X1216">
        <v>1140</v>
      </c>
      <c r="Y1216">
        <v>367</v>
      </c>
      <c r="Z1216">
        <v>0</v>
      </c>
      <c r="AA1216">
        <v>367</v>
      </c>
      <c r="AB1216">
        <v>200</v>
      </c>
      <c r="AC1216">
        <v>12</v>
      </c>
      <c r="AD1216">
        <v>274</v>
      </c>
      <c r="AE1216">
        <v>0</v>
      </c>
      <c r="AF1216">
        <v>0</v>
      </c>
      <c r="AG1216">
        <v>0</v>
      </c>
      <c r="AH1216" t="s">
        <v>122</v>
      </c>
      <c r="AI1216" s="1">
        <v>44636.72929398148</v>
      </c>
      <c r="AJ1216">
        <v>392</v>
      </c>
      <c r="AK1216">
        <v>3</v>
      </c>
      <c r="AL1216">
        <v>0</v>
      </c>
      <c r="AM1216">
        <v>3</v>
      </c>
      <c r="AN1216">
        <v>200</v>
      </c>
      <c r="AO1216">
        <v>3</v>
      </c>
      <c r="AP1216">
        <v>271</v>
      </c>
      <c r="AQ1216">
        <v>0</v>
      </c>
      <c r="AR1216">
        <v>0</v>
      </c>
      <c r="AS1216">
        <v>0</v>
      </c>
      <c r="AT1216" t="s">
        <v>86</v>
      </c>
      <c r="AU1216" t="s">
        <v>86</v>
      </c>
      <c r="AV1216" t="s">
        <v>86</v>
      </c>
      <c r="AW1216" t="s">
        <v>86</v>
      </c>
      <c r="AX1216" t="s">
        <v>86</v>
      </c>
      <c r="AY1216" t="s">
        <v>86</v>
      </c>
      <c r="AZ1216" t="s">
        <v>86</v>
      </c>
      <c r="BA1216" t="s">
        <v>86</v>
      </c>
      <c r="BB1216" t="s">
        <v>86</v>
      </c>
      <c r="BC1216" t="s">
        <v>86</v>
      </c>
      <c r="BD1216" t="s">
        <v>86</v>
      </c>
      <c r="BE1216" t="s">
        <v>86</v>
      </c>
    </row>
    <row r="1217" spans="1:57" x14ac:dyDescent="0.45">
      <c r="A1217" t="s">
        <v>2657</v>
      </c>
      <c r="B1217" t="s">
        <v>77</v>
      </c>
      <c r="C1217" t="s">
        <v>2004</v>
      </c>
      <c r="D1217" t="s">
        <v>79</v>
      </c>
      <c r="E1217" s="2" t="str">
        <f>HYPERLINK("capsilon://?command=openfolder&amp;siteaddress=FAM.docvelocity-na8.net&amp;folderid=FXF5DFC8B4-F915-694A-FA01-EE35B92200EF","FX22036645")</f>
        <v>FX22036645</v>
      </c>
      <c r="F1217" t="s">
        <v>80</v>
      </c>
      <c r="G1217" t="s">
        <v>80</v>
      </c>
      <c r="H1217" t="s">
        <v>81</v>
      </c>
      <c r="I1217" t="s">
        <v>2658</v>
      </c>
      <c r="J1217">
        <v>0</v>
      </c>
      <c r="K1217" t="s">
        <v>83</v>
      </c>
      <c r="L1217" t="s">
        <v>84</v>
      </c>
      <c r="M1217" t="s">
        <v>85</v>
      </c>
      <c r="N1217">
        <v>1</v>
      </c>
      <c r="O1217" s="1">
        <v>44636.699282407404</v>
      </c>
      <c r="P1217" s="1">
        <v>44636.724085648151</v>
      </c>
      <c r="Q1217">
        <v>1687</v>
      </c>
      <c r="R1217">
        <v>456</v>
      </c>
      <c r="S1217" t="b">
        <v>0</v>
      </c>
      <c r="T1217" t="s">
        <v>86</v>
      </c>
      <c r="U1217" t="b">
        <v>0</v>
      </c>
      <c r="V1217" t="s">
        <v>1895</v>
      </c>
      <c r="W1217" s="1">
        <v>44636.724085648151</v>
      </c>
      <c r="X1217">
        <v>152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52</v>
      </c>
      <c r="AF1217">
        <v>0</v>
      </c>
      <c r="AG1217">
        <v>1</v>
      </c>
      <c r="AH1217" t="s">
        <v>86</v>
      </c>
      <c r="AI1217" t="s">
        <v>86</v>
      </c>
      <c r="AJ1217" t="s">
        <v>86</v>
      </c>
      <c r="AK1217" t="s">
        <v>86</v>
      </c>
      <c r="AL1217" t="s">
        <v>86</v>
      </c>
      <c r="AM1217" t="s">
        <v>86</v>
      </c>
      <c r="AN1217" t="s">
        <v>86</v>
      </c>
      <c r="AO1217" t="s">
        <v>86</v>
      </c>
      <c r="AP1217" t="s">
        <v>86</v>
      </c>
      <c r="AQ1217" t="s">
        <v>86</v>
      </c>
      <c r="AR1217" t="s">
        <v>86</v>
      </c>
      <c r="AS1217" t="s">
        <v>86</v>
      </c>
      <c r="AT1217" t="s">
        <v>86</v>
      </c>
      <c r="AU1217" t="s">
        <v>86</v>
      </c>
      <c r="AV1217" t="s">
        <v>86</v>
      </c>
      <c r="AW1217" t="s">
        <v>86</v>
      </c>
      <c r="AX1217" t="s">
        <v>86</v>
      </c>
      <c r="AY1217" t="s">
        <v>86</v>
      </c>
      <c r="AZ1217" t="s">
        <v>86</v>
      </c>
      <c r="BA1217" t="s">
        <v>86</v>
      </c>
      <c r="BB1217" t="s">
        <v>86</v>
      </c>
      <c r="BC1217" t="s">
        <v>86</v>
      </c>
      <c r="BD1217" t="s">
        <v>86</v>
      </c>
      <c r="BE1217" t="s">
        <v>86</v>
      </c>
    </row>
    <row r="1218" spans="1:57" x14ac:dyDescent="0.45">
      <c r="A1218" t="s">
        <v>2659</v>
      </c>
      <c r="B1218" t="s">
        <v>77</v>
      </c>
      <c r="C1218" t="s">
        <v>2377</v>
      </c>
      <c r="D1218" t="s">
        <v>79</v>
      </c>
      <c r="E1218" s="2" t="str">
        <f>HYPERLINK("capsilon://?command=openfolder&amp;siteaddress=FAM.docvelocity-na8.net&amp;folderid=FX0CD1F446-5E60-5C8D-23DA-43811EE7660A","FX22035502")</f>
        <v>FX22035502</v>
      </c>
      <c r="F1218" t="s">
        <v>80</v>
      </c>
      <c r="G1218" t="s">
        <v>80</v>
      </c>
      <c r="H1218" t="s">
        <v>81</v>
      </c>
      <c r="I1218" t="s">
        <v>2660</v>
      </c>
      <c r="J1218">
        <v>147</v>
      </c>
      <c r="K1218" t="s">
        <v>83</v>
      </c>
      <c r="L1218" t="s">
        <v>84</v>
      </c>
      <c r="M1218" t="s">
        <v>85</v>
      </c>
      <c r="N1218">
        <v>1</v>
      </c>
      <c r="O1218" s="1">
        <v>44636.700891203705</v>
      </c>
      <c r="P1218" s="1">
        <v>44636.753344907411</v>
      </c>
      <c r="Q1218">
        <v>4187</v>
      </c>
      <c r="R1218">
        <v>345</v>
      </c>
      <c r="S1218" t="b">
        <v>0</v>
      </c>
      <c r="T1218" t="s">
        <v>86</v>
      </c>
      <c r="U1218" t="b">
        <v>0</v>
      </c>
      <c r="V1218" t="s">
        <v>815</v>
      </c>
      <c r="W1218" s="1">
        <v>44636.753344907411</v>
      </c>
      <c r="X1218">
        <v>139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147</v>
      </c>
      <c r="AE1218">
        <v>130</v>
      </c>
      <c r="AF1218">
        <v>0</v>
      </c>
      <c r="AG1218">
        <v>4</v>
      </c>
      <c r="AH1218" t="s">
        <v>86</v>
      </c>
      <c r="AI1218" t="s">
        <v>86</v>
      </c>
      <c r="AJ1218" t="s">
        <v>86</v>
      </c>
      <c r="AK1218" t="s">
        <v>86</v>
      </c>
      <c r="AL1218" t="s">
        <v>86</v>
      </c>
      <c r="AM1218" t="s">
        <v>86</v>
      </c>
      <c r="AN1218" t="s">
        <v>86</v>
      </c>
      <c r="AO1218" t="s">
        <v>86</v>
      </c>
      <c r="AP1218" t="s">
        <v>86</v>
      </c>
      <c r="AQ1218" t="s">
        <v>86</v>
      </c>
      <c r="AR1218" t="s">
        <v>86</v>
      </c>
      <c r="AS1218" t="s">
        <v>86</v>
      </c>
      <c r="AT1218" t="s">
        <v>86</v>
      </c>
      <c r="AU1218" t="s">
        <v>86</v>
      </c>
      <c r="AV1218" t="s">
        <v>86</v>
      </c>
      <c r="AW1218" t="s">
        <v>86</v>
      </c>
      <c r="AX1218" t="s">
        <v>86</v>
      </c>
      <c r="AY1218" t="s">
        <v>86</v>
      </c>
      <c r="AZ1218" t="s">
        <v>86</v>
      </c>
      <c r="BA1218" t="s">
        <v>86</v>
      </c>
      <c r="BB1218" t="s">
        <v>86</v>
      </c>
      <c r="BC1218" t="s">
        <v>86</v>
      </c>
      <c r="BD1218" t="s">
        <v>86</v>
      </c>
      <c r="BE1218" t="s">
        <v>86</v>
      </c>
    </row>
    <row r="1219" spans="1:57" x14ac:dyDescent="0.45">
      <c r="A1219" t="s">
        <v>2661</v>
      </c>
      <c r="B1219" t="s">
        <v>77</v>
      </c>
      <c r="C1219" t="s">
        <v>2377</v>
      </c>
      <c r="D1219" t="s">
        <v>79</v>
      </c>
      <c r="E1219" s="2" t="str">
        <f>HYPERLINK("capsilon://?command=openfolder&amp;siteaddress=FAM.docvelocity-na8.net&amp;folderid=FX0CD1F446-5E60-5C8D-23DA-43811EE7660A","FX22035502")</f>
        <v>FX22035502</v>
      </c>
      <c r="F1219" t="s">
        <v>80</v>
      </c>
      <c r="G1219" t="s">
        <v>80</v>
      </c>
      <c r="H1219" t="s">
        <v>81</v>
      </c>
      <c r="I1219" t="s">
        <v>2662</v>
      </c>
      <c r="J1219">
        <v>28</v>
      </c>
      <c r="K1219" t="s">
        <v>83</v>
      </c>
      <c r="L1219" t="s">
        <v>84</v>
      </c>
      <c r="M1219" t="s">
        <v>85</v>
      </c>
      <c r="N1219">
        <v>2</v>
      </c>
      <c r="O1219" s="1">
        <v>44636.701261574075</v>
      </c>
      <c r="P1219" s="1">
        <v>44636.730636574073</v>
      </c>
      <c r="Q1219">
        <v>2246</v>
      </c>
      <c r="R1219">
        <v>292</v>
      </c>
      <c r="S1219" t="b">
        <v>0</v>
      </c>
      <c r="T1219" t="s">
        <v>86</v>
      </c>
      <c r="U1219" t="b">
        <v>0</v>
      </c>
      <c r="V1219" t="s">
        <v>1780</v>
      </c>
      <c r="W1219" s="1">
        <v>44636.704085648147</v>
      </c>
      <c r="X1219">
        <v>240</v>
      </c>
      <c r="Y1219">
        <v>21</v>
      </c>
      <c r="Z1219">
        <v>0</v>
      </c>
      <c r="AA1219">
        <v>21</v>
      </c>
      <c r="AB1219">
        <v>0</v>
      </c>
      <c r="AC1219">
        <v>3</v>
      </c>
      <c r="AD1219">
        <v>7</v>
      </c>
      <c r="AE1219">
        <v>0</v>
      </c>
      <c r="AF1219">
        <v>0</v>
      </c>
      <c r="AG1219">
        <v>0</v>
      </c>
      <c r="AH1219" t="s">
        <v>122</v>
      </c>
      <c r="AI1219" s="1">
        <v>44636.730636574073</v>
      </c>
      <c r="AJ1219">
        <v>52</v>
      </c>
      <c r="AK1219">
        <v>2</v>
      </c>
      <c r="AL1219">
        <v>0</v>
      </c>
      <c r="AM1219">
        <v>2</v>
      </c>
      <c r="AN1219">
        <v>0</v>
      </c>
      <c r="AO1219">
        <v>1</v>
      </c>
      <c r="AP1219">
        <v>5</v>
      </c>
      <c r="AQ1219">
        <v>0</v>
      </c>
      <c r="AR1219">
        <v>0</v>
      </c>
      <c r="AS1219">
        <v>0</v>
      </c>
      <c r="AT1219" t="s">
        <v>86</v>
      </c>
      <c r="AU1219" t="s">
        <v>86</v>
      </c>
      <c r="AV1219" t="s">
        <v>86</v>
      </c>
      <c r="AW1219" t="s">
        <v>86</v>
      </c>
      <c r="AX1219" t="s">
        <v>86</v>
      </c>
      <c r="AY1219" t="s">
        <v>86</v>
      </c>
      <c r="AZ1219" t="s">
        <v>86</v>
      </c>
      <c r="BA1219" t="s">
        <v>86</v>
      </c>
      <c r="BB1219" t="s">
        <v>86</v>
      </c>
      <c r="BC1219" t="s">
        <v>86</v>
      </c>
      <c r="BD1219" t="s">
        <v>86</v>
      </c>
      <c r="BE1219" t="s">
        <v>86</v>
      </c>
    </row>
    <row r="1220" spans="1:57" x14ac:dyDescent="0.45">
      <c r="A1220" t="s">
        <v>2663</v>
      </c>
      <c r="B1220" t="s">
        <v>77</v>
      </c>
      <c r="C1220" t="s">
        <v>2664</v>
      </c>
      <c r="D1220" t="s">
        <v>79</v>
      </c>
      <c r="E1220" s="2" t="str">
        <f t="shared" ref="E1220:E1227" si="24">HYPERLINK("capsilon://?command=openfolder&amp;siteaddress=FAM.docvelocity-na8.net&amp;folderid=FX2EAD2A43-EA35-B79C-B391-06410AD2C349","FX22037183")</f>
        <v>FX22037183</v>
      </c>
      <c r="F1220" t="s">
        <v>80</v>
      </c>
      <c r="G1220" t="s">
        <v>80</v>
      </c>
      <c r="H1220" t="s">
        <v>81</v>
      </c>
      <c r="I1220" t="s">
        <v>2665</v>
      </c>
      <c r="J1220">
        <v>54</v>
      </c>
      <c r="K1220" t="s">
        <v>83</v>
      </c>
      <c r="L1220" t="s">
        <v>84</v>
      </c>
      <c r="M1220" t="s">
        <v>85</v>
      </c>
      <c r="N1220">
        <v>2</v>
      </c>
      <c r="O1220" s="1">
        <v>44636.707418981481</v>
      </c>
      <c r="P1220" s="1">
        <v>44636.731412037036</v>
      </c>
      <c r="Q1220">
        <v>1699</v>
      </c>
      <c r="R1220">
        <v>374</v>
      </c>
      <c r="S1220" t="b">
        <v>0</v>
      </c>
      <c r="T1220" t="s">
        <v>86</v>
      </c>
      <c r="U1220" t="b">
        <v>0</v>
      </c>
      <c r="V1220" t="s">
        <v>1780</v>
      </c>
      <c r="W1220" s="1">
        <v>44636.711134259262</v>
      </c>
      <c r="X1220">
        <v>305</v>
      </c>
      <c r="Y1220">
        <v>44</v>
      </c>
      <c r="Z1220">
        <v>0</v>
      </c>
      <c r="AA1220">
        <v>44</v>
      </c>
      <c r="AB1220">
        <v>0</v>
      </c>
      <c r="AC1220">
        <v>7</v>
      </c>
      <c r="AD1220">
        <v>10</v>
      </c>
      <c r="AE1220">
        <v>0</v>
      </c>
      <c r="AF1220">
        <v>0</v>
      </c>
      <c r="AG1220">
        <v>0</v>
      </c>
      <c r="AH1220" t="s">
        <v>122</v>
      </c>
      <c r="AI1220" s="1">
        <v>44636.731412037036</v>
      </c>
      <c r="AJ1220">
        <v>66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10</v>
      </c>
      <c r="AQ1220">
        <v>0</v>
      </c>
      <c r="AR1220">
        <v>0</v>
      </c>
      <c r="AS1220">
        <v>0</v>
      </c>
      <c r="AT1220" t="s">
        <v>86</v>
      </c>
      <c r="AU1220" t="s">
        <v>86</v>
      </c>
      <c r="AV1220" t="s">
        <v>86</v>
      </c>
      <c r="AW1220" t="s">
        <v>86</v>
      </c>
      <c r="AX1220" t="s">
        <v>86</v>
      </c>
      <c r="AY1220" t="s">
        <v>86</v>
      </c>
      <c r="AZ1220" t="s">
        <v>86</v>
      </c>
      <c r="BA1220" t="s">
        <v>86</v>
      </c>
      <c r="BB1220" t="s">
        <v>86</v>
      </c>
      <c r="BC1220" t="s">
        <v>86</v>
      </c>
      <c r="BD1220" t="s">
        <v>86</v>
      </c>
      <c r="BE1220" t="s">
        <v>86</v>
      </c>
    </row>
    <row r="1221" spans="1:57" x14ac:dyDescent="0.45">
      <c r="A1221" t="s">
        <v>2666</v>
      </c>
      <c r="B1221" t="s">
        <v>77</v>
      </c>
      <c r="C1221" t="s">
        <v>2664</v>
      </c>
      <c r="D1221" t="s">
        <v>79</v>
      </c>
      <c r="E1221" s="2" t="str">
        <f t="shared" si="24"/>
        <v>FX22037183</v>
      </c>
      <c r="F1221" t="s">
        <v>80</v>
      </c>
      <c r="G1221" t="s">
        <v>80</v>
      </c>
      <c r="H1221" t="s">
        <v>81</v>
      </c>
      <c r="I1221" t="s">
        <v>2667</v>
      </c>
      <c r="J1221">
        <v>54</v>
      </c>
      <c r="K1221" t="s">
        <v>83</v>
      </c>
      <c r="L1221" t="s">
        <v>84</v>
      </c>
      <c r="M1221" t="s">
        <v>85</v>
      </c>
      <c r="N1221">
        <v>2</v>
      </c>
      <c r="O1221" s="1">
        <v>44636.707569444443</v>
      </c>
      <c r="P1221" s="1">
        <v>44636.734212962961</v>
      </c>
      <c r="Q1221">
        <v>1603</v>
      </c>
      <c r="R1221">
        <v>699</v>
      </c>
      <c r="S1221" t="b">
        <v>0</v>
      </c>
      <c r="T1221" t="s">
        <v>86</v>
      </c>
      <c r="U1221" t="b">
        <v>0</v>
      </c>
      <c r="V1221" t="s">
        <v>2108</v>
      </c>
      <c r="W1221" s="1">
        <v>44636.713067129633</v>
      </c>
      <c r="X1221">
        <v>457</v>
      </c>
      <c r="Y1221">
        <v>39</v>
      </c>
      <c r="Z1221">
        <v>0</v>
      </c>
      <c r="AA1221">
        <v>39</v>
      </c>
      <c r="AB1221">
        <v>0</v>
      </c>
      <c r="AC1221">
        <v>6</v>
      </c>
      <c r="AD1221">
        <v>15</v>
      </c>
      <c r="AE1221">
        <v>0</v>
      </c>
      <c r="AF1221">
        <v>0</v>
      </c>
      <c r="AG1221">
        <v>0</v>
      </c>
      <c r="AH1221" t="s">
        <v>106</v>
      </c>
      <c r="AI1221" s="1">
        <v>44636.734212962961</v>
      </c>
      <c r="AJ1221">
        <v>242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15</v>
      </c>
      <c r="AQ1221">
        <v>0</v>
      </c>
      <c r="AR1221">
        <v>0</v>
      </c>
      <c r="AS1221">
        <v>0</v>
      </c>
      <c r="AT1221" t="s">
        <v>86</v>
      </c>
      <c r="AU1221" t="s">
        <v>86</v>
      </c>
      <c r="AV1221" t="s">
        <v>86</v>
      </c>
      <c r="AW1221" t="s">
        <v>86</v>
      </c>
      <c r="AX1221" t="s">
        <v>86</v>
      </c>
      <c r="AY1221" t="s">
        <v>86</v>
      </c>
      <c r="AZ1221" t="s">
        <v>86</v>
      </c>
      <c r="BA1221" t="s">
        <v>86</v>
      </c>
      <c r="BB1221" t="s">
        <v>86</v>
      </c>
      <c r="BC1221" t="s">
        <v>86</v>
      </c>
      <c r="BD1221" t="s">
        <v>86</v>
      </c>
      <c r="BE1221" t="s">
        <v>86</v>
      </c>
    </row>
    <row r="1222" spans="1:57" x14ac:dyDescent="0.45">
      <c r="A1222" t="s">
        <v>2668</v>
      </c>
      <c r="B1222" t="s">
        <v>77</v>
      </c>
      <c r="C1222" t="s">
        <v>2664</v>
      </c>
      <c r="D1222" t="s">
        <v>79</v>
      </c>
      <c r="E1222" s="2" t="str">
        <f t="shared" si="24"/>
        <v>FX22037183</v>
      </c>
      <c r="F1222" t="s">
        <v>80</v>
      </c>
      <c r="G1222" t="s">
        <v>80</v>
      </c>
      <c r="H1222" t="s">
        <v>81</v>
      </c>
      <c r="I1222" t="s">
        <v>2669</v>
      </c>
      <c r="J1222">
        <v>28</v>
      </c>
      <c r="K1222" t="s">
        <v>83</v>
      </c>
      <c r="L1222" t="s">
        <v>84</v>
      </c>
      <c r="M1222" t="s">
        <v>85</v>
      </c>
      <c r="N1222">
        <v>2</v>
      </c>
      <c r="O1222" s="1">
        <v>44636.707731481481</v>
      </c>
      <c r="P1222" s="1">
        <v>44636.732106481482</v>
      </c>
      <c r="Q1222">
        <v>1478</v>
      </c>
      <c r="R1222">
        <v>628</v>
      </c>
      <c r="S1222" t="b">
        <v>0</v>
      </c>
      <c r="T1222" t="s">
        <v>86</v>
      </c>
      <c r="U1222" t="b">
        <v>0</v>
      </c>
      <c r="V1222" t="s">
        <v>1825</v>
      </c>
      <c r="W1222" s="1">
        <v>44636.715254629627</v>
      </c>
      <c r="X1222">
        <v>569</v>
      </c>
      <c r="Y1222">
        <v>21</v>
      </c>
      <c r="Z1222">
        <v>0</v>
      </c>
      <c r="AA1222">
        <v>21</v>
      </c>
      <c r="AB1222">
        <v>0</v>
      </c>
      <c r="AC1222">
        <v>5</v>
      </c>
      <c r="AD1222">
        <v>7</v>
      </c>
      <c r="AE1222">
        <v>0</v>
      </c>
      <c r="AF1222">
        <v>0</v>
      </c>
      <c r="AG1222">
        <v>0</v>
      </c>
      <c r="AH1222" t="s">
        <v>122</v>
      </c>
      <c r="AI1222" s="1">
        <v>44636.732106481482</v>
      </c>
      <c r="AJ1222">
        <v>59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7</v>
      </c>
      <c r="AQ1222">
        <v>0</v>
      </c>
      <c r="AR1222">
        <v>0</v>
      </c>
      <c r="AS1222">
        <v>0</v>
      </c>
      <c r="AT1222" t="s">
        <v>86</v>
      </c>
      <c r="AU1222" t="s">
        <v>86</v>
      </c>
      <c r="AV1222" t="s">
        <v>86</v>
      </c>
      <c r="AW1222" t="s">
        <v>86</v>
      </c>
      <c r="AX1222" t="s">
        <v>86</v>
      </c>
      <c r="AY1222" t="s">
        <v>86</v>
      </c>
      <c r="AZ1222" t="s">
        <v>86</v>
      </c>
      <c r="BA1222" t="s">
        <v>86</v>
      </c>
      <c r="BB1222" t="s">
        <v>86</v>
      </c>
      <c r="BC1222" t="s">
        <v>86</v>
      </c>
      <c r="BD1222" t="s">
        <v>86</v>
      </c>
      <c r="BE1222" t="s">
        <v>86</v>
      </c>
    </row>
    <row r="1223" spans="1:57" x14ac:dyDescent="0.45">
      <c r="A1223" t="s">
        <v>2670</v>
      </c>
      <c r="B1223" t="s">
        <v>77</v>
      </c>
      <c r="C1223" t="s">
        <v>2664</v>
      </c>
      <c r="D1223" t="s">
        <v>79</v>
      </c>
      <c r="E1223" s="2" t="str">
        <f t="shared" si="24"/>
        <v>FX22037183</v>
      </c>
      <c r="F1223" t="s">
        <v>80</v>
      </c>
      <c r="G1223" t="s">
        <v>80</v>
      </c>
      <c r="H1223" t="s">
        <v>81</v>
      </c>
      <c r="I1223" t="s">
        <v>2671</v>
      </c>
      <c r="J1223">
        <v>28</v>
      </c>
      <c r="K1223" t="s">
        <v>83</v>
      </c>
      <c r="L1223" t="s">
        <v>84</v>
      </c>
      <c r="M1223" t="s">
        <v>85</v>
      </c>
      <c r="N1223">
        <v>2</v>
      </c>
      <c r="O1223" s="1">
        <v>44636.707939814813</v>
      </c>
      <c r="P1223" s="1">
        <v>44636.737291666665</v>
      </c>
      <c r="Q1223">
        <v>1556</v>
      </c>
      <c r="R1223">
        <v>980</v>
      </c>
      <c r="S1223" t="b">
        <v>0</v>
      </c>
      <c r="T1223" t="s">
        <v>86</v>
      </c>
      <c r="U1223" t="b">
        <v>0</v>
      </c>
      <c r="V1223" t="s">
        <v>202</v>
      </c>
      <c r="W1223" s="1">
        <v>44636.716180555559</v>
      </c>
      <c r="X1223">
        <v>519</v>
      </c>
      <c r="Y1223">
        <v>21</v>
      </c>
      <c r="Z1223">
        <v>0</v>
      </c>
      <c r="AA1223">
        <v>21</v>
      </c>
      <c r="AB1223">
        <v>0</v>
      </c>
      <c r="AC1223">
        <v>0</v>
      </c>
      <c r="AD1223">
        <v>7</v>
      </c>
      <c r="AE1223">
        <v>0</v>
      </c>
      <c r="AF1223">
        <v>0</v>
      </c>
      <c r="AG1223">
        <v>0</v>
      </c>
      <c r="AH1223" t="s">
        <v>91</v>
      </c>
      <c r="AI1223" s="1">
        <v>44636.737291666665</v>
      </c>
      <c r="AJ1223">
        <v>461</v>
      </c>
      <c r="AK1223">
        <v>1</v>
      </c>
      <c r="AL1223">
        <v>0</v>
      </c>
      <c r="AM1223">
        <v>1</v>
      </c>
      <c r="AN1223">
        <v>0</v>
      </c>
      <c r="AO1223">
        <v>1</v>
      </c>
      <c r="AP1223">
        <v>6</v>
      </c>
      <c r="AQ1223">
        <v>0</v>
      </c>
      <c r="AR1223">
        <v>0</v>
      </c>
      <c r="AS1223">
        <v>0</v>
      </c>
      <c r="AT1223" t="s">
        <v>86</v>
      </c>
      <c r="AU1223" t="s">
        <v>86</v>
      </c>
      <c r="AV1223" t="s">
        <v>86</v>
      </c>
      <c r="AW1223" t="s">
        <v>86</v>
      </c>
      <c r="AX1223" t="s">
        <v>86</v>
      </c>
      <c r="AY1223" t="s">
        <v>86</v>
      </c>
      <c r="AZ1223" t="s">
        <v>86</v>
      </c>
      <c r="BA1223" t="s">
        <v>86</v>
      </c>
      <c r="BB1223" t="s">
        <v>86</v>
      </c>
      <c r="BC1223" t="s">
        <v>86</v>
      </c>
      <c r="BD1223" t="s">
        <v>86</v>
      </c>
      <c r="BE1223" t="s">
        <v>86</v>
      </c>
    </row>
    <row r="1224" spans="1:57" x14ac:dyDescent="0.45">
      <c r="A1224" t="s">
        <v>2672</v>
      </c>
      <c r="B1224" t="s">
        <v>77</v>
      </c>
      <c r="C1224" t="s">
        <v>2664</v>
      </c>
      <c r="D1224" t="s">
        <v>79</v>
      </c>
      <c r="E1224" s="2" t="str">
        <f t="shared" si="24"/>
        <v>FX22037183</v>
      </c>
      <c r="F1224" t="s">
        <v>80</v>
      </c>
      <c r="G1224" t="s">
        <v>80</v>
      </c>
      <c r="H1224" t="s">
        <v>81</v>
      </c>
      <c r="I1224" t="s">
        <v>2673</v>
      </c>
      <c r="J1224">
        <v>54</v>
      </c>
      <c r="K1224" t="s">
        <v>83</v>
      </c>
      <c r="L1224" t="s">
        <v>84</v>
      </c>
      <c r="M1224" t="s">
        <v>85</v>
      </c>
      <c r="N1224">
        <v>2</v>
      </c>
      <c r="O1224" s="1">
        <v>44636.710601851853</v>
      </c>
      <c r="P1224" s="1">
        <v>44636.732766203706</v>
      </c>
      <c r="Q1224">
        <v>1614</v>
      </c>
      <c r="R1224">
        <v>301</v>
      </c>
      <c r="S1224" t="b">
        <v>0</v>
      </c>
      <c r="T1224" t="s">
        <v>86</v>
      </c>
      <c r="U1224" t="b">
        <v>0</v>
      </c>
      <c r="V1224" t="s">
        <v>1900</v>
      </c>
      <c r="W1224" s="1">
        <v>44636.713831018518</v>
      </c>
      <c r="X1224">
        <v>245</v>
      </c>
      <c r="Y1224">
        <v>39</v>
      </c>
      <c r="Z1224">
        <v>0</v>
      </c>
      <c r="AA1224">
        <v>39</v>
      </c>
      <c r="AB1224">
        <v>0</v>
      </c>
      <c r="AC1224">
        <v>2</v>
      </c>
      <c r="AD1224">
        <v>15</v>
      </c>
      <c r="AE1224">
        <v>0</v>
      </c>
      <c r="AF1224">
        <v>0</v>
      </c>
      <c r="AG1224">
        <v>0</v>
      </c>
      <c r="AH1224" t="s">
        <v>122</v>
      </c>
      <c r="AI1224" s="1">
        <v>44636.732766203706</v>
      </c>
      <c r="AJ1224">
        <v>56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15</v>
      </c>
      <c r="AQ1224">
        <v>0</v>
      </c>
      <c r="AR1224">
        <v>0</v>
      </c>
      <c r="AS1224">
        <v>0</v>
      </c>
      <c r="AT1224" t="s">
        <v>86</v>
      </c>
      <c r="AU1224" t="s">
        <v>86</v>
      </c>
      <c r="AV1224" t="s">
        <v>86</v>
      </c>
      <c r="AW1224" t="s">
        <v>86</v>
      </c>
      <c r="AX1224" t="s">
        <v>86</v>
      </c>
      <c r="AY1224" t="s">
        <v>86</v>
      </c>
      <c r="AZ1224" t="s">
        <v>86</v>
      </c>
      <c r="BA1224" t="s">
        <v>86</v>
      </c>
      <c r="BB1224" t="s">
        <v>86</v>
      </c>
      <c r="BC1224" t="s">
        <v>86</v>
      </c>
      <c r="BD1224" t="s">
        <v>86</v>
      </c>
      <c r="BE1224" t="s">
        <v>86</v>
      </c>
    </row>
    <row r="1225" spans="1:57" x14ac:dyDescent="0.45">
      <c r="A1225" t="s">
        <v>2674</v>
      </c>
      <c r="B1225" t="s">
        <v>77</v>
      </c>
      <c r="C1225" t="s">
        <v>2664</v>
      </c>
      <c r="D1225" t="s">
        <v>79</v>
      </c>
      <c r="E1225" s="2" t="str">
        <f t="shared" si="24"/>
        <v>FX22037183</v>
      </c>
      <c r="F1225" t="s">
        <v>80</v>
      </c>
      <c r="G1225" t="s">
        <v>80</v>
      </c>
      <c r="H1225" t="s">
        <v>81</v>
      </c>
      <c r="I1225" t="s">
        <v>2675</v>
      </c>
      <c r="J1225">
        <v>54</v>
      </c>
      <c r="K1225" t="s">
        <v>83</v>
      </c>
      <c r="L1225" t="s">
        <v>84</v>
      </c>
      <c r="M1225" t="s">
        <v>85</v>
      </c>
      <c r="N1225">
        <v>2</v>
      </c>
      <c r="O1225" s="1">
        <v>44636.7106712963</v>
      </c>
      <c r="P1225" s="1">
        <v>44636.73369212963</v>
      </c>
      <c r="Q1225">
        <v>1696</v>
      </c>
      <c r="R1225">
        <v>293</v>
      </c>
      <c r="S1225" t="b">
        <v>0</v>
      </c>
      <c r="T1225" t="s">
        <v>86</v>
      </c>
      <c r="U1225" t="b">
        <v>0</v>
      </c>
      <c r="V1225" t="s">
        <v>1780</v>
      </c>
      <c r="W1225" s="1">
        <v>44636.713622685187</v>
      </c>
      <c r="X1225">
        <v>214</v>
      </c>
      <c r="Y1225">
        <v>49</v>
      </c>
      <c r="Z1225">
        <v>0</v>
      </c>
      <c r="AA1225">
        <v>49</v>
      </c>
      <c r="AB1225">
        <v>0</v>
      </c>
      <c r="AC1225">
        <v>9</v>
      </c>
      <c r="AD1225">
        <v>5</v>
      </c>
      <c r="AE1225">
        <v>0</v>
      </c>
      <c r="AF1225">
        <v>0</v>
      </c>
      <c r="AG1225">
        <v>0</v>
      </c>
      <c r="AH1225" t="s">
        <v>122</v>
      </c>
      <c r="AI1225" s="1">
        <v>44636.73369212963</v>
      </c>
      <c r="AJ1225">
        <v>79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5</v>
      </c>
      <c r="AQ1225">
        <v>0</v>
      </c>
      <c r="AR1225">
        <v>0</v>
      </c>
      <c r="AS1225">
        <v>0</v>
      </c>
      <c r="AT1225" t="s">
        <v>86</v>
      </c>
      <c r="AU1225" t="s">
        <v>86</v>
      </c>
      <c r="AV1225" t="s">
        <v>86</v>
      </c>
      <c r="AW1225" t="s">
        <v>86</v>
      </c>
      <c r="AX1225" t="s">
        <v>86</v>
      </c>
      <c r="AY1225" t="s">
        <v>86</v>
      </c>
      <c r="AZ1225" t="s">
        <v>86</v>
      </c>
      <c r="BA1225" t="s">
        <v>86</v>
      </c>
      <c r="BB1225" t="s">
        <v>86</v>
      </c>
      <c r="BC1225" t="s">
        <v>86</v>
      </c>
      <c r="BD1225" t="s">
        <v>86</v>
      </c>
      <c r="BE1225" t="s">
        <v>86</v>
      </c>
    </row>
    <row r="1226" spans="1:57" x14ac:dyDescent="0.45">
      <c r="A1226" t="s">
        <v>2676</v>
      </c>
      <c r="B1226" t="s">
        <v>77</v>
      </c>
      <c r="C1226" t="s">
        <v>2664</v>
      </c>
      <c r="D1226" t="s">
        <v>79</v>
      </c>
      <c r="E1226" s="2" t="str">
        <f t="shared" si="24"/>
        <v>FX22037183</v>
      </c>
      <c r="F1226" t="s">
        <v>80</v>
      </c>
      <c r="G1226" t="s">
        <v>80</v>
      </c>
      <c r="H1226" t="s">
        <v>81</v>
      </c>
      <c r="I1226" t="s">
        <v>2677</v>
      </c>
      <c r="J1226">
        <v>28</v>
      </c>
      <c r="K1226" t="s">
        <v>83</v>
      </c>
      <c r="L1226" t="s">
        <v>84</v>
      </c>
      <c r="M1226" t="s">
        <v>85</v>
      </c>
      <c r="N1226">
        <v>2</v>
      </c>
      <c r="O1226" s="1">
        <v>44636.710925925923</v>
      </c>
      <c r="P1226" s="1">
        <v>44636.734212962961</v>
      </c>
      <c r="Q1226">
        <v>1880</v>
      </c>
      <c r="R1226">
        <v>132</v>
      </c>
      <c r="S1226" t="b">
        <v>0</v>
      </c>
      <c r="T1226" t="s">
        <v>86</v>
      </c>
      <c r="U1226" t="b">
        <v>0</v>
      </c>
      <c r="V1226" t="s">
        <v>1816</v>
      </c>
      <c r="W1226" s="1">
        <v>44636.712453703702</v>
      </c>
      <c r="X1226">
        <v>88</v>
      </c>
      <c r="Y1226">
        <v>21</v>
      </c>
      <c r="Z1226">
        <v>0</v>
      </c>
      <c r="AA1226">
        <v>21</v>
      </c>
      <c r="AB1226">
        <v>0</v>
      </c>
      <c r="AC1226">
        <v>1</v>
      </c>
      <c r="AD1226">
        <v>7</v>
      </c>
      <c r="AE1226">
        <v>0</v>
      </c>
      <c r="AF1226">
        <v>0</v>
      </c>
      <c r="AG1226">
        <v>0</v>
      </c>
      <c r="AH1226" t="s">
        <v>122</v>
      </c>
      <c r="AI1226" s="1">
        <v>44636.734212962961</v>
      </c>
      <c r="AJ1226">
        <v>44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7</v>
      </c>
      <c r="AQ1226">
        <v>0</v>
      </c>
      <c r="AR1226">
        <v>0</v>
      </c>
      <c r="AS1226">
        <v>0</v>
      </c>
      <c r="AT1226" t="s">
        <v>86</v>
      </c>
      <c r="AU1226" t="s">
        <v>86</v>
      </c>
      <c r="AV1226" t="s">
        <v>86</v>
      </c>
      <c r="AW1226" t="s">
        <v>86</v>
      </c>
      <c r="AX1226" t="s">
        <v>86</v>
      </c>
      <c r="AY1226" t="s">
        <v>86</v>
      </c>
      <c r="AZ1226" t="s">
        <v>86</v>
      </c>
      <c r="BA1226" t="s">
        <v>86</v>
      </c>
      <c r="BB1226" t="s">
        <v>86</v>
      </c>
      <c r="BC1226" t="s">
        <v>86</v>
      </c>
      <c r="BD1226" t="s">
        <v>86</v>
      </c>
      <c r="BE1226" t="s">
        <v>86</v>
      </c>
    </row>
    <row r="1227" spans="1:57" x14ac:dyDescent="0.45">
      <c r="A1227" t="s">
        <v>2678</v>
      </c>
      <c r="B1227" t="s">
        <v>77</v>
      </c>
      <c r="C1227" t="s">
        <v>2664</v>
      </c>
      <c r="D1227" t="s">
        <v>79</v>
      </c>
      <c r="E1227" s="2" t="str">
        <f t="shared" si="24"/>
        <v>FX22037183</v>
      </c>
      <c r="F1227" t="s">
        <v>80</v>
      </c>
      <c r="G1227" t="s">
        <v>80</v>
      </c>
      <c r="H1227" t="s">
        <v>81</v>
      </c>
      <c r="I1227" t="s">
        <v>2679</v>
      </c>
      <c r="J1227">
        <v>28</v>
      </c>
      <c r="K1227" t="s">
        <v>83</v>
      </c>
      <c r="L1227" t="s">
        <v>84</v>
      </c>
      <c r="M1227" t="s">
        <v>85</v>
      </c>
      <c r="N1227">
        <v>2</v>
      </c>
      <c r="O1227" s="1">
        <v>44636.711226851854</v>
      </c>
      <c r="P1227" s="1">
        <v>44636.735439814816</v>
      </c>
      <c r="Q1227">
        <v>1856</v>
      </c>
      <c r="R1227">
        <v>236</v>
      </c>
      <c r="S1227" t="b">
        <v>0</v>
      </c>
      <c r="T1227" t="s">
        <v>86</v>
      </c>
      <c r="U1227" t="b">
        <v>0</v>
      </c>
      <c r="V1227" t="s">
        <v>1841</v>
      </c>
      <c r="W1227" s="1">
        <v>44636.713865740741</v>
      </c>
      <c r="X1227">
        <v>131</v>
      </c>
      <c r="Y1227">
        <v>21</v>
      </c>
      <c r="Z1227">
        <v>0</v>
      </c>
      <c r="AA1227">
        <v>21</v>
      </c>
      <c r="AB1227">
        <v>0</v>
      </c>
      <c r="AC1227">
        <v>1</v>
      </c>
      <c r="AD1227">
        <v>7</v>
      </c>
      <c r="AE1227">
        <v>0</v>
      </c>
      <c r="AF1227">
        <v>0</v>
      </c>
      <c r="AG1227">
        <v>0</v>
      </c>
      <c r="AH1227" t="s">
        <v>106</v>
      </c>
      <c r="AI1227" s="1">
        <v>44636.735439814816</v>
      </c>
      <c r="AJ1227">
        <v>105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7</v>
      </c>
      <c r="AQ1227">
        <v>0</v>
      </c>
      <c r="AR1227">
        <v>0</v>
      </c>
      <c r="AS1227">
        <v>0</v>
      </c>
      <c r="AT1227" t="s">
        <v>86</v>
      </c>
      <c r="AU1227" t="s">
        <v>86</v>
      </c>
      <c r="AV1227" t="s">
        <v>86</v>
      </c>
      <c r="AW1227" t="s">
        <v>86</v>
      </c>
      <c r="AX1227" t="s">
        <v>86</v>
      </c>
      <c r="AY1227" t="s">
        <v>86</v>
      </c>
      <c r="AZ1227" t="s">
        <v>86</v>
      </c>
      <c r="BA1227" t="s">
        <v>86</v>
      </c>
      <c r="BB1227" t="s">
        <v>86</v>
      </c>
      <c r="BC1227" t="s">
        <v>86</v>
      </c>
      <c r="BD1227" t="s">
        <v>86</v>
      </c>
      <c r="BE1227" t="s">
        <v>86</v>
      </c>
    </row>
    <row r="1228" spans="1:57" x14ac:dyDescent="0.45">
      <c r="A1228" t="s">
        <v>2680</v>
      </c>
      <c r="B1228" t="s">
        <v>77</v>
      </c>
      <c r="C1228" t="s">
        <v>2681</v>
      </c>
      <c r="D1228" t="s">
        <v>79</v>
      </c>
      <c r="E1228" s="2" t="str">
        <f>HYPERLINK("capsilon://?command=openfolder&amp;siteaddress=FAM.docvelocity-na8.net&amp;folderid=FX6AAFFB76-5912-8877-A277-039E61342F30","FX22036246")</f>
        <v>FX22036246</v>
      </c>
      <c r="F1228" t="s">
        <v>80</v>
      </c>
      <c r="G1228" t="s">
        <v>80</v>
      </c>
      <c r="H1228" t="s">
        <v>81</v>
      </c>
      <c r="I1228" t="s">
        <v>2682</v>
      </c>
      <c r="J1228">
        <v>163</v>
      </c>
      <c r="K1228" t="s">
        <v>83</v>
      </c>
      <c r="L1228" t="s">
        <v>84</v>
      </c>
      <c r="M1228" t="s">
        <v>85</v>
      </c>
      <c r="N1228">
        <v>1</v>
      </c>
      <c r="O1228" s="1">
        <v>44636.717002314814</v>
      </c>
      <c r="P1228" s="1">
        <v>44636.758252314816</v>
      </c>
      <c r="Q1228">
        <v>2882</v>
      </c>
      <c r="R1228">
        <v>682</v>
      </c>
      <c r="S1228" t="b">
        <v>0</v>
      </c>
      <c r="T1228" t="s">
        <v>86</v>
      </c>
      <c r="U1228" t="b">
        <v>0</v>
      </c>
      <c r="V1228" t="s">
        <v>815</v>
      </c>
      <c r="W1228" s="1">
        <v>44636.758252314816</v>
      </c>
      <c r="X1228">
        <v>423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163</v>
      </c>
      <c r="AE1228">
        <v>151</v>
      </c>
      <c r="AF1228">
        <v>0</v>
      </c>
      <c r="AG1228">
        <v>4</v>
      </c>
      <c r="AH1228" t="s">
        <v>86</v>
      </c>
      <c r="AI1228" t="s">
        <v>86</v>
      </c>
      <c r="AJ1228" t="s">
        <v>86</v>
      </c>
      <c r="AK1228" t="s">
        <v>86</v>
      </c>
      <c r="AL1228" t="s">
        <v>86</v>
      </c>
      <c r="AM1228" t="s">
        <v>86</v>
      </c>
      <c r="AN1228" t="s">
        <v>86</v>
      </c>
      <c r="AO1228" t="s">
        <v>86</v>
      </c>
      <c r="AP1228" t="s">
        <v>86</v>
      </c>
      <c r="AQ1228" t="s">
        <v>86</v>
      </c>
      <c r="AR1228" t="s">
        <v>86</v>
      </c>
      <c r="AS1228" t="s">
        <v>86</v>
      </c>
      <c r="AT1228" t="s">
        <v>86</v>
      </c>
      <c r="AU1228" t="s">
        <v>86</v>
      </c>
      <c r="AV1228" t="s">
        <v>86</v>
      </c>
      <c r="AW1228" t="s">
        <v>86</v>
      </c>
      <c r="AX1228" t="s">
        <v>86</v>
      </c>
      <c r="AY1228" t="s">
        <v>86</v>
      </c>
      <c r="AZ1228" t="s">
        <v>86</v>
      </c>
      <c r="BA1228" t="s">
        <v>86</v>
      </c>
      <c r="BB1228" t="s">
        <v>86</v>
      </c>
      <c r="BC1228" t="s">
        <v>86</v>
      </c>
      <c r="BD1228" t="s">
        <v>86</v>
      </c>
      <c r="BE1228" t="s">
        <v>86</v>
      </c>
    </row>
    <row r="1229" spans="1:57" x14ac:dyDescent="0.45">
      <c r="A1229" t="s">
        <v>2683</v>
      </c>
      <c r="B1229" t="s">
        <v>77</v>
      </c>
      <c r="C1229" t="s">
        <v>2004</v>
      </c>
      <c r="D1229" t="s">
        <v>79</v>
      </c>
      <c r="E1229" s="2" t="str">
        <f>HYPERLINK("capsilon://?command=openfolder&amp;siteaddress=FAM.docvelocity-na8.net&amp;folderid=FXF5DFC8B4-F915-694A-FA01-EE35B92200EF","FX22036645")</f>
        <v>FX22036645</v>
      </c>
      <c r="F1229" t="s">
        <v>80</v>
      </c>
      <c r="G1229" t="s">
        <v>80</v>
      </c>
      <c r="H1229" t="s">
        <v>81</v>
      </c>
      <c r="I1229" t="s">
        <v>2658</v>
      </c>
      <c r="J1229">
        <v>0</v>
      </c>
      <c r="K1229" t="s">
        <v>83</v>
      </c>
      <c r="L1229" t="s">
        <v>84</v>
      </c>
      <c r="M1229" t="s">
        <v>85</v>
      </c>
      <c r="N1229">
        <v>2</v>
      </c>
      <c r="O1229" s="1">
        <v>44636.724398148152</v>
      </c>
      <c r="P1229" s="1">
        <v>44636.731400462966</v>
      </c>
      <c r="Q1229">
        <v>128</v>
      </c>
      <c r="R1229">
        <v>477</v>
      </c>
      <c r="S1229" t="b">
        <v>0</v>
      </c>
      <c r="T1229" t="s">
        <v>86</v>
      </c>
      <c r="U1229" t="b">
        <v>1</v>
      </c>
      <c r="V1229" t="s">
        <v>1895</v>
      </c>
      <c r="W1229" s="1">
        <v>44636.72693287037</v>
      </c>
      <c r="X1229">
        <v>218</v>
      </c>
      <c r="Y1229">
        <v>37</v>
      </c>
      <c r="Z1229">
        <v>0</v>
      </c>
      <c r="AA1229">
        <v>37</v>
      </c>
      <c r="AB1229">
        <v>0</v>
      </c>
      <c r="AC1229">
        <v>32</v>
      </c>
      <c r="AD1229">
        <v>-37</v>
      </c>
      <c r="AE1229">
        <v>0</v>
      </c>
      <c r="AF1229">
        <v>0</v>
      </c>
      <c r="AG1229">
        <v>0</v>
      </c>
      <c r="AH1229" t="s">
        <v>106</v>
      </c>
      <c r="AI1229" s="1">
        <v>44636.731400462966</v>
      </c>
      <c r="AJ1229">
        <v>259</v>
      </c>
      <c r="AK1229">
        <v>2</v>
      </c>
      <c r="AL1229">
        <v>0</v>
      </c>
      <c r="AM1229">
        <v>2</v>
      </c>
      <c r="AN1229">
        <v>0</v>
      </c>
      <c r="AO1229">
        <v>1</v>
      </c>
      <c r="AP1229">
        <v>-39</v>
      </c>
      <c r="AQ1229">
        <v>0</v>
      </c>
      <c r="AR1229">
        <v>0</v>
      </c>
      <c r="AS1229">
        <v>0</v>
      </c>
      <c r="AT1229" t="s">
        <v>86</v>
      </c>
      <c r="AU1229" t="s">
        <v>86</v>
      </c>
      <c r="AV1229" t="s">
        <v>86</v>
      </c>
      <c r="AW1229" t="s">
        <v>86</v>
      </c>
      <c r="AX1229" t="s">
        <v>86</v>
      </c>
      <c r="AY1229" t="s">
        <v>86</v>
      </c>
      <c r="AZ1229" t="s">
        <v>86</v>
      </c>
      <c r="BA1229" t="s">
        <v>86</v>
      </c>
      <c r="BB1229" t="s">
        <v>86</v>
      </c>
      <c r="BC1229" t="s">
        <v>86</v>
      </c>
      <c r="BD1229" t="s">
        <v>86</v>
      </c>
      <c r="BE1229" t="s">
        <v>86</v>
      </c>
    </row>
    <row r="1230" spans="1:57" x14ac:dyDescent="0.45">
      <c r="A1230" t="s">
        <v>2684</v>
      </c>
      <c r="B1230" t="s">
        <v>77</v>
      </c>
      <c r="C1230" t="s">
        <v>2685</v>
      </c>
      <c r="D1230" t="s">
        <v>79</v>
      </c>
      <c r="E1230" s="2" t="str">
        <f>HYPERLINK("capsilon://?command=openfolder&amp;siteaddress=FAM.docvelocity-na8.net&amp;folderid=FX019FAB9C-29C1-4DE2-B1C8-A6B1987A47B5","FX22036421")</f>
        <v>FX22036421</v>
      </c>
      <c r="F1230" t="s">
        <v>80</v>
      </c>
      <c r="G1230" t="s">
        <v>80</v>
      </c>
      <c r="H1230" t="s">
        <v>81</v>
      </c>
      <c r="I1230" t="s">
        <v>2686</v>
      </c>
      <c r="J1230">
        <v>122</v>
      </c>
      <c r="K1230" t="s">
        <v>83</v>
      </c>
      <c r="L1230" t="s">
        <v>84</v>
      </c>
      <c r="M1230" t="s">
        <v>85</v>
      </c>
      <c r="N1230">
        <v>1</v>
      </c>
      <c r="O1230" s="1">
        <v>44636.731296296297</v>
      </c>
      <c r="P1230" s="1">
        <v>44636.759282407409</v>
      </c>
      <c r="Q1230">
        <v>1455</v>
      </c>
      <c r="R1230">
        <v>963</v>
      </c>
      <c r="S1230" t="b">
        <v>0</v>
      </c>
      <c r="T1230" t="s">
        <v>86</v>
      </c>
      <c r="U1230" t="b">
        <v>0</v>
      </c>
      <c r="V1230" t="s">
        <v>815</v>
      </c>
      <c r="W1230" s="1">
        <v>44636.759282407409</v>
      </c>
      <c r="X1230">
        <v>89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122</v>
      </c>
      <c r="AE1230">
        <v>112</v>
      </c>
      <c r="AF1230">
        <v>0</v>
      </c>
      <c r="AG1230">
        <v>3</v>
      </c>
      <c r="AH1230" t="s">
        <v>86</v>
      </c>
      <c r="AI1230" t="s">
        <v>86</v>
      </c>
      <c r="AJ1230" t="s">
        <v>86</v>
      </c>
      <c r="AK1230" t="s">
        <v>86</v>
      </c>
      <c r="AL1230" t="s">
        <v>86</v>
      </c>
      <c r="AM1230" t="s">
        <v>86</v>
      </c>
      <c r="AN1230" t="s">
        <v>86</v>
      </c>
      <c r="AO1230" t="s">
        <v>86</v>
      </c>
      <c r="AP1230" t="s">
        <v>86</v>
      </c>
      <c r="AQ1230" t="s">
        <v>86</v>
      </c>
      <c r="AR1230" t="s">
        <v>86</v>
      </c>
      <c r="AS1230" t="s">
        <v>86</v>
      </c>
      <c r="AT1230" t="s">
        <v>86</v>
      </c>
      <c r="AU1230" t="s">
        <v>86</v>
      </c>
      <c r="AV1230" t="s">
        <v>86</v>
      </c>
      <c r="AW1230" t="s">
        <v>86</v>
      </c>
      <c r="AX1230" t="s">
        <v>86</v>
      </c>
      <c r="AY1230" t="s">
        <v>86</v>
      </c>
      <c r="AZ1230" t="s">
        <v>86</v>
      </c>
      <c r="BA1230" t="s">
        <v>86</v>
      </c>
      <c r="BB1230" t="s">
        <v>86</v>
      </c>
      <c r="BC1230" t="s">
        <v>86</v>
      </c>
      <c r="BD1230" t="s">
        <v>86</v>
      </c>
      <c r="BE1230" t="s">
        <v>86</v>
      </c>
    </row>
    <row r="1231" spans="1:57" x14ac:dyDescent="0.45">
      <c r="A1231" t="s">
        <v>2687</v>
      </c>
      <c r="B1231" t="s">
        <v>77</v>
      </c>
      <c r="C1231" t="s">
        <v>1914</v>
      </c>
      <c r="D1231" t="s">
        <v>79</v>
      </c>
      <c r="E1231" s="2" t="str">
        <f>HYPERLINK("capsilon://?command=openfolder&amp;siteaddress=FAM.docvelocity-na8.net&amp;folderid=FX6C5763E4-A870-8620-E331-DFA12C06C085","FX22036290")</f>
        <v>FX22036290</v>
      </c>
      <c r="F1231" t="s">
        <v>80</v>
      </c>
      <c r="G1231" t="s">
        <v>80</v>
      </c>
      <c r="H1231" t="s">
        <v>81</v>
      </c>
      <c r="I1231" t="s">
        <v>2688</v>
      </c>
      <c r="J1231">
        <v>56</v>
      </c>
      <c r="K1231" t="s">
        <v>83</v>
      </c>
      <c r="L1231" t="s">
        <v>84</v>
      </c>
      <c r="M1231" t="s">
        <v>85</v>
      </c>
      <c r="N1231">
        <v>2</v>
      </c>
      <c r="O1231" s="1">
        <v>44636.73715277778</v>
      </c>
      <c r="P1231" s="1">
        <v>44636.76190972222</v>
      </c>
      <c r="Q1231">
        <v>1127</v>
      </c>
      <c r="R1231">
        <v>1012</v>
      </c>
      <c r="S1231" t="b">
        <v>0</v>
      </c>
      <c r="T1231" t="s">
        <v>86</v>
      </c>
      <c r="U1231" t="b">
        <v>0</v>
      </c>
      <c r="V1231" t="s">
        <v>1825</v>
      </c>
      <c r="W1231" s="1">
        <v>44636.745891203704</v>
      </c>
      <c r="X1231">
        <v>751</v>
      </c>
      <c r="Y1231">
        <v>42</v>
      </c>
      <c r="Z1231">
        <v>0</v>
      </c>
      <c r="AA1231">
        <v>42</v>
      </c>
      <c r="AB1231">
        <v>0</v>
      </c>
      <c r="AC1231">
        <v>5</v>
      </c>
      <c r="AD1231">
        <v>14</v>
      </c>
      <c r="AE1231">
        <v>0</v>
      </c>
      <c r="AF1231">
        <v>0</v>
      </c>
      <c r="AG1231">
        <v>0</v>
      </c>
      <c r="AH1231" t="s">
        <v>122</v>
      </c>
      <c r="AI1231" s="1">
        <v>44636.76190972222</v>
      </c>
      <c r="AJ1231">
        <v>261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14</v>
      </c>
      <c r="AQ1231">
        <v>0</v>
      </c>
      <c r="AR1231">
        <v>0</v>
      </c>
      <c r="AS1231">
        <v>0</v>
      </c>
      <c r="AT1231" t="s">
        <v>86</v>
      </c>
      <c r="AU1231" t="s">
        <v>86</v>
      </c>
      <c r="AV1231" t="s">
        <v>86</v>
      </c>
      <c r="AW1231" t="s">
        <v>86</v>
      </c>
      <c r="AX1231" t="s">
        <v>86</v>
      </c>
      <c r="AY1231" t="s">
        <v>86</v>
      </c>
      <c r="AZ1231" t="s">
        <v>86</v>
      </c>
      <c r="BA1231" t="s">
        <v>86</v>
      </c>
      <c r="BB1231" t="s">
        <v>86</v>
      </c>
      <c r="BC1231" t="s">
        <v>86</v>
      </c>
      <c r="BD1231" t="s">
        <v>86</v>
      </c>
      <c r="BE1231" t="s">
        <v>86</v>
      </c>
    </row>
    <row r="1232" spans="1:57" x14ac:dyDescent="0.45">
      <c r="A1232" t="s">
        <v>2689</v>
      </c>
      <c r="B1232" t="s">
        <v>77</v>
      </c>
      <c r="C1232" t="s">
        <v>2690</v>
      </c>
      <c r="D1232" t="s">
        <v>79</v>
      </c>
      <c r="E1232" s="2" t="str">
        <f>HYPERLINK("capsilon://?command=openfolder&amp;siteaddress=FAM.docvelocity-na8.net&amp;folderid=FXC751653D-1536-8CCA-DF0E-DA81C917D423","FX22037488")</f>
        <v>FX22037488</v>
      </c>
      <c r="F1232" t="s">
        <v>80</v>
      </c>
      <c r="G1232" t="s">
        <v>80</v>
      </c>
      <c r="H1232" t="s">
        <v>81</v>
      </c>
      <c r="I1232" t="s">
        <v>2691</v>
      </c>
      <c r="J1232">
        <v>254</v>
      </c>
      <c r="K1232" t="s">
        <v>83</v>
      </c>
      <c r="L1232" t="s">
        <v>84</v>
      </c>
      <c r="M1232" t="s">
        <v>85</v>
      </c>
      <c r="N1232">
        <v>1</v>
      </c>
      <c r="O1232" s="1">
        <v>44636.742442129631</v>
      </c>
      <c r="P1232" s="1">
        <v>44636.796631944446</v>
      </c>
      <c r="Q1232">
        <v>3496</v>
      </c>
      <c r="R1232">
        <v>1186</v>
      </c>
      <c r="S1232" t="b">
        <v>0</v>
      </c>
      <c r="T1232" t="s">
        <v>86</v>
      </c>
      <c r="U1232" t="b">
        <v>0</v>
      </c>
      <c r="V1232" t="s">
        <v>815</v>
      </c>
      <c r="W1232" s="1">
        <v>44636.796631944446</v>
      </c>
      <c r="X1232">
        <v>291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254</v>
      </c>
      <c r="AE1232">
        <v>216</v>
      </c>
      <c r="AF1232">
        <v>0</v>
      </c>
      <c r="AG1232">
        <v>8</v>
      </c>
      <c r="AH1232" t="s">
        <v>86</v>
      </c>
      <c r="AI1232" t="s">
        <v>86</v>
      </c>
      <c r="AJ1232" t="s">
        <v>86</v>
      </c>
      <c r="AK1232" t="s">
        <v>86</v>
      </c>
      <c r="AL1232" t="s">
        <v>86</v>
      </c>
      <c r="AM1232" t="s">
        <v>86</v>
      </c>
      <c r="AN1232" t="s">
        <v>86</v>
      </c>
      <c r="AO1232" t="s">
        <v>86</v>
      </c>
      <c r="AP1232" t="s">
        <v>86</v>
      </c>
      <c r="AQ1232" t="s">
        <v>86</v>
      </c>
      <c r="AR1232" t="s">
        <v>86</v>
      </c>
      <c r="AS1232" t="s">
        <v>86</v>
      </c>
      <c r="AT1232" t="s">
        <v>86</v>
      </c>
      <c r="AU1232" t="s">
        <v>86</v>
      </c>
      <c r="AV1232" t="s">
        <v>86</v>
      </c>
      <c r="AW1232" t="s">
        <v>86</v>
      </c>
      <c r="AX1232" t="s">
        <v>86</v>
      </c>
      <c r="AY1232" t="s">
        <v>86</v>
      </c>
      <c r="AZ1232" t="s">
        <v>86</v>
      </c>
      <c r="BA1232" t="s">
        <v>86</v>
      </c>
      <c r="BB1232" t="s">
        <v>86</v>
      </c>
      <c r="BC1232" t="s">
        <v>86</v>
      </c>
      <c r="BD1232" t="s">
        <v>86</v>
      </c>
      <c r="BE1232" t="s">
        <v>86</v>
      </c>
    </row>
    <row r="1233" spans="1:57" x14ac:dyDescent="0.45">
      <c r="A1233" t="s">
        <v>2692</v>
      </c>
      <c r="B1233" t="s">
        <v>77</v>
      </c>
      <c r="C1233" t="s">
        <v>2693</v>
      </c>
      <c r="D1233" t="s">
        <v>79</v>
      </c>
      <c r="E1233" s="2" t="str">
        <f>HYPERLINK("capsilon://?command=openfolder&amp;siteaddress=FAM.docvelocity-na8.net&amp;folderid=FXDC9B8EE9-9802-C3C9-B8EB-33152993F313","FX22037424")</f>
        <v>FX22037424</v>
      </c>
      <c r="F1233" t="s">
        <v>80</v>
      </c>
      <c r="G1233" t="s">
        <v>80</v>
      </c>
      <c r="H1233" t="s">
        <v>81</v>
      </c>
      <c r="I1233" t="s">
        <v>2694</v>
      </c>
      <c r="J1233">
        <v>48</v>
      </c>
      <c r="K1233" t="s">
        <v>83</v>
      </c>
      <c r="L1233" t="s">
        <v>84</v>
      </c>
      <c r="M1233" t="s">
        <v>85</v>
      </c>
      <c r="N1233">
        <v>2</v>
      </c>
      <c r="O1233" s="1">
        <v>44636.744803240741</v>
      </c>
      <c r="P1233" s="1">
        <v>44636.763553240744</v>
      </c>
      <c r="Q1233">
        <v>1195</v>
      </c>
      <c r="R1233">
        <v>425</v>
      </c>
      <c r="S1233" t="b">
        <v>0</v>
      </c>
      <c r="T1233" t="s">
        <v>86</v>
      </c>
      <c r="U1233" t="b">
        <v>0</v>
      </c>
      <c r="V1233" t="s">
        <v>1816</v>
      </c>
      <c r="W1233" s="1">
        <v>44636.748472222222</v>
      </c>
      <c r="X1233">
        <v>284</v>
      </c>
      <c r="Y1233">
        <v>43</v>
      </c>
      <c r="Z1233">
        <v>0</v>
      </c>
      <c r="AA1233">
        <v>43</v>
      </c>
      <c r="AB1233">
        <v>0</v>
      </c>
      <c r="AC1233">
        <v>12</v>
      </c>
      <c r="AD1233">
        <v>5</v>
      </c>
      <c r="AE1233">
        <v>0</v>
      </c>
      <c r="AF1233">
        <v>0</v>
      </c>
      <c r="AG1233">
        <v>0</v>
      </c>
      <c r="AH1233" t="s">
        <v>122</v>
      </c>
      <c r="AI1233" s="1">
        <v>44636.763553240744</v>
      </c>
      <c r="AJ1233">
        <v>141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5</v>
      </c>
      <c r="AQ1233">
        <v>0</v>
      </c>
      <c r="AR1233">
        <v>0</v>
      </c>
      <c r="AS1233">
        <v>0</v>
      </c>
      <c r="AT1233" t="s">
        <v>86</v>
      </c>
      <c r="AU1233" t="s">
        <v>86</v>
      </c>
      <c r="AV1233" t="s">
        <v>86</v>
      </c>
      <c r="AW1233" t="s">
        <v>86</v>
      </c>
      <c r="AX1233" t="s">
        <v>86</v>
      </c>
      <c r="AY1233" t="s">
        <v>86</v>
      </c>
      <c r="AZ1233" t="s">
        <v>86</v>
      </c>
      <c r="BA1233" t="s">
        <v>86</v>
      </c>
      <c r="BB1233" t="s">
        <v>86</v>
      </c>
      <c r="BC1233" t="s">
        <v>86</v>
      </c>
      <c r="BD1233" t="s">
        <v>86</v>
      </c>
      <c r="BE1233" t="s">
        <v>86</v>
      </c>
    </row>
    <row r="1234" spans="1:57" x14ac:dyDescent="0.45">
      <c r="A1234" t="s">
        <v>2695</v>
      </c>
      <c r="B1234" t="s">
        <v>77</v>
      </c>
      <c r="C1234" t="s">
        <v>2693</v>
      </c>
      <c r="D1234" t="s">
        <v>79</v>
      </c>
      <c r="E1234" s="2" t="str">
        <f>HYPERLINK("capsilon://?command=openfolder&amp;siteaddress=FAM.docvelocity-na8.net&amp;folderid=FXDC9B8EE9-9802-C3C9-B8EB-33152993F313","FX22037424")</f>
        <v>FX22037424</v>
      </c>
      <c r="F1234" t="s">
        <v>80</v>
      </c>
      <c r="G1234" t="s">
        <v>80</v>
      </c>
      <c r="H1234" t="s">
        <v>81</v>
      </c>
      <c r="I1234" t="s">
        <v>2696</v>
      </c>
      <c r="J1234">
        <v>28</v>
      </c>
      <c r="K1234" t="s">
        <v>83</v>
      </c>
      <c r="L1234" t="s">
        <v>84</v>
      </c>
      <c r="M1234" t="s">
        <v>85</v>
      </c>
      <c r="N1234">
        <v>2</v>
      </c>
      <c r="O1234" s="1">
        <v>44636.745081018518</v>
      </c>
      <c r="P1234" s="1">
        <v>44636.764039351852</v>
      </c>
      <c r="Q1234">
        <v>1056</v>
      </c>
      <c r="R1234">
        <v>582</v>
      </c>
      <c r="S1234" t="b">
        <v>0</v>
      </c>
      <c r="T1234" t="s">
        <v>86</v>
      </c>
      <c r="U1234" t="b">
        <v>0</v>
      </c>
      <c r="V1234" t="s">
        <v>2108</v>
      </c>
      <c r="W1234" s="1">
        <v>44636.751875000002</v>
      </c>
      <c r="X1234">
        <v>540</v>
      </c>
      <c r="Y1234">
        <v>21</v>
      </c>
      <c r="Z1234">
        <v>0</v>
      </c>
      <c r="AA1234">
        <v>21</v>
      </c>
      <c r="AB1234">
        <v>0</v>
      </c>
      <c r="AC1234">
        <v>1</v>
      </c>
      <c r="AD1234">
        <v>7</v>
      </c>
      <c r="AE1234">
        <v>0</v>
      </c>
      <c r="AF1234">
        <v>0</v>
      </c>
      <c r="AG1234">
        <v>0</v>
      </c>
      <c r="AH1234" t="s">
        <v>122</v>
      </c>
      <c r="AI1234" s="1">
        <v>44636.764039351852</v>
      </c>
      <c r="AJ1234">
        <v>42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7</v>
      </c>
      <c r="AQ1234">
        <v>0</v>
      </c>
      <c r="AR1234">
        <v>0</v>
      </c>
      <c r="AS1234">
        <v>0</v>
      </c>
      <c r="AT1234" t="s">
        <v>86</v>
      </c>
      <c r="AU1234" t="s">
        <v>86</v>
      </c>
      <c r="AV1234" t="s">
        <v>86</v>
      </c>
      <c r="AW1234" t="s">
        <v>86</v>
      </c>
      <c r="AX1234" t="s">
        <v>86</v>
      </c>
      <c r="AY1234" t="s">
        <v>86</v>
      </c>
      <c r="AZ1234" t="s">
        <v>86</v>
      </c>
      <c r="BA1234" t="s">
        <v>86</v>
      </c>
      <c r="BB1234" t="s">
        <v>86</v>
      </c>
      <c r="BC1234" t="s">
        <v>86</v>
      </c>
      <c r="BD1234" t="s">
        <v>86</v>
      </c>
      <c r="BE1234" t="s">
        <v>86</v>
      </c>
    </row>
    <row r="1235" spans="1:57" x14ac:dyDescent="0.45">
      <c r="A1235" t="s">
        <v>2697</v>
      </c>
      <c r="B1235" t="s">
        <v>77</v>
      </c>
      <c r="C1235" t="s">
        <v>2693</v>
      </c>
      <c r="D1235" t="s">
        <v>79</v>
      </c>
      <c r="E1235" s="2" t="str">
        <f>HYPERLINK("capsilon://?command=openfolder&amp;siteaddress=FAM.docvelocity-na8.net&amp;folderid=FXDC9B8EE9-9802-C3C9-B8EB-33152993F313","FX22037424")</f>
        <v>FX22037424</v>
      </c>
      <c r="F1235" t="s">
        <v>80</v>
      </c>
      <c r="G1235" t="s">
        <v>80</v>
      </c>
      <c r="H1235" t="s">
        <v>81</v>
      </c>
      <c r="I1235" t="s">
        <v>2698</v>
      </c>
      <c r="J1235">
        <v>28</v>
      </c>
      <c r="K1235" t="s">
        <v>83</v>
      </c>
      <c r="L1235" t="s">
        <v>84</v>
      </c>
      <c r="M1235" t="s">
        <v>85</v>
      </c>
      <c r="N1235">
        <v>2</v>
      </c>
      <c r="O1235" s="1">
        <v>44636.746134259258</v>
      </c>
      <c r="P1235" s="1">
        <v>44636.764490740738</v>
      </c>
      <c r="Q1235">
        <v>1355</v>
      </c>
      <c r="R1235">
        <v>231</v>
      </c>
      <c r="S1235" t="b">
        <v>0</v>
      </c>
      <c r="T1235" t="s">
        <v>86</v>
      </c>
      <c r="U1235" t="b">
        <v>0</v>
      </c>
      <c r="V1235" t="s">
        <v>1841</v>
      </c>
      <c r="W1235" s="1">
        <v>44636.748402777775</v>
      </c>
      <c r="X1235">
        <v>193</v>
      </c>
      <c r="Y1235">
        <v>21</v>
      </c>
      <c r="Z1235">
        <v>0</v>
      </c>
      <c r="AA1235">
        <v>21</v>
      </c>
      <c r="AB1235">
        <v>0</v>
      </c>
      <c r="AC1235">
        <v>1</v>
      </c>
      <c r="AD1235">
        <v>7</v>
      </c>
      <c r="AE1235">
        <v>0</v>
      </c>
      <c r="AF1235">
        <v>0</v>
      </c>
      <c r="AG1235">
        <v>0</v>
      </c>
      <c r="AH1235" t="s">
        <v>122</v>
      </c>
      <c r="AI1235" s="1">
        <v>44636.764490740738</v>
      </c>
      <c r="AJ1235">
        <v>38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7</v>
      </c>
      <c r="AQ1235">
        <v>0</v>
      </c>
      <c r="AR1235">
        <v>0</v>
      </c>
      <c r="AS1235">
        <v>0</v>
      </c>
      <c r="AT1235" t="s">
        <v>86</v>
      </c>
      <c r="AU1235" t="s">
        <v>86</v>
      </c>
      <c r="AV1235" t="s">
        <v>86</v>
      </c>
      <c r="AW1235" t="s">
        <v>86</v>
      </c>
      <c r="AX1235" t="s">
        <v>86</v>
      </c>
      <c r="AY1235" t="s">
        <v>86</v>
      </c>
      <c r="AZ1235" t="s">
        <v>86</v>
      </c>
      <c r="BA1235" t="s">
        <v>86</v>
      </c>
      <c r="BB1235" t="s">
        <v>86</v>
      </c>
      <c r="BC1235" t="s">
        <v>86</v>
      </c>
      <c r="BD1235" t="s">
        <v>86</v>
      </c>
      <c r="BE1235" t="s">
        <v>86</v>
      </c>
    </row>
    <row r="1236" spans="1:57" x14ac:dyDescent="0.45">
      <c r="A1236" t="s">
        <v>2699</v>
      </c>
      <c r="B1236" t="s">
        <v>77</v>
      </c>
      <c r="C1236" t="s">
        <v>2650</v>
      </c>
      <c r="D1236" t="s">
        <v>79</v>
      </c>
      <c r="E1236" s="2" t="str">
        <f>HYPERLINK("capsilon://?command=openfolder&amp;siteaddress=FAM.docvelocity-na8.net&amp;folderid=FX556A5D03-5377-F26C-5572-07203F4B7202","FX22037235")</f>
        <v>FX22037235</v>
      </c>
      <c r="F1236" t="s">
        <v>80</v>
      </c>
      <c r="G1236" t="s">
        <v>80</v>
      </c>
      <c r="H1236" t="s">
        <v>81</v>
      </c>
      <c r="I1236" t="s">
        <v>2651</v>
      </c>
      <c r="J1236">
        <v>428</v>
      </c>
      <c r="K1236" t="s">
        <v>83</v>
      </c>
      <c r="L1236" t="s">
        <v>84</v>
      </c>
      <c r="M1236" t="s">
        <v>85</v>
      </c>
      <c r="N1236">
        <v>2</v>
      </c>
      <c r="O1236" s="1">
        <v>44636.752696759257</v>
      </c>
      <c r="P1236" s="1">
        <v>44637.205462962964</v>
      </c>
      <c r="Q1236">
        <v>36594</v>
      </c>
      <c r="R1236">
        <v>2525</v>
      </c>
      <c r="S1236" t="b">
        <v>0</v>
      </c>
      <c r="T1236" t="s">
        <v>86</v>
      </c>
      <c r="U1236" t="b">
        <v>1</v>
      </c>
      <c r="V1236" t="s">
        <v>1816</v>
      </c>
      <c r="W1236" s="1">
        <v>44636.765601851854</v>
      </c>
      <c r="X1236">
        <v>1111</v>
      </c>
      <c r="Y1236">
        <v>362</v>
      </c>
      <c r="Z1236">
        <v>0</v>
      </c>
      <c r="AA1236">
        <v>362</v>
      </c>
      <c r="AB1236">
        <v>0</v>
      </c>
      <c r="AC1236">
        <v>19</v>
      </c>
      <c r="AD1236">
        <v>66</v>
      </c>
      <c r="AE1236">
        <v>0</v>
      </c>
      <c r="AF1236">
        <v>0</v>
      </c>
      <c r="AG1236">
        <v>0</v>
      </c>
      <c r="AH1236" t="s">
        <v>746</v>
      </c>
      <c r="AI1236" s="1">
        <v>44637.205462962964</v>
      </c>
      <c r="AJ1236">
        <v>1390</v>
      </c>
      <c r="AK1236">
        <v>13</v>
      </c>
      <c r="AL1236">
        <v>0</v>
      </c>
      <c r="AM1236">
        <v>13</v>
      </c>
      <c r="AN1236">
        <v>0</v>
      </c>
      <c r="AO1236">
        <v>13</v>
      </c>
      <c r="AP1236">
        <v>53</v>
      </c>
      <c r="AQ1236">
        <v>0</v>
      </c>
      <c r="AR1236">
        <v>0</v>
      </c>
      <c r="AS1236">
        <v>0</v>
      </c>
      <c r="AT1236" t="s">
        <v>86</v>
      </c>
      <c r="AU1236" t="s">
        <v>86</v>
      </c>
      <c r="AV1236" t="s">
        <v>86</v>
      </c>
      <c r="AW1236" t="s">
        <v>86</v>
      </c>
      <c r="AX1236" t="s">
        <v>86</v>
      </c>
      <c r="AY1236" t="s">
        <v>86</v>
      </c>
      <c r="AZ1236" t="s">
        <v>86</v>
      </c>
      <c r="BA1236" t="s">
        <v>86</v>
      </c>
      <c r="BB1236" t="s">
        <v>86</v>
      </c>
      <c r="BC1236" t="s">
        <v>86</v>
      </c>
      <c r="BD1236" t="s">
        <v>86</v>
      </c>
      <c r="BE1236" t="s">
        <v>86</v>
      </c>
    </row>
    <row r="1237" spans="1:57" x14ac:dyDescent="0.45">
      <c r="A1237" t="s">
        <v>2700</v>
      </c>
      <c r="B1237" t="s">
        <v>77</v>
      </c>
      <c r="C1237" t="s">
        <v>2377</v>
      </c>
      <c r="D1237" t="s">
        <v>79</v>
      </c>
      <c r="E1237" s="2" t="str">
        <f>HYPERLINK("capsilon://?command=openfolder&amp;siteaddress=FAM.docvelocity-na8.net&amp;folderid=FX0CD1F446-5E60-5C8D-23DA-43811EE7660A","FX22035502")</f>
        <v>FX22035502</v>
      </c>
      <c r="F1237" t="s">
        <v>80</v>
      </c>
      <c r="G1237" t="s">
        <v>80</v>
      </c>
      <c r="H1237" t="s">
        <v>81</v>
      </c>
      <c r="I1237" t="s">
        <v>2660</v>
      </c>
      <c r="J1237">
        <v>175</v>
      </c>
      <c r="K1237" t="s">
        <v>83</v>
      </c>
      <c r="L1237" t="s">
        <v>84</v>
      </c>
      <c r="M1237" t="s">
        <v>85</v>
      </c>
      <c r="N1237">
        <v>2</v>
      </c>
      <c r="O1237" s="1">
        <v>44636.754687499997</v>
      </c>
      <c r="P1237" s="1">
        <v>44637.205127314817</v>
      </c>
      <c r="Q1237">
        <v>34747</v>
      </c>
      <c r="R1237">
        <v>4171</v>
      </c>
      <c r="S1237" t="b">
        <v>0</v>
      </c>
      <c r="T1237" t="s">
        <v>86</v>
      </c>
      <c r="U1237" t="b">
        <v>1</v>
      </c>
      <c r="V1237" t="s">
        <v>1825</v>
      </c>
      <c r="W1237" s="1">
        <v>44636.794918981483</v>
      </c>
      <c r="X1237">
        <v>3470</v>
      </c>
      <c r="Y1237">
        <v>138</v>
      </c>
      <c r="Z1237">
        <v>0</v>
      </c>
      <c r="AA1237">
        <v>138</v>
      </c>
      <c r="AB1237">
        <v>56</v>
      </c>
      <c r="AC1237">
        <v>41</v>
      </c>
      <c r="AD1237">
        <v>37</v>
      </c>
      <c r="AE1237">
        <v>0</v>
      </c>
      <c r="AF1237">
        <v>0</v>
      </c>
      <c r="AG1237">
        <v>0</v>
      </c>
      <c r="AH1237" t="s">
        <v>257</v>
      </c>
      <c r="AI1237" s="1">
        <v>44637.205127314817</v>
      </c>
      <c r="AJ1237">
        <v>701</v>
      </c>
      <c r="AK1237">
        <v>3</v>
      </c>
      <c r="AL1237">
        <v>0</v>
      </c>
      <c r="AM1237">
        <v>3</v>
      </c>
      <c r="AN1237">
        <v>56</v>
      </c>
      <c r="AO1237">
        <v>2</v>
      </c>
      <c r="AP1237">
        <v>34</v>
      </c>
      <c r="AQ1237">
        <v>0</v>
      </c>
      <c r="AR1237">
        <v>0</v>
      </c>
      <c r="AS1237">
        <v>0</v>
      </c>
      <c r="AT1237" t="s">
        <v>86</v>
      </c>
      <c r="AU1237" t="s">
        <v>86</v>
      </c>
      <c r="AV1237" t="s">
        <v>86</v>
      </c>
      <c r="AW1237" t="s">
        <v>86</v>
      </c>
      <c r="AX1237" t="s">
        <v>86</v>
      </c>
      <c r="AY1237" t="s">
        <v>86</v>
      </c>
      <c r="AZ1237" t="s">
        <v>86</v>
      </c>
      <c r="BA1237" t="s">
        <v>86</v>
      </c>
      <c r="BB1237" t="s">
        <v>86</v>
      </c>
      <c r="BC1237" t="s">
        <v>86</v>
      </c>
      <c r="BD1237" t="s">
        <v>86</v>
      </c>
      <c r="BE1237" t="s">
        <v>86</v>
      </c>
    </row>
    <row r="1238" spans="1:57" x14ac:dyDescent="0.45">
      <c r="A1238" t="s">
        <v>2701</v>
      </c>
      <c r="B1238" t="s">
        <v>77</v>
      </c>
      <c r="C1238" t="s">
        <v>2702</v>
      </c>
      <c r="D1238" t="s">
        <v>79</v>
      </c>
      <c r="E1238" s="2" t="str">
        <f>HYPERLINK("capsilon://?command=openfolder&amp;siteaddress=FAM.docvelocity-na8.net&amp;folderid=FX9B69F340-56E4-1C11-1601-6EF722B5AEB3","FX220113252")</f>
        <v>FX220113252</v>
      </c>
      <c r="F1238" t="s">
        <v>80</v>
      </c>
      <c r="G1238" t="s">
        <v>80</v>
      </c>
      <c r="H1238" t="s">
        <v>81</v>
      </c>
      <c r="I1238" t="s">
        <v>2703</v>
      </c>
      <c r="J1238">
        <v>0</v>
      </c>
      <c r="K1238" t="s">
        <v>83</v>
      </c>
      <c r="L1238" t="s">
        <v>84</v>
      </c>
      <c r="M1238" t="s">
        <v>85</v>
      </c>
      <c r="N1238">
        <v>2</v>
      </c>
      <c r="O1238" s="1">
        <v>44636.758356481485</v>
      </c>
      <c r="P1238" s="1">
        <v>44637.266539351855</v>
      </c>
      <c r="Q1238">
        <v>40808</v>
      </c>
      <c r="R1238">
        <v>3099</v>
      </c>
      <c r="S1238" t="b">
        <v>0</v>
      </c>
      <c r="T1238" t="s">
        <v>86</v>
      </c>
      <c r="U1238" t="b">
        <v>0</v>
      </c>
      <c r="V1238" t="s">
        <v>1895</v>
      </c>
      <c r="W1238" s="1">
        <v>44636.793657407405</v>
      </c>
      <c r="X1238">
        <v>35</v>
      </c>
      <c r="Y1238">
        <v>0</v>
      </c>
      <c r="Z1238">
        <v>0</v>
      </c>
      <c r="AA1238">
        <v>0</v>
      </c>
      <c r="AB1238">
        <v>37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">
        <v>118</v>
      </c>
      <c r="AI1238" s="1">
        <v>44637.266539351855</v>
      </c>
      <c r="AJ1238">
        <v>108</v>
      </c>
      <c r="AK1238">
        <v>0</v>
      </c>
      <c r="AL1238">
        <v>0</v>
      </c>
      <c r="AM1238">
        <v>0</v>
      </c>
      <c r="AN1238">
        <v>37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 t="s">
        <v>86</v>
      </c>
      <c r="AU1238" t="s">
        <v>86</v>
      </c>
      <c r="AV1238" t="s">
        <v>86</v>
      </c>
      <c r="AW1238" t="s">
        <v>86</v>
      </c>
      <c r="AX1238" t="s">
        <v>86</v>
      </c>
      <c r="AY1238" t="s">
        <v>86</v>
      </c>
      <c r="AZ1238" t="s">
        <v>86</v>
      </c>
      <c r="BA1238" t="s">
        <v>86</v>
      </c>
      <c r="BB1238" t="s">
        <v>86</v>
      </c>
      <c r="BC1238" t="s">
        <v>86</v>
      </c>
      <c r="BD1238" t="s">
        <v>86</v>
      </c>
      <c r="BE1238" t="s">
        <v>86</v>
      </c>
    </row>
    <row r="1239" spans="1:57" x14ac:dyDescent="0.45">
      <c r="A1239" t="s">
        <v>2704</v>
      </c>
      <c r="B1239" t="s">
        <v>77</v>
      </c>
      <c r="C1239" t="s">
        <v>2681</v>
      </c>
      <c r="D1239" t="s">
        <v>79</v>
      </c>
      <c r="E1239" s="2" t="str">
        <f>HYPERLINK("capsilon://?command=openfolder&amp;siteaddress=FAM.docvelocity-na8.net&amp;folderid=FX6AAFFB76-5912-8877-A277-039E61342F30","FX22036246")</f>
        <v>FX22036246</v>
      </c>
      <c r="F1239" t="s">
        <v>80</v>
      </c>
      <c r="G1239" t="s">
        <v>80</v>
      </c>
      <c r="H1239" t="s">
        <v>81</v>
      </c>
      <c r="I1239" t="s">
        <v>2682</v>
      </c>
      <c r="J1239">
        <v>211</v>
      </c>
      <c r="K1239" t="s">
        <v>83</v>
      </c>
      <c r="L1239" t="s">
        <v>84</v>
      </c>
      <c r="M1239" t="s">
        <v>85</v>
      </c>
      <c r="N1239">
        <v>2</v>
      </c>
      <c r="O1239" s="1">
        <v>44636.759120370371</v>
      </c>
      <c r="P1239" s="1">
        <v>44637.233252314814</v>
      </c>
      <c r="Q1239">
        <v>36041</v>
      </c>
      <c r="R1239">
        <v>4924</v>
      </c>
      <c r="S1239" t="b">
        <v>0</v>
      </c>
      <c r="T1239" t="s">
        <v>86</v>
      </c>
      <c r="U1239" t="b">
        <v>1</v>
      </c>
      <c r="V1239" t="s">
        <v>2108</v>
      </c>
      <c r="W1239" s="1">
        <v>44636.792337962965</v>
      </c>
      <c r="X1239">
        <v>2865</v>
      </c>
      <c r="Y1239">
        <v>162</v>
      </c>
      <c r="Z1239">
        <v>0</v>
      </c>
      <c r="AA1239">
        <v>162</v>
      </c>
      <c r="AB1239">
        <v>0</v>
      </c>
      <c r="AC1239">
        <v>42</v>
      </c>
      <c r="AD1239">
        <v>49</v>
      </c>
      <c r="AE1239">
        <v>0</v>
      </c>
      <c r="AF1239">
        <v>0</v>
      </c>
      <c r="AG1239">
        <v>0</v>
      </c>
      <c r="AH1239" t="s">
        <v>118</v>
      </c>
      <c r="AI1239" s="1">
        <v>44637.233252314814</v>
      </c>
      <c r="AJ1239">
        <v>2018</v>
      </c>
      <c r="AK1239">
        <v>20</v>
      </c>
      <c r="AL1239">
        <v>0</v>
      </c>
      <c r="AM1239">
        <v>20</v>
      </c>
      <c r="AN1239">
        <v>0</v>
      </c>
      <c r="AO1239">
        <v>20</v>
      </c>
      <c r="AP1239">
        <v>29</v>
      </c>
      <c r="AQ1239">
        <v>0</v>
      </c>
      <c r="AR1239">
        <v>0</v>
      </c>
      <c r="AS1239">
        <v>0</v>
      </c>
      <c r="AT1239" t="s">
        <v>86</v>
      </c>
      <c r="AU1239" t="s">
        <v>86</v>
      </c>
      <c r="AV1239" t="s">
        <v>86</v>
      </c>
      <c r="AW1239" t="s">
        <v>86</v>
      </c>
      <c r="AX1239" t="s">
        <v>86</v>
      </c>
      <c r="AY1239" t="s">
        <v>86</v>
      </c>
      <c r="AZ1239" t="s">
        <v>86</v>
      </c>
      <c r="BA1239" t="s">
        <v>86</v>
      </c>
      <c r="BB1239" t="s">
        <v>86</v>
      </c>
      <c r="BC1239" t="s">
        <v>86</v>
      </c>
      <c r="BD1239" t="s">
        <v>86</v>
      </c>
      <c r="BE1239" t="s">
        <v>86</v>
      </c>
    </row>
    <row r="1240" spans="1:57" x14ac:dyDescent="0.45">
      <c r="A1240" t="s">
        <v>2705</v>
      </c>
      <c r="B1240" t="s">
        <v>77</v>
      </c>
      <c r="C1240" t="s">
        <v>2685</v>
      </c>
      <c r="D1240" t="s">
        <v>79</v>
      </c>
      <c r="E1240" s="2" t="str">
        <f>HYPERLINK("capsilon://?command=openfolder&amp;siteaddress=FAM.docvelocity-na8.net&amp;folderid=FX019FAB9C-29C1-4DE2-B1C8-A6B1987A47B5","FX22036421")</f>
        <v>FX22036421</v>
      </c>
      <c r="F1240" t="s">
        <v>80</v>
      </c>
      <c r="G1240" t="s">
        <v>80</v>
      </c>
      <c r="H1240" t="s">
        <v>81</v>
      </c>
      <c r="I1240" t="s">
        <v>2686</v>
      </c>
      <c r="J1240">
        <v>146</v>
      </c>
      <c r="K1240" t="s">
        <v>83</v>
      </c>
      <c r="L1240" t="s">
        <v>84</v>
      </c>
      <c r="M1240" t="s">
        <v>85</v>
      </c>
      <c r="N1240">
        <v>2</v>
      </c>
      <c r="O1240" s="1">
        <v>44636.759895833333</v>
      </c>
      <c r="P1240" s="1">
        <v>44637.222280092596</v>
      </c>
      <c r="Q1240">
        <v>38440</v>
      </c>
      <c r="R1240">
        <v>1510</v>
      </c>
      <c r="S1240" t="b">
        <v>0</v>
      </c>
      <c r="T1240" t="s">
        <v>86</v>
      </c>
      <c r="U1240" t="b">
        <v>1</v>
      </c>
      <c r="V1240" t="s">
        <v>2088</v>
      </c>
      <c r="W1240" s="1">
        <v>44636.766979166663</v>
      </c>
      <c r="X1240">
        <v>608</v>
      </c>
      <c r="Y1240">
        <v>127</v>
      </c>
      <c r="Z1240">
        <v>0</v>
      </c>
      <c r="AA1240">
        <v>127</v>
      </c>
      <c r="AB1240">
        <v>0</v>
      </c>
      <c r="AC1240">
        <v>26</v>
      </c>
      <c r="AD1240">
        <v>19</v>
      </c>
      <c r="AE1240">
        <v>0</v>
      </c>
      <c r="AF1240">
        <v>0</v>
      </c>
      <c r="AG1240">
        <v>0</v>
      </c>
      <c r="AH1240" t="s">
        <v>257</v>
      </c>
      <c r="AI1240" s="1">
        <v>44637.222280092596</v>
      </c>
      <c r="AJ1240">
        <v>902</v>
      </c>
      <c r="AK1240">
        <v>10</v>
      </c>
      <c r="AL1240">
        <v>0</v>
      </c>
      <c r="AM1240">
        <v>10</v>
      </c>
      <c r="AN1240">
        <v>0</v>
      </c>
      <c r="AO1240">
        <v>9</v>
      </c>
      <c r="AP1240">
        <v>9</v>
      </c>
      <c r="AQ1240">
        <v>0</v>
      </c>
      <c r="AR1240">
        <v>0</v>
      </c>
      <c r="AS1240">
        <v>0</v>
      </c>
      <c r="AT1240" t="s">
        <v>86</v>
      </c>
      <c r="AU1240" t="s">
        <v>86</v>
      </c>
      <c r="AV1240" t="s">
        <v>86</v>
      </c>
      <c r="AW1240" t="s">
        <v>86</v>
      </c>
      <c r="AX1240" t="s">
        <v>86</v>
      </c>
      <c r="AY1240" t="s">
        <v>86</v>
      </c>
      <c r="AZ1240" t="s">
        <v>86</v>
      </c>
      <c r="BA1240" t="s">
        <v>86</v>
      </c>
      <c r="BB1240" t="s">
        <v>86</v>
      </c>
      <c r="BC1240" t="s">
        <v>86</v>
      </c>
      <c r="BD1240" t="s">
        <v>86</v>
      </c>
      <c r="BE1240" t="s">
        <v>86</v>
      </c>
    </row>
    <row r="1241" spans="1:57" x14ac:dyDescent="0.45">
      <c r="A1241" t="s">
        <v>2706</v>
      </c>
      <c r="B1241" t="s">
        <v>77</v>
      </c>
      <c r="C1241" t="s">
        <v>2707</v>
      </c>
      <c r="D1241" t="s">
        <v>79</v>
      </c>
      <c r="E1241" s="2" t="str">
        <f>HYPERLINK("capsilon://?command=openfolder&amp;siteaddress=FAM.docvelocity-na8.net&amp;folderid=FX941939CE-A63F-7E41-0C62-B7A4C4650635","FX22037607")</f>
        <v>FX22037607</v>
      </c>
      <c r="F1241" t="s">
        <v>80</v>
      </c>
      <c r="G1241" t="s">
        <v>80</v>
      </c>
      <c r="H1241" t="s">
        <v>81</v>
      </c>
      <c r="I1241" t="s">
        <v>2708</v>
      </c>
      <c r="J1241">
        <v>78</v>
      </c>
      <c r="K1241" t="s">
        <v>83</v>
      </c>
      <c r="L1241" t="s">
        <v>84</v>
      </c>
      <c r="M1241" t="s">
        <v>85</v>
      </c>
      <c r="N1241">
        <v>1</v>
      </c>
      <c r="O1241" s="1">
        <v>44636.779305555552</v>
      </c>
      <c r="P1241" s="1">
        <v>44636.786597222221</v>
      </c>
      <c r="Q1241">
        <v>377</v>
      </c>
      <c r="R1241">
        <v>253</v>
      </c>
      <c r="S1241" t="b">
        <v>0</v>
      </c>
      <c r="T1241" t="s">
        <v>86</v>
      </c>
      <c r="U1241" t="b">
        <v>0</v>
      </c>
      <c r="V1241" t="s">
        <v>1895</v>
      </c>
      <c r="W1241" s="1">
        <v>44636.786597222221</v>
      </c>
      <c r="X1241">
        <v>185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78</v>
      </c>
      <c r="AE1241">
        <v>66</v>
      </c>
      <c r="AF1241">
        <v>0</v>
      </c>
      <c r="AG1241">
        <v>3</v>
      </c>
      <c r="AH1241" t="s">
        <v>86</v>
      </c>
      <c r="AI1241" t="s">
        <v>86</v>
      </c>
      <c r="AJ1241" t="s">
        <v>86</v>
      </c>
      <c r="AK1241" t="s">
        <v>86</v>
      </c>
      <c r="AL1241" t="s">
        <v>86</v>
      </c>
      <c r="AM1241" t="s">
        <v>86</v>
      </c>
      <c r="AN1241" t="s">
        <v>86</v>
      </c>
      <c r="AO1241" t="s">
        <v>86</v>
      </c>
      <c r="AP1241" t="s">
        <v>86</v>
      </c>
      <c r="AQ1241" t="s">
        <v>86</v>
      </c>
      <c r="AR1241" t="s">
        <v>86</v>
      </c>
      <c r="AS1241" t="s">
        <v>86</v>
      </c>
      <c r="AT1241" t="s">
        <v>86</v>
      </c>
      <c r="AU1241" t="s">
        <v>86</v>
      </c>
      <c r="AV1241" t="s">
        <v>86</v>
      </c>
      <c r="AW1241" t="s">
        <v>86</v>
      </c>
      <c r="AX1241" t="s">
        <v>86</v>
      </c>
      <c r="AY1241" t="s">
        <v>86</v>
      </c>
      <c r="AZ1241" t="s">
        <v>86</v>
      </c>
      <c r="BA1241" t="s">
        <v>86</v>
      </c>
      <c r="BB1241" t="s">
        <v>86</v>
      </c>
      <c r="BC1241" t="s">
        <v>86</v>
      </c>
      <c r="BD1241" t="s">
        <v>86</v>
      </c>
      <c r="BE1241" t="s">
        <v>86</v>
      </c>
    </row>
    <row r="1242" spans="1:57" x14ac:dyDescent="0.45">
      <c r="A1242" t="s">
        <v>2709</v>
      </c>
      <c r="B1242" t="s">
        <v>77</v>
      </c>
      <c r="C1242" t="s">
        <v>2707</v>
      </c>
      <c r="D1242" t="s">
        <v>79</v>
      </c>
      <c r="E1242" s="2" t="str">
        <f>HYPERLINK("capsilon://?command=openfolder&amp;siteaddress=FAM.docvelocity-na8.net&amp;folderid=FX941939CE-A63F-7E41-0C62-B7A4C4650635","FX22037607")</f>
        <v>FX22037607</v>
      </c>
      <c r="F1242" t="s">
        <v>80</v>
      </c>
      <c r="G1242" t="s">
        <v>80</v>
      </c>
      <c r="H1242" t="s">
        <v>81</v>
      </c>
      <c r="I1242" t="s">
        <v>2708</v>
      </c>
      <c r="J1242">
        <v>106</v>
      </c>
      <c r="K1242" t="s">
        <v>83</v>
      </c>
      <c r="L1242" t="s">
        <v>84</v>
      </c>
      <c r="M1242" t="s">
        <v>85</v>
      </c>
      <c r="N1242">
        <v>2</v>
      </c>
      <c r="O1242" s="1">
        <v>44636.787476851852</v>
      </c>
      <c r="P1242" s="1">
        <v>44637.228148148148</v>
      </c>
      <c r="Q1242">
        <v>37184</v>
      </c>
      <c r="R1242">
        <v>890</v>
      </c>
      <c r="S1242" t="b">
        <v>0</v>
      </c>
      <c r="T1242" t="s">
        <v>86</v>
      </c>
      <c r="U1242" t="b">
        <v>1</v>
      </c>
      <c r="V1242" t="s">
        <v>1895</v>
      </c>
      <c r="W1242" s="1">
        <v>44636.791932870372</v>
      </c>
      <c r="X1242">
        <v>384</v>
      </c>
      <c r="Y1242">
        <v>87</v>
      </c>
      <c r="Z1242">
        <v>0</v>
      </c>
      <c r="AA1242">
        <v>87</v>
      </c>
      <c r="AB1242">
        <v>0</v>
      </c>
      <c r="AC1242">
        <v>18</v>
      </c>
      <c r="AD1242">
        <v>19</v>
      </c>
      <c r="AE1242">
        <v>0</v>
      </c>
      <c r="AF1242">
        <v>0</v>
      </c>
      <c r="AG1242">
        <v>0</v>
      </c>
      <c r="AH1242" t="s">
        <v>257</v>
      </c>
      <c r="AI1242" s="1">
        <v>44637.228148148148</v>
      </c>
      <c r="AJ1242">
        <v>506</v>
      </c>
      <c r="AK1242">
        <v>2</v>
      </c>
      <c r="AL1242">
        <v>0</v>
      </c>
      <c r="AM1242">
        <v>2</v>
      </c>
      <c r="AN1242">
        <v>0</v>
      </c>
      <c r="AO1242">
        <v>1</v>
      </c>
      <c r="AP1242">
        <v>17</v>
      </c>
      <c r="AQ1242">
        <v>0</v>
      </c>
      <c r="AR1242">
        <v>0</v>
      </c>
      <c r="AS1242">
        <v>0</v>
      </c>
      <c r="AT1242" t="s">
        <v>86</v>
      </c>
      <c r="AU1242" t="s">
        <v>86</v>
      </c>
      <c r="AV1242" t="s">
        <v>86</v>
      </c>
      <c r="AW1242" t="s">
        <v>86</v>
      </c>
      <c r="AX1242" t="s">
        <v>86</v>
      </c>
      <c r="AY1242" t="s">
        <v>86</v>
      </c>
      <c r="AZ1242" t="s">
        <v>86</v>
      </c>
      <c r="BA1242" t="s">
        <v>86</v>
      </c>
      <c r="BB1242" t="s">
        <v>86</v>
      </c>
      <c r="BC1242" t="s">
        <v>86</v>
      </c>
      <c r="BD1242" t="s">
        <v>86</v>
      </c>
      <c r="BE1242" t="s">
        <v>86</v>
      </c>
    </row>
    <row r="1243" spans="1:57" x14ac:dyDescent="0.45">
      <c r="A1243" t="s">
        <v>2710</v>
      </c>
      <c r="B1243" t="s">
        <v>77</v>
      </c>
      <c r="C1243" t="s">
        <v>2690</v>
      </c>
      <c r="D1243" t="s">
        <v>79</v>
      </c>
      <c r="E1243" s="2" t="str">
        <f>HYPERLINK("capsilon://?command=openfolder&amp;siteaddress=FAM.docvelocity-na8.net&amp;folderid=FXC751653D-1536-8CCA-DF0E-DA81C917D423","FX22037488")</f>
        <v>FX22037488</v>
      </c>
      <c r="F1243" t="s">
        <v>80</v>
      </c>
      <c r="G1243" t="s">
        <v>80</v>
      </c>
      <c r="H1243" t="s">
        <v>81</v>
      </c>
      <c r="I1243" t="s">
        <v>2691</v>
      </c>
      <c r="J1243">
        <v>334</v>
      </c>
      <c r="K1243" t="s">
        <v>83</v>
      </c>
      <c r="L1243" t="s">
        <v>84</v>
      </c>
      <c r="M1243" t="s">
        <v>85</v>
      </c>
      <c r="N1243">
        <v>2</v>
      </c>
      <c r="O1243" s="1">
        <v>44636.797523148147</v>
      </c>
      <c r="P1243" s="1">
        <v>44637.265277777777</v>
      </c>
      <c r="Q1243">
        <v>32963</v>
      </c>
      <c r="R1243">
        <v>7451</v>
      </c>
      <c r="S1243" t="b">
        <v>0</v>
      </c>
      <c r="T1243" t="s">
        <v>86</v>
      </c>
      <c r="U1243" t="b">
        <v>1</v>
      </c>
      <c r="V1243" t="s">
        <v>1986</v>
      </c>
      <c r="W1243" s="1">
        <v>44637.004525462966</v>
      </c>
      <c r="X1243">
        <v>4715</v>
      </c>
      <c r="Y1243">
        <v>268</v>
      </c>
      <c r="Z1243">
        <v>0</v>
      </c>
      <c r="AA1243">
        <v>268</v>
      </c>
      <c r="AB1243">
        <v>0</v>
      </c>
      <c r="AC1243">
        <v>57</v>
      </c>
      <c r="AD1243">
        <v>66</v>
      </c>
      <c r="AE1243">
        <v>0</v>
      </c>
      <c r="AF1243">
        <v>0</v>
      </c>
      <c r="AG1243">
        <v>0</v>
      </c>
      <c r="AH1243" t="s">
        <v>118</v>
      </c>
      <c r="AI1243" s="1">
        <v>44637.265277777777</v>
      </c>
      <c r="AJ1243">
        <v>2573</v>
      </c>
      <c r="AK1243">
        <v>8</v>
      </c>
      <c r="AL1243">
        <v>0</v>
      </c>
      <c r="AM1243">
        <v>8</v>
      </c>
      <c r="AN1243">
        <v>0</v>
      </c>
      <c r="AO1243">
        <v>8</v>
      </c>
      <c r="AP1243">
        <v>58</v>
      </c>
      <c r="AQ1243">
        <v>0</v>
      </c>
      <c r="AR1243">
        <v>0</v>
      </c>
      <c r="AS1243">
        <v>0</v>
      </c>
      <c r="AT1243" t="s">
        <v>86</v>
      </c>
      <c r="AU1243" t="s">
        <v>86</v>
      </c>
      <c r="AV1243" t="s">
        <v>86</v>
      </c>
      <c r="AW1243" t="s">
        <v>86</v>
      </c>
      <c r="AX1243" t="s">
        <v>86</v>
      </c>
      <c r="AY1243" t="s">
        <v>86</v>
      </c>
      <c r="AZ1243" t="s">
        <v>86</v>
      </c>
      <c r="BA1243" t="s">
        <v>86</v>
      </c>
      <c r="BB1243" t="s">
        <v>86</v>
      </c>
      <c r="BC1243" t="s">
        <v>86</v>
      </c>
      <c r="BD1243" t="s">
        <v>86</v>
      </c>
      <c r="BE1243" t="s">
        <v>86</v>
      </c>
    </row>
    <row r="1244" spans="1:57" x14ac:dyDescent="0.45">
      <c r="A1244" t="s">
        <v>2711</v>
      </c>
      <c r="B1244" t="s">
        <v>77</v>
      </c>
      <c r="C1244" t="s">
        <v>2712</v>
      </c>
      <c r="D1244" t="s">
        <v>79</v>
      </c>
      <c r="E1244" s="2" t="str">
        <f>HYPERLINK("capsilon://?command=openfolder&amp;siteaddress=FAM.docvelocity-na8.net&amp;folderid=FXB56A2E98-5627-8109-626B-2D4BB5A5BC25","FX22036887")</f>
        <v>FX22036887</v>
      </c>
      <c r="F1244" t="s">
        <v>80</v>
      </c>
      <c r="G1244" t="s">
        <v>80</v>
      </c>
      <c r="H1244" t="s">
        <v>81</v>
      </c>
      <c r="I1244" t="s">
        <v>2713</v>
      </c>
      <c r="J1244">
        <v>173</v>
      </c>
      <c r="K1244" t="s">
        <v>83</v>
      </c>
      <c r="L1244" t="s">
        <v>84</v>
      </c>
      <c r="M1244" t="s">
        <v>85</v>
      </c>
      <c r="N1244">
        <v>1</v>
      </c>
      <c r="O1244" s="1">
        <v>44636.811666666668</v>
      </c>
      <c r="P1244" s="1">
        <v>44637.144594907404</v>
      </c>
      <c r="Q1244">
        <v>21349</v>
      </c>
      <c r="R1244">
        <v>7416</v>
      </c>
      <c r="S1244" t="b">
        <v>0</v>
      </c>
      <c r="T1244" t="s">
        <v>86</v>
      </c>
      <c r="U1244" t="b">
        <v>0</v>
      </c>
      <c r="V1244" t="s">
        <v>2392</v>
      </c>
      <c r="W1244" s="1">
        <v>44637.144594907404</v>
      </c>
      <c r="X1244">
        <v>3239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173</v>
      </c>
      <c r="AE1244">
        <v>149</v>
      </c>
      <c r="AF1244">
        <v>0</v>
      </c>
      <c r="AG1244">
        <v>8</v>
      </c>
      <c r="AH1244" t="s">
        <v>86</v>
      </c>
      <c r="AI1244" t="s">
        <v>86</v>
      </c>
      <c r="AJ1244" t="s">
        <v>86</v>
      </c>
      <c r="AK1244" t="s">
        <v>86</v>
      </c>
      <c r="AL1244" t="s">
        <v>86</v>
      </c>
      <c r="AM1244" t="s">
        <v>86</v>
      </c>
      <c r="AN1244" t="s">
        <v>86</v>
      </c>
      <c r="AO1244" t="s">
        <v>86</v>
      </c>
      <c r="AP1244" t="s">
        <v>86</v>
      </c>
      <c r="AQ1244" t="s">
        <v>86</v>
      </c>
      <c r="AR1244" t="s">
        <v>86</v>
      </c>
      <c r="AS1244" t="s">
        <v>86</v>
      </c>
      <c r="AT1244" t="s">
        <v>86</v>
      </c>
      <c r="AU1244" t="s">
        <v>86</v>
      </c>
      <c r="AV1244" t="s">
        <v>86</v>
      </c>
      <c r="AW1244" t="s">
        <v>86</v>
      </c>
      <c r="AX1244" t="s">
        <v>86</v>
      </c>
      <c r="AY1244" t="s">
        <v>86</v>
      </c>
      <c r="AZ1244" t="s">
        <v>86</v>
      </c>
      <c r="BA1244" t="s">
        <v>86</v>
      </c>
      <c r="BB1244" t="s">
        <v>86</v>
      </c>
      <c r="BC1244" t="s">
        <v>86</v>
      </c>
      <c r="BD1244" t="s">
        <v>86</v>
      </c>
      <c r="BE1244" t="s">
        <v>86</v>
      </c>
    </row>
    <row r="1245" spans="1:57" x14ac:dyDescent="0.45">
      <c r="A1245" t="s">
        <v>2714</v>
      </c>
      <c r="B1245" t="s">
        <v>77</v>
      </c>
      <c r="C1245" t="s">
        <v>2715</v>
      </c>
      <c r="D1245" t="s">
        <v>79</v>
      </c>
      <c r="E1245" s="2" t="str">
        <f>HYPERLINK("capsilon://?command=openfolder&amp;siteaddress=FAM.docvelocity-na8.net&amp;folderid=FXA0C37634-A2D4-9851-888A-3975690B60FF","FX22037291")</f>
        <v>FX22037291</v>
      </c>
      <c r="F1245" t="s">
        <v>80</v>
      </c>
      <c r="G1245" t="s">
        <v>80</v>
      </c>
      <c r="H1245" t="s">
        <v>81</v>
      </c>
      <c r="I1245" t="s">
        <v>2716</v>
      </c>
      <c r="J1245">
        <v>356</v>
      </c>
      <c r="K1245" t="s">
        <v>83</v>
      </c>
      <c r="L1245" t="s">
        <v>84</v>
      </c>
      <c r="M1245" t="s">
        <v>85</v>
      </c>
      <c r="N1245">
        <v>1</v>
      </c>
      <c r="O1245" s="1">
        <v>44636.814027777778</v>
      </c>
      <c r="P1245" s="1">
        <v>44637.179050925923</v>
      </c>
      <c r="Q1245">
        <v>26009</v>
      </c>
      <c r="R1245">
        <v>5529</v>
      </c>
      <c r="S1245" t="b">
        <v>0</v>
      </c>
      <c r="T1245" t="s">
        <v>86</v>
      </c>
      <c r="U1245" t="b">
        <v>0</v>
      </c>
      <c r="V1245" t="s">
        <v>1952</v>
      </c>
      <c r="W1245" s="1">
        <v>44637.179050925923</v>
      </c>
      <c r="X1245">
        <v>671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356</v>
      </c>
      <c r="AE1245">
        <v>332</v>
      </c>
      <c r="AF1245">
        <v>0</v>
      </c>
      <c r="AG1245">
        <v>8</v>
      </c>
      <c r="AH1245" t="s">
        <v>86</v>
      </c>
      <c r="AI1245" t="s">
        <v>86</v>
      </c>
      <c r="AJ1245" t="s">
        <v>86</v>
      </c>
      <c r="AK1245" t="s">
        <v>86</v>
      </c>
      <c r="AL1245" t="s">
        <v>86</v>
      </c>
      <c r="AM1245" t="s">
        <v>86</v>
      </c>
      <c r="AN1245" t="s">
        <v>86</v>
      </c>
      <c r="AO1245" t="s">
        <v>86</v>
      </c>
      <c r="AP1245" t="s">
        <v>86</v>
      </c>
      <c r="AQ1245" t="s">
        <v>86</v>
      </c>
      <c r="AR1245" t="s">
        <v>86</v>
      </c>
      <c r="AS1245" t="s">
        <v>86</v>
      </c>
      <c r="AT1245" t="s">
        <v>86</v>
      </c>
      <c r="AU1245" t="s">
        <v>86</v>
      </c>
      <c r="AV1245" t="s">
        <v>86</v>
      </c>
      <c r="AW1245" t="s">
        <v>86</v>
      </c>
      <c r="AX1245" t="s">
        <v>86</v>
      </c>
      <c r="AY1245" t="s">
        <v>86</v>
      </c>
      <c r="AZ1245" t="s">
        <v>86</v>
      </c>
      <c r="BA1245" t="s">
        <v>86</v>
      </c>
      <c r="BB1245" t="s">
        <v>86</v>
      </c>
      <c r="BC1245" t="s">
        <v>86</v>
      </c>
      <c r="BD1245" t="s">
        <v>86</v>
      </c>
      <c r="BE1245" t="s">
        <v>86</v>
      </c>
    </row>
    <row r="1246" spans="1:57" x14ac:dyDescent="0.45">
      <c r="A1246" t="s">
        <v>2717</v>
      </c>
      <c r="B1246" t="s">
        <v>77</v>
      </c>
      <c r="C1246" t="s">
        <v>2718</v>
      </c>
      <c r="D1246" t="s">
        <v>79</v>
      </c>
      <c r="E1246" s="2" t="str">
        <f>HYPERLINK("capsilon://?command=openfolder&amp;siteaddress=FAM.docvelocity-na8.net&amp;folderid=FX69EFCF77-421D-F150-9BF4-B6AB3D25B00B","FX22036987")</f>
        <v>FX22036987</v>
      </c>
      <c r="F1246" t="s">
        <v>80</v>
      </c>
      <c r="G1246" t="s">
        <v>80</v>
      </c>
      <c r="H1246" t="s">
        <v>81</v>
      </c>
      <c r="I1246" t="s">
        <v>2719</v>
      </c>
      <c r="J1246">
        <v>226</v>
      </c>
      <c r="K1246" t="s">
        <v>83</v>
      </c>
      <c r="L1246" t="s">
        <v>84</v>
      </c>
      <c r="M1246" t="s">
        <v>85</v>
      </c>
      <c r="N1246">
        <v>1</v>
      </c>
      <c r="O1246" s="1">
        <v>44636.83315972222</v>
      </c>
      <c r="P1246" s="1">
        <v>44637.191076388888</v>
      </c>
      <c r="Q1246">
        <v>26137</v>
      </c>
      <c r="R1246">
        <v>4787</v>
      </c>
      <c r="S1246" t="b">
        <v>0</v>
      </c>
      <c r="T1246" t="s">
        <v>86</v>
      </c>
      <c r="U1246" t="b">
        <v>0</v>
      </c>
      <c r="V1246" t="s">
        <v>2720</v>
      </c>
      <c r="W1246" s="1">
        <v>44637.191076388888</v>
      </c>
      <c r="X1246">
        <v>550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226</v>
      </c>
      <c r="AE1246">
        <v>202</v>
      </c>
      <c r="AF1246">
        <v>0</v>
      </c>
      <c r="AG1246">
        <v>6</v>
      </c>
      <c r="AH1246" t="s">
        <v>86</v>
      </c>
      <c r="AI1246" t="s">
        <v>86</v>
      </c>
      <c r="AJ1246" t="s">
        <v>86</v>
      </c>
      <c r="AK1246" t="s">
        <v>86</v>
      </c>
      <c r="AL1246" t="s">
        <v>86</v>
      </c>
      <c r="AM1246" t="s">
        <v>86</v>
      </c>
      <c r="AN1246" t="s">
        <v>86</v>
      </c>
      <c r="AO1246" t="s">
        <v>86</v>
      </c>
      <c r="AP1246" t="s">
        <v>86</v>
      </c>
      <c r="AQ1246" t="s">
        <v>86</v>
      </c>
      <c r="AR1246" t="s">
        <v>86</v>
      </c>
      <c r="AS1246" t="s">
        <v>86</v>
      </c>
      <c r="AT1246" t="s">
        <v>86</v>
      </c>
      <c r="AU1246" t="s">
        <v>86</v>
      </c>
      <c r="AV1246" t="s">
        <v>86</v>
      </c>
      <c r="AW1246" t="s">
        <v>86</v>
      </c>
      <c r="AX1246" t="s">
        <v>86</v>
      </c>
      <c r="AY1246" t="s">
        <v>86</v>
      </c>
      <c r="AZ1246" t="s">
        <v>86</v>
      </c>
      <c r="BA1246" t="s">
        <v>86</v>
      </c>
      <c r="BB1246" t="s">
        <v>86</v>
      </c>
      <c r="BC1246" t="s">
        <v>86</v>
      </c>
      <c r="BD1246" t="s">
        <v>86</v>
      </c>
      <c r="BE1246" t="s">
        <v>86</v>
      </c>
    </row>
    <row r="1247" spans="1:57" x14ac:dyDescent="0.45">
      <c r="A1247" t="s">
        <v>2721</v>
      </c>
      <c r="B1247" t="s">
        <v>77</v>
      </c>
      <c r="C1247" t="s">
        <v>2722</v>
      </c>
      <c r="D1247" t="s">
        <v>79</v>
      </c>
      <c r="E1247" s="2" t="str">
        <f>HYPERLINK("capsilon://?command=openfolder&amp;siteaddress=FAM.docvelocity-na8.net&amp;folderid=FXAB63478C-AE62-6A48-4808-0CF39E5FDF82","FX22037563")</f>
        <v>FX22037563</v>
      </c>
      <c r="F1247" t="s">
        <v>80</v>
      </c>
      <c r="G1247" t="s">
        <v>80</v>
      </c>
      <c r="H1247" t="s">
        <v>81</v>
      </c>
      <c r="I1247" t="s">
        <v>2723</v>
      </c>
      <c r="J1247">
        <v>322</v>
      </c>
      <c r="K1247" t="s">
        <v>83</v>
      </c>
      <c r="L1247" t="s">
        <v>84</v>
      </c>
      <c r="M1247" t="s">
        <v>85</v>
      </c>
      <c r="N1247">
        <v>1</v>
      </c>
      <c r="O1247" s="1">
        <v>44636.838425925926</v>
      </c>
      <c r="P1247" s="1">
        <v>44637.181435185186</v>
      </c>
      <c r="Q1247">
        <v>25219</v>
      </c>
      <c r="R1247">
        <v>4417</v>
      </c>
      <c r="S1247" t="b">
        <v>0</v>
      </c>
      <c r="T1247" t="s">
        <v>86</v>
      </c>
      <c r="U1247" t="b">
        <v>0</v>
      </c>
      <c r="V1247" t="s">
        <v>1952</v>
      </c>
      <c r="W1247" s="1">
        <v>44637.181435185186</v>
      </c>
      <c r="X1247">
        <v>205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322</v>
      </c>
      <c r="AE1247">
        <v>310</v>
      </c>
      <c r="AF1247">
        <v>0</v>
      </c>
      <c r="AG1247">
        <v>4</v>
      </c>
      <c r="AH1247" t="s">
        <v>86</v>
      </c>
      <c r="AI1247" t="s">
        <v>86</v>
      </c>
      <c r="AJ1247" t="s">
        <v>86</v>
      </c>
      <c r="AK1247" t="s">
        <v>86</v>
      </c>
      <c r="AL1247" t="s">
        <v>86</v>
      </c>
      <c r="AM1247" t="s">
        <v>86</v>
      </c>
      <c r="AN1247" t="s">
        <v>86</v>
      </c>
      <c r="AO1247" t="s">
        <v>86</v>
      </c>
      <c r="AP1247" t="s">
        <v>86</v>
      </c>
      <c r="AQ1247" t="s">
        <v>86</v>
      </c>
      <c r="AR1247" t="s">
        <v>86</v>
      </c>
      <c r="AS1247" t="s">
        <v>86</v>
      </c>
      <c r="AT1247" t="s">
        <v>86</v>
      </c>
      <c r="AU1247" t="s">
        <v>86</v>
      </c>
      <c r="AV1247" t="s">
        <v>86</v>
      </c>
      <c r="AW1247" t="s">
        <v>86</v>
      </c>
      <c r="AX1247" t="s">
        <v>86</v>
      </c>
      <c r="AY1247" t="s">
        <v>86</v>
      </c>
      <c r="AZ1247" t="s">
        <v>86</v>
      </c>
      <c r="BA1247" t="s">
        <v>86</v>
      </c>
      <c r="BB1247" t="s">
        <v>86</v>
      </c>
      <c r="BC1247" t="s">
        <v>86</v>
      </c>
      <c r="BD1247" t="s">
        <v>86</v>
      </c>
      <c r="BE1247" t="s">
        <v>86</v>
      </c>
    </row>
    <row r="1248" spans="1:57" x14ac:dyDescent="0.45">
      <c r="A1248" t="s">
        <v>2724</v>
      </c>
      <c r="B1248" t="s">
        <v>77</v>
      </c>
      <c r="C1248" t="s">
        <v>2725</v>
      </c>
      <c r="D1248" t="s">
        <v>79</v>
      </c>
      <c r="E1248" s="2" t="str">
        <f>HYPERLINK("capsilon://?command=openfolder&amp;siteaddress=FAM.docvelocity-na8.net&amp;folderid=FX25D3F193-CDCC-95A7-0FB1-22A69140BE01","FX22037189")</f>
        <v>FX22037189</v>
      </c>
      <c r="F1248" t="s">
        <v>80</v>
      </c>
      <c r="G1248" t="s">
        <v>80</v>
      </c>
      <c r="H1248" t="s">
        <v>81</v>
      </c>
      <c r="I1248" t="s">
        <v>2726</v>
      </c>
      <c r="J1248">
        <v>248</v>
      </c>
      <c r="K1248" t="s">
        <v>83</v>
      </c>
      <c r="L1248" t="s">
        <v>84</v>
      </c>
      <c r="M1248" t="s">
        <v>85</v>
      </c>
      <c r="N1248">
        <v>1</v>
      </c>
      <c r="O1248" s="1">
        <v>44636.882199074076</v>
      </c>
      <c r="P1248" s="1">
        <v>44637.189155092594</v>
      </c>
      <c r="Q1248">
        <v>23005</v>
      </c>
      <c r="R1248">
        <v>3516</v>
      </c>
      <c r="S1248" t="b">
        <v>0</v>
      </c>
      <c r="T1248" t="s">
        <v>86</v>
      </c>
      <c r="U1248" t="b">
        <v>0</v>
      </c>
      <c r="V1248" t="s">
        <v>1952</v>
      </c>
      <c r="W1248" s="1">
        <v>44637.189155092594</v>
      </c>
      <c r="X1248">
        <v>666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248</v>
      </c>
      <c r="AE1248">
        <v>219</v>
      </c>
      <c r="AF1248">
        <v>0</v>
      </c>
      <c r="AG1248">
        <v>7</v>
      </c>
      <c r="AH1248" t="s">
        <v>86</v>
      </c>
      <c r="AI1248" t="s">
        <v>86</v>
      </c>
      <c r="AJ1248" t="s">
        <v>86</v>
      </c>
      <c r="AK1248" t="s">
        <v>86</v>
      </c>
      <c r="AL1248" t="s">
        <v>86</v>
      </c>
      <c r="AM1248" t="s">
        <v>86</v>
      </c>
      <c r="AN1248" t="s">
        <v>86</v>
      </c>
      <c r="AO1248" t="s">
        <v>86</v>
      </c>
      <c r="AP1248" t="s">
        <v>86</v>
      </c>
      <c r="AQ1248" t="s">
        <v>86</v>
      </c>
      <c r="AR1248" t="s">
        <v>86</v>
      </c>
      <c r="AS1248" t="s">
        <v>86</v>
      </c>
      <c r="AT1248" t="s">
        <v>86</v>
      </c>
      <c r="AU1248" t="s">
        <v>86</v>
      </c>
      <c r="AV1248" t="s">
        <v>86</v>
      </c>
      <c r="AW1248" t="s">
        <v>86</v>
      </c>
      <c r="AX1248" t="s">
        <v>86</v>
      </c>
      <c r="AY1248" t="s">
        <v>86</v>
      </c>
      <c r="AZ1248" t="s">
        <v>86</v>
      </c>
      <c r="BA1248" t="s">
        <v>86</v>
      </c>
      <c r="BB1248" t="s">
        <v>86</v>
      </c>
      <c r="BC1248" t="s">
        <v>86</v>
      </c>
      <c r="BD1248" t="s">
        <v>86</v>
      </c>
      <c r="BE1248" t="s">
        <v>86</v>
      </c>
    </row>
    <row r="1249" spans="1:57" x14ac:dyDescent="0.45">
      <c r="A1249" t="s">
        <v>2727</v>
      </c>
      <c r="B1249" t="s">
        <v>77</v>
      </c>
      <c r="C1249" t="s">
        <v>2301</v>
      </c>
      <c r="D1249" t="s">
        <v>79</v>
      </c>
      <c r="E1249" s="2" t="str">
        <f>HYPERLINK("capsilon://?command=openfolder&amp;siteaddress=FAM.docvelocity-na8.net&amp;folderid=FX67723BE7-8C56-BC1D-B1F8-55AC0D1B8F54","FX22036731")</f>
        <v>FX22036731</v>
      </c>
      <c r="F1249" t="s">
        <v>80</v>
      </c>
      <c r="G1249" t="s">
        <v>80</v>
      </c>
      <c r="H1249" t="s">
        <v>81</v>
      </c>
      <c r="I1249" t="s">
        <v>2728</v>
      </c>
      <c r="J1249">
        <v>0</v>
      </c>
      <c r="K1249" t="s">
        <v>83</v>
      </c>
      <c r="L1249" t="s">
        <v>84</v>
      </c>
      <c r="M1249" t="s">
        <v>85</v>
      </c>
      <c r="N1249">
        <v>2</v>
      </c>
      <c r="O1249" s="1">
        <v>44636.914409722223</v>
      </c>
      <c r="P1249" s="1">
        <v>44637.274189814816</v>
      </c>
      <c r="Q1249">
        <v>28548</v>
      </c>
      <c r="R1249">
        <v>2537</v>
      </c>
      <c r="S1249" t="b">
        <v>0</v>
      </c>
      <c r="T1249" t="s">
        <v>86</v>
      </c>
      <c r="U1249" t="b">
        <v>0</v>
      </c>
      <c r="V1249" t="s">
        <v>2729</v>
      </c>
      <c r="W1249" s="1">
        <v>44637.044664351852</v>
      </c>
      <c r="X1249">
        <v>1877</v>
      </c>
      <c r="Y1249">
        <v>52</v>
      </c>
      <c r="Z1249">
        <v>0</v>
      </c>
      <c r="AA1249">
        <v>52</v>
      </c>
      <c r="AB1249">
        <v>0</v>
      </c>
      <c r="AC1249">
        <v>7</v>
      </c>
      <c r="AD1249">
        <v>-52</v>
      </c>
      <c r="AE1249">
        <v>0</v>
      </c>
      <c r="AF1249">
        <v>0</v>
      </c>
      <c r="AG1249">
        <v>0</v>
      </c>
      <c r="AH1249" t="s">
        <v>118</v>
      </c>
      <c r="AI1249" s="1">
        <v>44637.274189814816</v>
      </c>
      <c r="AJ1249">
        <v>660</v>
      </c>
      <c r="AK1249">
        <v>4</v>
      </c>
      <c r="AL1249">
        <v>0</v>
      </c>
      <c r="AM1249">
        <v>4</v>
      </c>
      <c r="AN1249">
        <v>0</v>
      </c>
      <c r="AO1249">
        <v>4</v>
      </c>
      <c r="AP1249">
        <v>-56</v>
      </c>
      <c r="AQ1249">
        <v>0</v>
      </c>
      <c r="AR1249">
        <v>0</v>
      </c>
      <c r="AS1249">
        <v>0</v>
      </c>
      <c r="AT1249" t="s">
        <v>86</v>
      </c>
      <c r="AU1249" t="s">
        <v>86</v>
      </c>
      <c r="AV1249" t="s">
        <v>86</v>
      </c>
      <c r="AW1249" t="s">
        <v>86</v>
      </c>
      <c r="AX1249" t="s">
        <v>86</v>
      </c>
      <c r="AY1249" t="s">
        <v>86</v>
      </c>
      <c r="AZ1249" t="s">
        <v>86</v>
      </c>
      <c r="BA1249" t="s">
        <v>86</v>
      </c>
      <c r="BB1249" t="s">
        <v>86</v>
      </c>
      <c r="BC1249" t="s">
        <v>86</v>
      </c>
      <c r="BD1249" t="s">
        <v>86</v>
      </c>
      <c r="BE1249" t="s">
        <v>86</v>
      </c>
    </row>
    <row r="1250" spans="1:57" x14ac:dyDescent="0.45">
      <c r="A1250" t="s">
        <v>2730</v>
      </c>
      <c r="B1250" t="s">
        <v>77</v>
      </c>
      <c r="C1250" t="s">
        <v>2731</v>
      </c>
      <c r="D1250" t="s">
        <v>79</v>
      </c>
      <c r="E1250" s="2" t="str">
        <f>HYPERLINK("capsilon://?command=openfolder&amp;siteaddress=FAM.docvelocity-na8.net&amp;folderid=FXEEF0D0B9-A57C-237F-84E1-37A3F904C616","FX22036736")</f>
        <v>FX22036736</v>
      </c>
      <c r="F1250" t="s">
        <v>80</v>
      </c>
      <c r="G1250" t="s">
        <v>80</v>
      </c>
      <c r="H1250" t="s">
        <v>81</v>
      </c>
      <c r="I1250" t="s">
        <v>2732</v>
      </c>
      <c r="J1250">
        <v>28</v>
      </c>
      <c r="K1250" t="s">
        <v>83</v>
      </c>
      <c r="L1250" t="s">
        <v>84</v>
      </c>
      <c r="M1250" t="s">
        <v>85</v>
      </c>
      <c r="N1250">
        <v>2</v>
      </c>
      <c r="O1250" s="1">
        <v>44636.967986111114</v>
      </c>
      <c r="P1250" s="1">
        <v>44637.26939814815</v>
      </c>
      <c r="Q1250">
        <v>25090</v>
      </c>
      <c r="R1250">
        <v>952</v>
      </c>
      <c r="S1250" t="b">
        <v>0</v>
      </c>
      <c r="T1250" t="s">
        <v>86</v>
      </c>
      <c r="U1250" t="b">
        <v>0</v>
      </c>
      <c r="V1250" t="s">
        <v>2733</v>
      </c>
      <c r="W1250" s="1">
        <v>44637.032199074078</v>
      </c>
      <c r="X1250">
        <v>796</v>
      </c>
      <c r="Y1250">
        <v>21</v>
      </c>
      <c r="Z1250">
        <v>0</v>
      </c>
      <c r="AA1250">
        <v>21</v>
      </c>
      <c r="AB1250">
        <v>0</v>
      </c>
      <c r="AC1250">
        <v>8</v>
      </c>
      <c r="AD1250">
        <v>7</v>
      </c>
      <c r="AE1250">
        <v>0</v>
      </c>
      <c r="AF1250">
        <v>0</v>
      </c>
      <c r="AG1250">
        <v>0</v>
      </c>
      <c r="AH1250" t="s">
        <v>257</v>
      </c>
      <c r="AI1250" s="1">
        <v>44637.26939814815</v>
      </c>
      <c r="AJ1250">
        <v>126</v>
      </c>
      <c r="AK1250">
        <v>2</v>
      </c>
      <c r="AL1250">
        <v>0</v>
      </c>
      <c r="AM1250">
        <v>2</v>
      </c>
      <c r="AN1250">
        <v>0</v>
      </c>
      <c r="AO1250">
        <v>1</v>
      </c>
      <c r="AP1250">
        <v>5</v>
      </c>
      <c r="AQ1250">
        <v>0</v>
      </c>
      <c r="AR1250">
        <v>0</v>
      </c>
      <c r="AS1250">
        <v>0</v>
      </c>
      <c r="AT1250" t="s">
        <v>86</v>
      </c>
      <c r="AU1250" t="s">
        <v>86</v>
      </c>
      <c r="AV1250" t="s">
        <v>86</v>
      </c>
      <c r="AW1250" t="s">
        <v>86</v>
      </c>
      <c r="AX1250" t="s">
        <v>86</v>
      </c>
      <c r="AY1250" t="s">
        <v>86</v>
      </c>
      <c r="AZ1250" t="s">
        <v>86</v>
      </c>
      <c r="BA1250" t="s">
        <v>86</v>
      </c>
      <c r="BB1250" t="s">
        <v>86</v>
      </c>
      <c r="BC1250" t="s">
        <v>86</v>
      </c>
      <c r="BD1250" t="s">
        <v>86</v>
      </c>
      <c r="BE1250" t="s">
        <v>86</v>
      </c>
    </row>
    <row r="1251" spans="1:57" x14ac:dyDescent="0.45">
      <c r="A1251" t="s">
        <v>2734</v>
      </c>
      <c r="B1251" t="s">
        <v>77</v>
      </c>
      <c r="C1251" t="s">
        <v>2731</v>
      </c>
      <c r="D1251" t="s">
        <v>79</v>
      </c>
      <c r="E1251" s="2" t="str">
        <f>HYPERLINK("capsilon://?command=openfolder&amp;siteaddress=FAM.docvelocity-na8.net&amp;folderid=FXEEF0D0B9-A57C-237F-84E1-37A3F904C616","FX22036736")</f>
        <v>FX22036736</v>
      </c>
      <c r="F1251" t="s">
        <v>80</v>
      </c>
      <c r="G1251" t="s">
        <v>80</v>
      </c>
      <c r="H1251" t="s">
        <v>81</v>
      </c>
      <c r="I1251" t="s">
        <v>2735</v>
      </c>
      <c r="J1251">
        <v>47</v>
      </c>
      <c r="K1251" t="s">
        <v>83</v>
      </c>
      <c r="L1251" t="s">
        <v>84</v>
      </c>
      <c r="M1251" t="s">
        <v>85</v>
      </c>
      <c r="N1251">
        <v>2</v>
      </c>
      <c r="O1251" s="1">
        <v>44636.968009259261</v>
      </c>
      <c r="P1251" s="1">
        <v>44637.270879629628</v>
      </c>
      <c r="Q1251">
        <v>25818</v>
      </c>
      <c r="R1251">
        <v>350</v>
      </c>
      <c r="S1251" t="b">
        <v>0</v>
      </c>
      <c r="T1251" t="s">
        <v>86</v>
      </c>
      <c r="U1251" t="b">
        <v>0</v>
      </c>
      <c r="V1251" t="s">
        <v>1986</v>
      </c>
      <c r="W1251" s="1">
        <v>44637.027245370373</v>
      </c>
      <c r="X1251">
        <v>223</v>
      </c>
      <c r="Y1251">
        <v>42</v>
      </c>
      <c r="Z1251">
        <v>0</v>
      </c>
      <c r="AA1251">
        <v>42</v>
      </c>
      <c r="AB1251">
        <v>0</v>
      </c>
      <c r="AC1251">
        <v>1</v>
      </c>
      <c r="AD1251">
        <v>5</v>
      </c>
      <c r="AE1251">
        <v>0</v>
      </c>
      <c r="AF1251">
        <v>0</v>
      </c>
      <c r="AG1251">
        <v>0</v>
      </c>
      <c r="AH1251" t="s">
        <v>257</v>
      </c>
      <c r="AI1251" s="1">
        <v>44637.270879629628</v>
      </c>
      <c r="AJ1251">
        <v>127</v>
      </c>
      <c r="AK1251">
        <v>3</v>
      </c>
      <c r="AL1251">
        <v>0</v>
      </c>
      <c r="AM1251">
        <v>3</v>
      </c>
      <c r="AN1251">
        <v>0</v>
      </c>
      <c r="AO1251">
        <v>2</v>
      </c>
      <c r="AP1251">
        <v>2</v>
      </c>
      <c r="AQ1251">
        <v>0</v>
      </c>
      <c r="AR1251">
        <v>0</v>
      </c>
      <c r="AS1251">
        <v>0</v>
      </c>
      <c r="AT1251" t="s">
        <v>86</v>
      </c>
      <c r="AU1251" t="s">
        <v>86</v>
      </c>
      <c r="AV1251" t="s">
        <v>86</v>
      </c>
      <c r="AW1251" t="s">
        <v>86</v>
      </c>
      <c r="AX1251" t="s">
        <v>86</v>
      </c>
      <c r="AY1251" t="s">
        <v>86</v>
      </c>
      <c r="AZ1251" t="s">
        <v>86</v>
      </c>
      <c r="BA1251" t="s">
        <v>86</v>
      </c>
      <c r="BB1251" t="s">
        <v>86</v>
      </c>
      <c r="BC1251" t="s">
        <v>86</v>
      </c>
      <c r="BD1251" t="s">
        <v>86</v>
      </c>
      <c r="BE1251" t="s">
        <v>86</v>
      </c>
    </row>
    <row r="1252" spans="1:57" x14ac:dyDescent="0.45">
      <c r="A1252" t="s">
        <v>2736</v>
      </c>
      <c r="B1252" t="s">
        <v>77</v>
      </c>
      <c r="C1252" t="s">
        <v>2731</v>
      </c>
      <c r="D1252" t="s">
        <v>79</v>
      </c>
      <c r="E1252" s="2" t="str">
        <f>HYPERLINK("capsilon://?command=openfolder&amp;siteaddress=FAM.docvelocity-na8.net&amp;folderid=FXEEF0D0B9-A57C-237F-84E1-37A3F904C616","FX22036736")</f>
        <v>FX22036736</v>
      </c>
      <c r="F1252" t="s">
        <v>80</v>
      </c>
      <c r="G1252" t="s">
        <v>80</v>
      </c>
      <c r="H1252" t="s">
        <v>81</v>
      </c>
      <c r="I1252" t="s">
        <v>2737</v>
      </c>
      <c r="J1252">
        <v>28</v>
      </c>
      <c r="K1252" t="s">
        <v>83</v>
      </c>
      <c r="L1252" t="s">
        <v>84</v>
      </c>
      <c r="M1252" t="s">
        <v>85</v>
      </c>
      <c r="N1252">
        <v>2</v>
      </c>
      <c r="O1252" s="1">
        <v>44636.968576388892</v>
      </c>
      <c r="P1252" s="1">
        <v>44637.272280092591</v>
      </c>
      <c r="Q1252">
        <v>25991</v>
      </c>
      <c r="R1252">
        <v>249</v>
      </c>
      <c r="S1252" t="b">
        <v>0</v>
      </c>
      <c r="T1252" t="s">
        <v>86</v>
      </c>
      <c r="U1252" t="b">
        <v>0</v>
      </c>
      <c r="V1252" t="s">
        <v>1986</v>
      </c>
      <c r="W1252" s="1">
        <v>44637.028749999998</v>
      </c>
      <c r="X1252">
        <v>129</v>
      </c>
      <c r="Y1252">
        <v>21</v>
      </c>
      <c r="Z1252">
        <v>0</v>
      </c>
      <c r="AA1252">
        <v>21</v>
      </c>
      <c r="AB1252">
        <v>0</v>
      </c>
      <c r="AC1252">
        <v>1</v>
      </c>
      <c r="AD1252">
        <v>7</v>
      </c>
      <c r="AE1252">
        <v>0</v>
      </c>
      <c r="AF1252">
        <v>0</v>
      </c>
      <c r="AG1252">
        <v>0</v>
      </c>
      <c r="AH1252" t="s">
        <v>257</v>
      </c>
      <c r="AI1252" s="1">
        <v>44637.272280092591</v>
      </c>
      <c r="AJ1252">
        <v>120</v>
      </c>
      <c r="AK1252">
        <v>1</v>
      </c>
      <c r="AL1252">
        <v>0</v>
      </c>
      <c r="AM1252">
        <v>1</v>
      </c>
      <c r="AN1252">
        <v>0</v>
      </c>
      <c r="AO1252">
        <v>0</v>
      </c>
      <c r="AP1252">
        <v>6</v>
      </c>
      <c r="AQ1252">
        <v>0</v>
      </c>
      <c r="AR1252">
        <v>0</v>
      </c>
      <c r="AS1252">
        <v>0</v>
      </c>
      <c r="AT1252" t="s">
        <v>86</v>
      </c>
      <c r="AU1252" t="s">
        <v>86</v>
      </c>
      <c r="AV1252" t="s">
        <v>86</v>
      </c>
      <c r="AW1252" t="s">
        <v>86</v>
      </c>
      <c r="AX1252" t="s">
        <v>86</v>
      </c>
      <c r="AY1252" t="s">
        <v>86</v>
      </c>
      <c r="AZ1252" t="s">
        <v>86</v>
      </c>
      <c r="BA1252" t="s">
        <v>86</v>
      </c>
      <c r="BB1252" t="s">
        <v>86</v>
      </c>
      <c r="BC1252" t="s">
        <v>86</v>
      </c>
      <c r="BD1252" t="s">
        <v>86</v>
      </c>
      <c r="BE1252" t="s">
        <v>86</v>
      </c>
    </row>
    <row r="1253" spans="1:57" x14ac:dyDescent="0.45">
      <c r="A1253" t="s">
        <v>2738</v>
      </c>
      <c r="B1253" t="s">
        <v>77</v>
      </c>
      <c r="C1253" t="s">
        <v>1110</v>
      </c>
      <c r="D1253" t="s">
        <v>79</v>
      </c>
      <c r="E1253" s="2" t="str">
        <f>HYPERLINK("capsilon://?command=openfolder&amp;siteaddress=FAM.docvelocity-na8.net&amp;folderid=FX9A497E3B-526C-DDD4-612D-B03B75071490","FX220211618")</f>
        <v>FX220211618</v>
      </c>
      <c r="F1253" t="s">
        <v>80</v>
      </c>
      <c r="G1253" t="s">
        <v>80</v>
      </c>
      <c r="H1253" t="s">
        <v>81</v>
      </c>
      <c r="I1253" t="s">
        <v>2739</v>
      </c>
      <c r="J1253">
        <v>63</v>
      </c>
      <c r="K1253" t="s">
        <v>83</v>
      </c>
      <c r="L1253" t="s">
        <v>84</v>
      </c>
      <c r="M1253" t="s">
        <v>85</v>
      </c>
      <c r="N1253">
        <v>1</v>
      </c>
      <c r="O1253" s="1">
        <v>44637.006192129629</v>
      </c>
      <c r="P1253" s="1">
        <v>44637.047939814816</v>
      </c>
      <c r="Q1253">
        <v>2590</v>
      </c>
      <c r="R1253">
        <v>1017</v>
      </c>
      <c r="S1253" t="b">
        <v>0</v>
      </c>
      <c r="T1253" t="s">
        <v>86</v>
      </c>
      <c r="U1253" t="b">
        <v>0</v>
      </c>
      <c r="V1253" t="s">
        <v>2740</v>
      </c>
      <c r="W1253" s="1">
        <v>44637.047939814816</v>
      </c>
      <c r="X1253">
        <v>694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63</v>
      </c>
      <c r="AE1253">
        <v>58</v>
      </c>
      <c r="AF1253">
        <v>0</v>
      </c>
      <c r="AG1253">
        <v>2</v>
      </c>
      <c r="AH1253" t="s">
        <v>86</v>
      </c>
      <c r="AI1253" t="s">
        <v>86</v>
      </c>
      <c r="AJ1253" t="s">
        <v>86</v>
      </c>
      <c r="AK1253" t="s">
        <v>86</v>
      </c>
      <c r="AL1253" t="s">
        <v>86</v>
      </c>
      <c r="AM1253" t="s">
        <v>86</v>
      </c>
      <c r="AN1253" t="s">
        <v>86</v>
      </c>
      <c r="AO1253" t="s">
        <v>86</v>
      </c>
      <c r="AP1253" t="s">
        <v>86</v>
      </c>
      <c r="AQ1253" t="s">
        <v>86</v>
      </c>
      <c r="AR1253" t="s">
        <v>86</v>
      </c>
      <c r="AS1253" t="s">
        <v>86</v>
      </c>
      <c r="AT1253" t="s">
        <v>86</v>
      </c>
      <c r="AU1253" t="s">
        <v>86</v>
      </c>
      <c r="AV1253" t="s">
        <v>86</v>
      </c>
      <c r="AW1253" t="s">
        <v>86</v>
      </c>
      <c r="AX1253" t="s">
        <v>86</v>
      </c>
      <c r="AY1253" t="s">
        <v>86</v>
      </c>
      <c r="AZ1253" t="s">
        <v>86</v>
      </c>
      <c r="BA1253" t="s">
        <v>86</v>
      </c>
      <c r="BB1253" t="s">
        <v>86</v>
      </c>
      <c r="BC1253" t="s">
        <v>86</v>
      </c>
      <c r="BD1253" t="s">
        <v>86</v>
      </c>
      <c r="BE1253" t="s">
        <v>86</v>
      </c>
    </row>
    <row r="1254" spans="1:57" x14ac:dyDescent="0.45">
      <c r="A1254" t="s">
        <v>2741</v>
      </c>
      <c r="B1254" t="s">
        <v>77</v>
      </c>
      <c r="C1254" t="s">
        <v>1110</v>
      </c>
      <c r="D1254" t="s">
        <v>79</v>
      </c>
      <c r="E1254" s="2" t="str">
        <f>HYPERLINK("capsilon://?command=openfolder&amp;siteaddress=FAM.docvelocity-na8.net&amp;folderid=FX9A497E3B-526C-DDD4-612D-B03B75071490","FX220211618")</f>
        <v>FX220211618</v>
      </c>
      <c r="F1254" t="s">
        <v>80</v>
      </c>
      <c r="G1254" t="s">
        <v>80</v>
      </c>
      <c r="H1254" t="s">
        <v>81</v>
      </c>
      <c r="I1254" t="s">
        <v>2739</v>
      </c>
      <c r="J1254">
        <v>87</v>
      </c>
      <c r="K1254" t="s">
        <v>83</v>
      </c>
      <c r="L1254" t="s">
        <v>84</v>
      </c>
      <c r="M1254" t="s">
        <v>85</v>
      </c>
      <c r="N1254">
        <v>2</v>
      </c>
      <c r="O1254" s="1">
        <v>44637.048668981479</v>
      </c>
      <c r="P1254" s="1">
        <v>44637.249537037038</v>
      </c>
      <c r="Q1254">
        <v>15375</v>
      </c>
      <c r="R1254">
        <v>1980</v>
      </c>
      <c r="S1254" t="b">
        <v>0</v>
      </c>
      <c r="T1254" t="s">
        <v>86</v>
      </c>
      <c r="U1254" t="b">
        <v>1</v>
      </c>
      <c r="V1254" t="s">
        <v>2733</v>
      </c>
      <c r="W1254" s="1">
        <v>44637.069085648145</v>
      </c>
      <c r="X1254">
        <v>1654</v>
      </c>
      <c r="Y1254">
        <v>77</v>
      </c>
      <c r="Z1254">
        <v>0</v>
      </c>
      <c r="AA1254">
        <v>77</v>
      </c>
      <c r="AB1254">
        <v>0</v>
      </c>
      <c r="AC1254">
        <v>1</v>
      </c>
      <c r="AD1254">
        <v>10</v>
      </c>
      <c r="AE1254">
        <v>0</v>
      </c>
      <c r="AF1254">
        <v>0</v>
      </c>
      <c r="AG1254">
        <v>0</v>
      </c>
      <c r="AH1254" t="s">
        <v>152</v>
      </c>
      <c r="AI1254" s="1">
        <v>44637.249537037038</v>
      </c>
      <c r="AJ1254">
        <v>326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10</v>
      </c>
      <c r="AQ1254">
        <v>0</v>
      </c>
      <c r="AR1254">
        <v>0</v>
      </c>
      <c r="AS1254">
        <v>0</v>
      </c>
      <c r="AT1254" t="s">
        <v>86</v>
      </c>
      <c r="AU1254" t="s">
        <v>86</v>
      </c>
      <c r="AV1254" t="s">
        <v>86</v>
      </c>
      <c r="AW1254" t="s">
        <v>86</v>
      </c>
      <c r="AX1254" t="s">
        <v>86</v>
      </c>
      <c r="AY1254" t="s">
        <v>86</v>
      </c>
      <c r="AZ1254" t="s">
        <v>86</v>
      </c>
      <c r="BA1254" t="s">
        <v>86</v>
      </c>
      <c r="BB1254" t="s">
        <v>86</v>
      </c>
      <c r="BC1254" t="s">
        <v>86</v>
      </c>
      <c r="BD1254" t="s">
        <v>86</v>
      </c>
      <c r="BE1254" t="s">
        <v>86</v>
      </c>
    </row>
    <row r="1255" spans="1:57" x14ac:dyDescent="0.45">
      <c r="A1255" t="s">
        <v>2742</v>
      </c>
      <c r="B1255" t="s">
        <v>77</v>
      </c>
      <c r="C1255" t="s">
        <v>2712</v>
      </c>
      <c r="D1255" t="s">
        <v>79</v>
      </c>
      <c r="E1255" s="2" t="str">
        <f>HYPERLINK("capsilon://?command=openfolder&amp;siteaddress=FAM.docvelocity-na8.net&amp;folderid=FXB56A2E98-5627-8109-626B-2D4BB5A5BC25","FX22036887")</f>
        <v>FX22036887</v>
      </c>
      <c r="F1255" t="s">
        <v>80</v>
      </c>
      <c r="G1255" t="s">
        <v>80</v>
      </c>
      <c r="H1255" t="s">
        <v>81</v>
      </c>
      <c r="I1255" t="s">
        <v>2713</v>
      </c>
      <c r="J1255">
        <v>285</v>
      </c>
      <c r="K1255" t="s">
        <v>83</v>
      </c>
      <c r="L1255" t="s">
        <v>84</v>
      </c>
      <c r="M1255" t="s">
        <v>85</v>
      </c>
      <c r="N1255">
        <v>2</v>
      </c>
      <c r="O1255" s="1">
        <v>44637.145798611113</v>
      </c>
      <c r="P1255" s="1">
        <v>44637.259965277779</v>
      </c>
      <c r="Q1255">
        <v>7054</v>
      </c>
      <c r="R1255">
        <v>2810</v>
      </c>
      <c r="S1255" t="b">
        <v>0</v>
      </c>
      <c r="T1255" t="s">
        <v>86</v>
      </c>
      <c r="U1255" t="b">
        <v>1</v>
      </c>
      <c r="V1255" t="s">
        <v>1952</v>
      </c>
      <c r="W1255" s="1">
        <v>44637.168379629627</v>
      </c>
      <c r="X1255">
        <v>1619</v>
      </c>
      <c r="Y1255">
        <v>233</v>
      </c>
      <c r="Z1255">
        <v>0</v>
      </c>
      <c r="AA1255">
        <v>233</v>
      </c>
      <c r="AB1255">
        <v>0</v>
      </c>
      <c r="AC1255">
        <v>14</v>
      </c>
      <c r="AD1255">
        <v>52</v>
      </c>
      <c r="AE1255">
        <v>0</v>
      </c>
      <c r="AF1255">
        <v>0</v>
      </c>
      <c r="AG1255">
        <v>0</v>
      </c>
      <c r="AH1255" t="s">
        <v>746</v>
      </c>
      <c r="AI1255" s="1">
        <v>44637.259965277779</v>
      </c>
      <c r="AJ1255">
        <v>1011</v>
      </c>
      <c r="AK1255">
        <v>0</v>
      </c>
      <c r="AL1255">
        <v>0</v>
      </c>
      <c r="AM1255">
        <v>0</v>
      </c>
      <c r="AN1255">
        <v>0</v>
      </c>
      <c r="AO1255">
        <v>1</v>
      </c>
      <c r="AP1255">
        <v>52</v>
      </c>
      <c r="AQ1255">
        <v>0</v>
      </c>
      <c r="AR1255">
        <v>0</v>
      </c>
      <c r="AS1255">
        <v>0</v>
      </c>
      <c r="AT1255" t="s">
        <v>86</v>
      </c>
      <c r="AU1255" t="s">
        <v>86</v>
      </c>
      <c r="AV1255" t="s">
        <v>86</v>
      </c>
      <c r="AW1255" t="s">
        <v>86</v>
      </c>
      <c r="AX1255" t="s">
        <v>86</v>
      </c>
      <c r="AY1255" t="s">
        <v>86</v>
      </c>
      <c r="AZ1255" t="s">
        <v>86</v>
      </c>
      <c r="BA1255" t="s">
        <v>86</v>
      </c>
      <c r="BB1255" t="s">
        <v>86</v>
      </c>
      <c r="BC1255" t="s">
        <v>86</v>
      </c>
      <c r="BD1255" t="s">
        <v>86</v>
      </c>
      <c r="BE1255" t="s">
        <v>86</v>
      </c>
    </row>
    <row r="1256" spans="1:57" x14ac:dyDescent="0.45">
      <c r="A1256" t="s">
        <v>2743</v>
      </c>
      <c r="B1256" t="s">
        <v>77</v>
      </c>
      <c r="C1256" t="s">
        <v>2715</v>
      </c>
      <c r="D1256" t="s">
        <v>79</v>
      </c>
      <c r="E1256" s="2" t="str">
        <f>HYPERLINK("capsilon://?command=openfolder&amp;siteaddress=FAM.docvelocity-na8.net&amp;folderid=FXA0C37634-A2D4-9851-888A-3975690B60FF","FX22037291")</f>
        <v>FX22037291</v>
      </c>
      <c r="F1256" t="s">
        <v>80</v>
      </c>
      <c r="G1256" t="s">
        <v>80</v>
      </c>
      <c r="H1256" t="s">
        <v>81</v>
      </c>
      <c r="I1256" t="s">
        <v>2716</v>
      </c>
      <c r="J1256">
        <v>456</v>
      </c>
      <c r="K1256" t="s">
        <v>83</v>
      </c>
      <c r="L1256" t="s">
        <v>84</v>
      </c>
      <c r="M1256" t="s">
        <v>85</v>
      </c>
      <c r="N1256">
        <v>2</v>
      </c>
      <c r="O1256" s="1">
        <v>44637.180138888885</v>
      </c>
      <c r="P1256" s="1">
        <v>44637.267928240741</v>
      </c>
      <c r="Q1256">
        <v>941</v>
      </c>
      <c r="R1256">
        <v>6644</v>
      </c>
      <c r="S1256" t="b">
        <v>0</v>
      </c>
      <c r="T1256" t="s">
        <v>86</v>
      </c>
      <c r="U1256" t="b">
        <v>1</v>
      </c>
      <c r="V1256" t="s">
        <v>2744</v>
      </c>
      <c r="W1256" s="1">
        <v>44637.238206018519</v>
      </c>
      <c r="X1256">
        <v>4967</v>
      </c>
      <c r="Y1256">
        <v>283</v>
      </c>
      <c r="Z1256">
        <v>0</v>
      </c>
      <c r="AA1256">
        <v>283</v>
      </c>
      <c r="AB1256">
        <v>20</v>
      </c>
      <c r="AC1256">
        <v>98</v>
      </c>
      <c r="AD1256">
        <v>173</v>
      </c>
      <c r="AE1256">
        <v>0</v>
      </c>
      <c r="AF1256">
        <v>0</v>
      </c>
      <c r="AG1256">
        <v>0</v>
      </c>
      <c r="AH1256" t="s">
        <v>257</v>
      </c>
      <c r="AI1256" s="1">
        <v>44637.267928240741</v>
      </c>
      <c r="AJ1256">
        <v>1677</v>
      </c>
      <c r="AK1256">
        <v>6</v>
      </c>
      <c r="AL1256">
        <v>0</v>
      </c>
      <c r="AM1256">
        <v>6</v>
      </c>
      <c r="AN1256">
        <v>0</v>
      </c>
      <c r="AO1256">
        <v>5</v>
      </c>
      <c r="AP1256">
        <v>167</v>
      </c>
      <c r="AQ1256">
        <v>0</v>
      </c>
      <c r="AR1256">
        <v>0</v>
      </c>
      <c r="AS1256">
        <v>0</v>
      </c>
      <c r="AT1256" t="s">
        <v>86</v>
      </c>
      <c r="AU1256" t="s">
        <v>86</v>
      </c>
      <c r="AV1256" t="s">
        <v>86</v>
      </c>
      <c r="AW1256" t="s">
        <v>86</v>
      </c>
      <c r="AX1256" t="s">
        <v>86</v>
      </c>
      <c r="AY1256" t="s">
        <v>86</v>
      </c>
      <c r="AZ1256" t="s">
        <v>86</v>
      </c>
      <c r="BA1256" t="s">
        <v>86</v>
      </c>
      <c r="BB1256" t="s">
        <v>86</v>
      </c>
      <c r="BC1256" t="s">
        <v>86</v>
      </c>
      <c r="BD1256" t="s">
        <v>86</v>
      </c>
      <c r="BE1256" t="s">
        <v>86</v>
      </c>
    </row>
    <row r="1257" spans="1:57" x14ac:dyDescent="0.45">
      <c r="A1257" t="s">
        <v>2745</v>
      </c>
      <c r="B1257" t="s">
        <v>77</v>
      </c>
      <c r="C1257" t="s">
        <v>2722</v>
      </c>
      <c r="D1257" t="s">
        <v>79</v>
      </c>
      <c r="E1257" s="2" t="str">
        <f>HYPERLINK("capsilon://?command=openfolder&amp;siteaddress=FAM.docvelocity-na8.net&amp;folderid=FXAB63478C-AE62-6A48-4808-0CF39E5FDF82","FX22037563")</f>
        <v>FX22037563</v>
      </c>
      <c r="F1257" t="s">
        <v>80</v>
      </c>
      <c r="G1257" t="s">
        <v>80</v>
      </c>
      <c r="H1257" t="s">
        <v>81</v>
      </c>
      <c r="I1257" t="s">
        <v>2723</v>
      </c>
      <c r="J1257">
        <v>370</v>
      </c>
      <c r="K1257" t="s">
        <v>83</v>
      </c>
      <c r="L1257" t="s">
        <v>84</v>
      </c>
      <c r="M1257" t="s">
        <v>85</v>
      </c>
      <c r="N1257">
        <v>2</v>
      </c>
      <c r="O1257" s="1">
        <v>44637.182129629633</v>
      </c>
      <c r="P1257" s="1">
        <v>44637.260972222219</v>
      </c>
      <c r="Q1257">
        <v>3254</v>
      </c>
      <c r="R1257">
        <v>3558</v>
      </c>
      <c r="S1257" t="b">
        <v>0</v>
      </c>
      <c r="T1257" t="s">
        <v>86</v>
      </c>
      <c r="U1257" t="b">
        <v>1</v>
      </c>
      <c r="V1257" t="s">
        <v>2011</v>
      </c>
      <c r="W1257" s="1">
        <v>44637.21199074074</v>
      </c>
      <c r="X1257">
        <v>2571</v>
      </c>
      <c r="Y1257">
        <v>343</v>
      </c>
      <c r="Z1257">
        <v>0</v>
      </c>
      <c r="AA1257">
        <v>343</v>
      </c>
      <c r="AB1257">
        <v>0</v>
      </c>
      <c r="AC1257">
        <v>65</v>
      </c>
      <c r="AD1257">
        <v>27</v>
      </c>
      <c r="AE1257">
        <v>0</v>
      </c>
      <c r="AF1257">
        <v>0</v>
      </c>
      <c r="AG1257">
        <v>0</v>
      </c>
      <c r="AH1257" t="s">
        <v>152</v>
      </c>
      <c r="AI1257" s="1">
        <v>44637.260972222219</v>
      </c>
      <c r="AJ1257">
        <v>987</v>
      </c>
      <c r="AK1257">
        <v>2</v>
      </c>
      <c r="AL1257">
        <v>0</v>
      </c>
      <c r="AM1257">
        <v>2</v>
      </c>
      <c r="AN1257">
        <v>0</v>
      </c>
      <c r="AO1257">
        <v>2</v>
      </c>
      <c r="AP1257">
        <v>25</v>
      </c>
      <c r="AQ1257">
        <v>0</v>
      </c>
      <c r="AR1257">
        <v>0</v>
      </c>
      <c r="AS1257">
        <v>0</v>
      </c>
      <c r="AT1257" t="s">
        <v>86</v>
      </c>
      <c r="AU1257" t="s">
        <v>86</v>
      </c>
      <c r="AV1257" t="s">
        <v>86</v>
      </c>
      <c r="AW1257" t="s">
        <v>86</v>
      </c>
      <c r="AX1257" t="s">
        <v>86</v>
      </c>
      <c r="AY1257" t="s">
        <v>86</v>
      </c>
      <c r="AZ1257" t="s">
        <v>86</v>
      </c>
      <c r="BA1257" t="s">
        <v>86</v>
      </c>
      <c r="BB1257" t="s">
        <v>86</v>
      </c>
      <c r="BC1257" t="s">
        <v>86</v>
      </c>
      <c r="BD1257" t="s">
        <v>86</v>
      </c>
      <c r="BE1257" t="s">
        <v>86</v>
      </c>
    </row>
    <row r="1258" spans="1:57" x14ac:dyDescent="0.45">
      <c r="A1258" t="s">
        <v>2746</v>
      </c>
      <c r="B1258" t="s">
        <v>77</v>
      </c>
      <c r="C1258" t="s">
        <v>2725</v>
      </c>
      <c r="D1258" t="s">
        <v>79</v>
      </c>
      <c r="E1258" s="2" t="str">
        <f>HYPERLINK("capsilon://?command=openfolder&amp;siteaddress=FAM.docvelocity-na8.net&amp;folderid=FX25D3F193-CDCC-95A7-0FB1-22A69140BE01","FX22037189")</f>
        <v>FX22037189</v>
      </c>
      <c r="F1258" t="s">
        <v>80</v>
      </c>
      <c r="G1258" t="s">
        <v>80</v>
      </c>
      <c r="H1258" t="s">
        <v>81</v>
      </c>
      <c r="I1258" t="s">
        <v>2726</v>
      </c>
      <c r="J1258">
        <v>300</v>
      </c>
      <c r="K1258" t="s">
        <v>83</v>
      </c>
      <c r="L1258" t="s">
        <v>84</v>
      </c>
      <c r="M1258" t="s">
        <v>85</v>
      </c>
      <c r="N1258">
        <v>2</v>
      </c>
      <c r="O1258" s="1">
        <v>44637.190150462964</v>
      </c>
      <c r="P1258" s="1">
        <v>44637.275821759256</v>
      </c>
      <c r="Q1258">
        <v>937</v>
      </c>
      <c r="R1258">
        <v>6465</v>
      </c>
      <c r="S1258" t="b">
        <v>0</v>
      </c>
      <c r="T1258" t="s">
        <v>86</v>
      </c>
      <c r="U1258" t="b">
        <v>1</v>
      </c>
      <c r="V1258" t="s">
        <v>2747</v>
      </c>
      <c r="W1258" s="1">
        <v>44637.2502662037</v>
      </c>
      <c r="X1258">
        <v>5150</v>
      </c>
      <c r="Y1258">
        <v>249</v>
      </c>
      <c r="Z1258">
        <v>0</v>
      </c>
      <c r="AA1258">
        <v>249</v>
      </c>
      <c r="AB1258">
        <v>5</v>
      </c>
      <c r="AC1258">
        <v>15</v>
      </c>
      <c r="AD1258">
        <v>51</v>
      </c>
      <c r="AE1258">
        <v>0</v>
      </c>
      <c r="AF1258">
        <v>0</v>
      </c>
      <c r="AG1258">
        <v>0</v>
      </c>
      <c r="AH1258" t="s">
        <v>746</v>
      </c>
      <c r="AI1258" s="1">
        <v>44637.275821759256</v>
      </c>
      <c r="AJ1258">
        <v>1307</v>
      </c>
      <c r="AK1258">
        <v>11</v>
      </c>
      <c r="AL1258">
        <v>0</v>
      </c>
      <c r="AM1258">
        <v>11</v>
      </c>
      <c r="AN1258">
        <v>0</v>
      </c>
      <c r="AO1258">
        <v>11</v>
      </c>
      <c r="AP1258">
        <v>40</v>
      </c>
      <c r="AQ1258">
        <v>0</v>
      </c>
      <c r="AR1258">
        <v>0</v>
      </c>
      <c r="AS1258">
        <v>0</v>
      </c>
      <c r="AT1258" t="s">
        <v>86</v>
      </c>
      <c r="AU1258" t="s">
        <v>86</v>
      </c>
      <c r="AV1258" t="s">
        <v>86</v>
      </c>
      <c r="AW1258" t="s">
        <v>86</v>
      </c>
      <c r="AX1258" t="s">
        <v>86</v>
      </c>
      <c r="AY1258" t="s">
        <v>86</v>
      </c>
      <c r="AZ1258" t="s">
        <v>86</v>
      </c>
      <c r="BA1258" t="s">
        <v>86</v>
      </c>
      <c r="BB1258" t="s">
        <v>86</v>
      </c>
      <c r="BC1258" t="s">
        <v>86</v>
      </c>
      <c r="BD1258" t="s">
        <v>86</v>
      </c>
      <c r="BE1258" t="s">
        <v>86</v>
      </c>
    </row>
    <row r="1259" spans="1:57" x14ac:dyDescent="0.45">
      <c r="A1259" t="s">
        <v>2748</v>
      </c>
      <c r="B1259" t="s">
        <v>77</v>
      </c>
      <c r="C1259" t="s">
        <v>2718</v>
      </c>
      <c r="D1259" t="s">
        <v>79</v>
      </c>
      <c r="E1259" s="2" t="str">
        <f>HYPERLINK("capsilon://?command=openfolder&amp;siteaddress=FAM.docvelocity-na8.net&amp;folderid=FX69EFCF77-421D-F150-9BF4-B6AB3D25B00B","FX22036987")</f>
        <v>FX22036987</v>
      </c>
      <c r="F1259" t="s">
        <v>80</v>
      </c>
      <c r="G1259" t="s">
        <v>80</v>
      </c>
      <c r="H1259" t="s">
        <v>81</v>
      </c>
      <c r="I1259" t="s">
        <v>2719</v>
      </c>
      <c r="J1259">
        <v>278</v>
      </c>
      <c r="K1259" t="s">
        <v>83</v>
      </c>
      <c r="L1259" t="s">
        <v>84</v>
      </c>
      <c r="M1259" t="s">
        <v>85</v>
      </c>
      <c r="N1259">
        <v>2</v>
      </c>
      <c r="O1259" s="1">
        <v>44637.192048611112</v>
      </c>
      <c r="P1259" s="1">
        <v>44637.273738425924</v>
      </c>
      <c r="Q1259">
        <v>3718</v>
      </c>
      <c r="R1259">
        <v>3340</v>
      </c>
      <c r="S1259" t="b">
        <v>0</v>
      </c>
      <c r="T1259" t="s">
        <v>86</v>
      </c>
      <c r="U1259" t="b">
        <v>1</v>
      </c>
      <c r="V1259" t="s">
        <v>1952</v>
      </c>
      <c r="W1259" s="1">
        <v>44637.218252314815</v>
      </c>
      <c r="X1259">
        <v>2252</v>
      </c>
      <c r="Y1259">
        <v>238</v>
      </c>
      <c r="Z1259">
        <v>0</v>
      </c>
      <c r="AA1259">
        <v>238</v>
      </c>
      <c r="AB1259">
        <v>0</v>
      </c>
      <c r="AC1259">
        <v>65</v>
      </c>
      <c r="AD1259">
        <v>40</v>
      </c>
      <c r="AE1259">
        <v>0</v>
      </c>
      <c r="AF1259">
        <v>0</v>
      </c>
      <c r="AG1259">
        <v>0</v>
      </c>
      <c r="AH1259" t="s">
        <v>152</v>
      </c>
      <c r="AI1259" s="1">
        <v>44637.273738425924</v>
      </c>
      <c r="AJ1259">
        <v>1085</v>
      </c>
      <c r="AK1259">
        <v>21</v>
      </c>
      <c r="AL1259">
        <v>0</v>
      </c>
      <c r="AM1259">
        <v>21</v>
      </c>
      <c r="AN1259">
        <v>0</v>
      </c>
      <c r="AO1259">
        <v>21</v>
      </c>
      <c r="AP1259">
        <v>19</v>
      </c>
      <c r="AQ1259">
        <v>0</v>
      </c>
      <c r="AR1259">
        <v>0</v>
      </c>
      <c r="AS1259">
        <v>0</v>
      </c>
      <c r="AT1259" t="s">
        <v>86</v>
      </c>
      <c r="AU1259" t="s">
        <v>86</v>
      </c>
      <c r="AV1259" t="s">
        <v>86</v>
      </c>
      <c r="AW1259" t="s">
        <v>86</v>
      </c>
      <c r="AX1259" t="s">
        <v>86</v>
      </c>
      <c r="AY1259" t="s">
        <v>86</v>
      </c>
      <c r="AZ1259" t="s">
        <v>86</v>
      </c>
      <c r="BA1259" t="s">
        <v>86</v>
      </c>
      <c r="BB1259" t="s">
        <v>86</v>
      </c>
      <c r="BC1259" t="s">
        <v>86</v>
      </c>
      <c r="BD1259" t="s">
        <v>86</v>
      </c>
      <c r="BE1259" t="s">
        <v>86</v>
      </c>
    </row>
    <row r="1260" spans="1:57" x14ac:dyDescent="0.45">
      <c r="A1260" t="s">
        <v>2749</v>
      </c>
      <c r="B1260" t="s">
        <v>77</v>
      </c>
      <c r="C1260" t="s">
        <v>2750</v>
      </c>
      <c r="D1260" t="s">
        <v>79</v>
      </c>
      <c r="E1260" s="2" t="str">
        <f>HYPERLINK("capsilon://?command=openfolder&amp;siteaddress=FAM.docvelocity-na8.net&amp;folderid=FXDC5DBB46-2D01-6DD5-FD2C-D4CCBBE0B72C","FX22037557")</f>
        <v>FX22037557</v>
      </c>
      <c r="F1260" t="s">
        <v>80</v>
      </c>
      <c r="G1260" t="s">
        <v>80</v>
      </c>
      <c r="H1260" t="s">
        <v>81</v>
      </c>
      <c r="I1260" t="s">
        <v>2751</v>
      </c>
      <c r="J1260">
        <v>114</v>
      </c>
      <c r="K1260" t="s">
        <v>83</v>
      </c>
      <c r="L1260" t="s">
        <v>84</v>
      </c>
      <c r="M1260" t="s">
        <v>85</v>
      </c>
      <c r="N1260">
        <v>1</v>
      </c>
      <c r="O1260" s="1">
        <v>44637.469189814816</v>
      </c>
      <c r="P1260" s="1">
        <v>44637.499328703707</v>
      </c>
      <c r="Q1260">
        <v>1352</v>
      </c>
      <c r="R1260">
        <v>1252</v>
      </c>
      <c r="S1260" t="b">
        <v>0</v>
      </c>
      <c r="T1260" t="s">
        <v>86</v>
      </c>
      <c r="U1260" t="b">
        <v>0</v>
      </c>
      <c r="V1260" t="s">
        <v>1982</v>
      </c>
      <c r="W1260" s="1">
        <v>44637.499328703707</v>
      </c>
      <c r="X1260">
        <v>683</v>
      </c>
      <c r="Y1260">
        <v>21</v>
      </c>
      <c r="Z1260">
        <v>0</v>
      </c>
      <c r="AA1260">
        <v>21</v>
      </c>
      <c r="AB1260">
        <v>0</v>
      </c>
      <c r="AC1260">
        <v>0</v>
      </c>
      <c r="AD1260">
        <v>93</v>
      </c>
      <c r="AE1260">
        <v>81</v>
      </c>
      <c r="AF1260">
        <v>0</v>
      </c>
      <c r="AG1260">
        <v>2</v>
      </c>
      <c r="AH1260" t="s">
        <v>86</v>
      </c>
      <c r="AI1260" t="s">
        <v>86</v>
      </c>
      <c r="AJ1260" t="s">
        <v>86</v>
      </c>
      <c r="AK1260" t="s">
        <v>86</v>
      </c>
      <c r="AL1260" t="s">
        <v>86</v>
      </c>
      <c r="AM1260" t="s">
        <v>86</v>
      </c>
      <c r="AN1260" t="s">
        <v>86</v>
      </c>
      <c r="AO1260" t="s">
        <v>86</v>
      </c>
      <c r="AP1260" t="s">
        <v>86</v>
      </c>
      <c r="AQ1260" t="s">
        <v>86</v>
      </c>
      <c r="AR1260" t="s">
        <v>86</v>
      </c>
      <c r="AS1260" t="s">
        <v>86</v>
      </c>
      <c r="AT1260" t="s">
        <v>86</v>
      </c>
      <c r="AU1260" t="s">
        <v>86</v>
      </c>
      <c r="AV1260" t="s">
        <v>86</v>
      </c>
      <c r="AW1260" t="s">
        <v>86</v>
      </c>
      <c r="AX1260" t="s">
        <v>86</v>
      </c>
      <c r="AY1260" t="s">
        <v>86</v>
      </c>
      <c r="AZ1260" t="s">
        <v>86</v>
      </c>
      <c r="BA1260" t="s">
        <v>86</v>
      </c>
      <c r="BB1260" t="s">
        <v>86</v>
      </c>
      <c r="BC1260" t="s">
        <v>86</v>
      </c>
      <c r="BD1260" t="s">
        <v>86</v>
      </c>
      <c r="BE1260" t="s">
        <v>86</v>
      </c>
    </row>
    <row r="1261" spans="1:57" x14ac:dyDescent="0.45">
      <c r="A1261" t="s">
        <v>2752</v>
      </c>
      <c r="B1261" t="s">
        <v>77</v>
      </c>
      <c r="C1261" t="s">
        <v>1533</v>
      </c>
      <c r="D1261" t="s">
        <v>79</v>
      </c>
      <c r="E1261" s="2" t="str">
        <f>HYPERLINK("capsilon://?command=openfolder&amp;siteaddress=FAM.docvelocity-na8.net&amp;folderid=FXB5145CF9-5F4B-2EA5-9CB6-3DD7FE848D45","FX22025193")</f>
        <v>FX22025193</v>
      </c>
      <c r="F1261" t="s">
        <v>80</v>
      </c>
      <c r="G1261" t="s">
        <v>80</v>
      </c>
      <c r="H1261" t="s">
        <v>81</v>
      </c>
      <c r="I1261" t="s">
        <v>2753</v>
      </c>
      <c r="J1261">
        <v>66</v>
      </c>
      <c r="K1261" t="s">
        <v>83</v>
      </c>
      <c r="L1261" t="s">
        <v>84</v>
      </c>
      <c r="M1261" t="s">
        <v>85</v>
      </c>
      <c r="N1261">
        <v>2</v>
      </c>
      <c r="O1261" s="1">
        <v>44637.479872685188</v>
      </c>
      <c r="P1261" s="1">
        <v>44637.508321759262</v>
      </c>
      <c r="Q1261">
        <v>760</v>
      </c>
      <c r="R1261">
        <v>1698</v>
      </c>
      <c r="S1261" t="b">
        <v>0</v>
      </c>
      <c r="T1261" t="s">
        <v>86</v>
      </c>
      <c r="U1261" t="b">
        <v>0</v>
      </c>
      <c r="V1261" t="s">
        <v>1797</v>
      </c>
      <c r="W1261" s="1">
        <v>44637.488449074073</v>
      </c>
      <c r="X1261">
        <v>701</v>
      </c>
      <c r="Y1261">
        <v>61</v>
      </c>
      <c r="Z1261">
        <v>0</v>
      </c>
      <c r="AA1261">
        <v>61</v>
      </c>
      <c r="AB1261">
        <v>0</v>
      </c>
      <c r="AC1261">
        <v>10</v>
      </c>
      <c r="AD1261">
        <v>5</v>
      </c>
      <c r="AE1261">
        <v>0</v>
      </c>
      <c r="AF1261">
        <v>0</v>
      </c>
      <c r="AG1261">
        <v>0</v>
      </c>
      <c r="AH1261" t="s">
        <v>207</v>
      </c>
      <c r="AI1261" s="1">
        <v>44637.508321759262</v>
      </c>
      <c r="AJ1261">
        <v>922</v>
      </c>
      <c r="AK1261">
        <v>5</v>
      </c>
      <c r="AL1261">
        <v>0</v>
      </c>
      <c r="AM1261">
        <v>5</v>
      </c>
      <c r="AN1261">
        <v>0</v>
      </c>
      <c r="AO1261">
        <v>5</v>
      </c>
      <c r="AP1261">
        <v>0</v>
      </c>
      <c r="AQ1261">
        <v>0</v>
      </c>
      <c r="AR1261">
        <v>0</v>
      </c>
      <c r="AS1261">
        <v>0</v>
      </c>
      <c r="AT1261" t="s">
        <v>86</v>
      </c>
      <c r="AU1261" t="s">
        <v>86</v>
      </c>
      <c r="AV1261" t="s">
        <v>86</v>
      </c>
      <c r="AW1261" t="s">
        <v>86</v>
      </c>
      <c r="AX1261" t="s">
        <v>86</v>
      </c>
      <c r="AY1261" t="s">
        <v>86</v>
      </c>
      <c r="AZ1261" t="s">
        <v>86</v>
      </c>
      <c r="BA1261" t="s">
        <v>86</v>
      </c>
      <c r="BB1261" t="s">
        <v>86</v>
      </c>
      <c r="BC1261" t="s">
        <v>86</v>
      </c>
      <c r="BD1261" t="s">
        <v>86</v>
      </c>
      <c r="BE1261" t="s">
        <v>86</v>
      </c>
    </row>
    <row r="1262" spans="1:57" x14ac:dyDescent="0.45">
      <c r="A1262" t="s">
        <v>2754</v>
      </c>
      <c r="B1262" t="s">
        <v>77</v>
      </c>
      <c r="C1262" t="s">
        <v>2685</v>
      </c>
      <c r="D1262" t="s">
        <v>79</v>
      </c>
      <c r="E1262" s="2" t="str">
        <f>HYPERLINK("capsilon://?command=openfolder&amp;siteaddress=FAM.docvelocity-na8.net&amp;folderid=FX019FAB9C-29C1-4DE2-B1C8-A6B1987A47B5","FX22036421")</f>
        <v>FX22036421</v>
      </c>
      <c r="F1262" t="s">
        <v>80</v>
      </c>
      <c r="G1262" t="s">
        <v>80</v>
      </c>
      <c r="H1262" t="s">
        <v>81</v>
      </c>
      <c r="I1262" t="s">
        <v>2755</v>
      </c>
      <c r="J1262">
        <v>56</v>
      </c>
      <c r="K1262" t="s">
        <v>83</v>
      </c>
      <c r="L1262" t="s">
        <v>84</v>
      </c>
      <c r="M1262" t="s">
        <v>85</v>
      </c>
      <c r="N1262">
        <v>1</v>
      </c>
      <c r="O1262" s="1">
        <v>44637.485601851855</v>
      </c>
      <c r="P1262" s="1">
        <v>44637.49790509259</v>
      </c>
      <c r="Q1262">
        <v>254</v>
      </c>
      <c r="R1262">
        <v>809</v>
      </c>
      <c r="S1262" t="b">
        <v>0</v>
      </c>
      <c r="T1262" t="s">
        <v>86</v>
      </c>
      <c r="U1262" t="b">
        <v>0</v>
      </c>
      <c r="V1262" t="s">
        <v>1986</v>
      </c>
      <c r="W1262" s="1">
        <v>44637.49790509259</v>
      </c>
      <c r="X1262">
        <v>277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56</v>
      </c>
      <c r="AE1262">
        <v>42</v>
      </c>
      <c r="AF1262">
        <v>0</v>
      </c>
      <c r="AG1262">
        <v>5</v>
      </c>
      <c r="AH1262" t="s">
        <v>86</v>
      </c>
      <c r="AI1262" t="s">
        <v>86</v>
      </c>
      <c r="AJ1262" t="s">
        <v>86</v>
      </c>
      <c r="AK1262" t="s">
        <v>86</v>
      </c>
      <c r="AL1262" t="s">
        <v>86</v>
      </c>
      <c r="AM1262" t="s">
        <v>86</v>
      </c>
      <c r="AN1262" t="s">
        <v>86</v>
      </c>
      <c r="AO1262" t="s">
        <v>86</v>
      </c>
      <c r="AP1262" t="s">
        <v>86</v>
      </c>
      <c r="AQ1262" t="s">
        <v>86</v>
      </c>
      <c r="AR1262" t="s">
        <v>86</v>
      </c>
      <c r="AS1262" t="s">
        <v>86</v>
      </c>
      <c r="AT1262" t="s">
        <v>86</v>
      </c>
      <c r="AU1262" t="s">
        <v>86</v>
      </c>
      <c r="AV1262" t="s">
        <v>86</v>
      </c>
      <c r="AW1262" t="s">
        <v>86</v>
      </c>
      <c r="AX1262" t="s">
        <v>86</v>
      </c>
      <c r="AY1262" t="s">
        <v>86</v>
      </c>
      <c r="AZ1262" t="s">
        <v>86</v>
      </c>
      <c r="BA1262" t="s">
        <v>86</v>
      </c>
      <c r="BB1262" t="s">
        <v>86</v>
      </c>
      <c r="BC1262" t="s">
        <v>86</v>
      </c>
      <c r="BD1262" t="s">
        <v>86</v>
      </c>
      <c r="BE1262" t="s">
        <v>86</v>
      </c>
    </row>
    <row r="1263" spans="1:57" x14ac:dyDescent="0.45">
      <c r="A1263" t="s">
        <v>2756</v>
      </c>
      <c r="B1263" t="s">
        <v>77</v>
      </c>
      <c r="C1263" t="s">
        <v>2757</v>
      </c>
      <c r="D1263" t="s">
        <v>79</v>
      </c>
      <c r="E1263" s="2" t="str">
        <f>HYPERLINK("capsilon://?command=openfolder&amp;siteaddress=FAM.docvelocity-na8.net&amp;folderid=FXD9B621FC-CEF7-D776-47A4-3E39DC885331","FX22036771")</f>
        <v>FX22036771</v>
      </c>
      <c r="F1263" t="s">
        <v>80</v>
      </c>
      <c r="G1263" t="s">
        <v>80</v>
      </c>
      <c r="H1263" t="s">
        <v>81</v>
      </c>
      <c r="I1263" t="s">
        <v>2758</v>
      </c>
      <c r="J1263">
        <v>66</v>
      </c>
      <c r="K1263" t="s">
        <v>83</v>
      </c>
      <c r="L1263" t="s">
        <v>84</v>
      </c>
      <c r="M1263" t="s">
        <v>85</v>
      </c>
      <c r="N1263">
        <v>2</v>
      </c>
      <c r="O1263" s="1">
        <v>44637.485995370371</v>
      </c>
      <c r="P1263" s="1">
        <v>44637.491493055553</v>
      </c>
      <c r="Q1263">
        <v>275</v>
      </c>
      <c r="R1263">
        <v>200</v>
      </c>
      <c r="S1263" t="b">
        <v>0</v>
      </c>
      <c r="T1263" t="s">
        <v>86</v>
      </c>
      <c r="U1263" t="b">
        <v>0</v>
      </c>
      <c r="V1263" t="s">
        <v>2086</v>
      </c>
      <c r="W1263" s="1">
        <v>44637.488009259258</v>
      </c>
      <c r="X1263">
        <v>132</v>
      </c>
      <c r="Y1263">
        <v>61</v>
      </c>
      <c r="Z1263">
        <v>0</v>
      </c>
      <c r="AA1263">
        <v>61</v>
      </c>
      <c r="AB1263">
        <v>0</v>
      </c>
      <c r="AC1263">
        <v>0</v>
      </c>
      <c r="AD1263">
        <v>5</v>
      </c>
      <c r="AE1263">
        <v>0</v>
      </c>
      <c r="AF1263">
        <v>0</v>
      </c>
      <c r="AG1263">
        <v>0</v>
      </c>
      <c r="AH1263" t="s">
        <v>122</v>
      </c>
      <c r="AI1263" s="1">
        <v>44637.491493055553</v>
      </c>
      <c r="AJ1263">
        <v>68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5</v>
      </c>
      <c r="AQ1263">
        <v>0</v>
      </c>
      <c r="AR1263">
        <v>0</v>
      </c>
      <c r="AS1263">
        <v>0</v>
      </c>
      <c r="AT1263" t="s">
        <v>86</v>
      </c>
      <c r="AU1263" t="s">
        <v>86</v>
      </c>
      <c r="AV1263" t="s">
        <v>86</v>
      </c>
      <c r="AW1263" t="s">
        <v>86</v>
      </c>
      <c r="AX1263" t="s">
        <v>86</v>
      </c>
      <c r="AY1263" t="s">
        <v>86</v>
      </c>
      <c r="AZ1263" t="s">
        <v>86</v>
      </c>
      <c r="BA1263" t="s">
        <v>86</v>
      </c>
      <c r="BB1263" t="s">
        <v>86</v>
      </c>
      <c r="BC1263" t="s">
        <v>86</v>
      </c>
      <c r="BD1263" t="s">
        <v>86</v>
      </c>
      <c r="BE1263" t="s">
        <v>86</v>
      </c>
    </row>
    <row r="1264" spans="1:57" x14ac:dyDescent="0.45">
      <c r="A1264" t="s">
        <v>2759</v>
      </c>
      <c r="B1264" t="s">
        <v>77</v>
      </c>
      <c r="C1264" t="s">
        <v>2757</v>
      </c>
      <c r="D1264" t="s">
        <v>79</v>
      </c>
      <c r="E1264" s="2" t="str">
        <f>HYPERLINK("capsilon://?command=openfolder&amp;siteaddress=FAM.docvelocity-na8.net&amp;folderid=FXD9B621FC-CEF7-D776-47A4-3E39DC885331","FX22036771")</f>
        <v>FX22036771</v>
      </c>
      <c r="F1264" t="s">
        <v>80</v>
      </c>
      <c r="G1264" t="s">
        <v>80</v>
      </c>
      <c r="H1264" t="s">
        <v>81</v>
      </c>
      <c r="I1264" t="s">
        <v>2760</v>
      </c>
      <c r="J1264">
        <v>71</v>
      </c>
      <c r="K1264" t="s">
        <v>83</v>
      </c>
      <c r="L1264" t="s">
        <v>84</v>
      </c>
      <c r="M1264" t="s">
        <v>85</v>
      </c>
      <c r="N1264">
        <v>2</v>
      </c>
      <c r="O1264" s="1">
        <v>44637.486157407409</v>
      </c>
      <c r="P1264" s="1">
        <v>44637.491979166669</v>
      </c>
      <c r="Q1264">
        <v>342</v>
      </c>
      <c r="R1264">
        <v>161</v>
      </c>
      <c r="S1264" t="b">
        <v>0</v>
      </c>
      <c r="T1264" t="s">
        <v>86</v>
      </c>
      <c r="U1264" t="b">
        <v>0</v>
      </c>
      <c r="V1264" t="s">
        <v>2086</v>
      </c>
      <c r="W1264" s="1">
        <v>44637.48940972222</v>
      </c>
      <c r="X1264">
        <v>120</v>
      </c>
      <c r="Y1264">
        <v>66</v>
      </c>
      <c r="Z1264">
        <v>0</v>
      </c>
      <c r="AA1264">
        <v>66</v>
      </c>
      <c r="AB1264">
        <v>0</v>
      </c>
      <c r="AC1264">
        <v>0</v>
      </c>
      <c r="AD1264">
        <v>5</v>
      </c>
      <c r="AE1264">
        <v>0</v>
      </c>
      <c r="AF1264">
        <v>0</v>
      </c>
      <c r="AG1264">
        <v>0</v>
      </c>
      <c r="AH1264" t="s">
        <v>122</v>
      </c>
      <c r="AI1264" s="1">
        <v>44637.491979166669</v>
      </c>
      <c r="AJ1264">
        <v>41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5</v>
      </c>
      <c r="AQ1264">
        <v>0</v>
      </c>
      <c r="AR1264">
        <v>0</v>
      </c>
      <c r="AS1264">
        <v>0</v>
      </c>
      <c r="AT1264" t="s">
        <v>86</v>
      </c>
      <c r="AU1264" t="s">
        <v>86</v>
      </c>
      <c r="AV1264" t="s">
        <v>86</v>
      </c>
      <c r="AW1264" t="s">
        <v>86</v>
      </c>
      <c r="AX1264" t="s">
        <v>86</v>
      </c>
      <c r="AY1264" t="s">
        <v>86</v>
      </c>
      <c r="AZ1264" t="s">
        <v>86</v>
      </c>
      <c r="BA1264" t="s">
        <v>86</v>
      </c>
      <c r="BB1264" t="s">
        <v>86</v>
      </c>
      <c r="BC1264" t="s">
        <v>86</v>
      </c>
      <c r="BD1264" t="s">
        <v>86</v>
      </c>
      <c r="BE1264" t="s">
        <v>86</v>
      </c>
    </row>
    <row r="1265" spans="1:57" x14ac:dyDescent="0.45">
      <c r="A1265" t="s">
        <v>2761</v>
      </c>
      <c r="B1265" t="s">
        <v>77</v>
      </c>
      <c r="C1265" t="s">
        <v>2757</v>
      </c>
      <c r="D1265" t="s">
        <v>79</v>
      </c>
      <c r="E1265" s="2" t="str">
        <f>HYPERLINK("capsilon://?command=openfolder&amp;siteaddress=FAM.docvelocity-na8.net&amp;folderid=FXD9B621FC-CEF7-D776-47A4-3E39DC885331","FX22036771")</f>
        <v>FX22036771</v>
      </c>
      <c r="F1265" t="s">
        <v>80</v>
      </c>
      <c r="G1265" t="s">
        <v>80</v>
      </c>
      <c r="H1265" t="s">
        <v>81</v>
      </c>
      <c r="I1265" t="s">
        <v>2762</v>
      </c>
      <c r="J1265">
        <v>71</v>
      </c>
      <c r="K1265" t="s">
        <v>83</v>
      </c>
      <c r="L1265" t="s">
        <v>84</v>
      </c>
      <c r="M1265" t="s">
        <v>85</v>
      </c>
      <c r="N1265">
        <v>2</v>
      </c>
      <c r="O1265" s="1">
        <v>44637.486388888887</v>
      </c>
      <c r="P1265" s="1">
        <v>44637.496203703704</v>
      </c>
      <c r="Q1265">
        <v>206</v>
      </c>
      <c r="R1265">
        <v>642</v>
      </c>
      <c r="S1265" t="b">
        <v>0</v>
      </c>
      <c r="T1265" t="s">
        <v>86</v>
      </c>
      <c r="U1265" t="b">
        <v>0</v>
      </c>
      <c r="V1265" t="s">
        <v>1825</v>
      </c>
      <c r="W1265" s="1">
        <v>44637.494976851849</v>
      </c>
      <c r="X1265">
        <v>578</v>
      </c>
      <c r="Y1265">
        <v>66</v>
      </c>
      <c r="Z1265">
        <v>0</v>
      </c>
      <c r="AA1265">
        <v>66</v>
      </c>
      <c r="AB1265">
        <v>0</v>
      </c>
      <c r="AC1265">
        <v>0</v>
      </c>
      <c r="AD1265">
        <v>5</v>
      </c>
      <c r="AE1265">
        <v>0</v>
      </c>
      <c r="AF1265">
        <v>0</v>
      </c>
      <c r="AG1265">
        <v>0</v>
      </c>
      <c r="AH1265" t="s">
        <v>122</v>
      </c>
      <c r="AI1265" s="1">
        <v>44637.496203703704</v>
      </c>
      <c r="AJ1265">
        <v>64</v>
      </c>
      <c r="AK1265">
        <v>1</v>
      </c>
      <c r="AL1265">
        <v>0</v>
      </c>
      <c r="AM1265">
        <v>1</v>
      </c>
      <c r="AN1265">
        <v>0</v>
      </c>
      <c r="AO1265">
        <v>1</v>
      </c>
      <c r="AP1265">
        <v>4</v>
      </c>
      <c r="AQ1265">
        <v>0</v>
      </c>
      <c r="AR1265">
        <v>0</v>
      </c>
      <c r="AS1265">
        <v>0</v>
      </c>
      <c r="AT1265" t="s">
        <v>86</v>
      </c>
      <c r="AU1265" t="s">
        <v>86</v>
      </c>
      <c r="AV1265" t="s">
        <v>86</v>
      </c>
      <c r="AW1265" t="s">
        <v>86</v>
      </c>
      <c r="AX1265" t="s">
        <v>86</v>
      </c>
      <c r="AY1265" t="s">
        <v>86</v>
      </c>
      <c r="AZ1265" t="s">
        <v>86</v>
      </c>
      <c r="BA1265" t="s">
        <v>86</v>
      </c>
      <c r="BB1265" t="s">
        <v>86</v>
      </c>
      <c r="BC1265" t="s">
        <v>86</v>
      </c>
      <c r="BD1265" t="s">
        <v>86</v>
      </c>
      <c r="BE1265" t="s">
        <v>86</v>
      </c>
    </row>
    <row r="1266" spans="1:57" x14ac:dyDescent="0.45">
      <c r="A1266" t="s">
        <v>2763</v>
      </c>
      <c r="B1266" t="s">
        <v>77</v>
      </c>
      <c r="C1266" t="s">
        <v>2757</v>
      </c>
      <c r="D1266" t="s">
        <v>79</v>
      </c>
      <c r="E1266" s="2" t="str">
        <f>HYPERLINK("capsilon://?command=openfolder&amp;siteaddress=FAM.docvelocity-na8.net&amp;folderid=FXD9B621FC-CEF7-D776-47A4-3E39DC885331","FX22036771")</f>
        <v>FX22036771</v>
      </c>
      <c r="F1266" t="s">
        <v>80</v>
      </c>
      <c r="G1266" t="s">
        <v>80</v>
      </c>
      <c r="H1266" t="s">
        <v>81</v>
      </c>
      <c r="I1266" t="s">
        <v>2764</v>
      </c>
      <c r="J1266">
        <v>28</v>
      </c>
      <c r="K1266" t="s">
        <v>83</v>
      </c>
      <c r="L1266" t="s">
        <v>84</v>
      </c>
      <c r="M1266" t="s">
        <v>85</v>
      </c>
      <c r="N1266">
        <v>2</v>
      </c>
      <c r="O1266" s="1">
        <v>44637.48673611111</v>
      </c>
      <c r="P1266" s="1">
        <v>44637.492905092593</v>
      </c>
      <c r="Q1266">
        <v>155</v>
      </c>
      <c r="R1266">
        <v>378</v>
      </c>
      <c r="S1266" t="b">
        <v>0</v>
      </c>
      <c r="T1266" t="s">
        <v>86</v>
      </c>
      <c r="U1266" t="b">
        <v>0</v>
      </c>
      <c r="V1266" t="s">
        <v>1780</v>
      </c>
      <c r="W1266" s="1">
        <v>44637.492291666669</v>
      </c>
      <c r="X1266">
        <v>338</v>
      </c>
      <c r="Y1266">
        <v>21</v>
      </c>
      <c r="Z1266">
        <v>0</v>
      </c>
      <c r="AA1266">
        <v>21</v>
      </c>
      <c r="AB1266">
        <v>0</v>
      </c>
      <c r="AC1266">
        <v>2</v>
      </c>
      <c r="AD1266">
        <v>7</v>
      </c>
      <c r="AE1266">
        <v>0</v>
      </c>
      <c r="AF1266">
        <v>0</v>
      </c>
      <c r="AG1266">
        <v>0</v>
      </c>
      <c r="AH1266" t="s">
        <v>122</v>
      </c>
      <c r="AI1266" s="1">
        <v>44637.492905092593</v>
      </c>
      <c r="AJ1266">
        <v>40</v>
      </c>
      <c r="AK1266">
        <v>2</v>
      </c>
      <c r="AL1266">
        <v>0</v>
      </c>
      <c r="AM1266">
        <v>2</v>
      </c>
      <c r="AN1266">
        <v>0</v>
      </c>
      <c r="AO1266">
        <v>1</v>
      </c>
      <c r="AP1266">
        <v>5</v>
      </c>
      <c r="AQ1266">
        <v>0</v>
      </c>
      <c r="AR1266">
        <v>0</v>
      </c>
      <c r="AS1266">
        <v>0</v>
      </c>
      <c r="AT1266" t="s">
        <v>86</v>
      </c>
      <c r="AU1266" t="s">
        <v>86</v>
      </c>
      <c r="AV1266" t="s">
        <v>86</v>
      </c>
      <c r="AW1266" t="s">
        <v>86</v>
      </c>
      <c r="AX1266" t="s">
        <v>86</v>
      </c>
      <c r="AY1266" t="s">
        <v>86</v>
      </c>
      <c r="AZ1266" t="s">
        <v>86</v>
      </c>
      <c r="BA1266" t="s">
        <v>86</v>
      </c>
      <c r="BB1266" t="s">
        <v>86</v>
      </c>
      <c r="BC1266" t="s">
        <v>86</v>
      </c>
      <c r="BD1266" t="s">
        <v>86</v>
      </c>
      <c r="BE1266" t="s">
        <v>86</v>
      </c>
    </row>
    <row r="1267" spans="1:57" x14ac:dyDescent="0.45">
      <c r="A1267" t="s">
        <v>2765</v>
      </c>
      <c r="B1267" t="s">
        <v>77</v>
      </c>
      <c r="C1267" t="s">
        <v>2757</v>
      </c>
      <c r="D1267" t="s">
        <v>79</v>
      </c>
      <c r="E1267" s="2" t="str">
        <f>HYPERLINK("capsilon://?command=openfolder&amp;siteaddress=FAM.docvelocity-na8.net&amp;folderid=FXD9B621FC-CEF7-D776-47A4-3E39DC885331","FX22036771")</f>
        <v>FX22036771</v>
      </c>
      <c r="F1267" t="s">
        <v>80</v>
      </c>
      <c r="G1267" t="s">
        <v>80</v>
      </c>
      <c r="H1267" t="s">
        <v>81</v>
      </c>
      <c r="I1267" t="s">
        <v>2766</v>
      </c>
      <c r="J1267">
        <v>28</v>
      </c>
      <c r="K1267" t="s">
        <v>83</v>
      </c>
      <c r="L1267" t="s">
        <v>84</v>
      </c>
      <c r="M1267" t="s">
        <v>85</v>
      </c>
      <c r="N1267">
        <v>2</v>
      </c>
      <c r="O1267" s="1">
        <v>44637.486944444441</v>
      </c>
      <c r="P1267" s="1">
        <v>44637.492430555554</v>
      </c>
      <c r="Q1267">
        <v>321</v>
      </c>
      <c r="R1267">
        <v>153</v>
      </c>
      <c r="S1267" t="b">
        <v>0</v>
      </c>
      <c r="T1267" t="s">
        <v>86</v>
      </c>
      <c r="U1267" t="b">
        <v>0</v>
      </c>
      <c r="V1267" t="s">
        <v>1986</v>
      </c>
      <c r="W1267" s="1">
        <v>44637.489895833336</v>
      </c>
      <c r="X1267">
        <v>115</v>
      </c>
      <c r="Y1267">
        <v>21</v>
      </c>
      <c r="Z1267">
        <v>0</v>
      </c>
      <c r="AA1267">
        <v>21</v>
      </c>
      <c r="AB1267">
        <v>0</v>
      </c>
      <c r="AC1267">
        <v>2</v>
      </c>
      <c r="AD1267">
        <v>7</v>
      </c>
      <c r="AE1267">
        <v>0</v>
      </c>
      <c r="AF1267">
        <v>0</v>
      </c>
      <c r="AG1267">
        <v>0</v>
      </c>
      <c r="AH1267" t="s">
        <v>122</v>
      </c>
      <c r="AI1267" s="1">
        <v>44637.492430555554</v>
      </c>
      <c r="AJ1267">
        <v>38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7</v>
      </c>
      <c r="AQ1267">
        <v>0</v>
      </c>
      <c r="AR1267">
        <v>0</v>
      </c>
      <c r="AS1267">
        <v>0</v>
      </c>
      <c r="AT1267" t="s">
        <v>86</v>
      </c>
      <c r="AU1267" t="s">
        <v>86</v>
      </c>
      <c r="AV1267" t="s">
        <v>86</v>
      </c>
      <c r="AW1267" t="s">
        <v>86</v>
      </c>
      <c r="AX1267" t="s">
        <v>86</v>
      </c>
      <c r="AY1267" t="s">
        <v>86</v>
      </c>
      <c r="AZ1267" t="s">
        <v>86</v>
      </c>
      <c r="BA1267" t="s">
        <v>86</v>
      </c>
      <c r="BB1267" t="s">
        <v>86</v>
      </c>
      <c r="BC1267" t="s">
        <v>86</v>
      </c>
      <c r="BD1267" t="s">
        <v>86</v>
      </c>
      <c r="BE1267" t="s">
        <v>86</v>
      </c>
    </row>
    <row r="1268" spans="1:57" x14ac:dyDescent="0.45">
      <c r="A1268" t="s">
        <v>2767</v>
      </c>
      <c r="B1268" t="s">
        <v>77</v>
      </c>
      <c r="C1268" t="s">
        <v>2258</v>
      </c>
      <c r="D1268" t="s">
        <v>79</v>
      </c>
      <c r="E1268" s="2" t="str">
        <f>HYPERLINK("capsilon://?command=openfolder&amp;siteaddress=FAM.docvelocity-na8.net&amp;folderid=FX4050E980-F86D-677A-BF21-1D64270E4CBC","FX22036882")</f>
        <v>FX22036882</v>
      </c>
      <c r="F1268" t="s">
        <v>80</v>
      </c>
      <c r="G1268" t="s">
        <v>80</v>
      </c>
      <c r="H1268" t="s">
        <v>81</v>
      </c>
      <c r="I1268" t="s">
        <v>2768</v>
      </c>
      <c r="J1268">
        <v>0</v>
      </c>
      <c r="K1268" t="s">
        <v>83</v>
      </c>
      <c r="L1268" t="s">
        <v>84</v>
      </c>
      <c r="M1268" t="s">
        <v>85</v>
      </c>
      <c r="N1268">
        <v>2</v>
      </c>
      <c r="O1268" s="1">
        <v>44637.487847222219</v>
      </c>
      <c r="P1268" s="1">
        <v>44637.493217592593</v>
      </c>
      <c r="Q1268">
        <v>346</v>
      </c>
      <c r="R1268">
        <v>118</v>
      </c>
      <c r="S1268" t="b">
        <v>0</v>
      </c>
      <c r="T1268" t="s">
        <v>86</v>
      </c>
      <c r="U1268" t="b">
        <v>0</v>
      </c>
      <c r="V1268" t="s">
        <v>1797</v>
      </c>
      <c r="W1268" s="1">
        <v>44637.489884259259</v>
      </c>
      <c r="X1268">
        <v>92</v>
      </c>
      <c r="Y1268">
        <v>9</v>
      </c>
      <c r="Z1268">
        <v>0</v>
      </c>
      <c r="AA1268">
        <v>9</v>
      </c>
      <c r="AB1268">
        <v>0</v>
      </c>
      <c r="AC1268">
        <v>3</v>
      </c>
      <c r="AD1268">
        <v>-9</v>
      </c>
      <c r="AE1268">
        <v>0</v>
      </c>
      <c r="AF1268">
        <v>0</v>
      </c>
      <c r="AG1268">
        <v>0</v>
      </c>
      <c r="AH1268" t="s">
        <v>122</v>
      </c>
      <c r="AI1268" s="1">
        <v>44637.493217592593</v>
      </c>
      <c r="AJ1268">
        <v>26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-9</v>
      </c>
      <c r="AQ1268">
        <v>0</v>
      </c>
      <c r="AR1268">
        <v>0</v>
      </c>
      <c r="AS1268">
        <v>0</v>
      </c>
      <c r="AT1268" t="s">
        <v>86</v>
      </c>
      <c r="AU1268" t="s">
        <v>86</v>
      </c>
      <c r="AV1268" t="s">
        <v>86</v>
      </c>
      <c r="AW1268" t="s">
        <v>86</v>
      </c>
      <c r="AX1268" t="s">
        <v>86</v>
      </c>
      <c r="AY1268" t="s">
        <v>86</v>
      </c>
      <c r="AZ1268" t="s">
        <v>86</v>
      </c>
      <c r="BA1268" t="s">
        <v>86</v>
      </c>
      <c r="BB1268" t="s">
        <v>86</v>
      </c>
      <c r="BC1268" t="s">
        <v>86</v>
      </c>
      <c r="BD1268" t="s">
        <v>86</v>
      </c>
      <c r="BE1268" t="s">
        <v>86</v>
      </c>
    </row>
    <row r="1269" spans="1:57" x14ac:dyDescent="0.45">
      <c r="A1269" t="s">
        <v>2769</v>
      </c>
      <c r="B1269" t="s">
        <v>77</v>
      </c>
      <c r="C1269" t="s">
        <v>2770</v>
      </c>
      <c r="D1269" t="s">
        <v>79</v>
      </c>
      <c r="E1269" s="2" t="str">
        <f t="shared" ref="E1269:E1284" si="25">HYPERLINK("capsilon://?command=openfolder&amp;siteaddress=FAM.docvelocity-na8.net&amp;folderid=FXE241E350-5516-3BC3-19FD-B09EAF56E470","FX22037304")</f>
        <v>FX22037304</v>
      </c>
      <c r="F1269" t="s">
        <v>80</v>
      </c>
      <c r="G1269" t="s">
        <v>80</v>
      </c>
      <c r="H1269" t="s">
        <v>81</v>
      </c>
      <c r="I1269" t="s">
        <v>2771</v>
      </c>
      <c r="J1269">
        <v>0</v>
      </c>
      <c r="K1269" t="s">
        <v>83</v>
      </c>
      <c r="L1269" t="s">
        <v>84</v>
      </c>
      <c r="M1269" t="s">
        <v>85</v>
      </c>
      <c r="N1269">
        <v>2</v>
      </c>
      <c r="O1269" s="1">
        <v>44637.490335648145</v>
      </c>
      <c r="P1269" s="1">
        <v>44637.501886574071</v>
      </c>
      <c r="Q1269">
        <v>126</v>
      </c>
      <c r="R1269">
        <v>872</v>
      </c>
      <c r="S1269" t="b">
        <v>0</v>
      </c>
      <c r="T1269" t="s">
        <v>86</v>
      </c>
      <c r="U1269" t="b">
        <v>0</v>
      </c>
      <c r="V1269" t="s">
        <v>2086</v>
      </c>
      <c r="W1269" s="1">
        <v>44637.498483796298</v>
      </c>
      <c r="X1269">
        <v>637</v>
      </c>
      <c r="Y1269">
        <v>37</v>
      </c>
      <c r="Z1269">
        <v>0</v>
      </c>
      <c r="AA1269">
        <v>37</v>
      </c>
      <c r="AB1269">
        <v>0</v>
      </c>
      <c r="AC1269">
        <v>20</v>
      </c>
      <c r="AD1269">
        <v>-37</v>
      </c>
      <c r="AE1269">
        <v>0</v>
      </c>
      <c r="AF1269">
        <v>0</v>
      </c>
      <c r="AG1269">
        <v>0</v>
      </c>
      <c r="AH1269" t="s">
        <v>91</v>
      </c>
      <c r="AI1269" s="1">
        <v>44637.501886574071</v>
      </c>
      <c r="AJ1269">
        <v>235</v>
      </c>
      <c r="AK1269">
        <v>2</v>
      </c>
      <c r="AL1269">
        <v>0</v>
      </c>
      <c r="AM1269">
        <v>2</v>
      </c>
      <c r="AN1269">
        <v>0</v>
      </c>
      <c r="AO1269">
        <v>7</v>
      </c>
      <c r="AP1269">
        <v>-39</v>
      </c>
      <c r="AQ1269">
        <v>0</v>
      </c>
      <c r="AR1269">
        <v>0</v>
      </c>
      <c r="AS1269">
        <v>0</v>
      </c>
      <c r="AT1269" t="s">
        <v>86</v>
      </c>
      <c r="AU1269" t="s">
        <v>86</v>
      </c>
      <c r="AV1269" t="s">
        <v>86</v>
      </c>
      <c r="AW1269" t="s">
        <v>86</v>
      </c>
      <c r="AX1269" t="s">
        <v>86</v>
      </c>
      <c r="AY1269" t="s">
        <v>86</v>
      </c>
      <c r="AZ1269" t="s">
        <v>86</v>
      </c>
      <c r="BA1269" t="s">
        <v>86</v>
      </c>
      <c r="BB1269" t="s">
        <v>86</v>
      </c>
      <c r="BC1269" t="s">
        <v>86</v>
      </c>
      <c r="BD1269" t="s">
        <v>86</v>
      </c>
      <c r="BE1269" t="s">
        <v>86</v>
      </c>
    </row>
    <row r="1270" spans="1:57" x14ac:dyDescent="0.45">
      <c r="A1270" t="s">
        <v>2772</v>
      </c>
      <c r="B1270" t="s">
        <v>77</v>
      </c>
      <c r="C1270" t="s">
        <v>2770</v>
      </c>
      <c r="D1270" t="s">
        <v>79</v>
      </c>
      <c r="E1270" s="2" t="str">
        <f t="shared" si="25"/>
        <v>FX22037304</v>
      </c>
      <c r="F1270" t="s">
        <v>80</v>
      </c>
      <c r="G1270" t="s">
        <v>80</v>
      </c>
      <c r="H1270" t="s">
        <v>81</v>
      </c>
      <c r="I1270" t="s">
        <v>2773</v>
      </c>
      <c r="J1270">
        <v>66</v>
      </c>
      <c r="K1270" t="s">
        <v>83</v>
      </c>
      <c r="L1270" t="s">
        <v>84</v>
      </c>
      <c r="M1270" t="s">
        <v>85</v>
      </c>
      <c r="N1270">
        <v>2</v>
      </c>
      <c r="O1270" s="1">
        <v>44637.490983796299</v>
      </c>
      <c r="P1270" s="1">
        <v>44637.496932870374</v>
      </c>
      <c r="Q1270">
        <v>156</v>
      </c>
      <c r="R1270">
        <v>358</v>
      </c>
      <c r="S1270" t="b">
        <v>0</v>
      </c>
      <c r="T1270" t="s">
        <v>86</v>
      </c>
      <c r="U1270" t="b">
        <v>0</v>
      </c>
      <c r="V1270" t="s">
        <v>1797</v>
      </c>
      <c r="W1270" s="1">
        <v>44637.494571759256</v>
      </c>
      <c r="X1270">
        <v>296</v>
      </c>
      <c r="Y1270">
        <v>61</v>
      </c>
      <c r="Z1270">
        <v>0</v>
      </c>
      <c r="AA1270">
        <v>61</v>
      </c>
      <c r="AB1270">
        <v>0</v>
      </c>
      <c r="AC1270">
        <v>5</v>
      </c>
      <c r="AD1270">
        <v>5</v>
      </c>
      <c r="AE1270">
        <v>0</v>
      </c>
      <c r="AF1270">
        <v>0</v>
      </c>
      <c r="AG1270">
        <v>0</v>
      </c>
      <c r="AH1270" t="s">
        <v>122</v>
      </c>
      <c r="AI1270" s="1">
        <v>44637.496932870374</v>
      </c>
      <c r="AJ1270">
        <v>62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5</v>
      </c>
      <c r="AQ1270">
        <v>0</v>
      </c>
      <c r="AR1270">
        <v>0</v>
      </c>
      <c r="AS1270">
        <v>0</v>
      </c>
      <c r="AT1270" t="s">
        <v>86</v>
      </c>
      <c r="AU1270" t="s">
        <v>86</v>
      </c>
      <c r="AV1270" t="s">
        <v>86</v>
      </c>
      <c r="AW1270" t="s">
        <v>86</v>
      </c>
      <c r="AX1270" t="s">
        <v>86</v>
      </c>
      <c r="AY1270" t="s">
        <v>86</v>
      </c>
      <c r="AZ1270" t="s">
        <v>86</v>
      </c>
      <c r="BA1270" t="s">
        <v>86</v>
      </c>
      <c r="BB1270" t="s">
        <v>86</v>
      </c>
      <c r="BC1270" t="s">
        <v>86</v>
      </c>
      <c r="BD1270" t="s">
        <v>86</v>
      </c>
      <c r="BE1270" t="s">
        <v>86</v>
      </c>
    </row>
    <row r="1271" spans="1:57" x14ac:dyDescent="0.45">
      <c r="A1271" t="s">
        <v>2774</v>
      </c>
      <c r="B1271" t="s">
        <v>77</v>
      </c>
      <c r="C1271" t="s">
        <v>2770</v>
      </c>
      <c r="D1271" t="s">
        <v>79</v>
      </c>
      <c r="E1271" s="2" t="str">
        <f t="shared" si="25"/>
        <v>FX22037304</v>
      </c>
      <c r="F1271" t="s">
        <v>80</v>
      </c>
      <c r="G1271" t="s">
        <v>80</v>
      </c>
      <c r="H1271" t="s">
        <v>81</v>
      </c>
      <c r="I1271" t="s">
        <v>2775</v>
      </c>
      <c r="J1271">
        <v>66</v>
      </c>
      <c r="K1271" t="s">
        <v>83</v>
      </c>
      <c r="L1271" t="s">
        <v>84</v>
      </c>
      <c r="M1271" t="s">
        <v>85</v>
      </c>
      <c r="N1271">
        <v>2</v>
      </c>
      <c r="O1271" s="1">
        <v>44637.49119212963</v>
      </c>
      <c r="P1271" s="1">
        <v>44637.49759259259</v>
      </c>
      <c r="Q1271">
        <v>173</v>
      </c>
      <c r="R1271">
        <v>380</v>
      </c>
      <c r="S1271" t="b">
        <v>0</v>
      </c>
      <c r="T1271" t="s">
        <v>86</v>
      </c>
      <c r="U1271" t="b">
        <v>0</v>
      </c>
      <c r="V1271" t="s">
        <v>1841</v>
      </c>
      <c r="W1271" s="1">
        <v>44637.49527777778</v>
      </c>
      <c r="X1271">
        <v>324</v>
      </c>
      <c r="Y1271">
        <v>61</v>
      </c>
      <c r="Z1271">
        <v>0</v>
      </c>
      <c r="AA1271">
        <v>61</v>
      </c>
      <c r="AB1271">
        <v>0</v>
      </c>
      <c r="AC1271">
        <v>2</v>
      </c>
      <c r="AD1271">
        <v>5</v>
      </c>
      <c r="AE1271">
        <v>0</v>
      </c>
      <c r="AF1271">
        <v>0</v>
      </c>
      <c r="AG1271">
        <v>0</v>
      </c>
      <c r="AH1271" t="s">
        <v>122</v>
      </c>
      <c r="AI1271" s="1">
        <v>44637.49759259259</v>
      </c>
      <c r="AJ1271">
        <v>56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5</v>
      </c>
      <c r="AQ1271">
        <v>0</v>
      </c>
      <c r="AR1271">
        <v>0</v>
      </c>
      <c r="AS1271">
        <v>0</v>
      </c>
      <c r="AT1271" t="s">
        <v>86</v>
      </c>
      <c r="AU1271" t="s">
        <v>86</v>
      </c>
      <c r="AV1271" t="s">
        <v>86</v>
      </c>
      <c r="AW1271" t="s">
        <v>86</v>
      </c>
      <c r="AX1271" t="s">
        <v>86</v>
      </c>
      <c r="AY1271" t="s">
        <v>86</v>
      </c>
      <c r="AZ1271" t="s">
        <v>86</v>
      </c>
      <c r="BA1271" t="s">
        <v>86</v>
      </c>
      <c r="BB1271" t="s">
        <v>86</v>
      </c>
      <c r="BC1271" t="s">
        <v>86</v>
      </c>
      <c r="BD1271" t="s">
        <v>86</v>
      </c>
      <c r="BE1271" t="s">
        <v>86</v>
      </c>
    </row>
    <row r="1272" spans="1:57" x14ac:dyDescent="0.45">
      <c r="A1272" t="s">
        <v>2776</v>
      </c>
      <c r="B1272" t="s">
        <v>77</v>
      </c>
      <c r="C1272" t="s">
        <v>2770</v>
      </c>
      <c r="D1272" t="s">
        <v>79</v>
      </c>
      <c r="E1272" s="2" t="str">
        <f t="shared" si="25"/>
        <v>FX22037304</v>
      </c>
      <c r="F1272" t="s">
        <v>80</v>
      </c>
      <c r="G1272" t="s">
        <v>80</v>
      </c>
      <c r="H1272" t="s">
        <v>81</v>
      </c>
      <c r="I1272" t="s">
        <v>2777</v>
      </c>
      <c r="J1272">
        <v>126</v>
      </c>
      <c r="K1272" t="s">
        <v>83</v>
      </c>
      <c r="L1272" t="s">
        <v>84</v>
      </c>
      <c r="M1272" t="s">
        <v>85</v>
      </c>
      <c r="N1272">
        <v>2</v>
      </c>
      <c r="O1272" s="1">
        <v>44637.491400462961</v>
      </c>
      <c r="P1272" s="1">
        <v>44637.516493055555</v>
      </c>
      <c r="Q1272">
        <v>365</v>
      </c>
      <c r="R1272">
        <v>1803</v>
      </c>
      <c r="S1272" t="b">
        <v>0</v>
      </c>
      <c r="T1272" t="s">
        <v>86</v>
      </c>
      <c r="U1272" t="b">
        <v>0</v>
      </c>
      <c r="V1272" t="s">
        <v>2108</v>
      </c>
      <c r="W1272" s="1">
        <v>44637.50476851852</v>
      </c>
      <c r="X1272">
        <v>1098</v>
      </c>
      <c r="Y1272">
        <v>121</v>
      </c>
      <c r="Z1272">
        <v>0</v>
      </c>
      <c r="AA1272">
        <v>121</v>
      </c>
      <c r="AB1272">
        <v>0</v>
      </c>
      <c r="AC1272">
        <v>39</v>
      </c>
      <c r="AD1272">
        <v>5</v>
      </c>
      <c r="AE1272">
        <v>0</v>
      </c>
      <c r="AF1272">
        <v>0</v>
      </c>
      <c r="AG1272">
        <v>0</v>
      </c>
      <c r="AH1272" t="s">
        <v>207</v>
      </c>
      <c r="AI1272" s="1">
        <v>44637.516493055555</v>
      </c>
      <c r="AJ1272">
        <v>705</v>
      </c>
      <c r="AK1272">
        <v>1</v>
      </c>
      <c r="AL1272">
        <v>0</v>
      </c>
      <c r="AM1272">
        <v>1</v>
      </c>
      <c r="AN1272">
        <v>0</v>
      </c>
      <c r="AO1272">
        <v>1</v>
      </c>
      <c r="AP1272">
        <v>4</v>
      </c>
      <c r="AQ1272">
        <v>0</v>
      </c>
      <c r="AR1272">
        <v>0</v>
      </c>
      <c r="AS1272">
        <v>0</v>
      </c>
      <c r="AT1272" t="s">
        <v>86</v>
      </c>
      <c r="AU1272" t="s">
        <v>86</v>
      </c>
      <c r="AV1272" t="s">
        <v>86</v>
      </c>
      <c r="AW1272" t="s">
        <v>86</v>
      </c>
      <c r="AX1272" t="s">
        <v>86</v>
      </c>
      <c r="AY1272" t="s">
        <v>86</v>
      </c>
      <c r="AZ1272" t="s">
        <v>86</v>
      </c>
      <c r="BA1272" t="s">
        <v>86</v>
      </c>
      <c r="BB1272" t="s">
        <v>86</v>
      </c>
      <c r="BC1272" t="s">
        <v>86</v>
      </c>
      <c r="BD1272" t="s">
        <v>86</v>
      </c>
      <c r="BE1272" t="s">
        <v>86</v>
      </c>
    </row>
    <row r="1273" spans="1:57" x14ac:dyDescent="0.45">
      <c r="A1273" t="s">
        <v>2778</v>
      </c>
      <c r="B1273" t="s">
        <v>77</v>
      </c>
      <c r="C1273" t="s">
        <v>2770</v>
      </c>
      <c r="D1273" t="s">
        <v>79</v>
      </c>
      <c r="E1273" s="2" t="str">
        <f t="shared" si="25"/>
        <v>FX22037304</v>
      </c>
      <c r="F1273" t="s">
        <v>80</v>
      </c>
      <c r="G1273" t="s">
        <v>80</v>
      </c>
      <c r="H1273" t="s">
        <v>81</v>
      </c>
      <c r="I1273" t="s">
        <v>2779</v>
      </c>
      <c r="J1273">
        <v>28</v>
      </c>
      <c r="K1273" t="s">
        <v>83</v>
      </c>
      <c r="L1273" t="s">
        <v>84</v>
      </c>
      <c r="M1273" t="s">
        <v>85</v>
      </c>
      <c r="N1273">
        <v>2</v>
      </c>
      <c r="O1273" s="1">
        <v>44637.491643518515</v>
      </c>
      <c r="P1273" s="1">
        <v>44637.498101851852</v>
      </c>
      <c r="Q1273">
        <v>270</v>
      </c>
      <c r="R1273">
        <v>288</v>
      </c>
      <c r="S1273" t="b">
        <v>0</v>
      </c>
      <c r="T1273" t="s">
        <v>86</v>
      </c>
      <c r="U1273" t="b">
        <v>0</v>
      </c>
      <c r="V1273" t="s">
        <v>1780</v>
      </c>
      <c r="W1273" s="1">
        <v>44637.495115740741</v>
      </c>
      <c r="X1273">
        <v>244</v>
      </c>
      <c r="Y1273">
        <v>21</v>
      </c>
      <c r="Z1273">
        <v>0</v>
      </c>
      <c r="AA1273">
        <v>21</v>
      </c>
      <c r="AB1273">
        <v>0</v>
      </c>
      <c r="AC1273">
        <v>3</v>
      </c>
      <c r="AD1273">
        <v>7</v>
      </c>
      <c r="AE1273">
        <v>0</v>
      </c>
      <c r="AF1273">
        <v>0</v>
      </c>
      <c r="AG1273">
        <v>0</v>
      </c>
      <c r="AH1273" t="s">
        <v>122</v>
      </c>
      <c r="AI1273" s="1">
        <v>44637.498101851852</v>
      </c>
      <c r="AJ1273">
        <v>44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7</v>
      </c>
      <c r="AQ1273">
        <v>0</v>
      </c>
      <c r="AR1273">
        <v>0</v>
      </c>
      <c r="AS1273">
        <v>0</v>
      </c>
      <c r="AT1273" t="s">
        <v>86</v>
      </c>
      <c r="AU1273" t="s">
        <v>86</v>
      </c>
      <c r="AV1273" t="s">
        <v>86</v>
      </c>
      <c r="AW1273" t="s">
        <v>86</v>
      </c>
      <c r="AX1273" t="s">
        <v>86</v>
      </c>
      <c r="AY1273" t="s">
        <v>86</v>
      </c>
      <c r="AZ1273" t="s">
        <v>86</v>
      </c>
      <c r="BA1273" t="s">
        <v>86</v>
      </c>
      <c r="BB1273" t="s">
        <v>86</v>
      </c>
      <c r="BC1273" t="s">
        <v>86</v>
      </c>
      <c r="BD1273" t="s">
        <v>86</v>
      </c>
      <c r="BE1273" t="s">
        <v>86</v>
      </c>
    </row>
    <row r="1274" spans="1:57" x14ac:dyDescent="0.45">
      <c r="A1274" t="s">
        <v>2780</v>
      </c>
      <c r="B1274" t="s">
        <v>77</v>
      </c>
      <c r="C1274" t="s">
        <v>2770</v>
      </c>
      <c r="D1274" t="s">
        <v>79</v>
      </c>
      <c r="E1274" s="2" t="str">
        <f t="shared" si="25"/>
        <v>FX22037304</v>
      </c>
      <c r="F1274" t="s">
        <v>80</v>
      </c>
      <c r="G1274" t="s">
        <v>80</v>
      </c>
      <c r="H1274" t="s">
        <v>81</v>
      </c>
      <c r="I1274" t="s">
        <v>2781</v>
      </c>
      <c r="J1274">
        <v>28</v>
      </c>
      <c r="K1274" t="s">
        <v>83</v>
      </c>
      <c r="L1274" t="s">
        <v>84</v>
      </c>
      <c r="M1274" t="s">
        <v>85</v>
      </c>
      <c r="N1274">
        <v>2</v>
      </c>
      <c r="O1274" s="1">
        <v>44637.492025462961</v>
      </c>
      <c r="P1274" s="1">
        <v>44637.498472222222</v>
      </c>
      <c r="Q1274">
        <v>386</v>
      </c>
      <c r="R1274">
        <v>171</v>
      </c>
      <c r="S1274" t="b">
        <v>0</v>
      </c>
      <c r="T1274" t="s">
        <v>86</v>
      </c>
      <c r="U1274" t="b">
        <v>0</v>
      </c>
      <c r="V1274" t="s">
        <v>1816</v>
      </c>
      <c r="W1274" s="1">
        <v>44637.494942129626</v>
      </c>
      <c r="X1274">
        <v>140</v>
      </c>
      <c r="Y1274">
        <v>21</v>
      </c>
      <c r="Z1274">
        <v>0</v>
      </c>
      <c r="AA1274">
        <v>21</v>
      </c>
      <c r="AB1274">
        <v>0</v>
      </c>
      <c r="AC1274">
        <v>0</v>
      </c>
      <c r="AD1274">
        <v>7</v>
      </c>
      <c r="AE1274">
        <v>0</v>
      </c>
      <c r="AF1274">
        <v>0</v>
      </c>
      <c r="AG1274">
        <v>0</v>
      </c>
      <c r="AH1274" t="s">
        <v>122</v>
      </c>
      <c r="AI1274" s="1">
        <v>44637.498472222222</v>
      </c>
      <c r="AJ1274">
        <v>31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7</v>
      </c>
      <c r="AQ1274">
        <v>0</v>
      </c>
      <c r="AR1274">
        <v>0</v>
      </c>
      <c r="AS1274">
        <v>0</v>
      </c>
      <c r="AT1274" t="s">
        <v>86</v>
      </c>
      <c r="AU1274" t="s">
        <v>86</v>
      </c>
      <c r="AV1274" t="s">
        <v>86</v>
      </c>
      <c r="AW1274" t="s">
        <v>86</v>
      </c>
      <c r="AX1274" t="s">
        <v>86</v>
      </c>
      <c r="AY1274" t="s">
        <v>86</v>
      </c>
      <c r="AZ1274" t="s">
        <v>86</v>
      </c>
      <c r="BA1274" t="s">
        <v>86</v>
      </c>
      <c r="BB1274" t="s">
        <v>86</v>
      </c>
      <c r="BC1274" t="s">
        <v>86</v>
      </c>
      <c r="BD1274" t="s">
        <v>86</v>
      </c>
      <c r="BE1274" t="s">
        <v>86</v>
      </c>
    </row>
    <row r="1275" spans="1:57" x14ac:dyDescent="0.45">
      <c r="A1275" t="s">
        <v>2782</v>
      </c>
      <c r="B1275" t="s">
        <v>77</v>
      </c>
      <c r="C1275" t="s">
        <v>2770</v>
      </c>
      <c r="D1275" t="s">
        <v>79</v>
      </c>
      <c r="E1275" s="2" t="str">
        <f t="shared" si="25"/>
        <v>FX22037304</v>
      </c>
      <c r="F1275" t="s">
        <v>80</v>
      </c>
      <c r="G1275" t="s">
        <v>80</v>
      </c>
      <c r="H1275" t="s">
        <v>81</v>
      </c>
      <c r="I1275" t="s">
        <v>2783</v>
      </c>
      <c r="J1275">
        <v>28</v>
      </c>
      <c r="K1275" t="s">
        <v>83</v>
      </c>
      <c r="L1275" t="s">
        <v>84</v>
      </c>
      <c r="M1275" t="s">
        <v>85</v>
      </c>
      <c r="N1275">
        <v>2</v>
      </c>
      <c r="O1275" s="1">
        <v>44637.492245370369</v>
      </c>
      <c r="P1275" s="1">
        <v>44637.499467592592</v>
      </c>
      <c r="Q1275">
        <v>260</v>
      </c>
      <c r="R1275">
        <v>364</v>
      </c>
      <c r="S1275" t="b">
        <v>0</v>
      </c>
      <c r="T1275" t="s">
        <v>86</v>
      </c>
      <c r="U1275" t="b">
        <v>0</v>
      </c>
      <c r="V1275" t="s">
        <v>2599</v>
      </c>
      <c r="W1275" s="1">
        <v>44637.497604166667</v>
      </c>
      <c r="X1275">
        <v>272</v>
      </c>
      <c r="Y1275">
        <v>21</v>
      </c>
      <c r="Z1275">
        <v>0</v>
      </c>
      <c r="AA1275">
        <v>21</v>
      </c>
      <c r="AB1275">
        <v>0</v>
      </c>
      <c r="AC1275">
        <v>0</v>
      </c>
      <c r="AD1275">
        <v>7</v>
      </c>
      <c r="AE1275">
        <v>0</v>
      </c>
      <c r="AF1275">
        <v>0</v>
      </c>
      <c r="AG1275">
        <v>0</v>
      </c>
      <c r="AH1275" t="s">
        <v>122</v>
      </c>
      <c r="AI1275" s="1">
        <v>44637.499467592592</v>
      </c>
      <c r="AJ1275">
        <v>85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7</v>
      </c>
      <c r="AQ1275">
        <v>0</v>
      </c>
      <c r="AR1275">
        <v>0</v>
      </c>
      <c r="AS1275">
        <v>0</v>
      </c>
      <c r="AT1275" t="s">
        <v>86</v>
      </c>
      <c r="AU1275" t="s">
        <v>86</v>
      </c>
      <c r="AV1275" t="s">
        <v>86</v>
      </c>
      <c r="AW1275" t="s">
        <v>86</v>
      </c>
      <c r="AX1275" t="s">
        <v>86</v>
      </c>
      <c r="AY1275" t="s">
        <v>86</v>
      </c>
      <c r="AZ1275" t="s">
        <v>86</v>
      </c>
      <c r="BA1275" t="s">
        <v>86</v>
      </c>
      <c r="BB1275" t="s">
        <v>86</v>
      </c>
      <c r="BC1275" t="s">
        <v>86</v>
      </c>
      <c r="BD1275" t="s">
        <v>86</v>
      </c>
      <c r="BE1275" t="s">
        <v>86</v>
      </c>
    </row>
    <row r="1276" spans="1:57" x14ac:dyDescent="0.45">
      <c r="A1276" t="s">
        <v>2784</v>
      </c>
      <c r="B1276" t="s">
        <v>77</v>
      </c>
      <c r="C1276" t="s">
        <v>2770</v>
      </c>
      <c r="D1276" t="s">
        <v>79</v>
      </c>
      <c r="E1276" s="2" t="str">
        <f t="shared" si="25"/>
        <v>FX22037304</v>
      </c>
      <c r="F1276" t="s">
        <v>80</v>
      </c>
      <c r="G1276" t="s">
        <v>80</v>
      </c>
      <c r="H1276" t="s">
        <v>81</v>
      </c>
      <c r="I1276" t="s">
        <v>2785</v>
      </c>
      <c r="J1276">
        <v>28</v>
      </c>
      <c r="K1276" t="s">
        <v>83</v>
      </c>
      <c r="L1276" t="s">
        <v>84</v>
      </c>
      <c r="M1276" t="s">
        <v>85</v>
      </c>
      <c r="N1276">
        <v>2</v>
      </c>
      <c r="O1276" s="1">
        <v>44637.492650462962</v>
      </c>
      <c r="P1276" s="1">
        <v>44637.500057870369</v>
      </c>
      <c r="Q1276">
        <v>415</v>
      </c>
      <c r="R1276">
        <v>225</v>
      </c>
      <c r="S1276" t="b">
        <v>0</v>
      </c>
      <c r="T1276" t="s">
        <v>86</v>
      </c>
      <c r="U1276" t="b">
        <v>0</v>
      </c>
      <c r="V1276" t="s">
        <v>1797</v>
      </c>
      <c r="W1276" s="1">
        <v>44637.496608796297</v>
      </c>
      <c r="X1276">
        <v>175</v>
      </c>
      <c r="Y1276">
        <v>21</v>
      </c>
      <c r="Z1276">
        <v>0</v>
      </c>
      <c r="AA1276">
        <v>21</v>
      </c>
      <c r="AB1276">
        <v>0</v>
      </c>
      <c r="AC1276">
        <v>1</v>
      </c>
      <c r="AD1276">
        <v>7</v>
      </c>
      <c r="AE1276">
        <v>0</v>
      </c>
      <c r="AF1276">
        <v>0</v>
      </c>
      <c r="AG1276">
        <v>0</v>
      </c>
      <c r="AH1276" t="s">
        <v>122</v>
      </c>
      <c r="AI1276" s="1">
        <v>44637.500057870369</v>
      </c>
      <c r="AJ1276">
        <v>50</v>
      </c>
      <c r="AK1276">
        <v>2</v>
      </c>
      <c r="AL1276">
        <v>0</v>
      </c>
      <c r="AM1276">
        <v>2</v>
      </c>
      <c r="AN1276">
        <v>0</v>
      </c>
      <c r="AO1276">
        <v>1</v>
      </c>
      <c r="AP1276">
        <v>5</v>
      </c>
      <c r="AQ1276">
        <v>0</v>
      </c>
      <c r="AR1276">
        <v>0</v>
      </c>
      <c r="AS1276">
        <v>0</v>
      </c>
      <c r="AT1276" t="s">
        <v>86</v>
      </c>
      <c r="AU1276" t="s">
        <v>86</v>
      </c>
      <c r="AV1276" t="s">
        <v>86</v>
      </c>
      <c r="AW1276" t="s">
        <v>86</v>
      </c>
      <c r="AX1276" t="s">
        <v>86</v>
      </c>
      <c r="AY1276" t="s">
        <v>86</v>
      </c>
      <c r="AZ1276" t="s">
        <v>86</v>
      </c>
      <c r="BA1276" t="s">
        <v>86</v>
      </c>
      <c r="BB1276" t="s">
        <v>86</v>
      </c>
      <c r="BC1276" t="s">
        <v>86</v>
      </c>
      <c r="BD1276" t="s">
        <v>86</v>
      </c>
      <c r="BE1276" t="s">
        <v>86</v>
      </c>
    </row>
    <row r="1277" spans="1:57" x14ac:dyDescent="0.45">
      <c r="A1277" t="s">
        <v>2786</v>
      </c>
      <c r="B1277" t="s">
        <v>77</v>
      </c>
      <c r="C1277" t="s">
        <v>2770</v>
      </c>
      <c r="D1277" t="s">
        <v>79</v>
      </c>
      <c r="E1277" s="2" t="str">
        <f t="shared" si="25"/>
        <v>FX22037304</v>
      </c>
      <c r="F1277" t="s">
        <v>80</v>
      </c>
      <c r="G1277" t="s">
        <v>80</v>
      </c>
      <c r="H1277" t="s">
        <v>81</v>
      </c>
      <c r="I1277" t="s">
        <v>2787</v>
      </c>
      <c r="J1277">
        <v>28</v>
      </c>
      <c r="K1277" t="s">
        <v>83</v>
      </c>
      <c r="L1277" t="s">
        <v>84</v>
      </c>
      <c r="M1277" t="s">
        <v>85</v>
      </c>
      <c r="N1277">
        <v>2</v>
      </c>
      <c r="O1277" s="1">
        <v>44637.492893518516</v>
      </c>
      <c r="P1277" s="1">
        <v>44637.500902777778</v>
      </c>
      <c r="Q1277">
        <v>548</v>
      </c>
      <c r="R1277">
        <v>144</v>
      </c>
      <c r="S1277" t="b">
        <v>0</v>
      </c>
      <c r="T1277" t="s">
        <v>86</v>
      </c>
      <c r="U1277" t="b">
        <v>0</v>
      </c>
      <c r="V1277" t="s">
        <v>1816</v>
      </c>
      <c r="W1277" s="1">
        <v>44637.495787037034</v>
      </c>
      <c r="X1277">
        <v>72</v>
      </c>
      <c r="Y1277">
        <v>21</v>
      </c>
      <c r="Z1277">
        <v>0</v>
      </c>
      <c r="AA1277">
        <v>21</v>
      </c>
      <c r="AB1277">
        <v>0</v>
      </c>
      <c r="AC1277">
        <v>2</v>
      </c>
      <c r="AD1277">
        <v>7</v>
      </c>
      <c r="AE1277">
        <v>0</v>
      </c>
      <c r="AF1277">
        <v>0</v>
      </c>
      <c r="AG1277">
        <v>0</v>
      </c>
      <c r="AH1277" t="s">
        <v>122</v>
      </c>
      <c r="AI1277" s="1">
        <v>44637.500902777778</v>
      </c>
      <c r="AJ1277">
        <v>72</v>
      </c>
      <c r="AK1277">
        <v>2</v>
      </c>
      <c r="AL1277">
        <v>0</v>
      </c>
      <c r="AM1277">
        <v>2</v>
      </c>
      <c r="AN1277">
        <v>0</v>
      </c>
      <c r="AO1277">
        <v>1</v>
      </c>
      <c r="AP1277">
        <v>5</v>
      </c>
      <c r="AQ1277">
        <v>0</v>
      </c>
      <c r="AR1277">
        <v>0</v>
      </c>
      <c r="AS1277">
        <v>0</v>
      </c>
      <c r="AT1277" t="s">
        <v>86</v>
      </c>
      <c r="AU1277" t="s">
        <v>86</v>
      </c>
      <c r="AV1277" t="s">
        <v>86</v>
      </c>
      <c r="AW1277" t="s">
        <v>86</v>
      </c>
      <c r="AX1277" t="s">
        <v>86</v>
      </c>
      <c r="AY1277" t="s">
        <v>86</v>
      </c>
      <c r="AZ1277" t="s">
        <v>86</v>
      </c>
      <c r="BA1277" t="s">
        <v>86</v>
      </c>
      <c r="BB1277" t="s">
        <v>86</v>
      </c>
      <c r="BC1277" t="s">
        <v>86</v>
      </c>
      <c r="BD1277" t="s">
        <v>86</v>
      </c>
      <c r="BE1277" t="s">
        <v>86</v>
      </c>
    </row>
    <row r="1278" spans="1:57" x14ac:dyDescent="0.45">
      <c r="A1278" t="s">
        <v>2788</v>
      </c>
      <c r="B1278" t="s">
        <v>77</v>
      </c>
      <c r="C1278" t="s">
        <v>2770</v>
      </c>
      <c r="D1278" t="s">
        <v>79</v>
      </c>
      <c r="E1278" s="2" t="str">
        <f t="shared" si="25"/>
        <v>FX22037304</v>
      </c>
      <c r="F1278" t="s">
        <v>80</v>
      </c>
      <c r="G1278" t="s">
        <v>80</v>
      </c>
      <c r="H1278" t="s">
        <v>81</v>
      </c>
      <c r="I1278" t="s">
        <v>2789</v>
      </c>
      <c r="J1278">
        <v>61</v>
      </c>
      <c r="K1278" t="s">
        <v>83</v>
      </c>
      <c r="L1278" t="s">
        <v>84</v>
      </c>
      <c r="M1278" t="s">
        <v>85</v>
      </c>
      <c r="N1278">
        <v>2</v>
      </c>
      <c r="O1278" s="1">
        <v>44637.493009259262</v>
      </c>
      <c r="P1278" s="1">
        <v>44637.50199074074</v>
      </c>
      <c r="Q1278">
        <v>474</v>
      </c>
      <c r="R1278">
        <v>302</v>
      </c>
      <c r="S1278" t="b">
        <v>0</v>
      </c>
      <c r="T1278" t="s">
        <v>86</v>
      </c>
      <c r="U1278" t="b">
        <v>0</v>
      </c>
      <c r="V1278" t="s">
        <v>2617</v>
      </c>
      <c r="W1278" s="1">
        <v>44637.497384259259</v>
      </c>
      <c r="X1278">
        <v>208</v>
      </c>
      <c r="Y1278">
        <v>56</v>
      </c>
      <c r="Z1278">
        <v>0</v>
      </c>
      <c r="AA1278">
        <v>56</v>
      </c>
      <c r="AB1278">
        <v>0</v>
      </c>
      <c r="AC1278">
        <v>8</v>
      </c>
      <c r="AD1278">
        <v>5</v>
      </c>
      <c r="AE1278">
        <v>0</v>
      </c>
      <c r="AF1278">
        <v>0</v>
      </c>
      <c r="AG1278">
        <v>0</v>
      </c>
      <c r="AH1278" t="s">
        <v>122</v>
      </c>
      <c r="AI1278" s="1">
        <v>44637.50199074074</v>
      </c>
      <c r="AJ1278">
        <v>94</v>
      </c>
      <c r="AK1278">
        <v>4</v>
      </c>
      <c r="AL1278">
        <v>0</v>
      </c>
      <c r="AM1278">
        <v>4</v>
      </c>
      <c r="AN1278">
        <v>0</v>
      </c>
      <c r="AO1278">
        <v>4</v>
      </c>
      <c r="AP1278">
        <v>1</v>
      </c>
      <c r="AQ1278">
        <v>0</v>
      </c>
      <c r="AR1278">
        <v>0</v>
      </c>
      <c r="AS1278">
        <v>0</v>
      </c>
      <c r="AT1278" t="s">
        <v>86</v>
      </c>
      <c r="AU1278" t="s">
        <v>86</v>
      </c>
      <c r="AV1278" t="s">
        <v>86</v>
      </c>
      <c r="AW1278" t="s">
        <v>86</v>
      </c>
      <c r="AX1278" t="s">
        <v>86</v>
      </c>
      <c r="AY1278" t="s">
        <v>86</v>
      </c>
      <c r="AZ1278" t="s">
        <v>86</v>
      </c>
      <c r="BA1278" t="s">
        <v>86</v>
      </c>
      <c r="BB1278" t="s">
        <v>86</v>
      </c>
      <c r="BC1278" t="s">
        <v>86</v>
      </c>
      <c r="BD1278" t="s">
        <v>86</v>
      </c>
      <c r="BE1278" t="s">
        <v>86</v>
      </c>
    </row>
    <row r="1279" spans="1:57" x14ac:dyDescent="0.45">
      <c r="A1279" t="s">
        <v>2790</v>
      </c>
      <c r="B1279" t="s">
        <v>77</v>
      </c>
      <c r="C1279" t="s">
        <v>2770</v>
      </c>
      <c r="D1279" t="s">
        <v>79</v>
      </c>
      <c r="E1279" s="2" t="str">
        <f t="shared" si="25"/>
        <v>FX22037304</v>
      </c>
      <c r="F1279" t="s">
        <v>80</v>
      </c>
      <c r="G1279" t="s">
        <v>80</v>
      </c>
      <c r="H1279" t="s">
        <v>81</v>
      </c>
      <c r="I1279" t="s">
        <v>2791</v>
      </c>
      <c r="J1279">
        <v>66</v>
      </c>
      <c r="K1279" t="s">
        <v>83</v>
      </c>
      <c r="L1279" t="s">
        <v>84</v>
      </c>
      <c r="M1279" t="s">
        <v>85</v>
      </c>
      <c r="N1279">
        <v>2</v>
      </c>
      <c r="O1279" s="1">
        <v>44637.493171296293</v>
      </c>
      <c r="P1279" s="1">
        <v>44637.510462962964</v>
      </c>
      <c r="Q1279">
        <v>630</v>
      </c>
      <c r="R1279">
        <v>864</v>
      </c>
      <c r="S1279" t="b">
        <v>0</v>
      </c>
      <c r="T1279" t="s">
        <v>86</v>
      </c>
      <c r="U1279" t="b">
        <v>0</v>
      </c>
      <c r="V1279" t="s">
        <v>1825</v>
      </c>
      <c r="W1279" s="1">
        <v>44637.504351851851</v>
      </c>
      <c r="X1279">
        <v>809</v>
      </c>
      <c r="Y1279">
        <v>51</v>
      </c>
      <c r="Z1279">
        <v>0</v>
      </c>
      <c r="AA1279">
        <v>51</v>
      </c>
      <c r="AB1279">
        <v>0</v>
      </c>
      <c r="AC1279">
        <v>9</v>
      </c>
      <c r="AD1279">
        <v>15</v>
      </c>
      <c r="AE1279">
        <v>0</v>
      </c>
      <c r="AF1279">
        <v>0</v>
      </c>
      <c r="AG1279">
        <v>0</v>
      </c>
      <c r="AH1279" t="s">
        <v>122</v>
      </c>
      <c r="AI1279" s="1">
        <v>44637.510462962964</v>
      </c>
      <c r="AJ1279">
        <v>55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15</v>
      </c>
      <c r="AQ1279">
        <v>0</v>
      </c>
      <c r="AR1279">
        <v>0</v>
      </c>
      <c r="AS1279">
        <v>0</v>
      </c>
      <c r="AT1279" t="s">
        <v>86</v>
      </c>
      <c r="AU1279" t="s">
        <v>86</v>
      </c>
      <c r="AV1279" t="s">
        <v>86</v>
      </c>
      <c r="AW1279" t="s">
        <v>86</v>
      </c>
      <c r="AX1279" t="s">
        <v>86</v>
      </c>
      <c r="AY1279" t="s">
        <v>86</v>
      </c>
      <c r="AZ1279" t="s">
        <v>86</v>
      </c>
      <c r="BA1279" t="s">
        <v>86</v>
      </c>
      <c r="BB1279" t="s">
        <v>86</v>
      </c>
      <c r="BC1279" t="s">
        <v>86</v>
      </c>
      <c r="BD1279" t="s">
        <v>86</v>
      </c>
      <c r="BE1279" t="s">
        <v>86</v>
      </c>
    </row>
    <row r="1280" spans="1:57" x14ac:dyDescent="0.45">
      <c r="A1280" t="s">
        <v>2792</v>
      </c>
      <c r="B1280" t="s">
        <v>77</v>
      </c>
      <c r="C1280" t="s">
        <v>2770</v>
      </c>
      <c r="D1280" t="s">
        <v>79</v>
      </c>
      <c r="E1280" s="2" t="str">
        <f t="shared" si="25"/>
        <v>FX22037304</v>
      </c>
      <c r="F1280" t="s">
        <v>80</v>
      </c>
      <c r="G1280" t="s">
        <v>80</v>
      </c>
      <c r="H1280" t="s">
        <v>81</v>
      </c>
      <c r="I1280" t="s">
        <v>2793</v>
      </c>
      <c r="J1280">
        <v>0</v>
      </c>
      <c r="K1280" t="s">
        <v>83</v>
      </c>
      <c r="L1280" t="s">
        <v>84</v>
      </c>
      <c r="M1280" t="s">
        <v>85</v>
      </c>
      <c r="N1280">
        <v>1</v>
      </c>
      <c r="O1280" s="1">
        <v>44637.49322916667</v>
      </c>
      <c r="P1280" s="1">
        <v>44637.497546296298</v>
      </c>
      <c r="Q1280">
        <v>168</v>
      </c>
      <c r="R1280">
        <v>205</v>
      </c>
      <c r="S1280" t="b">
        <v>0</v>
      </c>
      <c r="T1280" t="s">
        <v>86</v>
      </c>
      <c r="U1280" t="b">
        <v>0</v>
      </c>
      <c r="V1280" t="s">
        <v>815</v>
      </c>
      <c r="W1280" s="1">
        <v>44637.497546296298</v>
      </c>
      <c r="X1280">
        <v>167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37</v>
      </c>
      <c r="AF1280">
        <v>0</v>
      </c>
      <c r="AG1280">
        <v>2</v>
      </c>
      <c r="AH1280" t="s">
        <v>86</v>
      </c>
      <c r="AI1280" t="s">
        <v>86</v>
      </c>
      <c r="AJ1280" t="s">
        <v>86</v>
      </c>
      <c r="AK1280" t="s">
        <v>86</v>
      </c>
      <c r="AL1280" t="s">
        <v>86</v>
      </c>
      <c r="AM1280" t="s">
        <v>86</v>
      </c>
      <c r="AN1280" t="s">
        <v>86</v>
      </c>
      <c r="AO1280" t="s">
        <v>86</v>
      </c>
      <c r="AP1280" t="s">
        <v>86</v>
      </c>
      <c r="AQ1280" t="s">
        <v>86</v>
      </c>
      <c r="AR1280" t="s">
        <v>86</v>
      </c>
      <c r="AS1280" t="s">
        <v>86</v>
      </c>
      <c r="AT1280" t="s">
        <v>86</v>
      </c>
      <c r="AU1280" t="s">
        <v>86</v>
      </c>
      <c r="AV1280" t="s">
        <v>86</v>
      </c>
      <c r="AW1280" t="s">
        <v>86</v>
      </c>
      <c r="AX1280" t="s">
        <v>86</v>
      </c>
      <c r="AY1280" t="s">
        <v>86</v>
      </c>
      <c r="AZ1280" t="s">
        <v>86</v>
      </c>
      <c r="BA1280" t="s">
        <v>86</v>
      </c>
      <c r="BB1280" t="s">
        <v>86</v>
      </c>
      <c r="BC1280" t="s">
        <v>86</v>
      </c>
      <c r="BD1280" t="s">
        <v>86</v>
      </c>
      <c r="BE1280" t="s">
        <v>86</v>
      </c>
    </row>
    <row r="1281" spans="1:57" x14ac:dyDescent="0.45">
      <c r="A1281" t="s">
        <v>2794</v>
      </c>
      <c r="B1281" t="s">
        <v>77</v>
      </c>
      <c r="C1281" t="s">
        <v>2770</v>
      </c>
      <c r="D1281" t="s">
        <v>79</v>
      </c>
      <c r="E1281" s="2" t="str">
        <f t="shared" si="25"/>
        <v>FX22037304</v>
      </c>
      <c r="F1281" t="s">
        <v>80</v>
      </c>
      <c r="G1281" t="s">
        <v>80</v>
      </c>
      <c r="H1281" t="s">
        <v>81</v>
      </c>
      <c r="I1281" t="s">
        <v>2795</v>
      </c>
      <c r="J1281">
        <v>28</v>
      </c>
      <c r="K1281" t="s">
        <v>83</v>
      </c>
      <c r="L1281" t="s">
        <v>84</v>
      </c>
      <c r="M1281" t="s">
        <v>85</v>
      </c>
      <c r="N1281">
        <v>2</v>
      </c>
      <c r="O1281" s="1">
        <v>44637.49359953704</v>
      </c>
      <c r="P1281" s="1">
        <v>44637.502430555556</v>
      </c>
      <c r="Q1281">
        <v>483</v>
      </c>
      <c r="R1281">
        <v>280</v>
      </c>
      <c r="S1281" t="b">
        <v>0</v>
      </c>
      <c r="T1281" t="s">
        <v>86</v>
      </c>
      <c r="U1281" t="b">
        <v>0</v>
      </c>
      <c r="V1281" t="s">
        <v>1895</v>
      </c>
      <c r="W1281" s="1">
        <v>44637.498182870368</v>
      </c>
      <c r="X1281">
        <v>229</v>
      </c>
      <c r="Y1281">
        <v>21</v>
      </c>
      <c r="Z1281">
        <v>0</v>
      </c>
      <c r="AA1281">
        <v>21</v>
      </c>
      <c r="AB1281">
        <v>0</v>
      </c>
      <c r="AC1281">
        <v>13</v>
      </c>
      <c r="AD1281">
        <v>7</v>
      </c>
      <c r="AE1281">
        <v>0</v>
      </c>
      <c r="AF1281">
        <v>0</v>
      </c>
      <c r="AG1281">
        <v>0</v>
      </c>
      <c r="AH1281" t="s">
        <v>122</v>
      </c>
      <c r="AI1281" s="1">
        <v>44637.502430555556</v>
      </c>
      <c r="AJ1281">
        <v>37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7</v>
      </c>
      <c r="AQ1281">
        <v>0</v>
      </c>
      <c r="AR1281">
        <v>0</v>
      </c>
      <c r="AS1281">
        <v>0</v>
      </c>
      <c r="AT1281" t="s">
        <v>86</v>
      </c>
      <c r="AU1281" t="s">
        <v>86</v>
      </c>
      <c r="AV1281" t="s">
        <v>86</v>
      </c>
      <c r="AW1281" t="s">
        <v>86</v>
      </c>
      <c r="AX1281" t="s">
        <v>86</v>
      </c>
      <c r="AY1281" t="s">
        <v>86</v>
      </c>
      <c r="AZ1281" t="s">
        <v>86</v>
      </c>
      <c r="BA1281" t="s">
        <v>86</v>
      </c>
      <c r="BB1281" t="s">
        <v>86</v>
      </c>
      <c r="BC1281" t="s">
        <v>86</v>
      </c>
      <c r="BD1281" t="s">
        <v>86</v>
      </c>
      <c r="BE1281" t="s">
        <v>86</v>
      </c>
    </row>
    <row r="1282" spans="1:57" x14ac:dyDescent="0.45">
      <c r="A1282" t="s">
        <v>2796</v>
      </c>
      <c r="B1282" t="s">
        <v>77</v>
      </c>
      <c r="C1282" t="s">
        <v>2770</v>
      </c>
      <c r="D1282" t="s">
        <v>79</v>
      </c>
      <c r="E1282" s="2" t="str">
        <f t="shared" si="25"/>
        <v>FX22037304</v>
      </c>
      <c r="F1282" t="s">
        <v>80</v>
      </c>
      <c r="G1282" t="s">
        <v>80</v>
      </c>
      <c r="H1282" t="s">
        <v>81</v>
      </c>
      <c r="I1282" t="s">
        <v>2797</v>
      </c>
      <c r="J1282">
        <v>28</v>
      </c>
      <c r="K1282" t="s">
        <v>83</v>
      </c>
      <c r="L1282" t="s">
        <v>84</v>
      </c>
      <c r="M1282" t="s">
        <v>85</v>
      </c>
      <c r="N1282">
        <v>2</v>
      </c>
      <c r="O1282" s="1">
        <v>44637.49386574074</v>
      </c>
      <c r="P1282" s="1">
        <v>44637.503229166665</v>
      </c>
      <c r="Q1282">
        <v>388</v>
      </c>
      <c r="R1282">
        <v>421</v>
      </c>
      <c r="S1282" t="b">
        <v>0</v>
      </c>
      <c r="T1282" t="s">
        <v>86</v>
      </c>
      <c r="U1282" t="b">
        <v>0</v>
      </c>
      <c r="V1282" t="s">
        <v>1841</v>
      </c>
      <c r="W1282" s="1">
        <v>44637.499374999999</v>
      </c>
      <c r="X1282">
        <v>353</v>
      </c>
      <c r="Y1282">
        <v>21</v>
      </c>
      <c r="Z1282">
        <v>0</v>
      </c>
      <c r="AA1282">
        <v>21</v>
      </c>
      <c r="AB1282">
        <v>0</v>
      </c>
      <c r="AC1282">
        <v>5</v>
      </c>
      <c r="AD1282">
        <v>7</v>
      </c>
      <c r="AE1282">
        <v>0</v>
      </c>
      <c r="AF1282">
        <v>0</v>
      </c>
      <c r="AG1282">
        <v>0</v>
      </c>
      <c r="AH1282" t="s">
        <v>122</v>
      </c>
      <c r="AI1282" s="1">
        <v>44637.503229166665</v>
      </c>
      <c r="AJ1282">
        <v>68</v>
      </c>
      <c r="AK1282">
        <v>2</v>
      </c>
      <c r="AL1282">
        <v>0</v>
      </c>
      <c r="AM1282">
        <v>2</v>
      </c>
      <c r="AN1282">
        <v>0</v>
      </c>
      <c r="AO1282">
        <v>1</v>
      </c>
      <c r="AP1282">
        <v>5</v>
      </c>
      <c r="AQ1282">
        <v>0</v>
      </c>
      <c r="AR1282">
        <v>0</v>
      </c>
      <c r="AS1282">
        <v>0</v>
      </c>
      <c r="AT1282" t="s">
        <v>86</v>
      </c>
      <c r="AU1282" t="s">
        <v>86</v>
      </c>
      <c r="AV1282" t="s">
        <v>86</v>
      </c>
      <c r="AW1282" t="s">
        <v>86</v>
      </c>
      <c r="AX1282" t="s">
        <v>86</v>
      </c>
      <c r="AY1282" t="s">
        <v>86</v>
      </c>
      <c r="AZ1282" t="s">
        <v>86</v>
      </c>
      <c r="BA1282" t="s">
        <v>86</v>
      </c>
      <c r="BB1282" t="s">
        <v>86</v>
      </c>
      <c r="BC1282" t="s">
        <v>86</v>
      </c>
      <c r="BD1282" t="s">
        <v>86</v>
      </c>
      <c r="BE1282" t="s">
        <v>86</v>
      </c>
    </row>
    <row r="1283" spans="1:57" x14ac:dyDescent="0.45">
      <c r="A1283" t="s">
        <v>2798</v>
      </c>
      <c r="B1283" t="s">
        <v>77</v>
      </c>
      <c r="C1283" t="s">
        <v>2770</v>
      </c>
      <c r="D1283" t="s">
        <v>79</v>
      </c>
      <c r="E1283" s="2" t="str">
        <f t="shared" si="25"/>
        <v>FX22037304</v>
      </c>
      <c r="F1283" t="s">
        <v>80</v>
      </c>
      <c r="G1283" t="s">
        <v>80</v>
      </c>
      <c r="H1283" t="s">
        <v>81</v>
      </c>
      <c r="I1283" t="s">
        <v>2799</v>
      </c>
      <c r="J1283">
        <v>28</v>
      </c>
      <c r="K1283" t="s">
        <v>83</v>
      </c>
      <c r="L1283" t="s">
        <v>84</v>
      </c>
      <c r="M1283" t="s">
        <v>85</v>
      </c>
      <c r="N1283">
        <v>2</v>
      </c>
      <c r="O1283" s="1">
        <v>44637.494120370371</v>
      </c>
      <c r="P1283" s="1">
        <v>44637.503842592596</v>
      </c>
      <c r="Q1283">
        <v>691</v>
      </c>
      <c r="R1283">
        <v>149</v>
      </c>
      <c r="S1283" t="b">
        <v>0</v>
      </c>
      <c r="T1283" t="s">
        <v>86</v>
      </c>
      <c r="U1283" t="b">
        <v>0</v>
      </c>
      <c r="V1283" t="s">
        <v>1816</v>
      </c>
      <c r="W1283" s="1">
        <v>44637.496689814812</v>
      </c>
      <c r="X1283">
        <v>77</v>
      </c>
      <c r="Y1283">
        <v>21</v>
      </c>
      <c r="Z1283">
        <v>0</v>
      </c>
      <c r="AA1283">
        <v>21</v>
      </c>
      <c r="AB1283">
        <v>0</v>
      </c>
      <c r="AC1283">
        <v>0</v>
      </c>
      <c r="AD1283">
        <v>7</v>
      </c>
      <c r="AE1283">
        <v>0</v>
      </c>
      <c r="AF1283">
        <v>0</v>
      </c>
      <c r="AG1283">
        <v>0</v>
      </c>
      <c r="AH1283" t="s">
        <v>122</v>
      </c>
      <c r="AI1283" s="1">
        <v>44637.503842592596</v>
      </c>
      <c r="AJ1283">
        <v>53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7</v>
      </c>
      <c r="AQ1283">
        <v>0</v>
      </c>
      <c r="AR1283">
        <v>0</v>
      </c>
      <c r="AS1283">
        <v>0</v>
      </c>
      <c r="AT1283" t="s">
        <v>86</v>
      </c>
      <c r="AU1283" t="s">
        <v>86</v>
      </c>
      <c r="AV1283" t="s">
        <v>86</v>
      </c>
      <c r="AW1283" t="s">
        <v>86</v>
      </c>
      <c r="AX1283" t="s">
        <v>86</v>
      </c>
      <c r="AY1283" t="s">
        <v>86</v>
      </c>
      <c r="AZ1283" t="s">
        <v>86</v>
      </c>
      <c r="BA1283" t="s">
        <v>86</v>
      </c>
      <c r="BB1283" t="s">
        <v>86</v>
      </c>
      <c r="BC1283" t="s">
        <v>86</v>
      </c>
      <c r="BD1283" t="s">
        <v>86</v>
      </c>
      <c r="BE1283" t="s">
        <v>86</v>
      </c>
    </row>
    <row r="1284" spans="1:57" x14ac:dyDescent="0.45">
      <c r="A1284" t="s">
        <v>2800</v>
      </c>
      <c r="B1284" t="s">
        <v>77</v>
      </c>
      <c r="C1284" t="s">
        <v>2770</v>
      </c>
      <c r="D1284" t="s">
        <v>79</v>
      </c>
      <c r="E1284" s="2" t="str">
        <f t="shared" si="25"/>
        <v>FX22037304</v>
      </c>
      <c r="F1284" t="s">
        <v>80</v>
      </c>
      <c r="G1284" t="s">
        <v>80</v>
      </c>
      <c r="H1284" t="s">
        <v>81</v>
      </c>
      <c r="I1284" t="s">
        <v>2793</v>
      </c>
      <c r="J1284">
        <v>0</v>
      </c>
      <c r="K1284" t="s">
        <v>83</v>
      </c>
      <c r="L1284" t="s">
        <v>84</v>
      </c>
      <c r="M1284" t="s">
        <v>85</v>
      </c>
      <c r="N1284">
        <v>2</v>
      </c>
      <c r="O1284" s="1">
        <v>44637.49790509259</v>
      </c>
      <c r="P1284" s="1">
        <v>44637.508263888885</v>
      </c>
      <c r="Q1284">
        <v>9</v>
      </c>
      <c r="R1284">
        <v>886</v>
      </c>
      <c r="S1284" t="b">
        <v>0</v>
      </c>
      <c r="T1284" t="s">
        <v>86</v>
      </c>
      <c r="U1284" t="b">
        <v>1</v>
      </c>
      <c r="V1284" t="s">
        <v>1986</v>
      </c>
      <c r="W1284" s="1">
        <v>44637.501793981479</v>
      </c>
      <c r="X1284">
        <v>335</v>
      </c>
      <c r="Y1284">
        <v>74</v>
      </c>
      <c r="Z1284">
        <v>0</v>
      </c>
      <c r="AA1284">
        <v>74</v>
      </c>
      <c r="AB1284">
        <v>0</v>
      </c>
      <c r="AC1284">
        <v>48</v>
      </c>
      <c r="AD1284">
        <v>-74</v>
      </c>
      <c r="AE1284">
        <v>0</v>
      </c>
      <c r="AF1284">
        <v>0</v>
      </c>
      <c r="AG1284">
        <v>0</v>
      </c>
      <c r="AH1284" t="s">
        <v>91</v>
      </c>
      <c r="AI1284" s="1">
        <v>44637.508263888885</v>
      </c>
      <c r="AJ1284">
        <v>551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-74</v>
      </c>
      <c r="AQ1284">
        <v>0</v>
      </c>
      <c r="AR1284">
        <v>0</v>
      </c>
      <c r="AS1284">
        <v>0</v>
      </c>
      <c r="AT1284" t="s">
        <v>86</v>
      </c>
      <c r="AU1284" t="s">
        <v>86</v>
      </c>
      <c r="AV1284" t="s">
        <v>86</v>
      </c>
      <c r="AW1284" t="s">
        <v>86</v>
      </c>
      <c r="AX1284" t="s">
        <v>86</v>
      </c>
      <c r="AY1284" t="s">
        <v>86</v>
      </c>
      <c r="AZ1284" t="s">
        <v>86</v>
      </c>
      <c r="BA1284" t="s">
        <v>86</v>
      </c>
      <c r="BB1284" t="s">
        <v>86</v>
      </c>
      <c r="BC1284" t="s">
        <v>86</v>
      </c>
      <c r="BD1284" t="s">
        <v>86</v>
      </c>
      <c r="BE1284" t="s">
        <v>86</v>
      </c>
    </row>
    <row r="1285" spans="1:57" x14ac:dyDescent="0.45">
      <c r="A1285" t="s">
        <v>2801</v>
      </c>
      <c r="B1285" t="s">
        <v>77</v>
      </c>
      <c r="C1285" t="s">
        <v>2802</v>
      </c>
      <c r="D1285" t="s">
        <v>79</v>
      </c>
      <c r="E1285" s="2" t="str">
        <f>HYPERLINK("capsilon://?command=openfolder&amp;siteaddress=FAM.docvelocity-na8.net&amp;folderid=FXE319BDD8-C939-EED0-EC03-41AB20CEA64E","FX22037434")</f>
        <v>FX22037434</v>
      </c>
      <c r="F1285" t="s">
        <v>80</v>
      </c>
      <c r="G1285" t="s">
        <v>80</v>
      </c>
      <c r="H1285" t="s">
        <v>81</v>
      </c>
      <c r="I1285" t="s">
        <v>2803</v>
      </c>
      <c r="J1285">
        <v>96</v>
      </c>
      <c r="K1285" t="s">
        <v>83</v>
      </c>
      <c r="L1285" t="s">
        <v>84</v>
      </c>
      <c r="M1285" t="s">
        <v>85</v>
      </c>
      <c r="N1285">
        <v>1</v>
      </c>
      <c r="O1285" s="1">
        <v>44637.499201388891</v>
      </c>
      <c r="P1285" s="1">
        <v>44637.502395833333</v>
      </c>
      <c r="Q1285">
        <v>11</v>
      </c>
      <c r="R1285">
        <v>265</v>
      </c>
      <c r="S1285" t="b">
        <v>0</v>
      </c>
      <c r="T1285" t="s">
        <v>86</v>
      </c>
      <c r="U1285" t="b">
        <v>0</v>
      </c>
      <c r="V1285" t="s">
        <v>1982</v>
      </c>
      <c r="W1285" s="1">
        <v>44637.502395833333</v>
      </c>
      <c r="X1285">
        <v>265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96</v>
      </c>
      <c r="AE1285">
        <v>84</v>
      </c>
      <c r="AF1285">
        <v>0</v>
      </c>
      <c r="AG1285">
        <v>4</v>
      </c>
      <c r="AH1285" t="s">
        <v>86</v>
      </c>
      <c r="AI1285" t="s">
        <v>86</v>
      </c>
      <c r="AJ1285" t="s">
        <v>86</v>
      </c>
      <c r="AK1285" t="s">
        <v>86</v>
      </c>
      <c r="AL1285" t="s">
        <v>86</v>
      </c>
      <c r="AM1285" t="s">
        <v>86</v>
      </c>
      <c r="AN1285" t="s">
        <v>86</v>
      </c>
      <c r="AO1285" t="s">
        <v>86</v>
      </c>
      <c r="AP1285" t="s">
        <v>86</v>
      </c>
      <c r="AQ1285" t="s">
        <v>86</v>
      </c>
      <c r="AR1285" t="s">
        <v>86</v>
      </c>
      <c r="AS1285" t="s">
        <v>86</v>
      </c>
      <c r="AT1285" t="s">
        <v>86</v>
      </c>
      <c r="AU1285" t="s">
        <v>86</v>
      </c>
      <c r="AV1285" t="s">
        <v>86</v>
      </c>
      <c r="AW1285" t="s">
        <v>86</v>
      </c>
      <c r="AX1285" t="s">
        <v>86</v>
      </c>
      <c r="AY1285" t="s">
        <v>86</v>
      </c>
      <c r="AZ1285" t="s">
        <v>86</v>
      </c>
      <c r="BA1285" t="s">
        <v>86</v>
      </c>
      <c r="BB1285" t="s">
        <v>86</v>
      </c>
      <c r="BC1285" t="s">
        <v>86</v>
      </c>
      <c r="BD1285" t="s">
        <v>86</v>
      </c>
      <c r="BE1285" t="s">
        <v>86</v>
      </c>
    </row>
    <row r="1286" spans="1:57" x14ac:dyDescent="0.45">
      <c r="A1286" t="s">
        <v>2804</v>
      </c>
      <c r="B1286" t="s">
        <v>77</v>
      </c>
      <c r="C1286" t="s">
        <v>2685</v>
      </c>
      <c r="D1286" t="s">
        <v>79</v>
      </c>
      <c r="E1286" s="2" t="str">
        <f>HYPERLINK("capsilon://?command=openfolder&amp;siteaddress=FAM.docvelocity-na8.net&amp;folderid=FX019FAB9C-29C1-4DE2-B1C8-A6B1987A47B5","FX22036421")</f>
        <v>FX22036421</v>
      </c>
      <c r="F1286" t="s">
        <v>80</v>
      </c>
      <c r="G1286" t="s">
        <v>80</v>
      </c>
      <c r="H1286" t="s">
        <v>81</v>
      </c>
      <c r="I1286" t="s">
        <v>2755</v>
      </c>
      <c r="J1286">
        <v>140</v>
      </c>
      <c r="K1286" t="s">
        <v>83</v>
      </c>
      <c r="L1286" t="s">
        <v>84</v>
      </c>
      <c r="M1286" t="s">
        <v>85</v>
      </c>
      <c r="N1286">
        <v>2</v>
      </c>
      <c r="O1286" s="1">
        <v>44637.499236111114</v>
      </c>
      <c r="P1286" s="1">
        <v>44637.509814814817</v>
      </c>
      <c r="Q1286">
        <v>273</v>
      </c>
      <c r="R1286">
        <v>641</v>
      </c>
      <c r="S1286" t="b">
        <v>0</v>
      </c>
      <c r="T1286" t="s">
        <v>86</v>
      </c>
      <c r="U1286" t="b">
        <v>1</v>
      </c>
      <c r="V1286" t="s">
        <v>1780</v>
      </c>
      <c r="W1286" s="1">
        <v>44637.504548611112</v>
      </c>
      <c r="X1286">
        <v>458</v>
      </c>
      <c r="Y1286">
        <v>105</v>
      </c>
      <c r="Z1286">
        <v>0</v>
      </c>
      <c r="AA1286">
        <v>105</v>
      </c>
      <c r="AB1286">
        <v>0</v>
      </c>
      <c r="AC1286">
        <v>20</v>
      </c>
      <c r="AD1286">
        <v>35</v>
      </c>
      <c r="AE1286">
        <v>0</v>
      </c>
      <c r="AF1286">
        <v>0</v>
      </c>
      <c r="AG1286">
        <v>0</v>
      </c>
      <c r="AH1286" t="s">
        <v>122</v>
      </c>
      <c r="AI1286" s="1">
        <v>44637.509814814817</v>
      </c>
      <c r="AJ1286">
        <v>183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35</v>
      </c>
      <c r="AQ1286">
        <v>0</v>
      </c>
      <c r="AR1286">
        <v>0</v>
      </c>
      <c r="AS1286">
        <v>0</v>
      </c>
      <c r="AT1286" t="s">
        <v>86</v>
      </c>
      <c r="AU1286" t="s">
        <v>86</v>
      </c>
      <c r="AV1286" t="s">
        <v>86</v>
      </c>
      <c r="AW1286" t="s">
        <v>86</v>
      </c>
      <c r="AX1286" t="s">
        <v>86</v>
      </c>
      <c r="AY1286" t="s">
        <v>86</v>
      </c>
      <c r="AZ1286" t="s">
        <v>86</v>
      </c>
      <c r="BA1286" t="s">
        <v>86</v>
      </c>
      <c r="BB1286" t="s">
        <v>86</v>
      </c>
      <c r="BC1286" t="s">
        <v>86</v>
      </c>
      <c r="BD1286" t="s">
        <v>86</v>
      </c>
      <c r="BE1286" t="s">
        <v>86</v>
      </c>
    </row>
    <row r="1287" spans="1:57" x14ac:dyDescent="0.45">
      <c r="A1287" t="s">
        <v>2805</v>
      </c>
      <c r="B1287" t="s">
        <v>77</v>
      </c>
      <c r="C1287" t="s">
        <v>2750</v>
      </c>
      <c r="D1287" t="s">
        <v>79</v>
      </c>
      <c r="E1287" s="2" t="str">
        <f>HYPERLINK("capsilon://?command=openfolder&amp;siteaddress=FAM.docvelocity-na8.net&amp;folderid=FXDC5DBB46-2D01-6DD5-FD2C-D4CCBBE0B72C","FX22037557")</f>
        <v>FX22037557</v>
      </c>
      <c r="F1287" t="s">
        <v>80</v>
      </c>
      <c r="G1287" t="s">
        <v>80</v>
      </c>
      <c r="H1287" t="s">
        <v>81</v>
      </c>
      <c r="I1287" t="s">
        <v>2751</v>
      </c>
      <c r="J1287">
        <v>110</v>
      </c>
      <c r="K1287" t="s">
        <v>83</v>
      </c>
      <c r="L1287" t="s">
        <v>84</v>
      </c>
      <c r="M1287" t="s">
        <v>85</v>
      </c>
      <c r="N1287">
        <v>2</v>
      </c>
      <c r="O1287" s="1">
        <v>44637.5000462963</v>
      </c>
      <c r="P1287" s="1">
        <v>44637.559317129628</v>
      </c>
      <c r="Q1287">
        <v>2431</v>
      </c>
      <c r="R1287">
        <v>2690</v>
      </c>
      <c r="S1287" t="b">
        <v>0</v>
      </c>
      <c r="T1287" t="s">
        <v>86</v>
      </c>
      <c r="U1287" t="b">
        <v>1</v>
      </c>
      <c r="V1287" t="s">
        <v>1841</v>
      </c>
      <c r="W1287" s="1">
        <v>44637.518113425926</v>
      </c>
      <c r="X1287">
        <v>1555</v>
      </c>
      <c r="Y1287">
        <v>102</v>
      </c>
      <c r="Z1287">
        <v>0</v>
      </c>
      <c r="AA1287">
        <v>102</v>
      </c>
      <c r="AB1287">
        <v>0</v>
      </c>
      <c r="AC1287">
        <v>30</v>
      </c>
      <c r="AD1287">
        <v>8</v>
      </c>
      <c r="AE1287">
        <v>0</v>
      </c>
      <c r="AF1287">
        <v>0</v>
      </c>
      <c r="AG1287">
        <v>0</v>
      </c>
      <c r="AH1287" t="s">
        <v>91</v>
      </c>
      <c r="AI1287" s="1">
        <v>44637.559317129628</v>
      </c>
      <c r="AJ1287">
        <v>375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8</v>
      </c>
      <c r="AQ1287">
        <v>0</v>
      </c>
      <c r="AR1287">
        <v>0</v>
      </c>
      <c r="AS1287">
        <v>0</v>
      </c>
      <c r="AT1287" t="s">
        <v>86</v>
      </c>
      <c r="AU1287" t="s">
        <v>86</v>
      </c>
      <c r="AV1287" t="s">
        <v>86</v>
      </c>
      <c r="AW1287" t="s">
        <v>86</v>
      </c>
      <c r="AX1287" t="s">
        <v>86</v>
      </c>
      <c r="AY1287" t="s">
        <v>86</v>
      </c>
      <c r="AZ1287" t="s">
        <v>86</v>
      </c>
      <c r="BA1287" t="s">
        <v>86</v>
      </c>
      <c r="BB1287" t="s">
        <v>86</v>
      </c>
      <c r="BC1287" t="s">
        <v>86</v>
      </c>
      <c r="BD1287" t="s">
        <v>86</v>
      </c>
      <c r="BE1287" t="s">
        <v>86</v>
      </c>
    </row>
    <row r="1288" spans="1:57" x14ac:dyDescent="0.45">
      <c r="A1288" t="s">
        <v>2806</v>
      </c>
      <c r="B1288" t="s">
        <v>77</v>
      </c>
      <c r="C1288" t="s">
        <v>2802</v>
      </c>
      <c r="D1288" t="s">
        <v>79</v>
      </c>
      <c r="E1288" s="2" t="str">
        <f>HYPERLINK("capsilon://?command=openfolder&amp;siteaddress=FAM.docvelocity-na8.net&amp;folderid=FXE319BDD8-C939-EED0-EC03-41AB20CEA64E","FX22037434")</f>
        <v>FX22037434</v>
      </c>
      <c r="F1288" t="s">
        <v>80</v>
      </c>
      <c r="G1288" t="s">
        <v>80</v>
      </c>
      <c r="H1288" t="s">
        <v>81</v>
      </c>
      <c r="I1288" t="s">
        <v>2803</v>
      </c>
      <c r="J1288">
        <v>148</v>
      </c>
      <c r="K1288" t="s">
        <v>83</v>
      </c>
      <c r="L1288" t="s">
        <v>84</v>
      </c>
      <c r="M1288" t="s">
        <v>85</v>
      </c>
      <c r="N1288">
        <v>2</v>
      </c>
      <c r="O1288" s="1">
        <v>44637.503194444442</v>
      </c>
      <c r="P1288" s="1">
        <v>44637.512280092589</v>
      </c>
      <c r="Q1288">
        <v>104</v>
      </c>
      <c r="R1288">
        <v>681</v>
      </c>
      <c r="S1288" t="b">
        <v>0</v>
      </c>
      <c r="T1288" t="s">
        <v>86</v>
      </c>
      <c r="U1288" t="b">
        <v>1</v>
      </c>
      <c r="V1288" t="s">
        <v>1982</v>
      </c>
      <c r="W1288" s="1">
        <v>44637.50708333333</v>
      </c>
      <c r="X1288">
        <v>335</v>
      </c>
      <c r="Y1288">
        <v>114</v>
      </c>
      <c r="Z1288">
        <v>0</v>
      </c>
      <c r="AA1288">
        <v>114</v>
      </c>
      <c r="AB1288">
        <v>0</v>
      </c>
      <c r="AC1288">
        <v>2</v>
      </c>
      <c r="AD1288">
        <v>34</v>
      </c>
      <c r="AE1288">
        <v>0</v>
      </c>
      <c r="AF1288">
        <v>0</v>
      </c>
      <c r="AG1288">
        <v>0</v>
      </c>
      <c r="AH1288" t="s">
        <v>91</v>
      </c>
      <c r="AI1288" s="1">
        <v>44637.512280092589</v>
      </c>
      <c r="AJ1288">
        <v>346</v>
      </c>
      <c r="AK1288">
        <v>2</v>
      </c>
      <c r="AL1288">
        <v>0</v>
      </c>
      <c r="AM1288">
        <v>2</v>
      </c>
      <c r="AN1288">
        <v>0</v>
      </c>
      <c r="AO1288">
        <v>2</v>
      </c>
      <c r="AP1288">
        <v>32</v>
      </c>
      <c r="AQ1288">
        <v>0</v>
      </c>
      <c r="AR1288">
        <v>0</v>
      </c>
      <c r="AS1288">
        <v>0</v>
      </c>
      <c r="AT1288" t="s">
        <v>86</v>
      </c>
      <c r="AU1288" t="s">
        <v>86</v>
      </c>
      <c r="AV1288" t="s">
        <v>86</v>
      </c>
      <c r="AW1288" t="s">
        <v>86</v>
      </c>
      <c r="AX1288" t="s">
        <v>86</v>
      </c>
      <c r="AY1288" t="s">
        <v>86</v>
      </c>
      <c r="AZ1288" t="s">
        <v>86</v>
      </c>
      <c r="BA1288" t="s">
        <v>86</v>
      </c>
      <c r="BB1288" t="s">
        <v>86</v>
      </c>
      <c r="BC1288" t="s">
        <v>86</v>
      </c>
      <c r="BD1288" t="s">
        <v>86</v>
      </c>
      <c r="BE1288" t="s">
        <v>86</v>
      </c>
    </row>
    <row r="1289" spans="1:57" x14ac:dyDescent="0.45">
      <c r="A1289" t="s">
        <v>2807</v>
      </c>
      <c r="B1289" t="s">
        <v>77</v>
      </c>
      <c r="C1289" t="s">
        <v>2808</v>
      </c>
      <c r="D1289" t="s">
        <v>79</v>
      </c>
      <c r="E1289" s="2" t="str">
        <f t="shared" ref="E1289:E1294" si="26">HYPERLINK("capsilon://?command=openfolder&amp;siteaddress=FAM.docvelocity-na8.net&amp;folderid=FXA454AA07-60F6-3BEE-9A10-C0B4ECCE1D8A","FX22037178")</f>
        <v>FX22037178</v>
      </c>
      <c r="F1289" t="s">
        <v>80</v>
      </c>
      <c r="G1289" t="s">
        <v>80</v>
      </c>
      <c r="H1289" t="s">
        <v>81</v>
      </c>
      <c r="I1289" t="s">
        <v>2809</v>
      </c>
      <c r="J1289">
        <v>28</v>
      </c>
      <c r="K1289" t="s">
        <v>83</v>
      </c>
      <c r="L1289" t="s">
        <v>84</v>
      </c>
      <c r="M1289" t="s">
        <v>85</v>
      </c>
      <c r="N1289">
        <v>2</v>
      </c>
      <c r="O1289" s="1">
        <v>44637.504664351851</v>
      </c>
      <c r="P1289" s="1">
        <v>44637.511053240742</v>
      </c>
      <c r="Q1289">
        <v>304</v>
      </c>
      <c r="R1289">
        <v>248</v>
      </c>
      <c r="S1289" t="b">
        <v>0</v>
      </c>
      <c r="T1289" t="s">
        <v>86</v>
      </c>
      <c r="U1289" t="b">
        <v>0</v>
      </c>
      <c r="V1289" t="s">
        <v>2108</v>
      </c>
      <c r="W1289" s="1">
        <v>44637.507060185184</v>
      </c>
      <c r="X1289">
        <v>198</v>
      </c>
      <c r="Y1289">
        <v>21</v>
      </c>
      <c r="Z1289">
        <v>0</v>
      </c>
      <c r="AA1289">
        <v>21</v>
      </c>
      <c r="AB1289">
        <v>0</v>
      </c>
      <c r="AC1289">
        <v>1</v>
      </c>
      <c r="AD1289">
        <v>7</v>
      </c>
      <c r="AE1289">
        <v>0</v>
      </c>
      <c r="AF1289">
        <v>0</v>
      </c>
      <c r="AG1289">
        <v>0</v>
      </c>
      <c r="AH1289" t="s">
        <v>122</v>
      </c>
      <c r="AI1289" s="1">
        <v>44637.511053240742</v>
      </c>
      <c r="AJ1289">
        <v>50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7</v>
      </c>
      <c r="AQ1289">
        <v>0</v>
      </c>
      <c r="AR1289">
        <v>0</v>
      </c>
      <c r="AS1289">
        <v>0</v>
      </c>
      <c r="AT1289" t="s">
        <v>86</v>
      </c>
      <c r="AU1289" t="s">
        <v>86</v>
      </c>
      <c r="AV1289" t="s">
        <v>86</v>
      </c>
      <c r="AW1289" t="s">
        <v>86</v>
      </c>
      <c r="AX1289" t="s">
        <v>86</v>
      </c>
      <c r="AY1289" t="s">
        <v>86</v>
      </c>
      <c r="AZ1289" t="s">
        <v>86</v>
      </c>
      <c r="BA1289" t="s">
        <v>86</v>
      </c>
      <c r="BB1289" t="s">
        <v>86</v>
      </c>
      <c r="BC1289" t="s">
        <v>86</v>
      </c>
      <c r="BD1289" t="s">
        <v>86</v>
      </c>
      <c r="BE1289" t="s">
        <v>86</v>
      </c>
    </row>
    <row r="1290" spans="1:57" x14ac:dyDescent="0.45">
      <c r="A1290" t="s">
        <v>2810</v>
      </c>
      <c r="B1290" t="s">
        <v>77</v>
      </c>
      <c r="C1290" t="s">
        <v>2808</v>
      </c>
      <c r="D1290" t="s">
        <v>79</v>
      </c>
      <c r="E1290" s="2" t="str">
        <f t="shared" si="26"/>
        <v>FX22037178</v>
      </c>
      <c r="F1290" t="s">
        <v>80</v>
      </c>
      <c r="G1290" t="s">
        <v>80</v>
      </c>
      <c r="H1290" t="s">
        <v>81</v>
      </c>
      <c r="I1290" t="s">
        <v>2811</v>
      </c>
      <c r="J1290">
        <v>28</v>
      </c>
      <c r="K1290" t="s">
        <v>83</v>
      </c>
      <c r="L1290" t="s">
        <v>84</v>
      </c>
      <c r="M1290" t="s">
        <v>85</v>
      </c>
      <c r="N1290">
        <v>2</v>
      </c>
      <c r="O1290" s="1">
        <v>44637.504918981482</v>
      </c>
      <c r="P1290" s="1">
        <v>44637.512013888889</v>
      </c>
      <c r="Q1290">
        <v>17</v>
      </c>
      <c r="R1290">
        <v>596</v>
      </c>
      <c r="S1290" t="b">
        <v>0</v>
      </c>
      <c r="T1290" t="s">
        <v>86</v>
      </c>
      <c r="U1290" t="b">
        <v>0</v>
      </c>
      <c r="V1290" t="s">
        <v>2086</v>
      </c>
      <c r="W1290" s="1">
        <v>44637.511041666665</v>
      </c>
      <c r="X1290">
        <v>514</v>
      </c>
      <c r="Y1290">
        <v>21</v>
      </c>
      <c r="Z1290">
        <v>0</v>
      </c>
      <c r="AA1290">
        <v>21</v>
      </c>
      <c r="AB1290">
        <v>0</v>
      </c>
      <c r="AC1290">
        <v>11</v>
      </c>
      <c r="AD1290">
        <v>7</v>
      </c>
      <c r="AE1290">
        <v>0</v>
      </c>
      <c r="AF1290">
        <v>0</v>
      </c>
      <c r="AG1290">
        <v>0</v>
      </c>
      <c r="AH1290" t="s">
        <v>122</v>
      </c>
      <c r="AI1290" s="1">
        <v>44637.512013888889</v>
      </c>
      <c r="AJ1290">
        <v>82</v>
      </c>
      <c r="AK1290">
        <v>1</v>
      </c>
      <c r="AL1290">
        <v>0</v>
      </c>
      <c r="AM1290">
        <v>1</v>
      </c>
      <c r="AN1290">
        <v>0</v>
      </c>
      <c r="AO1290">
        <v>1</v>
      </c>
      <c r="AP1290">
        <v>6</v>
      </c>
      <c r="AQ1290">
        <v>0</v>
      </c>
      <c r="AR1290">
        <v>0</v>
      </c>
      <c r="AS1290">
        <v>0</v>
      </c>
      <c r="AT1290" t="s">
        <v>86</v>
      </c>
      <c r="AU1290" t="s">
        <v>86</v>
      </c>
      <c r="AV1290" t="s">
        <v>86</v>
      </c>
      <c r="AW1290" t="s">
        <v>86</v>
      </c>
      <c r="AX1290" t="s">
        <v>86</v>
      </c>
      <c r="AY1290" t="s">
        <v>86</v>
      </c>
      <c r="AZ1290" t="s">
        <v>86</v>
      </c>
      <c r="BA1290" t="s">
        <v>86</v>
      </c>
      <c r="BB1290" t="s">
        <v>86</v>
      </c>
      <c r="BC1290" t="s">
        <v>86</v>
      </c>
      <c r="BD1290" t="s">
        <v>86</v>
      </c>
      <c r="BE1290" t="s">
        <v>86</v>
      </c>
    </row>
    <row r="1291" spans="1:57" x14ac:dyDescent="0.45">
      <c r="A1291" t="s">
        <v>2812</v>
      </c>
      <c r="B1291" t="s">
        <v>77</v>
      </c>
      <c r="C1291" t="s">
        <v>2808</v>
      </c>
      <c r="D1291" t="s">
        <v>79</v>
      </c>
      <c r="E1291" s="2" t="str">
        <f t="shared" si="26"/>
        <v>FX22037178</v>
      </c>
      <c r="F1291" t="s">
        <v>80</v>
      </c>
      <c r="G1291" t="s">
        <v>80</v>
      </c>
      <c r="H1291" t="s">
        <v>81</v>
      </c>
      <c r="I1291" t="s">
        <v>2813</v>
      </c>
      <c r="J1291">
        <v>28</v>
      </c>
      <c r="K1291" t="s">
        <v>83</v>
      </c>
      <c r="L1291" t="s">
        <v>84</v>
      </c>
      <c r="M1291" t="s">
        <v>85</v>
      </c>
      <c r="N1291">
        <v>2</v>
      </c>
      <c r="O1291" s="1">
        <v>44637.50509259259</v>
      </c>
      <c r="P1291" s="1">
        <v>44637.513321759259</v>
      </c>
      <c r="Q1291">
        <v>342</v>
      </c>
      <c r="R1291">
        <v>369</v>
      </c>
      <c r="S1291" t="b">
        <v>0</v>
      </c>
      <c r="T1291" t="s">
        <v>86</v>
      </c>
      <c r="U1291" t="b">
        <v>0</v>
      </c>
      <c r="V1291" t="s">
        <v>1797</v>
      </c>
      <c r="W1291" s="1">
        <v>44637.5075</v>
      </c>
      <c r="X1291">
        <v>207</v>
      </c>
      <c r="Y1291">
        <v>21</v>
      </c>
      <c r="Z1291">
        <v>0</v>
      </c>
      <c r="AA1291">
        <v>21</v>
      </c>
      <c r="AB1291">
        <v>0</v>
      </c>
      <c r="AC1291">
        <v>6</v>
      </c>
      <c r="AD1291">
        <v>7</v>
      </c>
      <c r="AE1291">
        <v>0</v>
      </c>
      <c r="AF1291">
        <v>0</v>
      </c>
      <c r="AG1291">
        <v>0</v>
      </c>
      <c r="AH1291" t="s">
        <v>106</v>
      </c>
      <c r="AI1291" s="1">
        <v>44637.513321759259</v>
      </c>
      <c r="AJ1291">
        <v>162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7</v>
      </c>
      <c r="AQ1291">
        <v>0</v>
      </c>
      <c r="AR1291">
        <v>0</v>
      </c>
      <c r="AS1291">
        <v>0</v>
      </c>
      <c r="AT1291" t="s">
        <v>86</v>
      </c>
      <c r="AU1291" t="s">
        <v>86</v>
      </c>
      <c r="AV1291" t="s">
        <v>86</v>
      </c>
      <c r="AW1291" t="s">
        <v>86</v>
      </c>
      <c r="AX1291" t="s">
        <v>86</v>
      </c>
      <c r="AY1291" t="s">
        <v>86</v>
      </c>
      <c r="AZ1291" t="s">
        <v>86</v>
      </c>
      <c r="BA1291" t="s">
        <v>86</v>
      </c>
      <c r="BB1291" t="s">
        <v>86</v>
      </c>
      <c r="BC1291" t="s">
        <v>86</v>
      </c>
      <c r="BD1291" t="s">
        <v>86</v>
      </c>
      <c r="BE1291" t="s">
        <v>86</v>
      </c>
    </row>
    <row r="1292" spans="1:57" x14ac:dyDescent="0.45">
      <c r="A1292" t="s">
        <v>2814</v>
      </c>
      <c r="B1292" t="s">
        <v>77</v>
      </c>
      <c r="C1292" t="s">
        <v>2808</v>
      </c>
      <c r="D1292" t="s">
        <v>79</v>
      </c>
      <c r="E1292" s="2" t="str">
        <f t="shared" si="26"/>
        <v>FX22037178</v>
      </c>
      <c r="F1292" t="s">
        <v>80</v>
      </c>
      <c r="G1292" t="s">
        <v>80</v>
      </c>
      <c r="H1292" t="s">
        <v>81</v>
      </c>
      <c r="I1292" t="s">
        <v>2815</v>
      </c>
      <c r="J1292">
        <v>236</v>
      </c>
      <c r="K1292" t="s">
        <v>83</v>
      </c>
      <c r="L1292" t="s">
        <v>84</v>
      </c>
      <c r="M1292" t="s">
        <v>85</v>
      </c>
      <c r="N1292">
        <v>1</v>
      </c>
      <c r="O1292" s="1">
        <v>44637.507592592592</v>
      </c>
      <c r="P1292" s="1">
        <v>44637.510243055556</v>
      </c>
      <c r="Q1292">
        <v>4</v>
      </c>
      <c r="R1292">
        <v>225</v>
      </c>
      <c r="S1292" t="b">
        <v>0</v>
      </c>
      <c r="T1292" t="s">
        <v>86</v>
      </c>
      <c r="U1292" t="b">
        <v>0</v>
      </c>
      <c r="V1292" t="s">
        <v>815</v>
      </c>
      <c r="W1292" s="1">
        <v>44637.510243055556</v>
      </c>
      <c r="X1292">
        <v>225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236</v>
      </c>
      <c r="AE1292">
        <v>231</v>
      </c>
      <c r="AF1292">
        <v>0</v>
      </c>
      <c r="AG1292">
        <v>6</v>
      </c>
      <c r="AH1292" t="s">
        <v>86</v>
      </c>
      <c r="AI1292" t="s">
        <v>86</v>
      </c>
      <c r="AJ1292" t="s">
        <v>86</v>
      </c>
      <c r="AK1292" t="s">
        <v>86</v>
      </c>
      <c r="AL1292" t="s">
        <v>86</v>
      </c>
      <c r="AM1292" t="s">
        <v>86</v>
      </c>
      <c r="AN1292" t="s">
        <v>86</v>
      </c>
      <c r="AO1292" t="s">
        <v>86</v>
      </c>
      <c r="AP1292" t="s">
        <v>86</v>
      </c>
      <c r="AQ1292" t="s">
        <v>86</v>
      </c>
      <c r="AR1292" t="s">
        <v>86</v>
      </c>
      <c r="AS1292" t="s">
        <v>86</v>
      </c>
      <c r="AT1292" t="s">
        <v>86</v>
      </c>
      <c r="AU1292" t="s">
        <v>86</v>
      </c>
      <c r="AV1292" t="s">
        <v>86</v>
      </c>
      <c r="AW1292" t="s">
        <v>86</v>
      </c>
      <c r="AX1292" t="s">
        <v>86</v>
      </c>
      <c r="AY1292" t="s">
        <v>86</v>
      </c>
      <c r="AZ1292" t="s">
        <v>86</v>
      </c>
      <c r="BA1292" t="s">
        <v>86</v>
      </c>
      <c r="BB1292" t="s">
        <v>86</v>
      </c>
      <c r="BC1292" t="s">
        <v>86</v>
      </c>
      <c r="BD1292" t="s">
        <v>86</v>
      </c>
      <c r="BE1292" t="s">
        <v>86</v>
      </c>
    </row>
    <row r="1293" spans="1:57" x14ac:dyDescent="0.45">
      <c r="A1293" t="s">
        <v>2816</v>
      </c>
      <c r="B1293" t="s">
        <v>77</v>
      </c>
      <c r="C1293" t="s">
        <v>2808</v>
      </c>
      <c r="D1293" t="s">
        <v>79</v>
      </c>
      <c r="E1293" s="2" t="str">
        <f t="shared" si="26"/>
        <v>FX22037178</v>
      </c>
      <c r="F1293" t="s">
        <v>80</v>
      </c>
      <c r="G1293" t="s">
        <v>80</v>
      </c>
      <c r="H1293" t="s">
        <v>81</v>
      </c>
      <c r="I1293" t="s">
        <v>2817</v>
      </c>
      <c r="J1293">
        <v>28</v>
      </c>
      <c r="K1293" t="s">
        <v>83</v>
      </c>
      <c r="L1293" t="s">
        <v>84</v>
      </c>
      <c r="M1293" t="s">
        <v>85</v>
      </c>
      <c r="N1293">
        <v>2</v>
      </c>
      <c r="O1293" s="1">
        <v>44637.50818287037</v>
      </c>
      <c r="P1293" s="1">
        <v>44637.512499999997</v>
      </c>
      <c r="Q1293">
        <v>208</v>
      </c>
      <c r="R1293">
        <v>165</v>
      </c>
      <c r="S1293" t="b">
        <v>0</v>
      </c>
      <c r="T1293" t="s">
        <v>86</v>
      </c>
      <c r="U1293" t="b">
        <v>0</v>
      </c>
      <c r="V1293" t="s">
        <v>1780</v>
      </c>
      <c r="W1293" s="1">
        <v>44637.509664351855</v>
      </c>
      <c r="X1293">
        <v>124</v>
      </c>
      <c r="Y1293">
        <v>21</v>
      </c>
      <c r="Z1293">
        <v>0</v>
      </c>
      <c r="AA1293">
        <v>21</v>
      </c>
      <c r="AB1293">
        <v>0</v>
      </c>
      <c r="AC1293">
        <v>1</v>
      </c>
      <c r="AD1293">
        <v>7</v>
      </c>
      <c r="AE1293">
        <v>0</v>
      </c>
      <c r="AF1293">
        <v>0</v>
      </c>
      <c r="AG1293">
        <v>0</v>
      </c>
      <c r="AH1293" t="s">
        <v>122</v>
      </c>
      <c r="AI1293" s="1">
        <v>44637.512499999997</v>
      </c>
      <c r="AJ1293">
        <v>41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7</v>
      </c>
      <c r="AQ1293">
        <v>0</v>
      </c>
      <c r="AR1293">
        <v>0</v>
      </c>
      <c r="AS1293">
        <v>0</v>
      </c>
      <c r="AT1293" t="s">
        <v>86</v>
      </c>
      <c r="AU1293" t="s">
        <v>86</v>
      </c>
      <c r="AV1293" t="s">
        <v>86</v>
      </c>
      <c r="AW1293" t="s">
        <v>86</v>
      </c>
      <c r="AX1293" t="s">
        <v>86</v>
      </c>
      <c r="AY1293" t="s">
        <v>86</v>
      </c>
      <c r="AZ1293" t="s">
        <v>86</v>
      </c>
      <c r="BA1293" t="s">
        <v>86</v>
      </c>
      <c r="BB1293" t="s">
        <v>86</v>
      </c>
      <c r="BC1293" t="s">
        <v>86</v>
      </c>
      <c r="BD1293" t="s">
        <v>86</v>
      </c>
      <c r="BE1293" t="s">
        <v>86</v>
      </c>
    </row>
    <row r="1294" spans="1:57" x14ac:dyDescent="0.45">
      <c r="A1294" t="s">
        <v>2818</v>
      </c>
      <c r="B1294" t="s">
        <v>77</v>
      </c>
      <c r="C1294" t="s">
        <v>2808</v>
      </c>
      <c r="D1294" t="s">
        <v>79</v>
      </c>
      <c r="E1294" s="2" t="str">
        <f t="shared" si="26"/>
        <v>FX22037178</v>
      </c>
      <c r="F1294" t="s">
        <v>80</v>
      </c>
      <c r="G1294" t="s">
        <v>80</v>
      </c>
      <c r="H1294" t="s">
        <v>81</v>
      </c>
      <c r="I1294" t="s">
        <v>2815</v>
      </c>
      <c r="J1294">
        <v>356</v>
      </c>
      <c r="K1294" t="s">
        <v>83</v>
      </c>
      <c r="L1294" t="s">
        <v>84</v>
      </c>
      <c r="M1294" t="s">
        <v>85</v>
      </c>
      <c r="N1294">
        <v>2</v>
      </c>
      <c r="O1294" s="1">
        <v>44637.511018518519</v>
      </c>
      <c r="P1294" s="1">
        <v>44637.633460648147</v>
      </c>
      <c r="Q1294">
        <v>4789</v>
      </c>
      <c r="R1294">
        <v>5790</v>
      </c>
      <c r="S1294" t="b">
        <v>0</v>
      </c>
      <c r="T1294" t="s">
        <v>86</v>
      </c>
      <c r="U1294" t="b">
        <v>1</v>
      </c>
      <c r="V1294" t="s">
        <v>2088</v>
      </c>
      <c r="W1294" s="1">
        <v>44637.560231481482</v>
      </c>
      <c r="X1294">
        <v>3368</v>
      </c>
      <c r="Y1294">
        <v>264</v>
      </c>
      <c r="Z1294">
        <v>0</v>
      </c>
      <c r="AA1294">
        <v>264</v>
      </c>
      <c r="AB1294">
        <v>49</v>
      </c>
      <c r="AC1294">
        <v>178</v>
      </c>
      <c r="AD1294">
        <v>92</v>
      </c>
      <c r="AE1294">
        <v>0</v>
      </c>
      <c r="AF1294">
        <v>0</v>
      </c>
      <c r="AG1294">
        <v>0</v>
      </c>
      <c r="AH1294" t="s">
        <v>91</v>
      </c>
      <c r="AI1294" s="1">
        <v>44637.633460648147</v>
      </c>
      <c r="AJ1294">
        <v>334</v>
      </c>
      <c r="AK1294">
        <v>9</v>
      </c>
      <c r="AL1294">
        <v>0</v>
      </c>
      <c r="AM1294">
        <v>9</v>
      </c>
      <c r="AN1294">
        <v>93</v>
      </c>
      <c r="AO1294">
        <v>1</v>
      </c>
      <c r="AP1294">
        <v>83</v>
      </c>
      <c r="AQ1294">
        <v>0</v>
      </c>
      <c r="AR1294">
        <v>0</v>
      </c>
      <c r="AS1294">
        <v>0</v>
      </c>
      <c r="AT1294" t="s">
        <v>86</v>
      </c>
      <c r="AU1294" t="s">
        <v>86</v>
      </c>
      <c r="AV1294" t="s">
        <v>86</v>
      </c>
      <c r="AW1294" t="s">
        <v>86</v>
      </c>
      <c r="AX1294" t="s">
        <v>86</v>
      </c>
      <c r="AY1294" t="s">
        <v>86</v>
      </c>
      <c r="AZ1294" t="s">
        <v>86</v>
      </c>
      <c r="BA1294" t="s">
        <v>86</v>
      </c>
      <c r="BB1294" t="s">
        <v>86</v>
      </c>
      <c r="BC1294" t="s">
        <v>86</v>
      </c>
      <c r="BD1294" t="s">
        <v>86</v>
      </c>
      <c r="BE1294" t="s">
        <v>86</v>
      </c>
    </row>
    <row r="1295" spans="1:57" x14ac:dyDescent="0.45">
      <c r="A1295" t="s">
        <v>2819</v>
      </c>
      <c r="B1295" t="s">
        <v>77</v>
      </c>
      <c r="C1295" t="s">
        <v>2820</v>
      </c>
      <c r="D1295" t="s">
        <v>79</v>
      </c>
      <c r="E1295" s="2" t="str">
        <f>HYPERLINK("capsilon://?command=openfolder&amp;siteaddress=FAM.docvelocity-na8.net&amp;folderid=FXB05EA331-108B-E32C-DFC4-6774D8EF5513","FX22037535")</f>
        <v>FX22037535</v>
      </c>
      <c r="F1295" t="s">
        <v>80</v>
      </c>
      <c r="G1295" t="s">
        <v>80</v>
      </c>
      <c r="H1295" t="s">
        <v>81</v>
      </c>
      <c r="I1295" t="s">
        <v>2821</v>
      </c>
      <c r="J1295">
        <v>156</v>
      </c>
      <c r="K1295" t="s">
        <v>83</v>
      </c>
      <c r="L1295" t="s">
        <v>84</v>
      </c>
      <c r="M1295" t="s">
        <v>85</v>
      </c>
      <c r="N1295">
        <v>1</v>
      </c>
      <c r="O1295" s="1">
        <v>44637.512824074074</v>
      </c>
      <c r="P1295" s="1">
        <v>44637.615798611114</v>
      </c>
      <c r="Q1295">
        <v>8163</v>
      </c>
      <c r="R1295">
        <v>734</v>
      </c>
      <c r="S1295" t="b">
        <v>0</v>
      </c>
      <c r="T1295" t="s">
        <v>86</v>
      </c>
      <c r="U1295" t="b">
        <v>0</v>
      </c>
      <c r="V1295" t="s">
        <v>815</v>
      </c>
      <c r="W1295" s="1">
        <v>44637.615798611114</v>
      </c>
      <c r="X1295">
        <v>111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156</v>
      </c>
      <c r="AE1295">
        <v>144</v>
      </c>
      <c r="AF1295">
        <v>0</v>
      </c>
      <c r="AG1295">
        <v>5</v>
      </c>
      <c r="AH1295" t="s">
        <v>86</v>
      </c>
      <c r="AI1295" t="s">
        <v>86</v>
      </c>
      <c r="AJ1295" t="s">
        <v>86</v>
      </c>
      <c r="AK1295" t="s">
        <v>86</v>
      </c>
      <c r="AL1295" t="s">
        <v>86</v>
      </c>
      <c r="AM1295" t="s">
        <v>86</v>
      </c>
      <c r="AN1295" t="s">
        <v>86</v>
      </c>
      <c r="AO1295" t="s">
        <v>86</v>
      </c>
      <c r="AP1295" t="s">
        <v>86</v>
      </c>
      <c r="AQ1295" t="s">
        <v>86</v>
      </c>
      <c r="AR1295" t="s">
        <v>86</v>
      </c>
      <c r="AS1295" t="s">
        <v>86</v>
      </c>
      <c r="AT1295" t="s">
        <v>86</v>
      </c>
      <c r="AU1295" t="s">
        <v>86</v>
      </c>
      <c r="AV1295" t="s">
        <v>86</v>
      </c>
      <c r="AW1295" t="s">
        <v>86</v>
      </c>
      <c r="AX1295" t="s">
        <v>86</v>
      </c>
      <c r="AY1295" t="s">
        <v>86</v>
      </c>
      <c r="AZ1295" t="s">
        <v>86</v>
      </c>
      <c r="BA1295" t="s">
        <v>86</v>
      </c>
      <c r="BB1295" t="s">
        <v>86</v>
      </c>
      <c r="BC1295" t="s">
        <v>86</v>
      </c>
      <c r="BD1295" t="s">
        <v>86</v>
      </c>
      <c r="BE1295" t="s">
        <v>86</v>
      </c>
    </row>
    <row r="1296" spans="1:57" x14ac:dyDescent="0.45">
      <c r="A1296" t="s">
        <v>2822</v>
      </c>
      <c r="B1296" t="s">
        <v>77</v>
      </c>
      <c r="C1296" t="s">
        <v>2823</v>
      </c>
      <c r="D1296" t="s">
        <v>79</v>
      </c>
      <c r="E1296" s="2" t="str">
        <f>HYPERLINK("capsilon://?command=openfolder&amp;siteaddress=FAM.docvelocity-na8.net&amp;folderid=FX5A601A22-5CB7-BEF0-20F3-3762D8902929","FX22037401")</f>
        <v>FX22037401</v>
      </c>
      <c r="F1296" t="s">
        <v>80</v>
      </c>
      <c r="G1296" t="s">
        <v>80</v>
      </c>
      <c r="H1296" t="s">
        <v>81</v>
      </c>
      <c r="I1296" t="s">
        <v>2824</v>
      </c>
      <c r="J1296">
        <v>56</v>
      </c>
      <c r="K1296" t="s">
        <v>83</v>
      </c>
      <c r="L1296" t="s">
        <v>84</v>
      </c>
      <c r="M1296" t="s">
        <v>85</v>
      </c>
      <c r="N1296">
        <v>1</v>
      </c>
      <c r="O1296" s="1">
        <v>44637.513425925928</v>
      </c>
      <c r="P1296" s="1">
        <v>44637.616909722223</v>
      </c>
      <c r="Q1296">
        <v>8347</v>
      </c>
      <c r="R1296">
        <v>594</v>
      </c>
      <c r="S1296" t="b">
        <v>0</v>
      </c>
      <c r="T1296" t="s">
        <v>86</v>
      </c>
      <c r="U1296" t="b">
        <v>0</v>
      </c>
      <c r="V1296" t="s">
        <v>815</v>
      </c>
      <c r="W1296" s="1">
        <v>44637.616909722223</v>
      </c>
      <c r="X1296">
        <v>96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56</v>
      </c>
      <c r="AE1296">
        <v>42</v>
      </c>
      <c r="AF1296">
        <v>0</v>
      </c>
      <c r="AG1296">
        <v>4</v>
      </c>
      <c r="AH1296" t="s">
        <v>86</v>
      </c>
      <c r="AI1296" t="s">
        <v>86</v>
      </c>
      <c r="AJ1296" t="s">
        <v>86</v>
      </c>
      <c r="AK1296" t="s">
        <v>86</v>
      </c>
      <c r="AL1296" t="s">
        <v>86</v>
      </c>
      <c r="AM1296" t="s">
        <v>86</v>
      </c>
      <c r="AN1296" t="s">
        <v>86</v>
      </c>
      <c r="AO1296" t="s">
        <v>86</v>
      </c>
      <c r="AP1296" t="s">
        <v>86</v>
      </c>
      <c r="AQ1296" t="s">
        <v>86</v>
      </c>
      <c r="AR1296" t="s">
        <v>86</v>
      </c>
      <c r="AS1296" t="s">
        <v>86</v>
      </c>
      <c r="AT1296" t="s">
        <v>86</v>
      </c>
      <c r="AU1296" t="s">
        <v>86</v>
      </c>
      <c r="AV1296" t="s">
        <v>86</v>
      </c>
      <c r="AW1296" t="s">
        <v>86</v>
      </c>
      <c r="AX1296" t="s">
        <v>86</v>
      </c>
      <c r="AY1296" t="s">
        <v>86</v>
      </c>
      <c r="AZ1296" t="s">
        <v>86</v>
      </c>
      <c r="BA1296" t="s">
        <v>86</v>
      </c>
      <c r="BB1296" t="s">
        <v>86</v>
      </c>
      <c r="BC1296" t="s">
        <v>86</v>
      </c>
      <c r="BD1296" t="s">
        <v>86</v>
      </c>
      <c r="BE1296" t="s">
        <v>86</v>
      </c>
    </row>
    <row r="1297" spans="1:57" x14ac:dyDescent="0.45">
      <c r="A1297" t="s">
        <v>2825</v>
      </c>
      <c r="B1297" t="s">
        <v>77</v>
      </c>
      <c r="C1297" t="s">
        <v>1453</v>
      </c>
      <c r="D1297" t="s">
        <v>79</v>
      </c>
      <c r="E1297" s="2" t="str">
        <f>HYPERLINK("capsilon://?command=openfolder&amp;siteaddress=FAM.docvelocity-na8.net&amp;folderid=FXB5D48ECF-FF6E-05E5-1498-6643B0C85074","FX22035037")</f>
        <v>FX22035037</v>
      </c>
      <c r="F1297" t="s">
        <v>80</v>
      </c>
      <c r="G1297" t="s">
        <v>80</v>
      </c>
      <c r="H1297" t="s">
        <v>81</v>
      </c>
      <c r="I1297" t="s">
        <v>2826</v>
      </c>
      <c r="J1297">
        <v>0</v>
      </c>
      <c r="K1297" t="s">
        <v>83</v>
      </c>
      <c r="L1297" t="s">
        <v>84</v>
      </c>
      <c r="M1297" t="s">
        <v>85</v>
      </c>
      <c r="N1297">
        <v>2</v>
      </c>
      <c r="O1297" s="1">
        <v>44637.525775462964</v>
      </c>
      <c r="P1297" s="1">
        <v>44637.54959490741</v>
      </c>
      <c r="Q1297">
        <v>1768</v>
      </c>
      <c r="R1297">
        <v>290</v>
      </c>
      <c r="S1297" t="b">
        <v>0</v>
      </c>
      <c r="T1297" t="s">
        <v>86</v>
      </c>
      <c r="U1297" t="b">
        <v>0</v>
      </c>
      <c r="V1297" t="s">
        <v>2086</v>
      </c>
      <c r="W1297" s="1">
        <v>44637.52952546296</v>
      </c>
      <c r="X1297">
        <v>209</v>
      </c>
      <c r="Y1297">
        <v>9</v>
      </c>
      <c r="Z1297">
        <v>0</v>
      </c>
      <c r="AA1297">
        <v>9</v>
      </c>
      <c r="AB1297">
        <v>0</v>
      </c>
      <c r="AC1297">
        <v>6</v>
      </c>
      <c r="AD1297">
        <v>-9</v>
      </c>
      <c r="AE1297">
        <v>0</v>
      </c>
      <c r="AF1297">
        <v>0</v>
      </c>
      <c r="AG1297">
        <v>0</v>
      </c>
      <c r="AH1297" t="s">
        <v>106</v>
      </c>
      <c r="AI1297" s="1">
        <v>44637.54959490741</v>
      </c>
      <c r="AJ1297">
        <v>81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-9</v>
      </c>
      <c r="AQ1297">
        <v>0</v>
      </c>
      <c r="AR1297">
        <v>0</v>
      </c>
      <c r="AS1297">
        <v>0</v>
      </c>
      <c r="AT1297" t="s">
        <v>86</v>
      </c>
      <c r="AU1297" t="s">
        <v>86</v>
      </c>
      <c r="AV1297" t="s">
        <v>86</v>
      </c>
      <c r="AW1297" t="s">
        <v>86</v>
      </c>
      <c r="AX1297" t="s">
        <v>86</v>
      </c>
      <c r="AY1297" t="s">
        <v>86</v>
      </c>
      <c r="AZ1297" t="s">
        <v>86</v>
      </c>
      <c r="BA1297" t="s">
        <v>86</v>
      </c>
      <c r="BB1297" t="s">
        <v>86</v>
      </c>
      <c r="BC1297" t="s">
        <v>86</v>
      </c>
      <c r="BD1297" t="s">
        <v>86</v>
      </c>
      <c r="BE1297" t="s">
        <v>86</v>
      </c>
    </row>
    <row r="1298" spans="1:57" x14ac:dyDescent="0.45">
      <c r="A1298" t="s">
        <v>2827</v>
      </c>
      <c r="B1298" t="s">
        <v>77</v>
      </c>
      <c r="C1298" t="s">
        <v>2707</v>
      </c>
      <c r="D1298" t="s">
        <v>79</v>
      </c>
      <c r="E1298" s="2" t="str">
        <f>HYPERLINK("capsilon://?command=openfolder&amp;siteaddress=FAM.docvelocity-na8.net&amp;folderid=FX941939CE-A63F-7E41-0C62-B7A4C4650635","FX22037607")</f>
        <v>FX22037607</v>
      </c>
      <c r="F1298" t="s">
        <v>80</v>
      </c>
      <c r="G1298" t="s">
        <v>80</v>
      </c>
      <c r="H1298" t="s">
        <v>81</v>
      </c>
      <c r="I1298" t="s">
        <v>2828</v>
      </c>
      <c r="J1298">
        <v>0</v>
      </c>
      <c r="K1298" t="s">
        <v>83</v>
      </c>
      <c r="L1298" t="s">
        <v>84</v>
      </c>
      <c r="M1298" t="s">
        <v>85</v>
      </c>
      <c r="N1298">
        <v>2</v>
      </c>
      <c r="O1298" s="1">
        <v>44637.5391087963</v>
      </c>
      <c r="P1298" s="1">
        <v>44637.550405092596</v>
      </c>
      <c r="Q1298">
        <v>732</v>
      </c>
      <c r="R1298">
        <v>244</v>
      </c>
      <c r="S1298" t="b">
        <v>0</v>
      </c>
      <c r="T1298" t="s">
        <v>86</v>
      </c>
      <c r="U1298" t="b">
        <v>0</v>
      </c>
      <c r="V1298" t="s">
        <v>2086</v>
      </c>
      <c r="W1298" s="1">
        <v>44637.541215277779</v>
      </c>
      <c r="X1298">
        <v>175</v>
      </c>
      <c r="Y1298">
        <v>9</v>
      </c>
      <c r="Z1298">
        <v>0</v>
      </c>
      <c r="AA1298">
        <v>9</v>
      </c>
      <c r="AB1298">
        <v>0</v>
      </c>
      <c r="AC1298">
        <v>3</v>
      </c>
      <c r="AD1298">
        <v>-9</v>
      </c>
      <c r="AE1298">
        <v>0</v>
      </c>
      <c r="AF1298">
        <v>0</v>
      </c>
      <c r="AG1298">
        <v>0</v>
      </c>
      <c r="AH1298" t="s">
        <v>106</v>
      </c>
      <c r="AI1298" s="1">
        <v>44637.550405092596</v>
      </c>
      <c r="AJ1298">
        <v>69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-9</v>
      </c>
      <c r="AQ1298">
        <v>0</v>
      </c>
      <c r="AR1298">
        <v>0</v>
      </c>
      <c r="AS1298">
        <v>0</v>
      </c>
      <c r="AT1298" t="s">
        <v>86</v>
      </c>
      <c r="AU1298" t="s">
        <v>86</v>
      </c>
      <c r="AV1298" t="s">
        <v>86</v>
      </c>
      <c r="AW1298" t="s">
        <v>86</v>
      </c>
      <c r="AX1298" t="s">
        <v>86</v>
      </c>
      <c r="AY1298" t="s">
        <v>86</v>
      </c>
      <c r="AZ1298" t="s">
        <v>86</v>
      </c>
      <c r="BA1298" t="s">
        <v>86</v>
      </c>
      <c r="BB1298" t="s">
        <v>86</v>
      </c>
      <c r="BC1298" t="s">
        <v>86</v>
      </c>
      <c r="BD1298" t="s">
        <v>86</v>
      </c>
      <c r="BE1298" t="s">
        <v>86</v>
      </c>
    </row>
    <row r="1299" spans="1:57" x14ac:dyDescent="0.45">
      <c r="A1299" t="s">
        <v>2829</v>
      </c>
      <c r="B1299" t="s">
        <v>77</v>
      </c>
      <c r="C1299" t="s">
        <v>2830</v>
      </c>
      <c r="D1299" t="s">
        <v>79</v>
      </c>
      <c r="E1299" s="2" t="str">
        <f>HYPERLINK("capsilon://?command=openfolder&amp;siteaddress=FAM.docvelocity-na8.net&amp;folderid=FX948390E9-5A39-F78B-4E62-6145BC6AB1FB","FX22034781")</f>
        <v>FX22034781</v>
      </c>
      <c r="F1299" t="s">
        <v>80</v>
      </c>
      <c r="G1299" t="s">
        <v>80</v>
      </c>
      <c r="H1299" t="s">
        <v>81</v>
      </c>
      <c r="I1299" t="s">
        <v>2831</v>
      </c>
      <c r="J1299">
        <v>176</v>
      </c>
      <c r="K1299" t="s">
        <v>83</v>
      </c>
      <c r="L1299" t="s">
        <v>84</v>
      </c>
      <c r="M1299" t="s">
        <v>85</v>
      </c>
      <c r="N1299">
        <v>1</v>
      </c>
      <c r="O1299" s="1">
        <v>44637.543599537035</v>
      </c>
      <c r="P1299" s="1">
        <v>44637.619976851849</v>
      </c>
      <c r="Q1299">
        <v>6009</v>
      </c>
      <c r="R1299">
        <v>590</v>
      </c>
      <c r="S1299" t="b">
        <v>0</v>
      </c>
      <c r="T1299" t="s">
        <v>86</v>
      </c>
      <c r="U1299" t="b">
        <v>0</v>
      </c>
      <c r="V1299" t="s">
        <v>815</v>
      </c>
      <c r="W1299" s="1">
        <v>44637.619976851849</v>
      </c>
      <c r="X1299">
        <v>264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176</v>
      </c>
      <c r="AE1299">
        <v>164</v>
      </c>
      <c r="AF1299">
        <v>0</v>
      </c>
      <c r="AG1299">
        <v>5</v>
      </c>
      <c r="AH1299" t="s">
        <v>86</v>
      </c>
      <c r="AI1299" t="s">
        <v>86</v>
      </c>
      <c r="AJ1299" t="s">
        <v>86</v>
      </c>
      <c r="AK1299" t="s">
        <v>86</v>
      </c>
      <c r="AL1299" t="s">
        <v>86</v>
      </c>
      <c r="AM1299" t="s">
        <v>86</v>
      </c>
      <c r="AN1299" t="s">
        <v>86</v>
      </c>
      <c r="AO1299" t="s">
        <v>86</v>
      </c>
      <c r="AP1299" t="s">
        <v>86</v>
      </c>
      <c r="AQ1299" t="s">
        <v>86</v>
      </c>
      <c r="AR1299" t="s">
        <v>86</v>
      </c>
      <c r="AS1299" t="s">
        <v>86</v>
      </c>
      <c r="AT1299" t="s">
        <v>86</v>
      </c>
      <c r="AU1299" t="s">
        <v>86</v>
      </c>
      <c r="AV1299" t="s">
        <v>86</v>
      </c>
      <c r="AW1299" t="s">
        <v>86</v>
      </c>
      <c r="AX1299" t="s">
        <v>86</v>
      </c>
      <c r="AY1299" t="s">
        <v>86</v>
      </c>
      <c r="AZ1299" t="s">
        <v>86</v>
      </c>
      <c r="BA1299" t="s">
        <v>86</v>
      </c>
      <c r="BB1299" t="s">
        <v>86</v>
      </c>
      <c r="BC1299" t="s">
        <v>86</v>
      </c>
      <c r="BD1299" t="s">
        <v>86</v>
      </c>
      <c r="BE1299" t="s">
        <v>86</v>
      </c>
    </row>
    <row r="1300" spans="1:57" x14ac:dyDescent="0.45">
      <c r="A1300" t="s">
        <v>2832</v>
      </c>
      <c r="B1300" t="s">
        <v>77</v>
      </c>
      <c r="C1300" t="s">
        <v>2685</v>
      </c>
      <c r="D1300" t="s">
        <v>79</v>
      </c>
      <c r="E1300" s="2" t="str">
        <f>HYPERLINK("capsilon://?command=openfolder&amp;siteaddress=FAM.docvelocity-na8.net&amp;folderid=FX019FAB9C-29C1-4DE2-B1C8-A6B1987A47B5","FX22036421")</f>
        <v>FX22036421</v>
      </c>
      <c r="F1300" t="s">
        <v>80</v>
      </c>
      <c r="G1300" t="s">
        <v>80</v>
      </c>
      <c r="H1300" t="s">
        <v>81</v>
      </c>
      <c r="I1300" t="s">
        <v>2833</v>
      </c>
      <c r="J1300">
        <v>0</v>
      </c>
      <c r="K1300" t="s">
        <v>83</v>
      </c>
      <c r="L1300" t="s">
        <v>84</v>
      </c>
      <c r="M1300" t="s">
        <v>85</v>
      </c>
      <c r="N1300">
        <v>2</v>
      </c>
      <c r="O1300" s="1">
        <v>44637.559733796297</v>
      </c>
      <c r="P1300" s="1">
        <v>44637.589583333334</v>
      </c>
      <c r="Q1300">
        <v>2400</v>
      </c>
      <c r="R1300">
        <v>179</v>
      </c>
      <c r="S1300" t="b">
        <v>0</v>
      </c>
      <c r="T1300" t="s">
        <v>86</v>
      </c>
      <c r="U1300" t="b">
        <v>0</v>
      </c>
      <c r="V1300" t="s">
        <v>2086</v>
      </c>
      <c r="W1300" s="1">
        <v>44637.561585648145</v>
      </c>
      <c r="X1300">
        <v>147</v>
      </c>
      <c r="Y1300">
        <v>9</v>
      </c>
      <c r="Z1300">
        <v>0</v>
      </c>
      <c r="AA1300">
        <v>9</v>
      </c>
      <c r="AB1300">
        <v>0</v>
      </c>
      <c r="AC1300">
        <v>1</v>
      </c>
      <c r="AD1300">
        <v>-9</v>
      </c>
      <c r="AE1300">
        <v>0</v>
      </c>
      <c r="AF1300">
        <v>0</v>
      </c>
      <c r="AG1300">
        <v>0</v>
      </c>
      <c r="AH1300" t="s">
        <v>122</v>
      </c>
      <c r="AI1300" s="1">
        <v>44637.589583333334</v>
      </c>
      <c r="AJ1300">
        <v>32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-9</v>
      </c>
      <c r="AQ1300">
        <v>0</v>
      </c>
      <c r="AR1300">
        <v>0</v>
      </c>
      <c r="AS1300">
        <v>0</v>
      </c>
      <c r="AT1300" t="s">
        <v>86</v>
      </c>
      <c r="AU1300" t="s">
        <v>86</v>
      </c>
      <c r="AV1300" t="s">
        <v>86</v>
      </c>
      <c r="AW1300" t="s">
        <v>86</v>
      </c>
      <c r="AX1300" t="s">
        <v>86</v>
      </c>
      <c r="AY1300" t="s">
        <v>86</v>
      </c>
      <c r="AZ1300" t="s">
        <v>86</v>
      </c>
      <c r="BA1300" t="s">
        <v>86</v>
      </c>
      <c r="BB1300" t="s">
        <v>86</v>
      </c>
      <c r="BC1300" t="s">
        <v>86</v>
      </c>
      <c r="BD1300" t="s">
        <v>86</v>
      </c>
      <c r="BE1300" t="s">
        <v>86</v>
      </c>
    </row>
    <row r="1301" spans="1:57" x14ac:dyDescent="0.45">
      <c r="A1301" t="s">
        <v>2834</v>
      </c>
      <c r="B1301" t="s">
        <v>77</v>
      </c>
      <c r="C1301" t="s">
        <v>1533</v>
      </c>
      <c r="D1301" t="s">
        <v>79</v>
      </c>
      <c r="E1301" s="2" t="str">
        <f>HYPERLINK("capsilon://?command=openfolder&amp;siteaddress=FAM.docvelocity-na8.net&amp;folderid=FXB5145CF9-5F4B-2EA5-9CB6-3DD7FE848D45","FX22025193")</f>
        <v>FX22025193</v>
      </c>
      <c r="F1301" t="s">
        <v>80</v>
      </c>
      <c r="G1301" t="s">
        <v>80</v>
      </c>
      <c r="H1301" t="s">
        <v>81</v>
      </c>
      <c r="I1301" t="s">
        <v>2835</v>
      </c>
      <c r="J1301">
        <v>0</v>
      </c>
      <c r="K1301" t="s">
        <v>83</v>
      </c>
      <c r="L1301" t="s">
        <v>84</v>
      </c>
      <c r="M1301" t="s">
        <v>85</v>
      </c>
      <c r="N1301">
        <v>2</v>
      </c>
      <c r="O1301" s="1">
        <v>44637.575891203705</v>
      </c>
      <c r="P1301" s="1">
        <v>44637.589837962965</v>
      </c>
      <c r="Q1301">
        <v>814</v>
      </c>
      <c r="R1301">
        <v>391</v>
      </c>
      <c r="S1301" t="b">
        <v>0</v>
      </c>
      <c r="T1301" t="s">
        <v>86</v>
      </c>
      <c r="U1301" t="b">
        <v>0</v>
      </c>
      <c r="V1301" t="s">
        <v>202</v>
      </c>
      <c r="W1301" s="1">
        <v>44637.580520833333</v>
      </c>
      <c r="X1301">
        <v>369</v>
      </c>
      <c r="Y1301">
        <v>9</v>
      </c>
      <c r="Z1301">
        <v>0</v>
      </c>
      <c r="AA1301">
        <v>9</v>
      </c>
      <c r="AB1301">
        <v>0</v>
      </c>
      <c r="AC1301">
        <v>5</v>
      </c>
      <c r="AD1301">
        <v>-9</v>
      </c>
      <c r="AE1301">
        <v>0</v>
      </c>
      <c r="AF1301">
        <v>0</v>
      </c>
      <c r="AG1301">
        <v>0</v>
      </c>
      <c r="AH1301" t="s">
        <v>122</v>
      </c>
      <c r="AI1301" s="1">
        <v>44637.589837962965</v>
      </c>
      <c r="AJ1301">
        <v>22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-9</v>
      </c>
      <c r="AQ1301">
        <v>0</v>
      </c>
      <c r="AR1301">
        <v>0</v>
      </c>
      <c r="AS1301">
        <v>0</v>
      </c>
      <c r="AT1301" t="s">
        <v>86</v>
      </c>
      <c r="AU1301" t="s">
        <v>86</v>
      </c>
      <c r="AV1301" t="s">
        <v>86</v>
      </c>
      <c r="AW1301" t="s">
        <v>86</v>
      </c>
      <c r="AX1301" t="s">
        <v>86</v>
      </c>
      <c r="AY1301" t="s">
        <v>86</v>
      </c>
      <c r="AZ1301" t="s">
        <v>86</v>
      </c>
      <c r="BA1301" t="s">
        <v>86</v>
      </c>
      <c r="BB1301" t="s">
        <v>86</v>
      </c>
      <c r="BC1301" t="s">
        <v>86</v>
      </c>
      <c r="BD1301" t="s">
        <v>86</v>
      </c>
      <c r="BE1301" t="s">
        <v>86</v>
      </c>
    </row>
    <row r="1302" spans="1:57" x14ac:dyDescent="0.45">
      <c r="A1302" t="s">
        <v>2836</v>
      </c>
      <c r="B1302" t="s">
        <v>77</v>
      </c>
      <c r="C1302" t="s">
        <v>1533</v>
      </c>
      <c r="D1302" t="s">
        <v>79</v>
      </c>
      <c r="E1302" s="2" t="str">
        <f>HYPERLINK("capsilon://?command=openfolder&amp;siteaddress=FAM.docvelocity-na8.net&amp;folderid=FXB5145CF9-5F4B-2EA5-9CB6-3DD7FE848D45","FX22025193")</f>
        <v>FX22025193</v>
      </c>
      <c r="F1302" t="s">
        <v>80</v>
      </c>
      <c r="G1302" t="s">
        <v>80</v>
      </c>
      <c r="H1302" t="s">
        <v>81</v>
      </c>
      <c r="I1302" t="s">
        <v>2837</v>
      </c>
      <c r="J1302">
        <v>0</v>
      </c>
      <c r="K1302" t="s">
        <v>83</v>
      </c>
      <c r="L1302" t="s">
        <v>84</v>
      </c>
      <c r="M1302" t="s">
        <v>85</v>
      </c>
      <c r="N1302">
        <v>2</v>
      </c>
      <c r="O1302" s="1">
        <v>44637.577106481483</v>
      </c>
      <c r="P1302" s="1">
        <v>44637.590150462966</v>
      </c>
      <c r="Q1302">
        <v>917</v>
      </c>
      <c r="R1302">
        <v>210</v>
      </c>
      <c r="S1302" t="b">
        <v>0</v>
      </c>
      <c r="T1302" t="s">
        <v>86</v>
      </c>
      <c r="U1302" t="b">
        <v>0</v>
      </c>
      <c r="V1302" t="s">
        <v>2108</v>
      </c>
      <c r="W1302" s="1">
        <v>44637.579560185186</v>
      </c>
      <c r="X1302">
        <v>184</v>
      </c>
      <c r="Y1302">
        <v>9</v>
      </c>
      <c r="Z1302">
        <v>0</v>
      </c>
      <c r="AA1302">
        <v>9</v>
      </c>
      <c r="AB1302">
        <v>0</v>
      </c>
      <c r="AC1302">
        <v>4</v>
      </c>
      <c r="AD1302">
        <v>-9</v>
      </c>
      <c r="AE1302">
        <v>0</v>
      </c>
      <c r="AF1302">
        <v>0</v>
      </c>
      <c r="AG1302">
        <v>0</v>
      </c>
      <c r="AH1302" t="s">
        <v>122</v>
      </c>
      <c r="AI1302" s="1">
        <v>44637.590150462966</v>
      </c>
      <c r="AJ1302">
        <v>26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-9</v>
      </c>
      <c r="AQ1302">
        <v>0</v>
      </c>
      <c r="AR1302">
        <v>0</v>
      </c>
      <c r="AS1302">
        <v>0</v>
      </c>
      <c r="AT1302" t="s">
        <v>86</v>
      </c>
      <c r="AU1302" t="s">
        <v>86</v>
      </c>
      <c r="AV1302" t="s">
        <v>86</v>
      </c>
      <c r="AW1302" t="s">
        <v>86</v>
      </c>
      <c r="AX1302" t="s">
        <v>86</v>
      </c>
      <c r="AY1302" t="s">
        <v>86</v>
      </c>
      <c r="AZ1302" t="s">
        <v>86</v>
      </c>
      <c r="BA1302" t="s">
        <v>86</v>
      </c>
      <c r="BB1302" t="s">
        <v>86</v>
      </c>
      <c r="BC1302" t="s">
        <v>86</v>
      </c>
      <c r="BD1302" t="s">
        <v>86</v>
      </c>
      <c r="BE1302" t="s">
        <v>86</v>
      </c>
    </row>
    <row r="1303" spans="1:57" x14ac:dyDescent="0.45">
      <c r="A1303" t="s">
        <v>2838</v>
      </c>
      <c r="B1303" t="s">
        <v>77</v>
      </c>
      <c r="C1303" t="s">
        <v>2839</v>
      </c>
      <c r="D1303" t="s">
        <v>79</v>
      </c>
      <c r="E1303" s="2" t="str">
        <f>HYPERLINK("capsilon://?command=openfolder&amp;siteaddress=FAM.docvelocity-na8.net&amp;folderid=FX810A0920-61E0-C8F4-69B3-839BB043FEE3","FX22037731")</f>
        <v>FX22037731</v>
      </c>
      <c r="F1303" t="s">
        <v>80</v>
      </c>
      <c r="G1303" t="s">
        <v>80</v>
      </c>
      <c r="H1303" t="s">
        <v>81</v>
      </c>
      <c r="I1303" t="s">
        <v>2840</v>
      </c>
      <c r="J1303">
        <v>691</v>
      </c>
      <c r="K1303" t="s">
        <v>83</v>
      </c>
      <c r="L1303" t="s">
        <v>84</v>
      </c>
      <c r="M1303" t="s">
        <v>85</v>
      </c>
      <c r="N1303">
        <v>1</v>
      </c>
      <c r="O1303" s="1">
        <v>44637.58016203704</v>
      </c>
      <c r="P1303" s="1">
        <v>44637.655949074076</v>
      </c>
      <c r="Q1303">
        <v>6014</v>
      </c>
      <c r="R1303">
        <v>534</v>
      </c>
      <c r="S1303" t="b">
        <v>0</v>
      </c>
      <c r="T1303" t="s">
        <v>86</v>
      </c>
      <c r="U1303" t="b">
        <v>0</v>
      </c>
      <c r="V1303" t="s">
        <v>815</v>
      </c>
      <c r="W1303" s="1">
        <v>44637.655949074076</v>
      </c>
      <c r="X1303">
        <v>235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691</v>
      </c>
      <c r="AE1303">
        <v>665</v>
      </c>
      <c r="AF1303">
        <v>0</v>
      </c>
      <c r="AG1303">
        <v>13</v>
      </c>
      <c r="AH1303" t="s">
        <v>86</v>
      </c>
      <c r="AI1303" t="s">
        <v>86</v>
      </c>
      <c r="AJ1303" t="s">
        <v>86</v>
      </c>
      <c r="AK1303" t="s">
        <v>86</v>
      </c>
      <c r="AL1303" t="s">
        <v>86</v>
      </c>
      <c r="AM1303" t="s">
        <v>86</v>
      </c>
      <c r="AN1303" t="s">
        <v>86</v>
      </c>
      <c r="AO1303" t="s">
        <v>86</v>
      </c>
      <c r="AP1303" t="s">
        <v>86</v>
      </c>
      <c r="AQ1303" t="s">
        <v>86</v>
      </c>
      <c r="AR1303" t="s">
        <v>86</v>
      </c>
      <c r="AS1303" t="s">
        <v>86</v>
      </c>
      <c r="AT1303" t="s">
        <v>86</v>
      </c>
      <c r="AU1303" t="s">
        <v>86</v>
      </c>
      <c r="AV1303" t="s">
        <v>86</v>
      </c>
      <c r="AW1303" t="s">
        <v>86</v>
      </c>
      <c r="AX1303" t="s">
        <v>86</v>
      </c>
      <c r="AY1303" t="s">
        <v>86</v>
      </c>
      <c r="AZ1303" t="s">
        <v>86</v>
      </c>
      <c r="BA1303" t="s">
        <v>86</v>
      </c>
      <c r="BB1303" t="s">
        <v>86</v>
      </c>
      <c r="BC1303" t="s">
        <v>86</v>
      </c>
      <c r="BD1303" t="s">
        <v>86</v>
      </c>
      <c r="BE1303" t="s">
        <v>86</v>
      </c>
    </row>
    <row r="1304" spans="1:57" x14ac:dyDescent="0.45">
      <c r="A1304" t="s">
        <v>2841</v>
      </c>
      <c r="B1304" t="s">
        <v>77</v>
      </c>
      <c r="C1304" t="s">
        <v>2842</v>
      </c>
      <c r="D1304" t="s">
        <v>79</v>
      </c>
      <c r="E1304" s="2" t="str">
        <f>HYPERLINK("capsilon://?command=openfolder&amp;siteaddress=FAM.docvelocity-na8.net&amp;folderid=FXEF45A1A0-C841-7E62-940B-AFBBB5516878","FX22037832")</f>
        <v>FX22037832</v>
      </c>
      <c r="F1304" t="s">
        <v>80</v>
      </c>
      <c r="G1304" t="s">
        <v>80</v>
      </c>
      <c r="H1304" t="s">
        <v>81</v>
      </c>
      <c r="I1304" t="s">
        <v>2843</v>
      </c>
      <c r="J1304">
        <v>126</v>
      </c>
      <c r="K1304" t="s">
        <v>83</v>
      </c>
      <c r="L1304" t="s">
        <v>84</v>
      </c>
      <c r="M1304" t="s">
        <v>85</v>
      </c>
      <c r="N1304">
        <v>1</v>
      </c>
      <c r="O1304" s="1">
        <v>44637.581875000003</v>
      </c>
      <c r="P1304" s="1">
        <v>44637.658645833333</v>
      </c>
      <c r="Q1304">
        <v>5352</v>
      </c>
      <c r="R1304">
        <v>1281</v>
      </c>
      <c r="S1304" t="b">
        <v>0</v>
      </c>
      <c r="T1304" t="s">
        <v>86</v>
      </c>
      <c r="U1304" t="b">
        <v>0</v>
      </c>
      <c r="V1304" t="s">
        <v>815</v>
      </c>
      <c r="W1304" s="1">
        <v>44637.658645833333</v>
      </c>
      <c r="X1304">
        <v>232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126</v>
      </c>
      <c r="AE1304">
        <v>100</v>
      </c>
      <c r="AF1304">
        <v>0</v>
      </c>
      <c r="AG1304">
        <v>6</v>
      </c>
      <c r="AH1304" t="s">
        <v>86</v>
      </c>
      <c r="AI1304" t="s">
        <v>86</v>
      </c>
      <c r="AJ1304" t="s">
        <v>86</v>
      </c>
      <c r="AK1304" t="s">
        <v>86</v>
      </c>
      <c r="AL1304" t="s">
        <v>86</v>
      </c>
      <c r="AM1304" t="s">
        <v>86</v>
      </c>
      <c r="AN1304" t="s">
        <v>86</v>
      </c>
      <c r="AO1304" t="s">
        <v>86</v>
      </c>
      <c r="AP1304" t="s">
        <v>86</v>
      </c>
      <c r="AQ1304" t="s">
        <v>86</v>
      </c>
      <c r="AR1304" t="s">
        <v>86</v>
      </c>
      <c r="AS1304" t="s">
        <v>86</v>
      </c>
      <c r="AT1304" t="s">
        <v>86</v>
      </c>
      <c r="AU1304" t="s">
        <v>86</v>
      </c>
      <c r="AV1304" t="s">
        <v>86</v>
      </c>
      <c r="AW1304" t="s">
        <v>86</v>
      </c>
      <c r="AX1304" t="s">
        <v>86</v>
      </c>
      <c r="AY1304" t="s">
        <v>86</v>
      </c>
      <c r="AZ1304" t="s">
        <v>86</v>
      </c>
      <c r="BA1304" t="s">
        <v>86</v>
      </c>
      <c r="BB1304" t="s">
        <v>86</v>
      </c>
      <c r="BC1304" t="s">
        <v>86</v>
      </c>
      <c r="BD1304" t="s">
        <v>86</v>
      </c>
      <c r="BE1304" t="s">
        <v>86</v>
      </c>
    </row>
    <row r="1305" spans="1:57" x14ac:dyDescent="0.45">
      <c r="A1305" t="s">
        <v>2844</v>
      </c>
      <c r="B1305" t="s">
        <v>77</v>
      </c>
      <c r="C1305" t="s">
        <v>2845</v>
      </c>
      <c r="D1305" t="s">
        <v>79</v>
      </c>
      <c r="E1305" s="2" t="str">
        <f>HYPERLINK("capsilon://?command=openfolder&amp;siteaddress=FAM.docvelocity-na8.net&amp;folderid=FXF2C77227-38C2-05C1-45A2-65689E0EE801","FX22038093")</f>
        <v>FX22038093</v>
      </c>
      <c r="F1305" t="s">
        <v>80</v>
      </c>
      <c r="G1305" t="s">
        <v>80</v>
      </c>
      <c r="H1305" t="s">
        <v>81</v>
      </c>
      <c r="I1305" t="s">
        <v>2846</v>
      </c>
      <c r="J1305">
        <v>154</v>
      </c>
      <c r="K1305" t="s">
        <v>83</v>
      </c>
      <c r="L1305" t="s">
        <v>84</v>
      </c>
      <c r="M1305" t="s">
        <v>85</v>
      </c>
      <c r="N1305">
        <v>1</v>
      </c>
      <c r="O1305" s="1">
        <v>44637.597430555557</v>
      </c>
      <c r="P1305" s="1">
        <v>44637.66202546296</v>
      </c>
      <c r="Q1305">
        <v>4712</v>
      </c>
      <c r="R1305">
        <v>869</v>
      </c>
      <c r="S1305" t="b">
        <v>0</v>
      </c>
      <c r="T1305" t="s">
        <v>86</v>
      </c>
      <c r="U1305" t="b">
        <v>0</v>
      </c>
      <c r="V1305" t="s">
        <v>815</v>
      </c>
      <c r="W1305" s="1">
        <v>44637.66202546296</v>
      </c>
      <c r="X1305">
        <v>291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154</v>
      </c>
      <c r="AE1305">
        <v>141</v>
      </c>
      <c r="AF1305">
        <v>0</v>
      </c>
      <c r="AG1305">
        <v>6</v>
      </c>
      <c r="AH1305" t="s">
        <v>86</v>
      </c>
      <c r="AI1305" t="s">
        <v>86</v>
      </c>
      <c r="AJ1305" t="s">
        <v>86</v>
      </c>
      <c r="AK1305" t="s">
        <v>86</v>
      </c>
      <c r="AL1305" t="s">
        <v>86</v>
      </c>
      <c r="AM1305" t="s">
        <v>86</v>
      </c>
      <c r="AN1305" t="s">
        <v>86</v>
      </c>
      <c r="AO1305" t="s">
        <v>86</v>
      </c>
      <c r="AP1305" t="s">
        <v>86</v>
      </c>
      <c r="AQ1305" t="s">
        <v>86</v>
      </c>
      <c r="AR1305" t="s">
        <v>86</v>
      </c>
      <c r="AS1305" t="s">
        <v>86</v>
      </c>
      <c r="AT1305" t="s">
        <v>86</v>
      </c>
      <c r="AU1305" t="s">
        <v>86</v>
      </c>
      <c r="AV1305" t="s">
        <v>86</v>
      </c>
      <c r="AW1305" t="s">
        <v>86</v>
      </c>
      <c r="AX1305" t="s">
        <v>86</v>
      </c>
      <c r="AY1305" t="s">
        <v>86</v>
      </c>
      <c r="AZ1305" t="s">
        <v>86</v>
      </c>
      <c r="BA1305" t="s">
        <v>86</v>
      </c>
      <c r="BB1305" t="s">
        <v>86</v>
      </c>
      <c r="BC1305" t="s">
        <v>86</v>
      </c>
      <c r="BD1305" t="s">
        <v>86</v>
      </c>
      <c r="BE1305" t="s">
        <v>86</v>
      </c>
    </row>
    <row r="1306" spans="1:57" x14ac:dyDescent="0.45">
      <c r="A1306" t="s">
        <v>2847</v>
      </c>
      <c r="B1306" t="s">
        <v>77</v>
      </c>
      <c r="C1306" t="s">
        <v>2848</v>
      </c>
      <c r="D1306" t="s">
        <v>79</v>
      </c>
      <c r="E1306" s="2" t="str">
        <f>HYPERLINK("capsilon://?command=openfolder&amp;siteaddress=FAM.docvelocity-na8.net&amp;folderid=FX15AF83CE-0F5C-6DE2-C66A-90714857DDBE","FX22037226")</f>
        <v>FX22037226</v>
      </c>
      <c r="F1306" t="s">
        <v>80</v>
      </c>
      <c r="G1306" t="s">
        <v>80</v>
      </c>
      <c r="H1306" t="s">
        <v>81</v>
      </c>
      <c r="I1306" t="s">
        <v>2849</v>
      </c>
      <c r="J1306">
        <v>68</v>
      </c>
      <c r="K1306" t="s">
        <v>83</v>
      </c>
      <c r="L1306" t="s">
        <v>84</v>
      </c>
      <c r="M1306" t="s">
        <v>85</v>
      </c>
      <c r="N1306">
        <v>2</v>
      </c>
      <c r="O1306" s="1">
        <v>44637.606840277775</v>
      </c>
      <c r="P1306" s="1">
        <v>44637.617199074077</v>
      </c>
      <c r="Q1306">
        <v>152</v>
      </c>
      <c r="R1306">
        <v>743</v>
      </c>
      <c r="S1306" t="b">
        <v>0</v>
      </c>
      <c r="T1306" t="s">
        <v>86</v>
      </c>
      <c r="U1306" t="b">
        <v>0</v>
      </c>
      <c r="V1306" t="s">
        <v>1816</v>
      </c>
      <c r="W1306" s="1">
        <v>44637.615520833337</v>
      </c>
      <c r="X1306">
        <v>722</v>
      </c>
      <c r="Y1306">
        <v>21</v>
      </c>
      <c r="Z1306">
        <v>0</v>
      </c>
      <c r="AA1306">
        <v>21</v>
      </c>
      <c r="AB1306">
        <v>63</v>
      </c>
      <c r="AC1306">
        <v>14</v>
      </c>
      <c r="AD1306">
        <v>47</v>
      </c>
      <c r="AE1306">
        <v>0</v>
      </c>
      <c r="AF1306">
        <v>0</v>
      </c>
      <c r="AG1306">
        <v>0</v>
      </c>
      <c r="AH1306" t="s">
        <v>122</v>
      </c>
      <c r="AI1306" s="1">
        <v>44637.617199074077</v>
      </c>
      <c r="AJ1306">
        <v>10</v>
      </c>
      <c r="AK1306">
        <v>0</v>
      </c>
      <c r="AL1306">
        <v>0</v>
      </c>
      <c r="AM1306">
        <v>0</v>
      </c>
      <c r="AN1306">
        <v>63</v>
      </c>
      <c r="AO1306">
        <v>0</v>
      </c>
      <c r="AP1306">
        <v>47</v>
      </c>
      <c r="AQ1306">
        <v>0</v>
      </c>
      <c r="AR1306">
        <v>0</v>
      </c>
      <c r="AS1306">
        <v>0</v>
      </c>
      <c r="AT1306" t="s">
        <v>86</v>
      </c>
      <c r="AU1306" t="s">
        <v>86</v>
      </c>
      <c r="AV1306" t="s">
        <v>86</v>
      </c>
      <c r="AW1306" t="s">
        <v>86</v>
      </c>
      <c r="AX1306" t="s">
        <v>86</v>
      </c>
      <c r="AY1306" t="s">
        <v>86</v>
      </c>
      <c r="AZ1306" t="s">
        <v>86</v>
      </c>
      <c r="BA1306" t="s">
        <v>86</v>
      </c>
      <c r="BB1306" t="s">
        <v>86</v>
      </c>
      <c r="BC1306" t="s">
        <v>86</v>
      </c>
      <c r="BD1306" t="s">
        <v>86</v>
      </c>
      <c r="BE1306" t="s">
        <v>86</v>
      </c>
    </row>
    <row r="1307" spans="1:57" x14ac:dyDescent="0.45">
      <c r="A1307" t="s">
        <v>2850</v>
      </c>
      <c r="B1307" t="s">
        <v>77</v>
      </c>
      <c r="C1307" t="s">
        <v>2851</v>
      </c>
      <c r="D1307" t="s">
        <v>79</v>
      </c>
      <c r="E1307" s="2" t="str">
        <f>HYPERLINK("capsilon://?command=openfolder&amp;siteaddress=FAM.docvelocity-na8.net&amp;folderid=FX5FA6FA4E-4779-F6B0-E0EB-BAC76F2F2829","FX220113998")</f>
        <v>FX220113998</v>
      </c>
      <c r="F1307" t="s">
        <v>80</v>
      </c>
      <c r="G1307" t="s">
        <v>80</v>
      </c>
      <c r="H1307" t="s">
        <v>81</v>
      </c>
      <c r="I1307" t="s">
        <v>2852</v>
      </c>
      <c r="J1307">
        <v>0</v>
      </c>
      <c r="K1307" t="s">
        <v>83</v>
      </c>
      <c r="L1307" t="s">
        <v>84</v>
      </c>
      <c r="M1307" t="s">
        <v>85</v>
      </c>
      <c r="N1307">
        <v>2</v>
      </c>
      <c r="O1307" s="1">
        <v>44622.445775462962</v>
      </c>
      <c r="P1307" s="1">
        <v>44622.654618055552</v>
      </c>
      <c r="Q1307">
        <v>17979</v>
      </c>
      <c r="R1307">
        <v>65</v>
      </c>
      <c r="S1307" t="b">
        <v>0</v>
      </c>
      <c r="T1307" t="s">
        <v>86</v>
      </c>
      <c r="U1307" t="b">
        <v>0</v>
      </c>
      <c r="V1307" t="s">
        <v>551</v>
      </c>
      <c r="W1307" s="1">
        <v>44622.467152777775</v>
      </c>
      <c r="X1307">
        <v>24</v>
      </c>
      <c r="Y1307">
        <v>0</v>
      </c>
      <c r="Z1307">
        <v>0</v>
      </c>
      <c r="AA1307">
        <v>0</v>
      </c>
      <c r="AB1307">
        <v>37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">
        <v>122</v>
      </c>
      <c r="AI1307" s="1">
        <v>44622.654618055552</v>
      </c>
      <c r="AJ1307">
        <v>11</v>
      </c>
      <c r="AK1307">
        <v>0</v>
      </c>
      <c r="AL1307">
        <v>0</v>
      </c>
      <c r="AM1307">
        <v>0</v>
      </c>
      <c r="AN1307">
        <v>37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 t="s">
        <v>86</v>
      </c>
      <c r="AU1307" t="s">
        <v>86</v>
      </c>
      <c r="AV1307" t="s">
        <v>86</v>
      </c>
      <c r="AW1307" t="s">
        <v>86</v>
      </c>
      <c r="AX1307" t="s">
        <v>86</v>
      </c>
      <c r="AY1307" t="s">
        <v>86</v>
      </c>
      <c r="AZ1307" t="s">
        <v>86</v>
      </c>
      <c r="BA1307" t="s">
        <v>86</v>
      </c>
      <c r="BB1307" t="s">
        <v>86</v>
      </c>
      <c r="BC1307" t="s">
        <v>86</v>
      </c>
      <c r="BD1307" t="s">
        <v>86</v>
      </c>
      <c r="BE1307" t="s">
        <v>86</v>
      </c>
    </row>
    <row r="1308" spans="1:57" x14ac:dyDescent="0.45">
      <c r="A1308" t="s">
        <v>2853</v>
      </c>
      <c r="B1308" t="s">
        <v>77</v>
      </c>
      <c r="C1308" t="s">
        <v>2854</v>
      </c>
      <c r="D1308" t="s">
        <v>79</v>
      </c>
      <c r="E1308" s="2" t="str">
        <f>HYPERLINK("capsilon://?command=openfolder&amp;siteaddress=FAM.docvelocity-na8.net&amp;folderid=FXEDD610FF-8217-D83B-C97A-BAF1B3C7656C","FX22037623")</f>
        <v>FX22037623</v>
      </c>
      <c r="F1308" t="s">
        <v>80</v>
      </c>
      <c r="G1308" t="s">
        <v>80</v>
      </c>
      <c r="H1308" t="s">
        <v>81</v>
      </c>
      <c r="I1308" t="s">
        <v>2855</v>
      </c>
      <c r="J1308">
        <v>247</v>
      </c>
      <c r="K1308" t="s">
        <v>83</v>
      </c>
      <c r="L1308" t="s">
        <v>84</v>
      </c>
      <c r="M1308" t="s">
        <v>85</v>
      </c>
      <c r="N1308">
        <v>1</v>
      </c>
      <c r="O1308" s="1">
        <v>44637.610625000001</v>
      </c>
      <c r="P1308" s="1">
        <v>44637.665266203701</v>
      </c>
      <c r="Q1308">
        <v>4162</v>
      </c>
      <c r="R1308">
        <v>559</v>
      </c>
      <c r="S1308" t="b">
        <v>0</v>
      </c>
      <c r="T1308" t="s">
        <v>86</v>
      </c>
      <c r="U1308" t="b">
        <v>0</v>
      </c>
      <c r="V1308" t="s">
        <v>815</v>
      </c>
      <c r="W1308" s="1">
        <v>44637.665266203701</v>
      </c>
      <c r="X1308">
        <v>279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247</v>
      </c>
      <c r="AE1308">
        <v>235</v>
      </c>
      <c r="AF1308">
        <v>0</v>
      </c>
      <c r="AG1308">
        <v>6</v>
      </c>
      <c r="AH1308" t="s">
        <v>86</v>
      </c>
      <c r="AI1308" t="s">
        <v>86</v>
      </c>
      <c r="AJ1308" t="s">
        <v>86</v>
      </c>
      <c r="AK1308" t="s">
        <v>86</v>
      </c>
      <c r="AL1308" t="s">
        <v>86</v>
      </c>
      <c r="AM1308" t="s">
        <v>86</v>
      </c>
      <c r="AN1308" t="s">
        <v>86</v>
      </c>
      <c r="AO1308" t="s">
        <v>86</v>
      </c>
      <c r="AP1308" t="s">
        <v>86</v>
      </c>
      <c r="AQ1308" t="s">
        <v>86</v>
      </c>
      <c r="AR1308" t="s">
        <v>86</v>
      </c>
      <c r="AS1308" t="s">
        <v>86</v>
      </c>
      <c r="AT1308" t="s">
        <v>86</v>
      </c>
      <c r="AU1308" t="s">
        <v>86</v>
      </c>
      <c r="AV1308" t="s">
        <v>86</v>
      </c>
      <c r="AW1308" t="s">
        <v>86</v>
      </c>
      <c r="AX1308" t="s">
        <v>86</v>
      </c>
      <c r="AY1308" t="s">
        <v>86</v>
      </c>
      <c r="AZ1308" t="s">
        <v>86</v>
      </c>
      <c r="BA1308" t="s">
        <v>86</v>
      </c>
      <c r="BB1308" t="s">
        <v>86</v>
      </c>
      <c r="BC1308" t="s">
        <v>86</v>
      </c>
      <c r="BD1308" t="s">
        <v>86</v>
      </c>
      <c r="BE1308" t="s">
        <v>86</v>
      </c>
    </row>
    <row r="1309" spans="1:57" x14ac:dyDescent="0.45">
      <c r="A1309" t="s">
        <v>2856</v>
      </c>
      <c r="B1309" t="s">
        <v>77</v>
      </c>
      <c r="C1309" t="s">
        <v>2820</v>
      </c>
      <c r="D1309" t="s">
        <v>79</v>
      </c>
      <c r="E1309" s="2" t="str">
        <f>HYPERLINK("capsilon://?command=openfolder&amp;siteaddress=FAM.docvelocity-na8.net&amp;folderid=FXB05EA331-108B-E32C-DFC4-6774D8EF5513","FX22037535")</f>
        <v>FX22037535</v>
      </c>
      <c r="F1309" t="s">
        <v>80</v>
      </c>
      <c r="G1309" t="s">
        <v>80</v>
      </c>
      <c r="H1309" t="s">
        <v>81</v>
      </c>
      <c r="I1309" t="s">
        <v>2821</v>
      </c>
      <c r="J1309">
        <v>228</v>
      </c>
      <c r="K1309" t="s">
        <v>83</v>
      </c>
      <c r="L1309" t="s">
        <v>84</v>
      </c>
      <c r="M1309" t="s">
        <v>85</v>
      </c>
      <c r="N1309">
        <v>2</v>
      </c>
      <c r="O1309" s="1">
        <v>44637.616655092592</v>
      </c>
      <c r="P1309" s="1">
        <v>44637.645011574074</v>
      </c>
      <c r="Q1309">
        <v>551</v>
      </c>
      <c r="R1309">
        <v>1899</v>
      </c>
      <c r="S1309" t="b">
        <v>0</v>
      </c>
      <c r="T1309" t="s">
        <v>86</v>
      </c>
      <c r="U1309" t="b">
        <v>1</v>
      </c>
      <c r="V1309" t="s">
        <v>2086</v>
      </c>
      <c r="W1309" s="1">
        <v>44637.627210648148</v>
      </c>
      <c r="X1309">
        <v>840</v>
      </c>
      <c r="Y1309">
        <v>201</v>
      </c>
      <c r="Z1309">
        <v>0</v>
      </c>
      <c r="AA1309">
        <v>201</v>
      </c>
      <c r="AB1309">
        <v>0</v>
      </c>
      <c r="AC1309">
        <v>17</v>
      </c>
      <c r="AD1309">
        <v>27</v>
      </c>
      <c r="AE1309">
        <v>0</v>
      </c>
      <c r="AF1309">
        <v>0</v>
      </c>
      <c r="AG1309">
        <v>0</v>
      </c>
      <c r="AH1309" t="s">
        <v>91</v>
      </c>
      <c r="AI1309" s="1">
        <v>44637.645011574074</v>
      </c>
      <c r="AJ1309">
        <v>997</v>
      </c>
      <c r="AK1309">
        <v>29</v>
      </c>
      <c r="AL1309">
        <v>0</v>
      </c>
      <c r="AM1309">
        <v>29</v>
      </c>
      <c r="AN1309">
        <v>0</v>
      </c>
      <c r="AO1309">
        <v>29</v>
      </c>
      <c r="AP1309">
        <v>-2</v>
      </c>
      <c r="AQ1309">
        <v>0</v>
      </c>
      <c r="AR1309">
        <v>0</v>
      </c>
      <c r="AS1309">
        <v>0</v>
      </c>
      <c r="AT1309" t="s">
        <v>86</v>
      </c>
      <c r="AU1309" t="s">
        <v>86</v>
      </c>
      <c r="AV1309" t="s">
        <v>86</v>
      </c>
      <c r="AW1309" t="s">
        <v>86</v>
      </c>
      <c r="AX1309" t="s">
        <v>86</v>
      </c>
      <c r="AY1309" t="s">
        <v>86</v>
      </c>
      <c r="AZ1309" t="s">
        <v>86</v>
      </c>
      <c r="BA1309" t="s">
        <v>86</v>
      </c>
      <c r="BB1309" t="s">
        <v>86</v>
      </c>
      <c r="BC1309" t="s">
        <v>86</v>
      </c>
      <c r="BD1309" t="s">
        <v>86</v>
      </c>
      <c r="BE1309" t="s">
        <v>86</v>
      </c>
    </row>
    <row r="1310" spans="1:57" x14ac:dyDescent="0.45">
      <c r="A1310" t="s">
        <v>2857</v>
      </c>
      <c r="B1310" t="s">
        <v>77</v>
      </c>
      <c r="C1310" t="s">
        <v>2823</v>
      </c>
      <c r="D1310" t="s">
        <v>79</v>
      </c>
      <c r="E1310" s="2" t="str">
        <f>HYPERLINK("capsilon://?command=openfolder&amp;siteaddress=FAM.docvelocity-na8.net&amp;folderid=FX5A601A22-5CB7-BEF0-20F3-3762D8902929","FX22037401")</f>
        <v>FX22037401</v>
      </c>
      <c r="F1310" t="s">
        <v>80</v>
      </c>
      <c r="G1310" t="s">
        <v>80</v>
      </c>
      <c r="H1310" t="s">
        <v>81</v>
      </c>
      <c r="I1310" t="s">
        <v>2824</v>
      </c>
      <c r="J1310">
        <v>112</v>
      </c>
      <c r="K1310" t="s">
        <v>83</v>
      </c>
      <c r="L1310" t="s">
        <v>84</v>
      </c>
      <c r="M1310" t="s">
        <v>85</v>
      </c>
      <c r="N1310">
        <v>2</v>
      </c>
      <c r="O1310" s="1">
        <v>44637.617662037039</v>
      </c>
      <c r="P1310" s="1">
        <v>44637.648877314816</v>
      </c>
      <c r="Q1310">
        <v>1513</v>
      </c>
      <c r="R1310">
        <v>1184</v>
      </c>
      <c r="S1310" t="b">
        <v>0</v>
      </c>
      <c r="T1310" t="s">
        <v>86</v>
      </c>
      <c r="U1310" t="b">
        <v>1</v>
      </c>
      <c r="V1310" t="s">
        <v>1816</v>
      </c>
      <c r="W1310" s="1">
        <v>44637.627546296295</v>
      </c>
      <c r="X1310">
        <v>850</v>
      </c>
      <c r="Y1310">
        <v>84</v>
      </c>
      <c r="Z1310">
        <v>0</v>
      </c>
      <c r="AA1310">
        <v>84</v>
      </c>
      <c r="AB1310">
        <v>0</v>
      </c>
      <c r="AC1310">
        <v>8</v>
      </c>
      <c r="AD1310">
        <v>28</v>
      </c>
      <c r="AE1310">
        <v>0</v>
      </c>
      <c r="AF1310">
        <v>0</v>
      </c>
      <c r="AG1310">
        <v>0</v>
      </c>
      <c r="AH1310" t="s">
        <v>91</v>
      </c>
      <c r="AI1310" s="1">
        <v>44637.648877314816</v>
      </c>
      <c r="AJ1310">
        <v>334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28</v>
      </c>
      <c r="AQ1310">
        <v>0</v>
      </c>
      <c r="AR1310">
        <v>0</v>
      </c>
      <c r="AS1310">
        <v>0</v>
      </c>
      <c r="AT1310" t="s">
        <v>86</v>
      </c>
      <c r="AU1310" t="s">
        <v>86</v>
      </c>
      <c r="AV1310" t="s">
        <v>86</v>
      </c>
      <c r="AW1310" t="s">
        <v>86</v>
      </c>
      <c r="AX1310" t="s">
        <v>86</v>
      </c>
      <c r="AY1310" t="s">
        <v>86</v>
      </c>
      <c r="AZ1310" t="s">
        <v>86</v>
      </c>
      <c r="BA1310" t="s">
        <v>86</v>
      </c>
      <c r="BB1310" t="s">
        <v>86</v>
      </c>
      <c r="BC1310" t="s">
        <v>86</v>
      </c>
      <c r="BD1310" t="s">
        <v>86</v>
      </c>
      <c r="BE1310" t="s">
        <v>86</v>
      </c>
    </row>
    <row r="1311" spans="1:57" x14ac:dyDescent="0.45">
      <c r="A1311" t="s">
        <v>2858</v>
      </c>
      <c r="B1311" t="s">
        <v>77</v>
      </c>
      <c r="C1311" t="s">
        <v>2830</v>
      </c>
      <c r="D1311" t="s">
        <v>79</v>
      </c>
      <c r="E1311" s="2" t="str">
        <f>HYPERLINK("capsilon://?command=openfolder&amp;siteaddress=FAM.docvelocity-na8.net&amp;folderid=FX948390E9-5A39-F78B-4E62-6145BC6AB1FB","FX22034781")</f>
        <v>FX22034781</v>
      </c>
      <c r="F1311" t="s">
        <v>80</v>
      </c>
      <c r="G1311" t="s">
        <v>80</v>
      </c>
      <c r="H1311" t="s">
        <v>81</v>
      </c>
      <c r="I1311" t="s">
        <v>2831</v>
      </c>
      <c r="J1311">
        <v>256</v>
      </c>
      <c r="K1311" t="s">
        <v>83</v>
      </c>
      <c r="L1311" t="s">
        <v>84</v>
      </c>
      <c r="M1311" t="s">
        <v>85</v>
      </c>
      <c r="N1311">
        <v>2</v>
      </c>
      <c r="O1311" s="1">
        <v>44637.621192129627</v>
      </c>
      <c r="P1311" s="1">
        <v>44637.663645833331</v>
      </c>
      <c r="Q1311">
        <v>1567</v>
      </c>
      <c r="R1311">
        <v>2101</v>
      </c>
      <c r="S1311" t="b">
        <v>0</v>
      </c>
      <c r="T1311" t="s">
        <v>86</v>
      </c>
      <c r="U1311" t="b">
        <v>1</v>
      </c>
      <c r="V1311" t="s">
        <v>1900</v>
      </c>
      <c r="W1311" s="1">
        <v>44637.630798611113</v>
      </c>
      <c r="X1311">
        <v>826</v>
      </c>
      <c r="Y1311">
        <v>220</v>
      </c>
      <c r="Z1311">
        <v>0</v>
      </c>
      <c r="AA1311">
        <v>220</v>
      </c>
      <c r="AB1311">
        <v>0</v>
      </c>
      <c r="AC1311">
        <v>32</v>
      </c>
      <c r="AD1311">
        <v>36</v>
      </c>
      <c r="AE1311">
        <v>0</v>
      </c>
      <c r="AF1311">
        <v>0</v>
      </c>
      <c r="AG1311">
        <v>0</v>
      </c>
      <c r="AH1311" t="s">
        <v>91</v>
      </c>
      <c r="AI1311" s="1">
        <v>44637.663645833331</v>
      </c>
      <c r="AJ1311">
        <v>1275</v>
      </c>
      <c r="AK1311">
        <v>8</v>
      </c>
      <c r="AL1311">
        <v>0</v>
      </c>
      <c r="AM1311">
        <v>8</v>
      </c>
      <c r="AN1311">
        <v>0</v>
      </c>
      <c r="AO1311">
        <v>8</v>
      </c>
      <c r="AP1311">
        <v>28</v>
      </c>
      <c r="AQ1311">
        <v>0</v>
      </c>
      <c r="AR1311">
        <v>0</v>
      </c>
      <c r="AS1311">
        <v>0</v>
      </c>
      <c r="AT1311" t="s">
        <v>86</v>
      </c>
      <c r="AU1311" t="s">
        <v>86</v>
      </c>
      <c r="AV1311" t="s">
        <v>86</v>
      </c>
      <c r="AW1311" t="s">
        <v>86</v>
      </c>
      <c r="AX1311" t="s">
        <v>86</v>
      </c>
      <c r="AY1311" t="s">
        <v>86</v>
      </c>
      <c r="AZ1311" t="s">
        <v>86</v>
      </c>
      <c r="BA1311" t="s">
        <v>86</v>
      </c>
      <c r="BB1311" t="s">
        <v>86</v>
      </c>
      <c r="BC1311" t="s">
        <v>86</v>
      </c>
      <c r="BD1311" t="s">
        <v>86</v>
      </c>
      <c r="BE1311" t="s">
        <v>86</v>
      </c>
    </row>
    <row r="1312" spans="1:57" x14ac:dyDescent="0.45">
      <c r="A1312" t="s">
        <v>2859</v>
      </c>
      <c r="B1312" t="s">
        <v>77</v>
      </c>
      <c r="C1312" t="s">
        <v>2823</v>
      </c>
      <c r="D1312" t="s">
        <v>79</v>
      </c>
      <c r="E1312" s="2" t="str">
        <f>HYPERLINK("capsilon://?command=openfolder&amp;siteaddress=FAM.docvelocity-na8.net&amp;folderid=FX5A601A22-5CB7-BEF0-20F3-3762D8902929","FX22037401")</f>
        <v>FX22037401</v>
      </c>
      <c r="F1312" t="s">
        <v>80</v>
      </c>
      <c r="G1312" t="s">
        <v>80</v>
      </c>
      <c r="H1312" t="s">
        <v>81</v>
      </c>
      <c r="I1312" t="s">
        <v>2860</v>
      </c>
      <c r="J1312">
        <v>0</v>
      </c>
      <c r="K1312" t="s">
        <v>83</v>
      </c>
      <c r="L1312" t="s">
        <v>84</v>
      </c>
      <c r="M1312" t="s">
        <v>85</v>
      </c>
      <c r="N1312">
        <v>2</v>
      </c>
      <c r="O1312" s="1">
        <v>44637.62296296296</v>
      </c>
      <c r="P1312" s="1">
        <v>44637.668819444443</v>
      </c>
      <c r="Q1312">
        <v>2725</v>
      </c>
      <c r="R1312">
        <v>1237</v>
      </c>
      <c r="S1312" t="b">
        <v>0</v>
      </c>
      <c r="T1312" t="s">
        <v>86</v>
      </c>
      <c r="U1312" t="b">
        <v>0</v>
      </c>
      <c r="V1312" t="s">
        <v>1780</v>
      </c>
      <c r="W1312" s="1">
        <v>44637.632372685184</v>
      </c>
      <c r="X1312">
        <v>750</v>
      </c>
      <c r="Y1312">
        <v>52</v>
      </c>
      <c r="Z1312">
        <v>0</v>
      </c>
      <c r="AA1312">
        <v>52</v>
      </c>
      <c r="AB1312">
        <v>0</v>
      </c>
      <c r="AC1312">
        <v>32</v>
      </c>
      <c r="AD1312">
        <v>-52</v>
      </c>
      <c r="AE1312">
        <v>0</v>
      </c>
      <c r="AF1312">
        <v>0</v>
      </c>
      <c r="AG1312">
        <v>0</v>
      </c>
      <c r="AH1312" t="s">
        <v>91</v>
      </c>
      <c r="AI1312" s="1">
        <v>44637.668819444443</v>
      </c>
      <c r="AJ1312">
        <v>446</v>
      </c>
      <c r="AK1312">
        <v>8</v>
      </c>
      <c r="AL1312">
        <v>0</v>
      </c>
      <c r="AM1312">
        <v>8</v>
      </c>
      <c r="AN1312">
        <v>0</v>
      </c>
      <c r="AO1312">
        <v>8</v>
      </c>
      <c r="AP1312">
        <v>-60</v>
      </c>
      <c r="AQ1312">
        <v>0</v>
      </c>
      <c r="AR1312">
        <v>0</v>
      </c>
      <c r="AS1312">
        <v>0</v>
      </c>
      <c r="AT1312" t="s">
        <v>86</v>
      </c>
      <c r="AU1312" t="s">
        <v>86</v>
      </c>
      <c r="AV1312" t="s">
        <v>86</v>
      </c>
      <c r="AW1312" t="s">
        <v>86</v>
      </c>
      <c r="AX1312" t="s">
        <v>86</v>
      </c>
      <c r="AY1312" t="s">
        <v>86</v>
      </c>
      <c r="AZ1312" t="s">
        <v>86</v>
      </c>
      <c r="BA1312" t="s">
        <v>86</v>
      </c>
      <c r="BB1312" t="s">
        <v>86</v>
      </c>
      <c r="BC1312" t="s">
        <v>86</v>
      </c>
      <c r="BD1312" t="s">
        <v>86</v>
      </c>
      <c r="BE1312" t="s">
        <v>86</v>
      </c>
    </row>
    <row r="1313" spans="1:57" x14ac:dyDescent="0.45">
      <c r="A1313" t="s">
        <v>2861</v>
      </c>
      <c r="B1313" t="s">
        <v>77</v>
      </c>
      <c r="C1313" t="s">
        <v>2862</v>
      </c>
      <c r="D1313" t="s">
        <v>79</v>
      </c>
      <c r="E1313" s="2" t="str">
        <f t="shared" ref="E1313:E1321" si="27">HYPERLINK("capsilon://?command=openfolder&amp;siteaddress=FAM.docvelocity-na8.net&amp;folderid=FX8274DACA-7CAD-36D7-058D-52C2A9017131","FX22037523")</f>
        <v>FX22037523</v>
      </c>
      <c r="F1313" t="s">
        <v>80</v>
      </c>
      <c r="G1313" t="s">
        <v>80</v>
      </c>
      <c r="H1313" t="s">
        <v>81</v>
      </c>
      <c r="I1313" t="s">
        <v>2863</v>
      </c>
      <c r="J1313">
        <v>28</v>
      </c>
      <c r="K1313" t="s">
        <v>83</v>
      </c>
      <c r="L1313" t="s">
        <v>84</v>
      </c>
      <c r="M1313" t="s">
        <v>85</v>
      </c>
      <c r="N1313">
        <v>2</v>
      </c>
      <c r="O1313" s="1">
        <v>44637.629652777781</v>
      </c>
      <c r="P1313" s="1">
        <v>44637.659178240741</v>
      </c>
      <c r="Q1313">
        <v>2337</v>
      </c>
      <c r="R1313">
        <v>214</v>
      </c>
      <c r="S1313" t="b">
        <v>0</v>
      </c>
      <c r="T1313" t="s">
        <v>86</v>
      </c>
      <c r="U1313" t="b">
        <v>0</v>
      </c>
      <c r="V1313" t="s">
        <v>1816</v>
      </c>
      <c r="W1313" s="1">
        <v>44637.631539351853</v>
      </c>
      <c r="X1313">
        <v>146</v>
      </c>
      <c r="Y1313">
        <v>21</v>
      </c>
      <c r="Z1313">
        <v>0</v>
      </c>
      <c r="AA1313">
        <v>21</v>
      </c>
      <c r="AB1313">
        <v>0</v>
      </c>
      <c r="AC1313">
        <v>1</v>
      </c>
      <c r="AD1313">
        <v>7</v>
      </c>
      <c r="AE1313">
        <v>0</v>
      </c>
      <c r="AF1313">
        <v>0</v>
      </c>
      <c r="AG1313">
        <v>0</v>
      </c>
      <c r="AH1313" t="s">
        <v>122</v>
      </c>
      <c r="AI1313" s="1">
        <v>44637.659178240741</v>
      </c>
      <c r="AJ1313">
        <v>68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7</v>
      </c>
      <c r="AQ1313">
        <v>0</v>
      </c>
      <c r="AR1313">
        <v>0</v>
      </c>
      <c r="AS1313">
        <v>0</v>
      </c>
      <c r="AT1313" t="s">
        <v>86</v>
      </c>
      <c r="AU1313" t="s">
        <v>86</v>
      </c>
      <c r="AV1313" t="s">
        <v>86</v>
      </c>
      <c r="AW1313" t="s">
        <v>86</v>
      </c>
      <c r="AX1313" t="s">
        <v>86</v>
      </c>
      <c r="AY1313" t="s">
        <v>86</v>
      </c>
      <c r="AZ1313" t="s">
        <v>86</v>
      </c>
      <c r="BA1313" t="s">
        <v>86</v>
      </c>
      <c r="BB1313" t="s">
        <v>86</v>
      </c>
      <c r="BC1313" t="s">
        <v>86</v>
      </c>
      <c r="BD1313" t="s">
        <v>86</v>
      </c>
      <c r="BE1313" t="s">
        <v>86</v>
      </c>
    </row>
    <row r="1314" spans="1:57" x14ac:dyDescent="0.45">
      <c r="A1314" t="s">
        <v>2864</v>
      </c>
      <c r="B1314" t="s">
        <v>77</v>
      </c>
      <c r="C1314" t="s">
        <v>2862</v>
      </c>
      <c r="D1314" t="s">
        <v>79</v>
      </c>
      <c r="E1314" s="2" t="str">
        <f t="shared" si="27"/>
        <v>FX22037523</v>
      </c>
      <c r="F1314" t="s">
        <v>80</v>
      </c>
      <c r="G1314" t="s">
        <v>80</v>
      </c>
      <c r="H1314" t="s">
        <v>81</v>
      </c>
      <c r="I1314" t="s">
        <v>2865</v>
      </c>
      <c r="J1314">
        <v>77</v>
      </c>
      <c r="K1314" t="s">
        <v>83</v>
      </c>
      <c r="L1314" t="s">
        <v>84</v>
      </c>
      <c r="M1314" t="s">
        <v>85</v>
      </c>
      <c r="N1314">
        <v>2</v>
      </c>
      <c r="O1314" s="1">
        <v>44637.629861111112</v>
      </c>
      <c r="P1314" s="1">
        <v>44637.660543981481</v>
      </c>
      <c r="Q1314">
        <v>2187</v>
      </c>
      <c r="R1314">
        <v>464</v>
      </c>
      <c r="S1314" t="b">
        <v>0</v>
      </c>
      <c r="T1314" t="s">
        <v>86</v>
      </c>
      <c r="U1314" t="b">
        <v>0</v>
      </c>
      <c r="V1314" t="s">
        <v>2599</v>
      </c>
      <c r="W1314" s="1">
        <v>44637.634004629632</v>
      </c>
      <c r="X1314">
        <v>347</v>
      </c>
      <c r="Y1314">
        <v>72</v>
      </c>
      <c r="Z1314">
        <v>0</v>
      </c>
      <c r="AA1314">
        <v>72</v>
      </c>
      <c r="AB1314">
        <v>0</v>
      </c>
      <c r="AC1314">
        <v>3</v>
      </c>
      <c r="AD1314">
        <v>5</v>
      </c>
      <c r="AE1314">
        <v>0</v>
      </c>
      <c r="AF1314">
        <v>0</v>
      </c>
      <c r="AG1314">
        <v>0</v>
      </c>
      <c r="AH1314" t="s">
        <v>122</v>
      </c>
      <c r="AI1314" s="1">
        <v>44637.660543981481</v>
      </c>
      <c r="AJ1314">
        <v>117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5</v>
      </c>
      <c r="AQ1314">
        <v>0</v>
      </c>
      <c r="AR1314">
        <v>0</v>
      </c>
      <c r="AS1314">
        <v>0</v>
      </c>
      <c r="AT1314" t="s">
        <v>86</v>
      </c>
      <c r="AU1314" t="s">
        <v>86</v>
      </c>
      <c r="AV1314" t="s">
        <v>86</v>
      </c>
      <c r="AW1314" t="s">
        <v>86</v>
      </c>
      <c r="AX1314" t="s">
        <v>86</v>
      </c>
      <c r="AY1314" t="s">
        <v>86</v>
      </c>
      <c r="AZ1314" t="s">
        <v>86</v>
      </c>
      <c r="BA1314" t="s">
        <v>86</v>
      </c>
      <c r="BB1314" t="s">
        <v>86</v>
      </c>
      <c r="BC1314" t="s">
        <v>86</v>
      </c>
      <c r="BD1314" t="s">
        <v>86</v>
      </c>
      <c r="BE1314" t="s">
        <v>86</v>
      </c>
    </row>
    <row r="1315" spans="1:57" x14ac:dyDescent="0.45">
      <c r="A1315" t="s">
        <v>2866</v>
      </c>
      <c r="B1315" t="s">
        <v>77</v>
      </c>
      <c r="C1315" t="s">
        <v>2862</v>
      </c>
      <c r="D1315" t="s">
        <v>79</v>
      </c>
      <c r="E1315" s="2" t="str">
        <f t="shared" si="27"/>
        <v>FX22037523</v>
      </c>
      <c r="F1315" t="s">
        <v>80</v>
      </c>
      <c r="G1315" t="s">
        <v>80</v>
      </c>
      <c r="H1315" t="s">
        <v>81</v>
      </c>
      <c r="I1315" t="s">
        <v>2867</v>
      </c>
      <c r="J1315">
        <v>77</v>
      </c>
      <c r="K1315" t="s">
        <v>83</v>
      </c>
      <c r="L1315" t="s">
        <v>84</v>
      </c>
      <c r="M1315" t="s">
        <v>85</v>
      </c>
      <c r="N1315">
        <v>2</v>
      </c>
      <c r="O1315" s="1">
        <v>44637.630069444444</v>
      </c>
      <c r="P1315" s="1">
        <v>44637.662974537037</v>
      </c>
      <c r="Q1315">
        <v>2336</v>
      </c>
      <c r="R1315">
        <v>507</v>
      </c>
      <c r="S1315" t="b">
        <v>0</v>
      </c>
      <c r="T1315" t="s">
        <v>86</v>
      </c>
      <c r="U1315" t="b">
        <v>0</v>
      </c>
      <c r="V1315" t="s">
        <v>2108</v>
      </c>
      <c r="W1315" s="1">
        <v>44637.633599537039</v>
      </c>
      <c r="X1315">
        <v>298</v>
      </c>
      <c r="Y1315">
        <v>72</v>
      </c>
      <c r="Z1315">
        <v>0</v>
      </c>
      <c r="AA1315">
        <v>72</v>
      </c>
      <c r="AB1315">
        <v>0</v>
      </c>
      <c r="AC1315">
        <v>0</v>
      </c>
      <c r="AD1315">
        <v>5</v>
      </c>
      <c r="AE1315">
        <v>0</v>
      </c>
      <c r="AF1315">
        <v>0</v>
      </c>
      <c r="AG1315">
        <v>0</v>
      </c>
      <c r="AH1315" t="s">
        <v>122</v>
      </c>
      <c r="AI1315" s="1">
        <v>44637.662974537037</v>
      </c>
      <c r="AJ1315">
        <v>209</v>
      </c>
      <c r="AK1315">
        <v>4</v>
      </c>
      <c r="AL1315">
        <v>0</v>
      </c>
      <c r="AM1315">
        <v>4</v>
      </c>
      <c r="AN1315">
        <v>0</v>
      </c>
      <c r="AO1315">
        <v>3</v>
      </c>
      <c r="AP1315">
        <v>1</v>
      </c>
      <c r="AQ1315">
        <v>0</v>
      </c>
      <c r="AR1315">
        <v>0</v>
      </c>
      <c r="AS1315">
        <v>0</v>
      </c>
      <c r="AT1315" t="s">
        <v>86</v>
      </c>
      <c r="AU1315" t="s">
        <v>86</v>
      </c>
      <c r="AV1315" t="s">
        <v>86</v>
      </c>
      <c r="AW1315" t="s">
        <v>86</v>
      </c>
      <c r="AX1315" t="s">
        <v>86</v>
      </c>
      <c r="AY1315" t="s">
        <v>86</v>
      </c>
      <c r="AZ1315" t="s">
        <v>86</v>
      </c>
      <c r="BA1315" t="s">
        <v>86</v>
      </c>
      <c r="BB1315" t="s">
        <v>86</v>
      </c>
      <c r="BC1315" t="s">
        <v>86</v>
      </c>
      <c r="BD1315" t="s">
        <v>86</v>
      </c>
      <c r="BE1315" t="s">
        <v>86</v>
      </c>
    </row>
    <row r="1316" spans="1:57" x14ac:dyDescent="0.45">
      <c r="A1316" t="s">
        <v>2868</v>
      </c>
      <c r="B1316" t="s">
        <v>77</v>
      </c>
      <c r="C1316" t="s">
        <v>2862</v>
      </c>
      <c r="D1316" t="s">
        <v>79</v>
      </c>
      <c r="E1316" s="2" t="str">
        <f t="shared" si="27"/>
        <v>FX22037523</v>
      </c>
      <c r="F1316" t="s">
        <v>80</v>
      </c>
      <c r="G1316" t="s">
        <v>80</v>
      </c>
      <c r="H1316" t="s">
        <v>81</v>
      </c>
      <c r="I1316" t="s">
        <v>2869</v>
      </c>
      <c r="J1316">
        <v>82</v>
      </c>
      <c r="K1316" t="s">
        <v>83</v>
      </c>
      <c r="L1316" t="s">
        <v>84</v>
      </c>
      <c r="M1316" t="s">
        <v>85</v>
      </c>
      <c r="N1316">
        <v>2</v>
      </c>
      <c r="O1316" s="1">
        <v>44637.630231481482</v>
      </c>
      <c r="P1316" s="1">
        <v>44637.666261574072</v>
      </c>
      <c r="Q1316">
        <v>2657</v>
      </c>
      <c r="R1316">
        <v>456</v>
      </c>
      <c r="S1316" t="b">
        <v>0</v>
      </c>
      <c r="T1316" t="s">
        <v>86</v>
      </c>
      <c r="U1316" t="b">
        <v>0</v>
      </c>
      <c r="V1316" t="s">
        <v>1900</v>
      </c>
      <c r="W1316" s="1">
        <v>44637.6328125</v>
      </c>
      <c r="X1316">
        <v>173</v>
      </c>
      <c r="Y1316">
        <v>77</v>
      </c>
      <c r="Z1316">
        <v>0</v>
      </c>
      <c r="AA1316">
        <v>77</v>
      </c>
      <c r="AB1316">
        <v>0</v>
      </c>
      <c r="AC1316">
        <v>1</v>
      </c>
      <c r="AD1316">
        <v>5</v>
      </c>
      <c r="AE1316">
        <v>0</v>
      </c>
      <c r="AF1316">
        <v>0</v>
      </c>
      <c r="AG1316">
        <v>0</v>
      </c>
      <c r="AH1316" t="s">
        <v>122</v>
      </c>
      <c r="AI1316" s="1">
        <v>44637.666261574072</v>
      </c>
      <c r="AJ1316">
        <v>283</v>
      </c>
      <c r="AK1316">
        <v>5</v>
      </c>
      <c r="AL1316">
        <v>0</v>
      </c>
      <c r="AM1316">
        <v>5</v>
      </c>
      <c r="AN1316">
        <v>0</v>
      </c>
      <c r="AO1316">
        <v>4</v>
      </c>
      <c r="AP1316">
        <v>0</v>
      </c>
      <c r="AQ1316">
        <v>0</v>
      </c>
      <c r="AR1316">
        <v>0</v>
      </c>
      <c r="AS1316">
        <v>0</v>
      </c>
      <c r="AT1316" t="s">
        <v>86</v>
      </c>
      <c r="AU1316" t="s">
        <v>86</v>
      </c>
      <c r="AV1316" t="s">
        <v>86</v>
      </c>
      <c r="AW1316" t="s">
        <v>86</v>
      </c>
      <c r="AX1316" t="s">
        <v>86</v>
      </c>
      <c r="AY1316" t="s">
        <v>86</v>
      </c>
      <c r="AZ1316" t="s">
        <v>86</v>
      </c>
      <c r="BA1316" t="s">
        <v>86</v>
      </c>
      <c r="BB1316" t="s">
        <v>86</v>
      </c>
      <c r="BC1316" t="s">
        <v>86</v>
      </c>
      <c r="BD1316" t="s">
        <v>86</v>
      </c>
      <c r="BE1316" t="s">
        <v>86</v>
      </c>
    </row>
    <row r="1317" spans="1:57" x14ac:dyDescent="0.45">
      <c r="A1317" t="s">
        <v>2870</v>
      </c>
      <c r="B1317" t="s">
        <v>77</v>
      </c>
      <c r="C1317" t="s">
        <v>2862</v>
      </c>
      <c r="D1317" t="s">
        <v>79</v>
      </c>
      <c r="E1317" s="2" t="str">
        <f t="shared" si="27"/>
        <v>FX22037523</v>
      </c>
      <c r="F1317" t="s">
        <v>80</v>
      </c>
      <c r="G1317" t="s">
        <v>80</v>
      </c>
      <c r="H1317" t="s">
        <v>81</v>
      </c>
      <c r="I1317" t="s">
        <v>2871</v>
      </c>
      <c r="J1317">
        <v>82</v>
      </c>
      <c r="K1317" t="s">
        <v>83</v>
      </c>
      <c r="L1317" t="s">
        <v>84</v>
      </c>
      <c r="M1317" t="s">
        <v>85</v>
      </c>
      <c r="N1317">
        <v>2</v>
      </c>
      <c r="O1317" s="1">
        <v>44637.630474537036</v>
      </c>
      <c r="P1317" s="1">
        <v>44637.717175925929</v>
      </c>
      <c r="Q1317">
        <v>6545</v>
      </c>
      <c r="R1317">
        <v>946</v>
      </c>
      <c r="S1317" t="b">
        <v>0</v>
      </c>
      <c r="T1317" t="s">
        <v>86</v>
      </c>
      <c r="U1317" t="b">
        <v>0</v>
      </c>
      <c r="V1317" t="s">
        <v>2086</v>
      </c>
      <c r="W1317" s="1">
        <v>44637.632997685185</v>
      </c>
      <c r="X1317">
        <v>153</v>
      </c>
      <c r="Y1317">
        <v>77</v>
      </c>
      <c r="Z1317">
        <v>0</v>
      </c>
      <c r="AA1317">
        <v>77</v>
      </c>
      <c r="AB1317">
        <v>0</v>
      </c>
      <c r="AC1317">
        <v>0</v>
      </c>
      <c r="AD1317">
        <v>5</v>
      </c>
      <c r="AE1317">
        <v>0</v>
      </c>
      <c r="AF1317">
        <v>0</v>
      </c>
      <c r="AG1317">
        <v>0</v>
      </c>
      <c r="AH1317" t="s">
        <v>106</v>
      </c>
      <c r="AI1317" s="1">
        <v>44637.717175925929</v>
      </c>
      <c r="AJ1317">
        <v>400</v>
      </c>
      <c r="AK1317">
        <v>6</v>
      </c>
      <c r="AL1317">
        <v>0</v>
      </c>
      <c r="AM1317">
        <v>6</v>
      </c>
      <c r="AN1317">
        <v>0</v>
      </c>
      <c r="AO1317">
        <v>3</v>
      </c>
      <c r="AP1317">
        <v>-1</v>
      </c>
      <c r="AQ1317">
        <v>0</v>
      </c>
      <c r="AR1317">
        <v>0</v>
      </c>
      <c r="AS1317">
        <v>0</v>
      </c>
      <c r="AT1317" t="s">
        <v>86</v>
      </c>
      <c r="AU1317" t="s">
        <v>86</v>
      </c>
      <c r="AV1317" t="s">
        <v>86</v>
      </c>
      <c r="AW1317" t="s">
        <v>86</v>
      </c>
      <c r="AX1317" t="s">
        <v>86</v>
      </c>
      <c r="AY1317" t="s">
        <v>86</v>
      </c>
      <c r="AZ1317" t="s">
        <v>86</v>
      </c>
      <c r="BA1317" t="s">
        <v>86</v>
      </c>
      <c r="BB1317" t="s">
        <v>86</v>
      </c>
      <c r="BC1317" t="s">
        <v>86</v>
      </c>
      <c r="BD1317" t="s">
        <v>86</v>
      </c>
      <c r="BE1317" t="s">
        <v>86</v>
      </c>
    </row>
    <row r="1318" spans="1:57" x14ac:dyDescent="0.45">
      <c r="A1318" t="s">
        <v>2872</v>
      </c>
      <c r="B1318" t="s">
        <v>77</v>
      </c>
      <c r="C1318" t="s">
        <v>2862</v>
      </c>
      <c r="D1318" t="s">
        <v>79</v>
      </c>
      <c r="E1318" s="2" t="str">
        <f t="shared" si="27"/>
        <v>FX22037523</v>
      </c>
      <c r="F1318" t="s">
        <v>80</v>
      </c>
      <c r="G1318" t="s">
        <v>80</v>
      </c>
      <c r="H1318" t="s">
        <v>81</v>
      </c>
      <c r="I1318" t="s">
        <v>2873</v>
      </c>
      <c r="J1318">
        <v>82</v>
      </c>
      <c r="K1318" t="s">
        <v>83</v>
      </c>
      <c r="L1318" t="s">
        <v>84</v>
      </c>
      <c r="M1318" t="s">
        <v>85</v>
      </c>
      <c r="N1318">
        <v>2</v>
      </c>
      <c r="O1318" s="1">
        <v>44637.630613425928</v>
      </c>
      <c r="P1318" s="1">
        <v>44637.672326388885</v>
      </c>
      <c r="Q1318">
        <v>3025</v>
      </c>
      <c r="R1318">
        <v>579</v>
      </c>
      <c r="S1318" t="b">
        <v>0</v>
      </c>
      <c r="T1318" t="s">
        <v>86</v>
      </c>
      <c r="U1318" t="b">
        <v>0</v>
      </c>
      <c r="V1318" t="s">
        <v>1841</v>
      </c>
      <c r="W1318" s="1">
        <v>44637.634560185186</v>
      </c>
      <c r="X1318">
        <v>277</v>
      </c>
      <c r="Y1318">
        <v>77</v>
      </c>
      <c r="Z1318">
        <v>0</v>
      </c>
      <c r="AA1318">
        <v>77</v>
      </c>
      <c r="AB1318">
        <v>0</v>
      </c>
      <c r="AC1318">
        <v>2</v>
      </c>
      <c r="AD1318">
        <v>5</v>
      </c>
      <c r="AE1318">
        <v>0</v>
      </c>
      <c r="AF1318">
        <v>0</v>
      </c>
      <c r="AG1318">
        <v>0</v>
      </c>
      <c r="AH1318" t="s">
        <v>91</v>
      </c>
      <c r="AI1318" s="1">
        <v>44637.672326388885</v>
      </c>
      <c r="AJ1318">
        <v>302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5</v>
      </c>
      <c r="AQ1318">
        <v>0</v>
      </c>
      <c r="AR1318">
        <v>0</v>
      </c>
      <c r="AS1318">
        <v>0</v>
      </c>
      <c r="AT1318" t="s">
        <v>86</v>
      </c>
      <c r="AU1318" t="s">
        <v>86</v>
      </c>
      <c r="AV1318" t="s">
        <v>86</v>
      </c>
      <c r="AW1318" t="s">
        <v>86</v>
      </c>
      <c r="AX1318" t="s">
        <v>86</v>
      </c>
      <c r="AY1318" t="s">
        <v>86</v>
      </c>
      <c r="AZ1318" t="s">
        <v>86</v>
      </c>
      <c r="BA1318" t="s">
        <v>86</v>
      </c>
      <c r="BB1318" t="s">
        <v>86</v>
      </c>
      <c r="BC1318" t="s">
        <v>86</v>
      </c>
      <c r="BD1318" t="s">
        <v>86</v>
      </c>
      <c r="BE1318" t="s">
        <v>86</v>
      </c>
    </row>
    <row r="1319" spans="1:57" x14ac:dyDescent="0.45">
      <c r="A1319" t="s">
        <v>2874</v>
      </c>
      <c r="B1319" t="s">
        <v>77</v>
      </c>
      <c r="C1319" t="s">
        <v>2862</v>
      </c>
      <c r="D1319" t="s">
        <v>79</v>
      </c>
      <c r="E1319" s="2" t="str">
        <f t="shared" si="27"/>
        <v>FX22037523</v>
      </c>
      <c r="F1319" t="s">
        <v>80</v>
      </c>
      <c r="G1319" t="s">
        <v>80</v>
      </c>
      <c r="H1319" t="s">
        <v>81</v>
      </c>
      <c r="I1319" t="s">
        <v>2875</v>
      </c>
      <c r="J1319">
        <v>92</v>
      </c>
      <c r="K1319" t="s">
        <v>83</v>
      </c>
      <c r="L1319" t="s">
        <v>84</v>
      </c>
      <c r="M1319" t="s">
        <v>85</v>
      </c>
      <c r="N1319">
        <v>2</v>
      </c>
      <c r="O1319" s="1">
        <v>44637.630868055552</v>
      </c>
      <c r="P1319" s="1">
        <v>44637.717650462961</v>
      </c>
      <c r="Q1319">
        <v>7066</v>
      </c>
      <c r="R1319">
        <v>432</v>
      </c>
      <c r="S1319" t="b">
        <v>0</v>
      </c>
      <c r="T1319" t="s">
        <v>86</v>
      </c>
      <c r="U1319" t="b">
        <v>0</v>
      </c>
      <c r="V1319" t="s">
        <v>1816</v>
      </c>
      <c r="W1319" s="1">
        <v>44637.634155092594</v>
      </c>
      <c r="X1319">
        <v>225</v>
      </c>
      <c r="Y1319">
        <v>87</v>
      </c>
      <c r="Z1319">
        <v>0</v>
      </c>
      <c r="AA1319">
        <v>87</v>
      </c>
      <c r="AB1319">
        <v>0</v>
      </c>
      <c r="AC1319">
        <v>1</v>
      </c>
      <c r="AD1319">
        <v>5</v>
      </c>
      <c r="AE1319">
        <v>0</v>
      </c>
      <c r="AF1319">
        <v>0</v>
      </c>
      <c r="AG1319">
        <v>0</v>
      </c>
      <c r="AH1319" t="s">
        <v>122</v>
      </c>
      <c r="AI1319" s="1">
        <v>44637.717650462961</v>
      </c>
      <c r="AJ1319">
        <v>207</v>
      </c>
      <c r="AK1319">
        <v>2</v>
      </c>
      <c r="AL1319">
        <v>0</v>
      </c>
      <c r="AM1319">
        <v>2</v>
      </c>
      <c r="AN1319">
        <v>0</v>
      </c>
      <c r="AO1319">
        <v>1</v>
      </c>
      <c r="AP1319">
        <v>3</v>
      </c>
      <c r="AQ1319">
        <v>0</v>
      </c>
      <c r="AR1319">
        <v>0</v>
      </c>
      <c r="AS1319">
        <v>0</v>
      </c>
      <c r="AT1319" t="s">
        <v>86</v>
      </c>
      <c r="AU1319" t="s">
        <v>86</v>
      </c>
      <c r="AV1319" t="s">
        <v>86</v>
      </c>
      <c r="AW1319" t="s">
        <v>86</v>
      </c>
      <c r="AX1319" t="s">
        <v>86</v>
      </c>
      <c r="AY1319" t="s">
        <v>86</v>
      </c>
      <c r="AZ1319" t="s">
        <v>86</v>
      </c>
      <c r="BA1319" t="s">
        <v>86</v>
      </c>
      <c r="BB1319" t="s">
        <v>86</v>
      </c>
      <c r="BC1319" t="s">
        <v>86</v>
      </c>
      <c r="BD1319" t="s">
        <v>86</v>
      </c>
      <c r="BE1319" t="s">
        <v>86</v>
      </c>
    </row>
    <row r="1320" spans="1:57" x14ac:dyDescent="0.45">
      <c r="A1320" t="s">
        <v>2876</v>
      </c>
      <c r="B1320" t="s">
        <v>77</v>
      </c>
      <c r="C1320" t="s">
        <v>2862</v>
      </c>
      <c r="D1320" t="s">
        <v>79</v>
      </c>
      <c r="E1320" s="2" t="str">
        <f t="shared" si="27"/>
        <v>FX22037523</v>
      </c>
      <c r="F1320" t="s">
        <v>80</v>
      </c>
      <c r="G1320" t="s">
        <v>80</v>
      </c>
      <c r="H1320" t="s">
        <v>81</v>
      </c>
      <c r="I1320" t="s">
        <v>2877</v>
      </c>
      <c r="J1320">
        <v>62</v>
      </c>
      <c r="K1320" t="s">
        <v>83</v>
      </c>
      <c r="L1320" t="s">
        <v>84</v>
      </c>
      <c r="M1320" t="s">
        <v>85</v>
      </c>
      <c r="N1320">
        <v>2</v>
      </c>
      <c r="O1320" s="1">
        <v>44637.632013888891</v>
      </c>
      <c r="P1320" s="1">
        <v>44637.722199074073</v>
      </c>
      <c r="Q1320">
        <v>6914</v>
      </c>
      <c r="R1320">
        <v>878</v>
      </c>
      <c r="S1320" t="b">
        <v>0</v>
      </c>
      <c r="T1320" t="s">
        <v>86</v>
      </c>
      <c r="U1320" t="b">
        <v>0</v>
      </c>
      <c r="V1320" t="s">
        <v>1780</v>
      </c>
      <c r="W1320" s="1">
        <v>44637.63753472222</v>
      </c>
      <c r="X1320">
        <v>445</v>
      </c>
      <c r="Y1320">
        <v>57</v>
      </c>
      <c r="Z1320">
        <v>0</v>
      </c>
      <c r="AA1320">
        <v>57</v>
      </c>
      <c r="AB1320">
        <v>0</v>
      </c>
      <c r="AC1320">
        <v>9</v>
      </c>
      <c r="AD1320">
        <v>5</v>
      </c>
      <c r="AE1320">
        <v>0</v>
      </c>
      <c r="AF1320">
        <v>0</v>
      </c>
      <c r="AG1320">
        <v>0</v>
      </c>
      <c r="AH1320" t="s">
        <v>106</v>
      </c>
      <c r="AI1320" s="1">
        <v>44637.722199074073</v>
      </c>
      <c r="AJ1320">
        <v>433</v>
      </c>
      <c r="AK1320">
        <v>4</v>
      </c>
      <c r="AL1320">
        <v>0</v>
      </c>
      <c r="AM1320">
        <v>4</v>
      </c>
      <c r="AN1320">
        <v>0</v>
      </c>
      <c r="AO1320">
        <v>4</v>
      </c>
      <c r="AP1320">
        <v>1</v>
      </c>
      <c r="AQ1320">
        <v>0</v>
      </c>
      <c r="AR1320">
        <v>0</v>
      </c>
      <c r="AS1320">
        <v>0</v>
      </c>
      <c r="AT1320" t="s">
        <v>86</v>
      </c>
      <c r="AU1320" t="s">
        <v>86</v>
      </c>
      <c r="AV1320" t="s">
        <v>86</v>
      </c>
      <c r="AW1320" t="s">
        <v>86</v>
      </c>
      <c r="AX1320" t="s">
        <v>86</v>
      </c>
      <c r="AY1320" t="s">
        <v>86</v>
      </c>
      <c r="AZ1320" t="s">
        <v>86</v>
      </c>
      <c r="BA1320" t="s">
        <v>86</v>
      </c>
      <c r="BB1320" t="s">
        <v>86</v>
      </c>
      <c r="BC1320" t="s">
        <v>86</v>
      </c>
      <c r="BD1320" t="s">
        <v>86</v>
      </c>
      <c r="BE1320" t="s">
        <v>86</v>
      </c>
    </row>
    <row r="1321" spans="1:57" x14ac:dyDescent="0.45">
      <c r="A1321" t="s">
        <v>2878</v>
      </c>
      <c r="B1321" t="s">
        <v>77</v>
      </c>
      <c r="C1321" t="s">
        <v>2862</v>
      </c>
      <c r="D1321" t="s">
        <v>79</v>
      </c>
      <c r="E1321" s="2" t="str">
        <f t="shared" si="27"/>
        <v>FX22037523</v>
      </c>
      <c r="F1321" t="s">
        <v>80</v>
      </c>
      <c r="G1321" t="s">
        <v>80</v>
      </c>
      <c r="H1321" t="s">
        <v>81</v>
      </c>
      <c r="I1321" t="s">
        <v>2879</v>
      </c>
      <c r="J1321">
        <v>28</v>
      </c>
      <c r="K1321" t="s">
        <v>83</v>
      </c>
      <c r="L1321" t="s">
        <v>84</v>
      </c>
      <c r="M1321" t="s">
        <v>85</v>
      </c>
      <c r="N1321">
        <v>1</v>
      </c>
      <c r="O1321" s="1">
        <v>44637.632847222223</v>
      </c>
      <c r="P1321" s="1">
        <v>44637.668206018519</v>
      </c>
      <c r="Q1321">
        <v>2517</v>
      </c>
      <c r="R1321">
        <v>538</v>
      </c>
      <c r="S1321" t="b">
        <v>0</v>
      </c>
      <c r="T1321" t="s">
        <v>86</v>
      </c>
      <c r="U1321" t="b">
        <v>0</v>
      </c>
      <c r="V1321" t="s">
        <v>815</v>
      </c>
      <c r="W1321" s="1">
        <v>44637.668206018519</v>
      </c>
      <c r="X1321">
        <v>253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28</v>
      </c>
      <c r="AE1321">
        <v>21</v>
      </c>
      <c r="AF1321">
        <v>0</v>
      </c>
      <c r="AG1321">
        <v>3</v>
      </c>
      <c r="AH1321" t="s">
        <v>86</v>
      </c>
      <c r="AI1321" t="s">
        <v>86</v>
      </c>
      <c r="AJ1321" t="s">
        <v>86</v>
      </c>
      <c r="AK1321" t="s">
        <v>86</v>
      </c>
      <c r="AL1321" t="s">
        <v>86</v>
      </c>
      <c r="AM1321" t="s">
        <v>86</v>
      </c>
      <c r="AN1321" t="s">
        <v>86</v>
      </c>
      <c r="AO1321" t="s">
        <v>86</v>
      </c>
      <c r="AP1321" t="s">
        <v>86</v>
      </c>
      <c r="AQ1321" t="s">
        <v>86</v>
      </c>
      <c r="AR1321" t="s">
        <v>86</v>
      </c>
      <c r="AS1321" t="s">
        <v>86</v>
      </c>
      <c r="AT1321" t="s">
        <v>86</v>
      </c>
      <c r="AU1321" t="s">
        <v>86</v>
      </c>
      <c r="AV1321" t="s">
        <v>86</v>
      </c>
      <c r="AW1321" t="s">
        <v>86</v>
      </c>
      <c r="AX1321" t="s">
        <v>86</v>
      </c>
      <c r="AY1321" t="s">
        <v>86</v>
      </c>
      <c r="AZ1321" t="s">
        <v>86</v>
      </c>
      <c r="BA1321" t="s">
        <v>86</v>
      </c>
      <c r="BB1321" t="s">
        <v>86</v>
      </c>
      <c r="BC1321" t="s">
        <v>86</v>
      </c>
      <c r="BD1321" t="s">
        <v>86</v>
      </c>
      <c r="BE1321" t="s">
        <v>86</v>
      </c>
    </row>
    <row r="1322" spans="1:57" x14ac:dyDescent="0.45">
      <c r="A1322" t="s">
        <v>2880</v>
      </c>
      <c r="B1322" t="s">
        <v>77</v>
      </c>
      <c r="C1322" t="s">
        <v>2881</v>
      </c>
      <c r="D1322" t="s">
        <v>79</v>
      </c>
      <c r="E1322" s="2" t="str">
        <f>HYPERLINK("capsilon://?command=openfolder&amp;siteaddress=FAM.docvelocity-na8.net&amp;folderid=FXCCFB4387-8300-78B2-A1E8-67E234A20CAE","FX22034862")</f>
        <v>FX22034862</v>
      </c>
      <c r="F1322" t="s">
        <v>80</v>
      </c>
      <c r="G1322" t="s">
        <v>80</v>
      </c>
      <c r="H1322" t="s">
        <v>81</v>
      </c>
      <c r="I1322" t="s">
        <v>2882</v>
      </c>
      <c r="J1322">
        <v>28</v>
      </c>
      <c r="K1322" t="s">
        <v>83</v>
      </c>
      <c r="L1322" t="s">
        <v>84</v>
      </c>
      <c r="M1322" t="s">
        <v>85</v>
      </c>
      <c r="N1322">
        <v>1</v>
      </c>
      <c r="O1322" s="1">
        <v>44637.637083333335</v>
      </c>
      <c r="P1322" s="1">
        <v>44637.671134259261</v>
      </c>
      <c r="Q1322">
        <v>2365</v>
      </c>
      <c r="R1322">
        <v>577</v>
      </c>
      <c r="S1322" t="b">
        <v>0</v>
      </c>
      <c r="T1322" t="s">
        <v>86</v>
      </c>
      <c r="U1322" t="b">
        <v>0</v>
      </c>
      <c r="V1322" t="s">
        <v>815</v>
      </c>
      <c r="W1322" s="1">
        <v>44637.671134259261</v>
      </c>
      <c r="X1322">
        <v>252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28</v>
      </c>
      <c r="AE1322">
        <v>21</v>
      </c>
      <c r="AF1322">
        <v>0</v>
      </c>
      <c r="AG1322">
        <v>2</v>
      </c>
      <c r="AH1322" t="s">
        <v>86</v>
      </c>
      <c r="AI1322" t="s">
        <v>86</v>
      </c>
      <c r="AJ1322" t="s">
        <v>86</v>
      </c>
      <c r="AK1322" t="s">
        <v>86</v>
      </c>
      <c r="AL1322" t="s">
        <v>86</v>
      </c>
      <c r="AM1322" t="s">
        <v>86</v>
      </c>
      <c r="AN1322" t="s">
        <v>86</v>
      </c>
      <c r="AO1322" t="s">
        <v>86</v>
      </c>
      <c r="AP1322" t="s">
        <v>86</v>
      </c>
      <c r="AQ1322" t="s">
        <v>86</v>
      </c>
      <c r="AR1322" t="s">
        <v>86</v>
      </c>
      <c r="AS1322" t="s">
        <v>86</v>
      </c>
      <c r="AT1322" t="s">
        <v>86</v>
      </c>
      <c r="AU1322" t="s">
        <v>86</v>
      </c>
      <c r="AV1322" t="s">
        <v>86</v>
      </c>
      <c r="AW1322" t="s">
        <v>86</v>
      </c>
      <c r="AX1322" t="s">
        <v>86</v>
      </c>
      <c r="AY1322" t="s">
        <v>86</v>
      </c>
      <c r="AZ1322" t="s">
        <v>86</v>
      </c>
      <c r="BA1322" t="s">
        <v>86</v>
      </c>
      <c r="BB1322" t="s">
        <v>86</v>
      </c>
      <c r="BC1322" t="s">
        <v>86</v>
      </c>
      <c r="BD1322" t="s">
        <v>86</v>
      </c>
      <c r="BE1322" t="s">
        <v>86</v>
      </c>
    </row>
    <row r="1323" spans="1:57" x14ac:dyDescent="0.45">
      <c r="A1323" t="s">
        <v>2883</v>
      </c>
      <c r="B1323" t="s">
        <v>77</v>
      </c>
      <c r="C1323" t="s">
        <v>2884</v>
      </c>
      <c r="D1323" t="s">
        <v>79</v>
      </c>
      <c r="E1323" s="2" t="str">
        <f>HYPERLINK("capsilon://?command=openfolder&amp;siteaddress=FAM.docvelocity-na8.net&amp;folderid=FXC5CF8BD9-E09C-79EC-E6CF-F01A9986E109","FX22037986")</f>
        <v>FX22037986</v>
      </c>
      <c r="F1323" t="s">
        <v>80</v>
      </c>
      <c r="G1323" t="s">
        <v>80</v>
      </c>
      <c r="H1323" t="s">
        <v>81</v>
      </c>
      <c r="I1323" t="s">
        <v>2885</v>
      </c>
      <c r="J1323">
        <v>102</v>
      </c>
      <c r="K1323" t="s">
        <v>83</v>
      </c>
      <c r="L1323" t="s">
        <v>84</v>
      </c>
      <c r="M1323" t="s">
        <v>85</v>
      </c>
      <c r="N1323">
        <v>1</v>
      </c>
      <c r="O1323" s="1">
        <v>44637.639814814815</v>
      </c>
      <c r="P1323" s="1">
        <v>44637.673101851855</v>
      </c>
      <c r="Q1323">
        <v>2444</v>
      </c>
      <c r="R1323">
        <v>432</v>
      </c>
      <c r="S1323" t="b">
        <v>0</v>
      </c>
      <c r="T1323" t="s">
        <v>86</v>
      </c>
      <c r="U1323" t="b">
        <v>0</v>
      </c>
      <c r="V1323" t="s">
        <v>815</v>
      </c>
      <c r="W1323" s="1">
        <v>44637.673101851855</v>
      </c>
      <c r="X1323">
        <v>169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102</v>
      </c>
      <c r="AE1323">
        <v>90</v>
      </c>
      <c r="AF1323">
        <v>0</v>
      </c>
      <c r="AG1323">
        <v>5</v>
      </c>
      <c r="AH1323" t="s">
        <v>86</v>
      </c>
      <c r="AI1323" t="s">
        <v>86</v>
      </c>
      <c r="AJ1323" t="s">
        <v>86</v>
      </c>
      <c r="AK1323" t="s">
        <v>86</v>
      </c>
      <c r="AL1323" t="s">
        <v>86</v>
      </c>
      <c r="AM1323" t="s">
        <v>86</v>
      </c>
      <c r="AN1323" t="s">
        <v>86</v>
      </c>
      <c r="AO1323" t="s">
        <v>86</v>
      </c>
      <c r="AP1323" t="s">
        <v>86</v>
      </c>
      <c r="AQ1323" t="s">
        <v>86</v>
      </c>
      <c r="AR1323" t="s">
        <v>86</v>
      </c>
      <c r="AS1323" t="s">
        <v>86</v>
      </c>
      <c r="AT1323" t="s">
        <v>86</v>
      </c>
      <c r="AU1323" t="s">
        <v>86</v>
      </c>
      <c r="AV1323" t="s">
        <v>86</v>
      </c>
      <c r="AW1323" t="s">
        <v>86</v>
      </c>
      <c r="AX1323" t="s">
        <v>86</v>
      </c>
      <c r="AY1323" t="s">
        <v>86</v>
      </c>
      <c r="AZ1323" t="s">
        <v>86</v>
      </c>
      <c r="BA1323" t="s">
        <v>86</v>
      </c>
      <c r="BB1323" t="s">
        <v>86</v>
      </c>
      <c r="BC1323" t="s">
        <v>86</v>
      </c>
      <c r="BD1323" t="s">
        <v>86</v>
      </c>
      <c r="BE1323" t="s">
        <v>86</v>
      </c>
    </row>
    <row r="1324" spans="1:57" x14ac:dyDescent="0.45">
      <c r="A1324" t="s">
        <v>2886</v>
      </c>
      <c r="B1324" t="s">
        <v>77</v>
      </c>
      <c r="C1324" t="s">
        <v>1183</v>
      </c>
      <c r="D1324" t="s">
        <v>79</v>
      </c>
      <c r="E1324" s="2" t="str">
        <f>HYPERLINK("capsilon://?command=openfolder&amp;siteaddress=FAM.docvelocity-na8.net&amp;folderid=FXAE3F5E47-5C59-F353-BD8B-85EAB67ACF9B","FX22027728")</f>
        <v>FX22027728</v>
      </c>
      <c r="F1324" t="s">
        <v>80</v>
      </c>
      <c r="G1324" t="s">
        <v>80</v>
      </c>
      <c r="H1324" t="s">
        <v>81</v>
      </c>
      <c r="I1324" t="s">
        <v>2887</v>
      </c>
      <c r="J1324">
        <v>0</v>
      </c>
      <c r="K1324" t="s">
        <v>83</v>
      </c>
      <c r="L1324" t="s">
        <v>84</v>
      </c>
      <c r="M1324" t="s">
        <v>85</v>
      </c>
      <c r="N1324">
        <v>2</v>
      </c>
      <c r="O1324" s="1">
        <v>44637.645520833335</v>
      </c>
      <c r="P1324" s="1">
        <v>44637.720648148148</v>
      </c>
      <c r="Q1324">
        <v>5395</v>
      </c>
      <c r="R1324">
        <v>1096</v>
      </c>
      <c r="S1324" t="b">
        <v>0</v>
      </c>
      <c r="T1324" t="s">
        <v>86</v>
      </c>
      <c r="U1324" t="b">
        <v>0</v>
      </c>
      <c r="V1324" t="s">
        <v>2599</v>
      </c>
      <c r="W1324" s="1">
        <v>44637.659803240742</v>
      </c>
      <c r="X1324">
        <v>763</v>
      </c>
      <c r="Y1324">
        <v>52</v>
      </c>
      <c r="Z1324">
        <v>0</v>
      </c>
      <c r="AA1324">
        <v>52</v>
      </c>
      <c r="AB1324">
        <v>0</v>
      </c>
      <c r="AC1324">
        <v>32</v>
      </c>
      <c r="AD1324">
        <v>-52</v>
      </c>
      <c r="AE1324">
        <v>0</v>
      </c>
      <c r="AF1324">
        <v>0</v>
      </c>
      <c r="AG1324">
        <v>0</v>
      </c>
      <c r="AH1324" t="s">
        <v>122</v>
      </c>
      <c r="AI1324" s="1">
        <v>44637.720648148148</v>
      </c>
      <c r="AJ1324">
        <v>258</v>
      </c>
      <c r="AK1324">
        <v>2</v>
      </c>
      <c r="AL1324">
        <v>0</v>
      </c>
      <c r="AM1324">
        <v>2</v>
      </c>
      <c r="AN1324">
        <v>0</v>
      </c>
      <c r="AO1324">
        <v>1</v>
      </c>
      <c r="AP1324">
        <v>-54</v>
      </c>
      <c r="AQ1324">
        <v>0</v>
      </c>
      <c r="AR1324">
        <v>0</v>
      </c>
      <c r="AS1324">
        <v>0</v>
      </c>
      <c r="AT1324" t="s">
        <v>86</v>
      </c>
      <c r="AU1324" t="s">
        <v>86</v>
      </c>
      <c r="AV1324" t="s">
        <v>86</v>
      </c>
      <c r="AW1324" t="s">
        <v>86</v>
      </c>
      <c r="AX1324" t="s">
        <v>86</v>
      </c>
      <c r="AY1324" t="s">
        <v>86</v>
      </c>
      <c r="AZ1324" t="s">
        <v>86</v>
      </c>
      <c r="BA1324" t="s">
        <v>86</v>
      </c>
      <c r="BB1324" t="s">
        <v>86</v>
      </c>
      <c r="BC1324" t="s">
        <v>86</v>
      </c>
      <c r="BD1324" t="s">
        <v>86</v>
      </c>
      <c r="BE1324" t="s">
        <v>86</v>
      </c>
    </row>
    <row r="1325" spans="1:57" x14ac:dyDescent="0.45">
      <c r="A1325" t="s">
        <v>2888</v>
      </c>
      <c r="B1325" t="s">
        <v>77</v>
      </c>
      <c r="C1325" t="s">
        <v>2889</v>
      </c>
      <c r="D1325" t="s">
        <v>79</v>
      </c>
      <c r="E1325" s="2" t="str">
        <f>HYPERLINK("capsilon://?command=openfolder&amp;siteaddress=FAM.docvelocity-na8.net&amp;folderid=FX806F9930-487D-1795-4BBA-1D5064BA0C15","FX22037625")</f>
        <v>FX22037625</v>
      </c>
      <c r="F1325" t="s">
        <v>80</v>
      </c>
      <c r="G1325" t="s">
        <v>80</v>
      </c>
      <c r="H1325" t="s">
        <v>81</v>
      </c>
      <c r="I1325" t="s">
        <v>2890</v>
      </c>
      <c r="J1325">
        <v>28</v>
      </c>
      <c r="K1325" t="s">
        <v>83</v>
      </c>
      <c r="L1325" t="s">
        <v>84</v>
      </c>
      <c r="M1325" t="s">
        <v>85</v>
      </c>
      <c r="N1325">
        <v>2</v>
      </c>
      <c r="O1325" s="1">
        <v>44637.646736111114</v>
      </c>
      <c r="P1325" s="1">
        <v>44637.721319444441</v>
      </c>
      <c r="Q1325">
        <v>6027</v>
      </c>
      <c r="R1325">
        <v>417</v>
      </c>
      <c r="S1325" t="b">
        <v>0</v>
      </c>
      <c r="T1325" t="s">
        <v>86</v>
      </c>
      <c r="U1325" t="b">
        <v>0</v>
      </c>
      <c r="V1325" t="s">
        <v>1841</v>
      </c>
      <c r="W1325" s="1">
        <v>44637.650011574071</v>
      </c>
      <c r="X1325">
        <v>279</v>
      </c>
      <c r="Y1325">
        <v>21</v>
      </c>
      <c r="Z1325">
        <v>0</v>
      </c>
      <c r="AA1325">
        <v>21</v>
      </c>
      <c r="AB1325">
        <v>0</v>
      </c>
      <c r="AC1325">
        <v>1</v>
      </c>
      <c r="AD1325">
        <v>7</v>
      </c>
      <c r="AE1325">
        <v>0</v>
      </c>
      <c r="AF1325">
        <v>0</v>
      </c>
      <c r="AG1325">
        <v>0</v>
      </c>
      <c r="AH1325" t="s">
        <v>91</v>
      </c>
      <c r="AI1325" s="1">
        <v>44637.721319444441</v>
      </c>
      <c r="AJ1325">
        <v>138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7</v>
      </c>
      <c r="AQ1325">
        <v>0</v>
      </c>
      <c r="AR1325">
        <v>0</v>
      </c>
      <c r="AS1325">
        <v>0</v>
      </c>
      <c r="AT1325" t="s">
        <v>86</v>
      </c>
      <c r="AU1325" t="s">
        <v>86</v>
      </c>
      <c r="AV1325" t="s">
        <v>86</v>
      </c>
      <c r="AW1325" t="s">
        <v>86</v>
      </c>
      <c r="AX1325" t="s">
        <v>86</v>
      </c>
      <c r="AY1325" t="s">
        <v>86</v>
      </c>
      <c r="AZ1325" t="s">
        <v>86</v>
      </c>
      <c r="BA1325" t="s">
        <v>86</v>
      </c>
      <c r="BB1325" t="s">
        <v>86</v>
      </c>
      <c r="BC1325" t="s">
        <v>86</v>
      </c>
      <c r="BD1325" t="s">
        <v>86</v>
      </c>
      <c r="BE1325" t="s">
        <v>86</v>
      </c>
    </row>
    <row r="1326" spans="1:57" x14ac:dyDescent="0.45">
      <c r="A1326" t="s">
        <v>2891</v>
      </c>
      <c r="B1326" t="s">
        <v>77</v>
      </c>
      <c r="C1326" t="s">
        <v>1308</v>
      </c>
      <c r="D1326" t="s">
        <v>79</v>
      </c>
      <c r="E1326" s="2" t="str">
        <f>HYPERLINK("capsilon://?command=openfolder&amp;siteaddress=FAM.docvelocity-na8.net&amp;folderid=FX3CD28B53-E35B-59F8-CF23-D9CD3A15B6C8","FX2203257")</f>
        <v>FX2203257</v>
      </c>
      <c r="F1326" t="s">
        <v>80</v>
      </c>
      <c r="G1326" t="s">
        <v>80</v>
      </c>
      <c r="H1326" t="s">
        <v>81</v>
      </c>
      <c r="I1326" t="s">
        <v>2892</v>
      </c>
      <c r="J1326">
        <v>0</v>
      </c>
      <c r="K1326" t="s">
        <v>83</v>
      </c>
      <c r="L1326" t="s">
        <v>84</v>
      </c>
      <c r="M1326" t="s">
        <v>85</v>
      </c>
      <c r="N1326">
        <v>2</v>
      </c>
      <c r="O1326" s="1">
        <v>44622.451724537037</v>
      </c>
      <c r="P1326" s="1">
        <v>44622.656493055554</v>
      </c>
      <c r="Q1326">
        <v>17097</v>
      </c>
      <c r="R1326">
        <v>595</v>
      </c>
      <c r="S1326" t="b">
        <v>0</v>
      </c>
      <c r="T1326" t="s">
        <v>86</v>
      </c>
      <c r="U1326" t="b">
        <v>0</v>
      </c>
      <c r="V1326" t="s">
        <v>94</v>
      </c>
      <c r="W1326" s="1">
        <v>44622.501134259262</v>
      </c>
      <c r="X1326">
        <v>427</v>
      </c>
      <c r="Y1326">
        <v>78</v>
      </c>
      <c r="Z1326">
        <v>0</v>
      </c>
      <c r="AA1326">
        <v>78</v>
      </c>
      <c r="AB1326">
        <v>0</v>
      </c>
      <c r="AC1326">
        <v>35</v>
      </c>
      <c r="AD1326">
        <v>-78</v>
      </c>
      <c r="AE1326">
        <v>0</v>
      </c>
      <c r="AF1326">
        <v>0</v>
      </c>
      <c r="AG1326">
        <v>0</v>
      </c>
      <c r="AH1326" t="s">
        <v>122</v>
      </c>
      <c r="AI1326" s="1">
        <v>44622.656493055554</v>
      </c>
      <c r="AJ1326">
        <v>161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-78</v>
      </c>
      <c r="AQ1326">
        <v>0</v>
      </c>
      <c r="AR1326">
        <v>0</v>
      </c>
      <c r="AS1326">
        <v>0</v>
      </c>
      <c r="AT1326" t="s">
        <v>86</v>
      </c>
      <c r="AU1326" t="s">
        <v>86</v>
      </c>
      <c r="AV1326" t="s">
        <v>86</v>
      </c>
      <c r="AW1326" t="s">
        <v>86</v>
      </c>
      <c r="AX1326" t="s">
        <v>86</v>
      </c>
      <c r="AY1326" t="s">
        <v>86</v>
      </c>
      <c r="AZ1326" t="s">
        <v>86</v>
      </c>
      <c r="BA1326" t="s">
        <v>86</v>
      </c>
      <c r="BB1326" t="s">
        <v>86</v>
      </c>
      <c r="BC1326" t="s">
        <v>86</v>
      </c>
      <c r="BD1326" t="s">
        <v>86</v>
      </c>
      <c r="BE1326" t="s">
        <v>86</v>
      </c>
    </row>
    <row r="1327" spans="1:57" x14ac:dyDescent="0.45">
      <c r="A1327" t="s">
        <v>2893</v>
      </c>
      <c r="B1327" t="s">
        <v>77</v>
      </c>
      <c r="C1327" t="s">
        <v>1308</v>
      </c>
      <c r="D1327" t="s">
        <v>79</v>
      </c>
      <c r="E1327" s="2" t="str">
        <f>HYPERLINK("capsilon://?command=openfolder&amp;siteaddress=FAM.docvelocity-na8.net&amp;folderid=FX3CD28B53-E35B-59F8-CF23-D9CD3A15B6C8","FX2203257")</f>
        <v>FX2203257</v>
      </c>
      <c r="F1327" t="s">
        <v>80</v>
      </c>
      <c r="G1327" t="s">
        <v>80</v>
      </c>
      <c r="H1327" t="s">
        <v>81</v>
      </c>
      <c r="I1327" t="s">
        <v>2894</v>
      </c>
      <c r="J1327">
        <v>0</v>
      </c>
      <c r="K1327" t="s">
        <v>83</v>
      </c>
      <c r="L1327" t="s">
        <v>84</v>
      </c>
      <c r="M1327" t="s">
        <v>85</v>
      </c>
      <c r="N1327">
        <v>2</v>
      </c>
      <c r="O1327" s="1">
        <v>44622.451932870368</v>
      </c>
      <c r="P1327" s="1">
        <v>44622.661493055559</v>
      </c>
      <c r="Q1327">
        <v>16956</v>
      </c>
      <c r="R1327">
        <v>1150</v>
      </c>
      <c r="S1327" t="b">
        <v>0</v>
      </c>
      <c r="T1327" t="s">
        <v>86</v>
      </c>
      <c r="U1327" t="b">
        <v>0</v>
      </c>
      <c r="V1327" t="s">
        <v>94</v>
      </c>
      <c r="W1327" s="1">
        <v>44622.504803240743</v>
      </c>
      <c r="X1327">
        <v>663</v>
      </c>
      <c r="Y1327">
        <v>87</v>
      </c>
      <c r="Z1327">
        <v>0</v>
      </c>
      <c r="AA1327">
        <v>87</v>
      </c>
      <c r="AB1327">
        <v>0</v>
      </c>
      <c r="AC1327">
        <v>52</v>
      </c>
      <c r="AD1327">
        <v>-87</v>
      </c>
      <c r="AE1327">
        <v>0</v>
      </c>
      <c r="AF1327">
        <v>0</v>
      </c>
      <c r="AG1327">
        <v>0</v>
      </c>
      <c r="AH1327" t="s">
        <v>114</v>
      </c>
      <c r="AI1327" s="1">
        <v>44622.661493055559</v>
      </c>
      <c r="AJ1327">
        <v>487</v>
      </c>
      <c r="AK1327">
        <v>1</v>
      </c>
      <c r="AL1327">
        <v>0</v>
      </c>
      <c r="AM1327">
        <v>1</v>
      </c>
      <c r="AN1327">
        <v>0</v>
      </c>
      <c r="AO1327">
        <v>1</v>
      </c>
      <c r="AP1327">
        <v>-88</v>
      </c>
      <c r="AQ1327">
        <v>0</v>
      </c>
      <c r="AR1327">
        <v>0</v>
      </c>
      <c r="AS1327">
        <v>0</v>
      </c>
      <c r="AT1327" t="s">
        <v>86</v>
      </c>
      <c r="AU1327" t="s">
        <v>86</v>
      </c>
      <c r="AV1327" t="s">
        <v>86</v>
      </c>
      <c r="AW1327" t="s">
        <v>86</v>
      </c>
      <c r="AX1327" t="s">
        <v>86</v>
      </c>
      <c r="AY1327" t="s">
        <v>86</v>
      </c>
      <c r="AZ1327" t="s">
        <v>86</v>
      </c>
      <c r="BA1327" t="s">
        <v>86</v>
      </c>
      <c r="BB1327" t="s">
        <v>86</v>
      </c>
      <c r="BC1327" t="s">
        <v>86</v>
      </c>
      <c r="BD1327" t="s">
        <v>86</v>
      </c>
      <c r="BE1327" t="s">
        <v>86</v>
      </c>
    </row>
    <row r="1328" spans="1:57" x14ac:dyDescent="0.45">
      <c r="A1328" t="s">
        <v>2895</v>
      </c>
      <c r="B1328" t="s">
        <v>77</v>
      </c>
      <c r="C1328" t="s">
        <v>2839</v>
      </c>
      <c r="D1328" t="s">
        <v>79</v>
      </c>
      <c r="E1328" s="2" t="str">
        <f>HYPERLINK("capsilon://?command=openfolder&amp;siteaddress=FAM.docvelocity-na8.net&amp;folderid=FX810A0920-61E0-C8F4-69B3-839BB043FEE3","FX22037731")</f>
        <v>FX22037731</v>
      </c>
      <c r="F1328" t="s">
        <v>80</v>
      </c>
      <c r="G1328" t="s">
        <v>80</v>
      </c>
      <c r="H1328" t="s">
        <v>81</v>
      </c>
      <c r="I1328" t="s">
        <v>2840</v>
      </c>
      <c r="J1328">
        <v>931</v>
      </c>
      <c r="K1328" t="s">
        <v>83</v>
      </c>
      <c r="L1328" t="s">
        <v>84</v>
      </c>
      <c r="M1328" t="s">
        <v>85</v>
      </c>
      <c r="N1328">
        <v>2</v>
      </c>
      <c r="O1328" s="1">
        <v>44637.657314814816</v>
      </c>
      <c r="P1328" s="1">
        <v>44637.792175925926</v>
      </c>
      <c r="Q1328">
        <v>1407</v>
      </c>
      <c r="R1328">
        <v>10245</v>
      </c>
      <c r="S1328" t="b">
        <v>0</v>
      </c>
      <c r="T1328" t="s">
        <v>86</v>
      </c>
      <c r="U1328" t="b">
        <v>1</v>
      </c>
      <c r="V1328" t="s">
        <v>1825</v>
      </c>
      <c r="W1328" s="1">
        <v>44637.752245370371</v>
      </c>
      <c r="X1328">
        <v>8185</v>
      </c>
      <c r="Y1328">
        <v>855</v>
      </c>
      <c r="Z1328">
        <v>0</v>
      </c>
      <c r="AA1328">
        <v>855</v>
      </c>
      <c r="AB1328">
        <v>514</v>
      </c>
      <c r="AC1328">
        <v>106</v>
      </c>
      <c r="AD1328">
        <v>76</v>
      </c>
      <c r="AE1328">
        <v>0</v>
      </c>
      <c r="AF1328">
        <v>0</v>
      </c>
      <c r="AG1328">
        <v>0</v>
      </c>
      <c r="AH1328" t="s">
        <v>106</v>
      </c>
      <c r="AI1328" s="1">
        <v>44637.792175925926</v>
      </c>
      <c r="AJ1328">
        <v>1048</v>
      </c>
      <c r="AK1328">
        <v>4</v>
      </c>
      <c r="AL1328">
        <v>0</v>
      </c>
      <c r="AM1328">
        <v>4</v>
      </c>
      <c r="AN1328">
        <v>484</v>
      </c>
      <c r="AO1328">
        <v>4</v>
      </c>
      <c r="AP1328">
        <v>72</v>
      </c>
      <c r="AQ1328">
        <v>0</v>
      </c>
      <c r="AR1328">
        <v>0</v>
      </c>
      <c r="AS1328">
        <v>0</v>
      </c>
      <c r="AT1328" t="s">
        <v>86</v>
      </c>
      <c r="AU1328" t="s">
        <v>86</v>
      </c>
      <c r="AV1328" t="s">
        <v>86</v>
      </c>
      <c r="AW1328" t="s">
        <v>86</v>
      </c>
      <c r="AX1328" t="s">
        <v>86</v>
      </c>
      <c r="AY1328" t="s">
        <v>86</v>
      </c>
      <c r="AZ1328" t="s">
        <v>86</v>
      </c>
      <c r="BA1328" t="s">
        <v>86</v>
      </c>
      <c r="BB1328" t="s">
        <v>86</v>
      </c>
      <c r="BC1328" t="s">
        <v>86</v>
      </c>
      <c r="BD1328" t="s">
        <v>86</v>
      </c>
      <c r="BE1328" t="s">
        <v>86</v>
      </c>
    </row>
    <row r="1329" spans="1:57" x14ac:dyDescent="0.45">
      <c r="A1329" t="s">
        <v>2896</v>
      </c>
      <c r="B1329" t="s">
        <v>77</v>
      </c>
      <c r="C1329" t="s">
        <v>1308</v>
      </c>
      <c r="D1329" t="s">
        <v>79</v>
      </c>
      <c r="E1329" s="2" t="str">
        <f>HYPERLINK("capsilon://?command=openfolder&amp;siteaddress=FAM.docvelocity-na8.net&amp;folderid=FX3CD28B53-E35B-59F8-CF23-D9CD3A15B6C8","FX2203257")</f>
        <v>FX2203257</v>
      </c>
      <c r="F1329" t="s">
        <v>80</v>
      </c>
      <c r="G1329" t="s">
        <v>80</v>
      </c>
      <c r="H1329" t="s">
        <v>81</v>
      </c>
      <c r="I1329" t="s">
        <v>2897</v>
      </c>
      <c r="J1329">
        <v>0</v>
      </c>
      <c r="K1329" t="s">
        <v>83</v>
      </c>
      <c r="L1329" t="s">
        <v>84</v>
      </c>
      <c r="M1329" t="s">
        <v>85</v>
      </c>
      <c r="N1329">
        <v>2</v>
      </c>
      <c r="O1329" s="1">
        <v>44622.452615740738</v>
      </c>
      <c r="P1329" s="1">
        <v>44622.657905092594</v>
      </c>
      <c r="Q1329">
        <v>17226</v>
      </c>
      <c r="R1329">
        <v>511</v>
      </c>
      <c r="S1329" t="b">
        <v>0</v>
      </c>
      <c r="T1329" t="s">
        <v>86</v>
      </c>
      <c r="U1329" t="b">
        <v>0</v>
      </c>
      <c r="V1329" t="s">
        <v>154</v>
      </c>
      <c r="W1329" s="1">
        <v>44622.501828703702</v>
      </c>
      <c r="X1329">
        <v>390</v>
      </c>
      <c r="Y1329">
        <v>87</v>
      </c>
      <c r="Z1329">
        <v>0</v>
      </c>
      <c r="AA1329">
        <v>87</v>
      </c>
      <c r="AB1329">
        <v>0</v>
      </c>
      <c r="AC1329">
        <v>45</v>
      </c>
      <c r="AD1329">
        <v>-87</v>
      </c>
      <c r="AE1329">
        <v>0</v>
      </c>
      <c r="AF1329">
        <v>0</v>
      </c>
      <c r="AG1329">
        <v>0</v>
      </c>
      <c r="AH1329" t="s">
        <v>122</v>
      </c>
      <c r="AI1329" s="1">
        <v>44622.657905092594</v>
      </c>
      <c r="AJ1329">
        <v>121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-87</v>
      </c>
      <c r="AQ1329">
        <v>0</v>
      </c>
      <c r="AR1329">
        <v>0</v>
      </c>
      <c r="AS1329">
        <v>0</v>
      </c>
      <c r="AT1329" t="s">
        <v>86</v>
      </c>
      <c r="AU1329" t="s">
        <v>86</v>
      </c>
      <c r="AV1329" t="s">
        <v>86</v>
      </c>
      <c r="AW1329" t="s">
        <v>86</v>
      </c>
      <c r="AX1329" t="s">
        <v>86</v>
      </c>
      <c r="AY1329" t="s">
        <v>86</v>
      </c>
      <c r="AZ1329" t="s">
        <v>86</v>
      </c>
      <c r="BA1329" t="s">
        <v>86</v>
      </c>
      <c r="BB1329" t="s">
        <v>86</v>
      </c>
      <c r="BC1329" t="s">
        <v>86</v>
      </c>
      <c r="BD1329" t="s">
        <v>86</v>
      </c>
      <c r="BE1329" t="s">
        <v>86</v>
      </c>
    </row>
    <row r="1330" spans="1:57" x14ac:dyDescent="0.45">
      <c r="A1330" t="s">
        <v>2898</v>
      </c>
      <c r="B1330" t="s">
        <v>77</v>
      </c>
      <c r="C1330" t="s">
        <v>2842</v>
      </c>
      <c r="D1330" t="s">
        <v>79</v>
      </c>
      <c r="E1330" s="2" t="str">
        <f>HYPERLINK("capsilon://?command=openfolder&amp;siteaddress=FAM.docvelocity-na8.net&amp;folderid=FXEF45A1A0-C841-7E62-940B-AFBBB5516878","FX22037832")</f>
        <v>FX22037832</v>
      </c>
      <c r="F1330" t="s">
        <v>80</v>
      </c>
      <c r="G1330" t="s">
        <v>80</v>
      </c>
      <c r="H1330" t="s">
        <v>81</v>
      </c>
      <c r="I1330" t="s">
        <v>2843</v>
      </c>
      <c r="J1330">
        <v>214</v>
      </c>
      <c r="K1330" t="s">
        <v>83</v>
      </c>
      <c r="L1330" t="s">
        <v>84</v>
      </c>
      <c r="M1330" t="s">
        <v>85</v>
      </c>
      <c r="N1330">
        <v>2</v>
      </c>
      <c r="O1330" s="1">
        <v>44637.659490740742</v>
      </c>
      <c r="P1330" s="1">
        <v>44637.712534722225</v>
      </c>
      <c r="Q1330">
        <v>999</v>
      </c>
      <c r="R1330">
        <v>3584</v>
      </c>
      <c r="S1330" t="b">
        <v>0</v>
      </c>
      <c r="T1330" t="s">
        <v>86</v>
      </c>
      <c r="U1330" t="b">
        <v>1</v>
      </c>
      <c r="V1330" t="s">
        <v>1797</v>
      </c>
      <c r="W1330" s="1">
        <v>44637.691134259258</v>
      </c>
      <c r="X1330">
        <v>2731</v>
      </c>
      <c r="Y1330">
        <v>212</v>
      </c>
      <c r="Z1330">
        <v>0</v>
      </c>
      <c r="AA1330">
        <v>212</v>
      </c>
      <c r="AB1330">
        <v>0</v>
      </c>
      <c r="AC1330">
        <v>188</v>
      </c>
      <c r="AD1330">
        <v>2</v>
      </c>
      <c r="AE1330">
        <v>0</v>
      </c>
      <c r="AF1330">
        <v>0</v>
      </c>
      <c r="AG1330">
        <v>0</v>
      </c>
      <c r="AH1330" t="s">
        <v>106</v>
      </c>
      <c r="AI1330" s="1">
        <v>44637.712534722225</v>
      </c>
      <c r="AJ1330">
        <v>602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2</v>
      </c>
      <c r="AQ1330">
        <v>0</v>
      </c>
      <c r="AR1330">
        <v>0</v>
      </c>
      <c r="AS1330">
        <v>0</v>
      </c>
      <c r="AT1330" t="s">
        <v>86</v>
      </c>
      <c r="AU1330" t="s">
        <v>86</v>
      </c>
      <c r="AV1330" t="s">
        <v>86</v>
      </c>
      <c r="AW1330" t="s">
        <v>86</v>
      </c>
      <c r="AX1330" t="s">
        <v>86</v>
      </c>
      <c r="AY1330" t="s">
        <v>86</v>
      </c>
      <c r="AZ1330" t="s">
        <v>86</v>
      </c>
      <c r="BA1330" t="s">
        <v>86</v>
      </c>
      <c r="BB1330" t="s">
        <v>86</v>
      </c>
      <c r="BC1330" t="s">
        <v>86</v>
      </c>
      <c r="BD1330" t="s">
        <v>86</v>
      </c>
      <c r="BE1330" t="s">
        <v>86</v>
      </c>
    </row>
    <row r="1331" spans="1:57" x14ac:dyDescent="0.45">
      <c r="A1331" t="s">
        <v>2899</v>
      </c>
      <c r="B1331" t="s">
        <v>77</v>
      </c>
      <c r="C1331" t="s">
        <v>2845</v>
      </c>
      <c r="D1331" t="s">
        <v>79</v>
      </c>
      <c r="E1331" s="2" t="str">
        <f>HYPERLINK("capsilon://?command=openfolder&amp;siteaddress=FAM.docvelocity-na8.net&amp;folderid=FXF2C77227-38C2-05C1-45A2-65689E0EE801","FX22038093")</f>
        <v>FX22038093</v>
      </c>
      <c r="F1331" t="s">
        <v>80</v>
      </c>
      <c r="G1331" t="s">
        <v>80</v>
      </c>
      <c r="H1331" t="s">
        <v>81</v>
      </c>
      <c r="I1331" t="s">
        <v>2846</v>
      </c>
      <c r="J1331">
        <v>234</v>
      </c>
      <c r="K1331" t="s">
        <v>83</v>
      </c>
      <c r="L1331" t="s">
        <v>84</v>
      </c>
      <c r="M1331" t="s">
        <v>85</v>
      </c>
      <c r="N1331">
        <v>2</v>
      </c>
      <c r="O1331" s="1">
        <v>44637.662939814814</v>
      </c>
      <c r="P1331" s="1">
        <v>44637.682118055556</v>
      </c>
      <c r="Q1331">
        <v>122</v>
      </c>
      <c r="R1331">
        <v>1535</v>
      </c>
      <c r="S1331" t="b">
        <v>0</v>
      </c>
      <c r="T1331" t="s">
        <v>86</v>
      </c>
      <c r="U1331" t="b">
        <v>1</v>
      </c>
      <c r="V1331" t="s">
        <v>1841</v>
      </c>
      <c r="W1331" s="1">
        <v>44637.676701388889</v>
      </c>
      <c r="X1331">
        <v>1185</v>
      </c>
      <c r="Y1331">
        <v>181</v>
      </c>
      <c r="Z1331">
        <v>0</v>
      </c>
      <c r="AA1331">
        <v>181</v>
      </c>
      <c r="AB1331">
        <v>21</v>
      </c>
      <c r="AC1331">
        <v>34</v>
      </c>
      <c r="AD1331">
        <v>53</v>
      </c>
      <c r="AE1331">
        <v>0</v>
      </c>
      <c r="AF1331">
        <v>0</v>
      </c>
      <c r="AG1331">
        <v>0</v>
      </c>
      <c r="AH1331" t="s">
        <v>122</v>
      </c>
      <c r="AI1331" s="1">
        <v>44637.682118055556</v>
      </c>
      <c r="AJ1331">
        <v>329</v>
      </c>
      <c r="AK1331">
        <v>2</v>
      </c>
      <c r="AL1331">
        <v>0</v>
      </c>
      <c r="AM1331">
        <v>2</v>
      </c>
      <c r="AN1331">
        <v>21</v>
      </c>
      <c r="AO1331">
        <v>1</v>
      </c>
      <c r="AP1331">
        <v>51</v>
      </c>
      <c r="AQ1331">
        <v>0</v>
      </c>
      <c r="AR1331">
        <v>0</v>
      </c>
      <c r="AS1331">
        <v>0</v>
      </c>
      <c r="AT1331" t="s">
        <v>86</v>
      </c>
      <c r="AU1331" t="s">
        <v>86</v>
      </c>
      <c r="AV1331" t="s">
        <v>86</v>
      </c>
      <c r="AW1331" t="s">
        <v>86</v>
      </c>
      <c r="AX1331" t="s">
        <v>86</v>
      </c>
      <c r="AY1331" t="s">
        <v>86</v>
      </c>
      <c r="AZ1331" t="s">
        <v>86</v>
      </c>
      <c r="BA1331" t="s">
        <v>86</v>
      </c>
      <c r="BB1331" t="s">
        <v>86</v>
      </c>
      <c r="BC1331" t="s">
        <v>86</v>
      </c>
      <c r="BD1331" t="s">
        <v>86</v>
      </c>
      <c r="BE1331" t="s">
        <v>86</v>
      </c>
    </row>
    <row r="1332" spans="1:57" x14ac:dyDescent="0.45">
      <c r="A1332" t="s">
        <v>2900</v>
      </c>
      <c r="B1332" t="s">
        <v>77</v>
      </c>
      <c r="C1332" t="s">
        <v>2854</v>
      </c>
      <c r="D1332" t="s">
        <v>79</v>
      </c>
      <c r="E1332" s="2" t="str">
        <f>HYPERLINK("capsilon://?command=openfolder&amp;siteaddress=FAM.docvelocity-na8.net&amp;folderid=FXEDD610FF-8217-D83B-C97A-BAF1B3C7656C","FX22037623")</f>
        <v>FX22037623</v>
      </c>
      <c r="F1332" t="s">
        <v>80</v>
      </c>
      <c r="G1332" t="s">
        <v>80</v>
      </c>
      <c r="H1332" t="s">
        <v>81</v>
      </c>
      <c r="I1332" t="s">
        <v>2855</v>
      </c>
      <c r="J1332">
        <v>351</v>
      </c>
      <c r="K1332" t="s">
        <v>83</v>
      </c>
      <c r="L1332" t="s">
        <v>84</v>
      </c>
      <c r="M1332" t="s">
        <v>85</v>
      </c>
      <c r="N1332">
        <v>2</v>
      </c>
      <c r="O1332" s="1">
        <v>44637.666215277779</v>
      </c>
      <c r="P1332" s="1">
        <v>44637.695659722223</v>
      </c>
      <c r="Q1332">
        <v>358</v>
      </c>
      <c r="R1332">
        <v>2186</v>
      </c>
      <c r="S1332" t="b">
        <v>0</v>
      </c>
      <c r="T1332" t="s">
        <v>86</v>
      </c>
      <c r="U1332" t="b">
        <v>1</v>
      </c>
      <c r="V1332" t="s">
        <v>2088</v>
      </c>
      <c r="W1332" s="1">
        <v>44637.680162037039</v>
      </c>
      <c r="X1332">
        <v>1149</v>
      </c>
      <c r="Y1332">
        <v>275</v>
      </c>
      <c r="Z1332">
        <v>0</v>
      </c>
      <c r="AA1332">
        <v>275</v>
      </c>
      <c r="AB1332">
        <v>21</v>
      </c>
      <c r="AC1332">
        <v>44</v>
      </c>
      <c r="AD1332">
        <v>76</v>
      </c>
      <c r="AE1332">
        <v>0</v>
      </c>
      <c r="AF1332">
        <v>0</v>
      </c>
      <c r="AG1332">
        <v>0</v>
      </c>
      <c r="AH1332" t="s">
        <v>91</v>
      </c>
      <c r="AI1332" s="1">
        <v>44637.695659722223</v>
      </c>
      <c r="AJ1332">
        <v>1003</v>
      </c>
      <c r="AK1332">
        <v>7</v>
      </c>
      <c r="AL1332">
        <v>0</v>
      </c>
      <c r="AM1332">
        <v>7</v>
      </c>
      <c r="AN1332">
        <v>21</v>
      </c>
      <c r="AO1332">
        <v>8</v>
      </c>
      <c r="AP1332">
        <v>69</v>
      </c>
      <c r="AQ1332">
        <v>0</v>
      </c>
      <c r="AR1332">
        <v>0</v>
      </c>
      <c r="AS1332">
        <v>0</v>
      </c>
      <c r="AT1332" t="s">
        <v>86</v>
      </c>
      <c r="AU1332" t="s">
        <v>86</v>
      </c>
      <c r="AV1332" t="s">
        <v>86</v>
      </c>
      <c r="AW1332" t="s">
        <v>86</v>
      </c>
      <c r="AX1332" t="s">
        <v>86</v>
      </c>
      <c r="AY1332" t="s">
        <v>86</v>
      </c>
      <c r="AZ1332" t="s">
        <v>86</v>
      </c>
      <c r="BA1332" t="s">
        <v>86</v>
      </c>
      <c r="BB1332" t="s">
        <v>86</v>
      </c>
      <c r="BC1332" t="s">
        <v>86</v>
      </c>
      <c r="BD1332" t="s">
        <v>86</v>
      </c>
      <c r="BE1332" t="s">
        <v>86</v>
      </c>
    </row>
    <row r="1333" spans="1:57" x14ac:dyDescent="0.45">
      <c r="A1333" t="s">
        <v>2901</v>
      </c>
      <c r="B1333" t="s">
        <v>77</v>
      </c>
      <c r="C1333" t="s">
        <v>2902</v>
      </c>
      <c r="D1333" t="s">
        <v>79</v>
      </c>
      <c r="E1333" s="2" t="str">
        <f>HYPERLINK("capsilon://?command=openfolder&amp;siteaddress=FAM.docvelocity-na8.net&amp;folderid=FX22142735-13E5-74E7-AC19-3AF874B19CB6","FX220111748")</f>
        <v>FX220111748</v>
      </c>
      <c r="F1333" t="s">
        <v>80</v>
      </c>
      <c r="G1333" t="s">
        <v>80</v>
      </c>
      <c r="H1333" t="s">
        <v>81</v>
      </c>
      <c r="I1333" t="s">
        <v>2903</v>
      </c>
      <c r="J1333">
        <v>0</v>
      </c>
      <c r="K1333" t="s">
        <v>83</v>
      </c>
      <c r="L1333" t="s">
        <v>84</v>
      </c>
      <c r="M1333" t="s">
        <v>85</v>
      </c>
      <c r="N1333">
        <v>2</v>
      </c>
      <c r="O1333" s="1">
        <v>44637.667407407411</v>
      </c>
      <c r="P1333" s="1">
        <v>44637.720983796295</v>
      </c>
      <c r="Q1333">
        <v>4533</v>
      </c>
      <c r="R1333">
        <v>96</v>
      </c>
      <c r="S1333" t="b">
        <v>0</v>
      </c>
      <c r="T1333" t="s">
        <v>86</v>
      </c>
      <c r="U1333" t="b">
        <v>0</v>
      </c>
      <c r="V1333" t="s">
        <v>2599</v>
      </c>
      <c r="W1333" s="1">
        <v>44637.66920138889</v>
      </c>
      <c r="X1333">
        <v>32</v>
      </c>
      <c r="Y1333">
        <v>0</v>
      </c>
      <c r="Z1333">
        <v>0</v>
      </c>
      <c r="AA1333">
        <v>0</v>
      </c>
      <c r="AB1333">
        <v>37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">
        <v>122</v>
      </c>
      <c r="AI1333" s="1">
        <v>44637.720983796295</v>
      </c>
      <c r="AJ1333">
        <v>28</v>
      </c>
      <c r="AK1333">
        <v>0</v>
      </c>
      <c r="AL1333">
        <v>0</v>
      </c>
      <c r="AM1333">
        <v>0</v>
      </c>
      <c r="AN1333">
        <v>37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 t="s">
        <v>86</v>
      </c>
      <c r="AU1333" t="s">
        <v>86</v>
      </c>
      <c r="AV1333" t="s">
        <v>86</v>
      </c>
      <c r="AW1333" t="s">
        <v>86</v>
      </c>
      <c r="AX1333" t="s">
        <v>86</v>
      </c>
      <c r="AY1333" t="s">
        <v>86</v>
      </c>
      <c r="AZ1333" t="s">
        <v>86</v>
      </c>
      <c r="BA1333" t="s">
        <v>86</v>
      </c>
      <c r="BB1333" t="s">
        <v>86</v>
      </c>
      <c r="BC1333" t="s">
        <v>86</v>
      </c>
      <c r="BD1333" t="s">
        <v>86</v>
      </c>
      <c r="BE1333" t="s">
        <v>86</v>
      </c>
    </row>
    <row r="1334" spans="1:57" x14ac:dyDescent="0.45">
      <c r="A1334" t="s">
        <v>2904</v>
      </c>
      <c r="B1334" t="s">
        <v>77</v>
      </c>
      <c r="C1334" t="s">
        <v>2862</v>
      </c>
      <c r="D1334" t="s">
        <v>79</v>
      </c>
      <c r="E1334" s="2" t="str">
        <f>HYPERLINK("capsilon://?command=openfolder&amp;siteaddress=FAM.docvelocity-na8.net&amp;folderid=FX8274DACA-7CAD-36D7-058D-52C2A9017131","FX22037523")</f>
        <v>FX22037523</v>
      </c>
      <c r="F1334" t="s">
        <v>80</v>
      </c>
      <c r="G1334" t="s">
        <v>80</v>
      </c>
      <c r="H1334" t="s">
        <v>81</v>
      </c>
      <c r="I1334" t="s">
        <v>2879</v>
      </c>
      <c r="J1334">
        <v>84</v>
      </c>
      <c r="K1334" t="s">
        <v>83</v>
      </c>
      <c r="L1334" t="s">
        <v>84</v>
      </c>
      <c r="M1334" t="s">
        <v>85</v>
      </c>
      <c r="N1334">
        <v>2</v>
      </c>
      <c r="O1334" s="1">
        <v>44637.669247685182</v>
      </c>
      <c r="P1334" s="1">
        <v>44637.684039351851</v>
      </c>
      <c r="Q1334">
        <v>208</v>
      </c>
      <c r="R1334">
        <v>1070</v>
      </c>
      <c r="S1334" t="b">
        <v>0</v>
      </c>
      <c r="T1334" t="s">
        <v>86</v>
      </c>
      <c r="U1334" t="b">
        <v>1</v>
      </c>
      <c r="V1334" t="s">
        <v>2599</v>
      </c>
      <c r="W1334" s="1">
        <v>44637.676238425927</v>
      </c>
      <c r="X1334">
        <v>602</v>
      </c>
      <c r="Y1334">
        <v>63</v>
      </c>
      <c r="Z1334">
        <v>0</v>
      </c>
      <c r="AA1334">
        <v>63</v>
      </c>
      <c r="AB1334">
        <v>0</v>
      </c>
      <c r="AC1334">
        <v>12</v>
      </c>
      <c r="AD1334">
        <v>21</v>
      </c>
      <c r="AE1334">
        <v>0</v>
      </c>
      <c r="AF1334">
        <v>0</v>
      </c>
      <c r="AG1334">
        <v>0</v>
      </c>
      <c r="AH1334" t="s">
        <v>91</v>
      </c>
      <c r="AI1334" s="1">
        <v>44637.684039351851</v>
      </c>
      <c r="AJ1334">
        <v>468</v>
      </c>
      <c r="AK1334">
        <v>2</v>
      </c>
      <c r="AL1334">
        <v>0</v>
      </c>
      <c r="AM1334">
        <v>2</v>
      </c>
      <c r="AN1334">
        <v>0</v>
      </c>
      <c r="AO1334">
        <v>2</v>
      </c>
      <c r="AP1334">
        <v>19</v>
      </c>
      <c r="AQ1334">
        <v>0</v>
      </c>
      <c r="AR1334">
        <v>0</v>
      </c>
      <c r="AS1334">
        <v>0</v>
      </c>
      <c r="AT1334" t="s">
        <v>86</v>
      </c>
      <c r="AU1334" t="s">
        <v>86</v>
      </c>
      <c r="AV1334" t="s">
        <v>86</v>
      </c>
      <c r="AW1334" t="s">
        <v>86</v>
      </c>
      <c r="AX1334" t="s">
        <v>86</v>
      </c>
      <c r="AY1334" t="s">
        <v>86</v>
      </c>
      <c r="AZ1334" t="s">
        <v>86</v>
      </c>
      <c r="BA1334" t="s">
        <v>86</v>
      </c>
      <c r="BB1334" t="s">
        <v>86</v>
      </c>
      <c r="BC1334" t="s">
        <v>86</v>
      </c>
      <c r="BD1334" t="s">
        <v>86</v>
      </c>
      <c r="BE1334" t="s">
        <v>86</v>
      </c>
    </row>
    <row r="1335" spans="1:57" x14ac:dyDescent="0.45">
      <c r="A1335" t="s">
        <v>2905</v>
      </c>
      <c r="B1335" t="s">
        <v>77</v>
      </c>
      <c r="C1335" t="s">
        <v>2554</v>
      </c>
      <c r="D1335" t="s">
        <v>79</v>
      </c>
      <c r="E1335" s="2" t="str">
        <f>HYPERLINK("capsilon://?command=openfolder&amp;siteaddress=FAM.docvelocity-na8.net&amp;folderid=FX75552413-5658-2F29-E567-693EC196377D","FX22037146")</f>
        <v>FX22037146</v>
      </c>
      <c r="F1335" t="s">
        <v>80</v>
      </c>
      <c r="G1335" t="s">
        <v>80</v>
      </c>
      <c r="H1335" t="s">
        <v>81</v>
      </c>
      <c r="I1335" t="s">
        <v>2906</v>
      </c>
      <c r="J1335">
        <v>28</v>
      </c>
      <c r="K1335" t="s">
        <v>83</v>
      </c>
      <c r="L1335" t="s">
        <v>84</v>
      </c>
      <c r="M1335" t="s">
        <v>85</v>
      </c>
      <c r="N1335">
        <v>1</v>
      </c>
      <c r="O1335" s="1">
        <v>44637.671539351853</v>
      </c>
      <c r="P1335" s="1">
        <v>44637.676145833335</v>
      </c>
      <c r="Q1335">
        <v>126</v>
      </c>
      <c r="R1335">
        <v>272</v>
      </c>
      <c r="S1335" t="b">
        <v>0</v>
      </c>
      <c r="T1335" t="s">
        <v>86</v>
      </c>
      <c r="U1335" t="b">
        <v>0</v>
      </c>
      <c r="V1335" t="s">
        <v>815</v>
      </c>
      <c r="W1335" s="1">
        <v>44637.676145833335</v>
      </c>
      <c r="X1335">
        <v>262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28</v>
      </c>
      <c r="AE1335">
        <v>21</v>
      </c>
      <c r="AF1335">
        <v>0</v>
      </c>
      <c r="AG1335">
        <v>7</v>
      </c>
      <c r="AH1335" t="s">
        <v>86</v>
      </c>
      <c r="AI1335" t="s">
        <v>86</v>
      </c>
      <c r="AJ1335" t="s">
        <v>86</v>
      </c>
      <c r="AK1335" t="s">
        <v>86</v>
      </c>
      <c r="AL1335" t="s">
        <v>86</v>
      </c>
      <c r="AM1335" t="s">
        <v>86</v>
      </c>
      <c r="AN1335" t="s">
        <v>86</v>
      </c>
      <c r="AO1335" t="s">
        <v>86</v>
      </c>
      <c r="AP1335" t="s">
        <v>86</v>
      </c>
      <c r="AQ1335" t="s">
        <v>86</v>
      </c>
      <c r="AR1335" t="s">
        <v>86</v>
      </c>
      <c r="AS1335" t="s">
        <v>86</v>
      </c>
      <c r="AT1335" t="s">
        <v>86</v>
      </c>
      <c r="AU1335" t="s">
        <v>86</v>
      </c>
      <c r="AV1335" t="s">
        <v>86</v>
      </c>
      <c r="AW1335" t="s">
        <v>86</v>
      </c>
      <c r="AX1335" t="s">
        <v>86</v>
      </c>
      <c r="AY1335" t="s">
        <v>86</v>
      </c>
      <c r="AZ1335" t="s">
        <v>86</v>
      </c>
      <c r="BA1335" t="s">
        <v>86</v>
      </c>
      <c r="BB1335" t="s">
        <v>86</v>
      </c>
      <c r="BC1335" t="s">
        <v>86</v>
      </c>
      <c r="BD1335" t="s">
        <v>86</v>
      </c>
      <c r="BE1335" t="s">
        <v>86</v>
      </c>
    </row>
    <row r="1336" spans="1:57" x14ac:dyDescent="0.45">
      <c r="A1336" t="s">
        <v>2907</v>
      </c>
      <c r="B1336" t="s">
        <v>77</v>
      </c>
      <c r="C1336" t="s">
        <v>2881</v>
      </c>
      <c r="D1336" t="s">
        <v>79</v>
      </c>
      <c r="E1336" s="2" t="str">
        <f>HYPERLINK("capsilon://?command=openfolder&amp;siteaddress=FAM.docvelocity-na8.net&amp;folderid=FXCCFB4387-8300-78B2-A1E8-67E234A20CAE","FX22034862")</f>
        <v>FX22034862</v>
      </c>
      <c r="F1336" t="s">
        <v>80</v>
      </c>
      <c r="G1336" t="s">
        <v>80</v>
      </c>
      <c r="H1336" t="s">
        <v>81</v>
      </c>
      <c r="I1336" t="s">
        <v>2882</v>
      </c>
      <c r="J1336">
        <v>56</v>
      </c>
      <c r="K1336" t="s">
        <v>83</v>
      </c>
      <c r="L1336" t="s">
        <v>84</v>
      </c>
      <c r="M1336" t="s">
        <v>85</v>
      </c>
      <c r="N1336">
        <v>2</v>
      </c>
      <c r="O1336" s="1">
        <v>44637.671747685185</v>
      </c>
      <c r="P1336" s="1">
        <v>44637.678622685184</v>
      </c>
      <c r="Q1336">
        <v>85</v>
      </c>
      <c r="R1336">
        <v>509</v>
      </c>
      <c r="S1336" t="b">
        <v>0</v>
      </c>
      <c r="T1336" t="s">
        <v>86</v>
      </c>
      <c r="U1336" t="b">
        <v>1</v>
      </c>
      <c r="V1336" t="s">
        <v>1900</v>
      </c>
      <c r="W1336" s="1">
        <v>44637.67496527778</v>
      </c>
      <c r="X1336">
        <v>231</v>
      </c>
      <c r="Y1336">
        <v>42</v>
      </c>
      <c r="Z1336">
        <v>0</v>
      </c>
      <c r="AA1336">
        <v>42</v>
      </c>
      <c r="AB1336">
        <v>0</v>
      </c>
      <c r="AC1336">
        <v>3</v>
      </c>
      <c r="AD1336">
        <v>14</v>
      </c>
      <c r="AE1336">
        <v>0</v>
      </c>
      <c r="AF1336">
        <v>0</v>
      </c>
      <c r="AG1336">
        <v>0</v>
      </c>
      <c r="AH1336" t="s">
        <v>91</v>
      </c>
      <c r="AI1336" s="1">
        <v>44637.678622685184</v>
      </c>
      <c r="AJ1336">
        <v>278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14</v>
      </c>
      <c r="AQ1336">
        <v>0</v>
      </c>
      <c r="AR1336">
        <v>0</v>
      </c>
      <c r="AS1336">
        <v>0</v>
      </c>
      <c r="AT1336" t="s">
        <v>86</v>
      </c>
      <c r="AU1336" t="s">
        <v>86</v>
      </c>
      <c r="AV1336" t="s">
        <v>86</v>
      </c>
      <c r="AW1336" t="s">
        <v>86</v>
      </c>
      <c r="AX1336" t="s">
        <v>86</v>
      </c>
      <c r="AY1336" t="s">
        <v>86</v>
      </c>
      <c r="AZ1336" t="s">
        <v>86</v>
      </c>
      <c r="BA1336" t="s">
        <v>86</v>
      </c>
      <c r="BB1336" t="s">
        <v>86</v>
      </c>
      <c r="BC1336" t="s">
        <v>86</v>
      </c>
      <c r="BD1336" t="s">
        <v>86</v>
      </c>
      <c r="BE1336" t="s">
        <v>86</v>
      </c>
    </row>
    <row r="1337" spans="1:57" x14ac:dyDescent="0.45">
      <c r="A1337" t="s">
        <v>2908</v>
      </c>
      <c r="B1337" t="s">
        <v>77</v>
      </c>
      <c r="C1337" t="s">
        <v>1308</v>
      </c>
      <c r="D1337" t="s">
        <v>79</v>
      </c>
      <c r="E1337" s="2" t="str">
        <f>HYPERLINK("capsilon://?command=openfolder&amp;siteaddress=FAM.docvelocity-na8.net&amp;folderid=FX3CD28B53-E35B-59F8-CF23-D9CD3A15B6C8","FX2203257")</f>
        <v>FX2203257</v>
      </c>
      <c r="F1337" t="s">
        <v>80</v>
      </c>
      <c r="G1337" t="s">
        <v>80</v>
      </c>
      <c r="H1337" t="s">
        <v>81</v>
      </c>
      <c r="I1337" t="s">
        <v>2909</v>
      </c>
      <c r="J1337">
        <v>0</v>
      </c>
      <c r="K1337" t="s">
        <v>83</v>
      </c>
      <c r="L1337" t="s">
        <v>84</v>
      </c>
      <c r="M1337" t="s">
        <v>85</v>
      </c>
      <c r="N1337">
        <v>2</v>
      </c>
      <c r="O1337" s="1">
        <v>44622.453055555554</v>
      </c>
      <c r="P1337" s="1">
        <v>44622.660844907405</v>
      </c>
      <c r="Q1337">
        <v>16849</v>
      </c>
      <c r="R1337">
        <v>1104</v>
      </c>
      <c r="S1337" t="b">
        <v>0</v>
      </c>
      <c r="T1337" t="s">
        <v>86</v>
      </c>
      <c r="U1337" t="b">
        <v>0</v>
      </c>
      <c r="V1337" t="s">
        <v>152</v>
      </c>
      <c r="W1337" s="1">
        <v>44622.509085648147</v>
      </c>
      <c r="X1337">
        <v>763</v>
      </c>
      <c r="Y1337">
        <v>92</v>
      </c>
      <c r="Z1337">
        <v>0</v>
      </c>
      <c r="AA1337">
        <v>92</v>
      </c>
      <c r="AB1337">
        <v>0</v>
      </c>
      <c r="AC1337">
        <v>47</v>
      </c>
      <c r="AD1337">
        <v>-92</v>
      </c>
      <c r="AE1337">
        <v>0</v>
      </c>
      <c r="AF1337">
        <v>0</v>
      </c>
      <c r="AG1337">
        <v>0</v>
      </c>
      <c r="AH1337" t="s">
        <v>92</v>
      </c>
      <c r="AI1337" s="1">
        <v>44622.660844907405</v>
      </c>
      <c r="AJ1337">
        <v>334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-92</v>
      </c>
      <c r="AQ1337">
        <v>0</v>
      </c>
      <c r="AR1337">
        <v>0</v>
      </c>
      <c r="AS1337">
        <v>0</v>
      </c>
      <c r="AT1337" t="s">
        <v>86</v>
      </c>
      <c r="AU1337" t="s">
        <v>86</v>
      </c>
      <c r="AV1337" t="s">
        <v>86</v>
      </c>
      <c r="AW1337" t="s">
        <v>86</v>
      </c>
      <c r="AX1337" t="s">
        <v>86</v>
      </c>
      <c r="AY1337" t="s">
        <v>86</v>
      </c>
      <c r="AZ1337" t="s">
        <v>86</v>
      </c>
      <c r="BA1337" t="s">
        <v>86</v>
      </c>
      <c r="BB1337" t="s">
        <v>86</v>
      </c>
      <c r="BC1337" t="s">
        <v>86</v>
      </c>
      <c r="BD1337" t="s">
        <v>86</v>
      </c>
      <c r="BE1337" t="s">
        <v>86</v>
      </c>
    </row>
    <row r="1338" spans="1:57" x14ac:dyDescent="0.45">
      <c r="A1338" t="s">
        <v>2910</v>
      </c>
      <c r="B1338" t="s">
        <v>77</v>
      </c>
      <c r="C1338" t="s">
        <v>2884</v>
      </c>
      <c r="D1338" t="s">
        <v>79</v>
      </c>
      <c r="E1338" s="2" t="str">
        <f>HYPERLINK("capsilon://?command=openfolder&amp;siteaddress=FAM.docvelocity-na8.net&amp;folderid=FXC5CF8BD9-E09C-79EC-E6CF-F01A9986E109","FX22037986")</f>
        <v>FX22037986</v>
      </c>
      <c r="F1338" t="s">
        <v>80</v>
      </c>
      <c r="G1338" t="s">
        <v>80</v>
      </c>
      <c r="H1338" t="s">
        <v>81</v>
      </c>
      <c r="I1338" t="s">
        <v>2885</v>
      </c>
      <c r="J1338">
        <v>182</v>
      </c>
      <c r="K1338" t="s">
        <v>83</v>
      </c>
      <c r="L1338" t="s">
        <v>84</v>
      </c>
      <c r="M1338" t="s">
        <v>85</v>
      </c>
      <c r="N1338">
        <v>2</v>
      </c>
      <c r="O1338" s="1">
        <v>44637.673807870371</v>
      </c>
      <c r="P1338" s="1">
        <v>44637.694618055553</v>
      </c>
      <c r="Q1338">
        <v>187</v>
      </c>
      <c r="R1338">
        <v>1611</v>
      </c>
      <c r="S1338" t="b">
        <v>0</v>
      </c>
      <c r="T1338" t="s">
        <v>86</v>
      </c>
      <c r="U1338" t="b">
        <v>1</v>
      </c>
      <c r="V1338" t="s">
        <v>1780</v>
      </c>
      <c r="W1338" s="1">
        <v>44637.684895833336</v>
      </c>
      <c r="X1338">
        <v>952</v>
      </c>
      <c r="Y1338">
        <v>141</v>
      </c>
      <c r="Z1338">
        <v>0</v>
      </c>
      <c r="AA1338">
        <v>141</v>
      </c>
      <c r="AB1338">
        <v>0</v>
      </c>
      <c r="AC1338">
        <v>19</v>
      </c>
      <c r="AD1338">
        <v>41</v>
      </c>
      <c r="AE1338">
        <v>0</v>
      </c>
      <c r="AF1338">
        <v>0</v>
      </c>
      <c r="AG1338">
        <v>0</v>
      </c>
      <c r="AH1338" t="s">
        <v>106</v>
      </c>
      <c r="AI1338" s="1">
        <v>44637.694618055553</v>
      </c>
      <c r="AJ1338">
        <v>511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41</v>
      </c>
      <c r="AQ1338">
        <v>0</v>
      </c>
      <c r="AR1338">
        <v>0</v>
      </c>
      <c r="AS1338">
        <v>0</v>
      </c>
      <c r="AT1338" t="s">
        <v>86</v>
      </c>
      <c r="AU1338" t="s">
        <v>86</v>
      </c>
      <c r="AV1338" t="s">
        <v>86</v>
      </c>
      <c r="AW1338" t="s">
        <v>86</v>
      </c>
      <c r="AX1338" t="s">
        <v>86</v>
      </c>
      <c r="AY1338" t="s">
        <v>86</v>
      </c>
      <c r="AZ1338" t="s">
        <v>86</v>
      </c>
      <c r="BA1338" t="s">
        <v>86</v>
      </c>
      <c r="BB1338" t="s">
        <v>86</v>
      </c>
      <c r="BC1338" t="s">
        <v>86</v>
      </c>
      <c r="BD1338" t="s">
        <v>86</v>
      </c>
      <c r="BE1338" t="s">
        <v>86</v>
      </c>
    </row>
    <row r="1339" spans="1:57" x14ac:dyDescent="0.45">
      <c r="A1339" t="s">
        <v>2911</v>
      </c>
      <c r="B1339" t="s">
        <v>77</v>
      </c>
      <c r="C1339" t="s">
        <v>2554</v>
      </c>
      <c r="D1339" t="s">
        <v>79</v>
      </c>
      <c r="E1339" s="2" t="str">
        <f>HYPERLINK("capsilon://?command=openfolder&amp;siteaddress=FAM.docvelocity-na8.net&amp;folderid=FX75552413-5658-2F29-E567-693EC196377D","FX22037146")</f>
        <v>FX22037146</v>
      </c>
      <c r="F1339" t="s">
        <v>80</v>
      </c>
      <c r="G1339" t="s">
        <v>80</v>
      </c>
      <c r="H1339" t="s">
        <v>81</v>
      </c>
      <c r="I1339" t="s">
        <v>2906</v>
      </c>
      <c r="J1339">
        <v>196</v>
      </c>
      <c r="K1339" t="s">
        <v>83</v>
      </c>
      <c r="L1339" t="s">
        <v>84</v>
      </c>
      <c r="M1339" t="s">
        <v>85</v>
      </c>
      <c r="N1339">
        <v>2</v>
      </c>
      <c r="O1339" s="1">
        <v>44637.677048611113</v>
      </c>
      <c r="P1339" s="1">
        <v>44637.706377314818</v>
      </c>
      <c r="Q1339">
        <v>201</v>
      </c>
      <c r="R1339">
        <v>2333</v>
      </c>
      <c r="S1339" t="b">
        <v>0</v>
      </c>
      <c r="T1339" t="s">
        <v>86</v>
      </c>
      <c r="U1339" t="b">
        <v>1</v>
      </c>
      <c r="V1339" t="s">
        <v>1841</v>
      </c>
      <c r="W1339" s="1">
        <v>44637.693449074075</v>
      </c>
      <c r="X1339">
        <v>1407</v>
      </c>
      <c r="Y1339">
        <v>147</v>
      </c>
      <c r="Z1339">
        <v>0</v>
      </c>
      <c r="AA1339">
        <v>147</v>
      </c>
      <c r="AB1339">
        <v>0</v>
      </c>
      <c r="AC1339">
        <v>83</v>
      </c>
      <c r="AD1339">
        <v>49</v>
      </c>
      <c r="AE1339">
        <v>0</v>
      </c>
      <c r="AF1339">
        <v>0</v>
      </c>
      <c r="AG1339">
        <v>0</v>
      </c>
      <c r="AH1339" t="s">
        <v>91</v>
      </c>
      <c r="AI1339" s="1">
        <v>44637.706377314818</v>
      </c>
      <c r="AJ1339">
        <v>926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49</v>
      </c>
      <c r="AQ1339">
        <v>0</v>
      </c>
      <c r="AR1339">
        <v>0</v>
      </c>
      <c r="AS1339">
        <v>0</v>
      </c>
      <c r="AT1339" t="s">
        <v>86</v>
      </c>
      <c r="AU1339" t="s">
        <v>86</v>
      </c>
      <c r="AV1339" t="s">
        <v>86</v>
      </c>
      <c r="AW1339" t="s">
        <v>86</v>
      </c>
      <c r="AX1339" t="s">
        <v>86</v>
      </c>
      <c r="AY1339" t="s">
        <v>86</v>
      </c>
      <c r="AZ1339" t="s">
        <v>86</v>
      </c>
      <c r="BA1339" t="s">
        <v>86</v>
      </c>
      <c r="BB1339" t="s">
        <v>86</v>
      </c>
      <c r="BC1339" t="s">
        <v>86</v>
      </c>
      <c r="BD1339" t="s">
        <v>86</v>
      </c>
      <c r="BE1339" t="s">
        <v>86</v>
      </c>
    </row>
    <row r="1340" spans="1:57" x14ac:dyDescent="0.45">
      <c r="A1340" t="s">
        <v>2912</v>
      </c>
      <c r="B1340" t="s">
        <v>77</v>
      </c>
      <c r="C1340" t="s">
        <v>1308</v>
      </c>
      <c r="D1340" t="s">
        <v>79</v>
      </c>
      <c r="E1340" s="2" t="str">
        <f>HYPERLINK("capsilon://?command=openfolder&amp;siteaddress=FAM.docvelocity-na8.net&amp;folderid=FX3CD28B53-E35B-59F8-CF23-D9CD3A15B6C8","FX2203257")</f>
        <v>FX2203257</v>
      </c>
      <c r="F1340" t="s">
        <v>80</v>
      </c>
      <c r="G1340" t="s">
        <v>80</v>
      </c>
      <c r="H1340" t="s">
        <v>81</v>
      </c>
      <c r="I1340" t="s">
        <v>2913</v>
      </c>
      <c r="J1340">
        <v>0</v>
      </c>
      <c r="K1340" t="s">
        <v>83</v>
      </c>
      <c r="L1340" t="s">
        <v>84</v>
      </c>
      <c r="M1340" t="s">
        <v>85</v>
      </c>
      <c r="N1340">
        <v>2</v>
      </c>
      <c r="O1340" s="1">
        <v>44622.45349537037</v>
      </c>
      <c r="P1340" s="1">
        <v>44622.659282407411</v>
      </c>
      <c r="Q1340">
        <v>17277</v>
      </c>
      <c r="R1340">
        <v>503</v>
      </c>
      <c r="S1340" t="b">
        <v>0</v>
      </c>
      <c r="T1340" t="s">
        <v>86</v>
      </c>
      <c r="U1340" t="b">
        <v>0</v>
      </c>
      <c r="V1340" t="s">
        <v>139</v>
      </c>
      <c r="W1340" s="1">
        <v>44622.505011574074</v>
      </c>
      <c r="X1340">
        <v>343</v>
      </c>
      <c r="Y1340">
        <v>87</v>
      </c>
      <c r="Z1340">
        <v>0</v>
      </c>
      <c r="AA1340">
        <v>87</v>
      </c>
      <c r="AB1340">
        <v>0</v>
      </c>
      <c r="AC1340">
        <v>45</v>
      </c>
      <c r="AD1340">
        <v>-87</v>
      </c>
      <c r="AE1340">
        <v>0</v>
      </c>
      <c r="AF1340">
        <v>0</v>
      </c>
      <c r="AG1340">
        <v>0</v>
      </c>
      <c r="AH1340" t="s">
        <v>122</v>
      </c>
      <c r="AI1340" s="1">
        <v>44622.659282407411</v>
      </c>
      <c r="AJ1340">
        <v>118</v>
      </c>
      <c r="AK1340">
        <v>1</v>
      </c>
      <c r="AL1340">
        <v>0</v>
      </c>
      <c r="AM1340">
        <v>1</v>
      </c>
      <c r="AN1340">
        <v>0</v>
      </c>
      <c r="AO1340">
        <v>1</v>
      </c>
      <c r="AP1340">
        <v>-88</v>
      </c>
      <c r="AQ1340">
        <v>0</v>
      </c>
      <c r="AR1340">
        <v>0</v>
      </c>
      <c r="AS1340">
        <v>0</v>
      </c>
      <c r="AT1340" t="s">
        <v>86</v>
      </c>
      <c r="AU1340" t="s">
        <v>86</v>
      </c>
      <c r="AV1340" t="s">
        <v>86</v>
      </c>
      <c r="AW1340" t="s">
        <v>86</v>
      </c>
      <c r="AX1340" t="s">
        <v>86</v>
      </c>
      <c r="AY1340" t="s">
        <v>86</v>
      </c>
      <c r="AZ1340" t="s">
        <v>86</v>
      </c>
      <c r="BA1340" t="s">
        <v>86</v>
      </c>
      <c r="BB1340" t="s">
        <v>86</v>
      </c>
      <c r="BC1340" t="s">
        <v>86</v>
      </c>
      <c r="BD1340" t="s">
        <v>86</v>
      </c>
      <c r="BE1340" t="s">
        <v>86</v>
      </c>
    </row>
    <row r="1341" spans="1:57" x14ac:dyDescent="0.45">
      <c r="A1341" t="s">
        <v>2914</v>
      </c>
      <c r="B1341" t="s">
        <v>77</v>
      </c>
      <c r="C1341" t="s">
        <v>2915</v>
      </c>
      <c r="D1341" t="s">
        <v>79</v>
      </c>
      <c r="E1341" s="2" t="str">
        <f t="shared" ref="E1341:E1348" si="28">HYPERLINK("capsilon://?command=openfolder&amp;siteaddress=FAM.docvelocity-na8.net&amp;folderid=FX854F8C33-DA5F-9A3B-287F-B95B17A777E9","FX22037565")</f>
        <v>FX22037565</v>
      </c>
      <c r="F1341" t="s">
        <v>80</v>
      </c>
      <c r="G1341" t="s">
        <v>80</v>
      </c>
      <c r="H1341" t="s">
        <v>81</v>
      </c>
      <c r="I1341" t="s">
        <v>2916</v>
      </c>
      <c r="J1341">
        <v>28</v>
      </c>
      <c r="K1341" t="s">
        <v>83</v>
      </c>
      <c r="L1341" t="s">
        <v>84</v>
      </c>
      <c r="M1341" t="s">
        <v>85</v>
      </c>
      <c r="N1341">
        <v>2</v>
      </c>
      <c r="O1341" s="1">
        <v>44637.685925925929</v>
      </c>
      <c r="P1341" s="1">
        <v>44637.721631944441</v>
      </c>
      <c r="Q1341">
        <v>2522</v>
      </c>
      <c r="R1341">
        <v>563</v>
      </c>
      <c r="S1341" t="b">
        <v>0</v>
      </c>
      <c r="T1341" t="s">
        <v>86</v>
      </c>
      <c r="U1341" t="b">
        <v>0</v>
      </c>
      <c r="V1341" t="s">
        <v>2599</v>
      </c>
      <c r="W1341" s="1">
        <v>44637.691840277781</v>
      </c>
      <c r="X1341">
        <v>508</v>
      </c>
      <c r="Y1341">
        <v>21</v>
      </c>
      <c r="Z1341">
        <v>0</v>
      </c>
      <c r="AA1341">
        <v>21</v>
      </c>
      <c r="AB1341">
        <v>0</v>
      </c>
      <c r="AC1341">
        <v>18</v>
      </c>
      <c r="AD1341">
        <v>7</v>
      </c>
      <c r="AE1341">
        <v>0</v>
      </c>
      <c r="AF1341">
        <v>0</v>
      </c>
      <c r="AG1341">
        <v>0</v>
      </c>
      <c r="AH1341" t="s">
        <v>122</v>
      </c>
      <c r="AI1341" s="1">
        <v>44637.721631944441</v>
      </c>
      <c r="AJ1341">
        <v>55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7</v>
      </c>
      <c r="AQ1341">
        <v>0</v>
      </c>
      <c r="AR1341">
        <v>0</v>
      </c>
      <c r="AS1341">
        <v>0</v>
      </c>
      <c r="AT1341" t="s">
        <v>86</v>
      </c>
      <c r="AU1341" t="s">
        <v>86</v>
      </c>
      <c r="AV1341" t="s">
        <v>86</v>
      </c>
      <c r="AW1341" t="s">
        <v>86</v>
      </c>
      <c r="AX1341" t="s">
        <v>86</v>
      </c>
      <c r="AY1341" t="s">
        <v>86</v>
      </c>
      <c r="AZ1341" t="s">
        <v>86</v>
      </c>
      <c r="BA1341" t="s">
        <v>86</v>
      </c>
      <c r="BB1341" t="s">
        <v>86</v>
      </c>
      <c r="BC1341" t="s">
        <v>86</v>
      </c>
      <c r="BD1341" t="s">
        <v>86</v>
      </c>
      <c r="BE1341" t="s">
        <v>86</v>
      </c>
    </row>
    <row r="1342" spans="1:57" x14ac:dyDescent="0.45">
      <c r="A1342" t="s">
        <v>2917</v>
      </c>
      <c r="B1342" t="s">
        <v>77</v>
      </c>
      <c r="C1342" t="s">
        <v>2915</v>
      </c>
      <c r="D1342" t="s">
        <v>79</v>
      </c>
      <c r="E1342" s="2" t="str">
        <f t="shared" si="28"/>
        <v>FX22037565</v>
      </c>
      <c r="F1342" t="s">
        <v>80</v>
      </c>
      <c r="G1342" t="s">
        <v>80</v>
      </c>
      <c r="H1342" t="s">
        <v>81</v>
      </c>
      <c r="I1342" t="s">
        <v>2918</v>
      </c>
      <c r="J1342">
        <v>28</v>
      </c>
      <c r="K1342" t="s">
        <v>83</v>
      </c>
      <c r="L1342" t="s">
        <v>84</v>
      </c>
      <c r="M1342" t="s">
        <v>85</v>
      </c>
      <c r="N1342">
        <v>2</v>
      </c>
      <c r="O1342" s="1">
        <v>44637.686423611114</v>
      </c>
      <c r="P1342" s="1">
        <v>44637.722905092596</v>
      </c>
      <c r="Q1342">
        <v>2614</v>
      </c>
      <c r="R1342">
        <v>538</v>
      </c>
      <c r="S1342" t="b">
        <v>0</v>
      </c>
      <c r="T1342" t="s">
        <v>86</v>
      </c>
      <c r="U1342" t="b">
        <v>0</v>
      </c>
      <c r="V1342" t="s">
        <v>1900</v>
      </c>
      <c r="W1342" s="1">
        <v>44637.691134259258</v>
      </c>
      <c r="X1342">
        <v>402</v>
      </c>
      <c r="Y1342">
        <v>21</v>
      </c>
      <c r="Z1342">
        <v>0</v>
      </c>
      <c r="AA1342">
        <v>21</v>
      </c>
      <c r="AB1342">
        <v>0</v>
      </c>
      <c r="AC1342">
        <v>2</v>
      </c>
      <c r="AD1342">
        <v>7</v>
      </c>
      <c r="AE1342">
        <v>0</v>
      </c>
      <c r="AF1342">
        <v>0</v>
      </c>
      <c r="AG1342">
        <v>0</v>
      </c>
      <c r="AH1342" t="s">
        <v>91</v>
      </c>
      <c r="AI1342" s="1">
        <v>44637.722905092596</v>
      </c>
      <c r="AJ1342">
        <v>136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7</v>
      </c>
      <c r="AQ1342">
        <v>0</v>
      </c>
      <c r="AR1342">
        <v>0</v>
      </c>
      <c r="AS1342">
        <v>0</v>
      </c>
      <c r="AT1342" t="s">
        <v>86</v>
      </c>
      <c r="AU1342" t="s">
        <v>86</v>
      </c>
      <c r="AV1342" t="s">
        <v>86</v>
      </c>
      <c r="AW1342" t="s">
        <v>86</v>
      </c>
      <c r="AX1342" t="s">
        <v>86</v>
      </c>
      <c r="AY1342" t="s">
        <v>86</v>
      </c>
      <c r="AZ1342" t="s">
        <v>86</v>
      </c>
      <c r="BA1342" t="s">
        <v>86</v>
      </c>
      <c r="BB1342" t="s">
        <v>86</v>
      </c>
      <c r="BC1342" t="s">
        <v>86</v>
      </c>
      <c r="BD1342" t="s">
        <v>86</v>
      </c>
      <c r="BE1342" t="s">
        <v>86</v>
      </c>
    </row>
    <row r="1343" spans="1:57" x14ac:dyDescent="0.45">
      <c r="A1343" t="s">
        <v>2919</v>
      </c>
      <c r="B1343" t="s">
        <v>77</v>
      </c>
      <c r="C1343" t="s">
        <v>2915</v>
      </c>
      <c r="D1343" t="s">
        <v>79</v>
      </c>
      <c r="E1343" s="2" t="str">
        <f t="shared" si="28"/>
        <v>FX22037565</v>
      </c>
      <c r="F1343" t="s">
        <v>80</v>
      </c>
      <c r="G1343" t="s">
        <v>80</v>
      </c>
      <c r="H1343" t="s">
        <v>81</v>
      </c>
      <c r="I1343" t="s">
        <v>2920</v>
      </c>
      <c r="J1343">
        <v>28</v>
      </c>
      <c r="K1343" t="s">
        <v>83</v>
      </c>
      <c r="L1343" t="s">
        <v>84</v>
      </c>
      <c r="M1343" t="s">
        <v>85</v>
      </c>
      <c r="N1343">
        <v>2</v>
      </c>
      <c r="O1343" s="1">
        <v>44637.68650462963</v>
      </c>
      <c r="P1343" s="1">
        <v>44637.722372685188</v>
      </c>
      <c r="Q1343">
        <v>2783</v>
      </c>
      <c r="R1343">
        <v>316</v>
      </c>
      <c r="S1343" t="b">
        <v>0</v>
      </c>
      <c r="T1343" t="s">
        <v>86</v>
      </c>
      <c r="U1343" t="b">
        <v>0</v>
      </c>
      <c r="V1343" t="s">
        <v>2921</v>
      </c>
      <c r="W1343" s="1">
        <v>44637.689664351848</v>
      </c>
      <c r="X1343">
        <v>253</v>
      </c>
      <c r="Y1343">
        <v>21</v>
      </c>
      <c r="Z1343">
        <v>0</v>
      </c>
      <c r="AA1343">
        <v>21</v>
      </c>
      <c r="AB1343">
        <v>0</v>
      </c>
      <c r="AC1343">
        <v>2</v>
      </c>
      <c r="AD1343">
        <v>7</v>
      </c>
      <c r="AE1343">
        <v>0</v>
      </c>
      <c r="AF1343">
        <v>0</v>
      </c>
      <c r="AG1343">
        <v>0</v>
      </c>
      <c r="AH1343" t="s">
        <v>122</v>
      </c>
      <c r="AI1343" s="1">
        <v>44637.722372685188</v>
      </c>
      <c r="AJ1343">
        <v>63</v>
      </c>
      <c r="AK1343">
        <v>2</v>
      </c>
      <c r="AL1343">
        <v>0</v>
      </c>
      <c r="AM1343">
        <v>2</v>
      </c>
      <c r="AN1343">
        <v>0</v>
      </c>
      <c r="AO1343">
        <v>1</v>
      </c>
      <c r="AP1343">
        <v>5</v>
      </c>
      <c r="AQ1343">
        <v>0</v>
      </c>
      <c r="AR1343">
        <v>0</v>
      </c>
      <c r="AS1343">
        <v>0</v>
      </c>
      <c r="AT1343" t="s">
        <v>86</v>
      </c>
      <c r="AU1343" t="s">
        <v>86</v>
      </c>
      <c r="AV1343" t="s">
        <v>86</v>
      </c>
      <c r="AW1343" t="s">
        <v>86</v>
      </c>
      <c r="AX1343" t="s">
        <v>86</v>
      </c>
      <c r="AY1343" t="s">
        <v>86</v>
      </c>
      <c r="AZ1343" t="s">
        <v>86</v>
      </c>
      <c r="BA1343" t="s">
        <v>86</v>
      </c>
      <c r="BB1343" t="s">
        <v>86</v>
      </c>
      <c r="BC1343" t="s">
        <v>86</v>
      </c>
      <c r="BD1343" t="s">
        <v>86</v>
      </c>
      <c r="BE1343" t="s">
        <v>86</v>
      </c>
    </row>
    <row r="1344" spans="1:57" x14ac:dyDescent="0.45">
      <c r="A1344" t="s">
        <v>2922</v>
      </c>
      <c r="B1344" t="s">
        <v>77</v>
      </c>
      <c r="C1344" t="s">
        <v>2915</v>
      </c>
      <c r="D1344" t="s">
        <v>79</v>
      </c>
      <c r="E1344" s="2" t="str">
        <f t="shared" si="28"/>
        <v>FX22037565</v>
      </c>
      <c r="F1344" t="s">
        <v>80</v>
      </c>
      <c r="G1344" t="s">
        <v>80</v>
      </c>
      <c r="H1344" t="s">
        <v>81</v>
      </c>
      <c r="I1344" t="s">
        <v>2923</v>
      </c>
      <c r="J1344">
        <v>55</v>
      </c>
      <c r="K1344" t="s">
        <v>83</v>
      </c>
      <c r="L1344" t="s">
        <v>84</v>
      </c>
      <c r="M1344" t="s">
        <v>85</v>
      </c>
      <c r="N1344">
        <v>2</v>
      </c>
      <c r="O1344" s="1">
        <v>44637.686828703707</v>
      </c>
      <c r="P1344" s="1">
        <v>44637.726261574076</v>
      </c>
      <c r="Q1344">
        <v>2803</v>
      </c>
      <c r="R1344">
        <v>604</v>
      </c>
      <c r="S1344" t="b">
        <v>0</v>
      </c>
      <c r="T1344" t="s">
        <v>86</v>
      </c>
      <c r="U1344" t="b">
        <v>0</v>
      </c>
      <c r="V1344" t="s">
        <v>1816</v>
      </c>
      <c r="W1344" s="1">
        <v>44637.689930555556</v>
      </c>
      <c r="X1344">
        <v>254</v>
      </c>
      <c r="Y1344">
        <v>50</v>
      </c>
      <c r="Z1344">
        <v>0</v>
      </c>
      <c r="AA1344">
        <v>50</v>
      </c>
      <c r="AB1344">
        <v>0</v>
      </c>
      <c r="AC1344">
        <v>9</v>
      </c>
      <c r="AD1344">
        <v>5</v>
      </c>
      <c r="AE1344">
        <v>0</v>
      </c>
      <c r="AF1344">
        <v>0</v>
      </c>
      <c r="AG1344">
        <v>0</v>
      </c>
      <c r="AH1344" t="s">
        <v>106</v>
      </c>
      <c r="AI1344" s="1">
        <v>44637.726261574076</v>
      </c>
      <c r="AJ1344">
        <v>350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5</v>
      </c>
      <c r="AQ1344">
        <v>0</v>
      </c>
      <c r="AR1344">
        <v>0</v>
      </c>
      <c r="AS1344">
        <v>0</v>
      </c>
      <c r="AT1344" t="s">
        <v>86</v>
      </c>
      <c r="AU1344" t="s">
        <v>86</v>
      </c>
      <c r="AV1344" t="s">
        <v>86</v>
      </c>
      <c r="AW1344" t="s">
        <v>86</v>
      </c>
      <c r="AX1344" t="s">
        <v>86</v>
      </c>
      <c r="AY1344" t="s">
        <v>86</v>
      </c>
      <c r="AZ1344" t="s">
        <v>86</v>
      </c>
      <c r="BA1344" t="s">
        <v>86</v>
      </c>
      <c r="BB1344" t="s">
        <v>86</v>
      </c>
      <c r="BC1344" t="s">
        <v>86</v>
      </c>
      <c r="BD1344" t="s">
        <v>86</v>
      </c>
      <c r="BE1344" t="s">
        <v>86</v>
      </c>
    </row>
    <row r="1345" spans="1:57" x14ac:dyDescent="0.45">
      <c r="A1345" t="s">
        <v>2924</v>
      </c>
      <c r="B1345" t="s">
        <v>77</v>
      </c>
      <c r="C1345" t="s">
        <v>2915</v>
      </c>
      <c r="D1345" t="s">
        <v>79</v>
      </c>
      <c r="E1345" s="2" t="str">
        <f t="shared" si="28"/>
        <v>FX22037565</v>
      </c>
      <c r="F1345" t="s">
        <v>80</v>
      </c>
      <c r="G1345" t="s">
        <v>80</v>
      </c>
      <c r="H1345" t="s">
        <v>81</v>
      </c>
      <c r="I1345" t="s">
        <v>2925</v>
      </c>
      <c r="J1345">
        <v>55</v>
      </c>
      <c r="K1345" t="s">
        <v>83</v>
      </c>
      <c r="L1345" t="s">
        <v>84</v>
      </c>
      <c r="M1345" t="s">
        <v>85</v>
      </c>
      <c r="N1345">
        <v>2</v>
      </c>
      <c r="O1345" s="1">
        <v>44637.686967592592</v>
      </c>
      <c r="P1345" s="1">
        <v>44637.723611111112</v>
      </c>
      <c r="Q1345">
        <v>2763</v>
      </c>
      <c r="R1345">
        <v>403</v>
      </c>
      <c r="S1345" t="b">
        <v>0</v>
      </c>
      <c r="T1345" t="s">
        <v>86</v>
      </c>
      <c r="U1345" t="b">
        <v>0</v>
      </c>
      <c r="V1345" t="s">
        <v>2088</v>
      </c>
      <c r="W1345" s="1">
        <v>44637.690613425926</v>
      </c>
      <c r="X1345">
        <v>297</v>
      </c>
      <c r="Y1345">
        <v>50</v>
      </c>
      <c r="Z1345">
        <v>0</v>
      </c>
      <c r="AA1345">
        <v>50</v>
      </c>
      <c r="AB1345">
        <v>0</v>
      </c>
      <c r="AC1345">
        <v>10</v>
      </c>
      <c r="AD1345">
        <v>5</v>
      </c>
      <c r="AE1345">
        <v>0</v>
      </c>
      <c r="AF1345">
        <v>0</v>
      </c>
      <c r="AG1345">
        <v>0</v>
      </c>
      <c r="AH1345" t="s">
        <v>122</v>
      </c>
      <c r="AI1345" s="1">
        <v>44637.723611111112</v>
      </c>
      <c r="AJ1345">
        <v>106</v>
      </c>
      <c r="AK1345">
        <v>1</v>
      </c>
      <c r="AL1345">
        <v>0</v>
      </c>
      <c r="AM1345">
        <v>1</v>
      </c>
      <c r="AN1345">
        <v>0</v>
      </c>
      <c r="AO1345">
        <v>0</v>
      </c>
      <c r="AP1345">
        <v>4</v>
      </c>
      <c r="AQ1345">
        <v>0</v>
      </c>
      <c r="AR1345">
        <v>0</v>
      </c>
      <c r="AS1345">
        <v>0</v>
      </c>
      <c r="AT1345" t="s">
        <v>86</v>
      </c>
      <c r="AU1345" t="s">
        <v>86</v>
      </c>
      <c r="AV1345" t="s">
        <v>86</v>
      </c>
      <c r="AW1345" t="s">
        <v>86</v>
      </c>
      <c r="AX1345" t="s">
        <v>86</v>
      </c>
      <c r="AY1345" t="s">
        <v>86</v>
      </c>
      <c r="AZ1345" t="s">
        <v>86</v>
      </c>
      <c r="BA1345" t="s">
        <v>86</v>
      </c>
      <c r="BB1345" t="s">
        <v>86</v>
      </c>
      <c r="BC1345" t="s">
        <v>86</v>
      </c>
      <c r="BD1345" t="s">
        <v>86</v>
      </c>
      <c r="BE1345" t="s">
        <v>86</v>
      </c>
    </row>
    <row r="1346" spans="1:57" x14ac:dyDescent="0.45">
      <c r="A1346" t="s">
        <v>2926</v>
      </c>
      <c r="B1346" t="s">
        <v>77</v>
      </c>
      <c r="C1346" t="s">
        <v>2915</v>
      </c>
      <c r="D1346" t="s">
        <v>79</v>
      </c>
      <c r="E1346" s="2" t="str">
        <f t="shared" si="28"/>
        <v>FX22037565</v>
      </c>
      <c r="F1346" t="s">
        <v>80</v>
      </c>
      <c r="G1346" t="s">
        <v>80</v>
      </c>
      <c r="H1346" t="s">
        <v>81</v>
      </c>
      <c r="I1346" t="s">
        <v>2927</v>
      </c>
      <c r="J1346">
        <v>55</v>
      </c>
      <c r="K1346" t="s">
        <v>83</v>
      </c>
      <c r="L1346" t="s">
        <v>84</v>
      </c>
      <c r="M1346" t="s">
        <v>85</v>
      </c>
      <c r="N1346">
        <v>2</v>
      </c>
      <c r="O1346" s="1">
        <v>44637.6871875</v>
      </c>
      <c r="P1346" s="1">
        <v>44637.725497685184</v>
      </c>
      <c r="Q1346">
        <v>2844</v>
      </c>
      <c r="R1346">
        <v>466</v>
      </c>
      <c r="S1346" t="b">
        <v>0</v>
      </c>
      <c r="T1346" t="s">
        <v>86</v>
      </c>
      <c r="U1346" t="b">
        <v>0</v>
      </c>
      <c r="V1346" t="s">
        <v>1895</v>
      </c>
      <c r="W1346" s="1">
        <v>44637.692476851851</v>
      </c>
      <c r="X1346">
        <v>243</v>
      </c>
      <c r="Y1346">
        <v>50</v>
      </c>
      <c r="Z1346">
        <v>0</v>
      </c>
      <c r="AA1346">
        <v>50</v>
      </c>
      <c r="AB1346">
        <v>0</v>
      </c>
      <c r="AC1346">
        <v>9</v>
      </c>
      <c r="AD1346">
        <v>5</v>
      </c>
      <c r="AE1346">
        <v>0</v>
      </c>
      <c r="AF1346">
        <v>0</v>
      </c>
      <c r="AG1346">
        <v>0</v>
      </c>
      <c r="AH1346" t="s">
        <v>91</v>
      </c>
      <c r="AI1346" s="1">
        <v>44637.725497685184</v>
      </c>
      <c r="AJ1346">
        <v>223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5</v>
      </c>
      <c r="AQ1346">
        <v>0</v>
      </c>
      <c r="AR1346">
        <v>0</v>
      </c>
      <c r="AS1346">
        <v>0</v>
      </c>
      <c r="AT1346" t="s">
        <v>86</v>
      </c>
      <c r="AU1346" t="s">
        <v>86</v>
      </c>
      <c r="AV1346" t="s">
        <v>86</v>
      </c>
      <c r="AW1346" t="s">
        <v>86</v>
      </c>
      <c r="AX1346" t="s">
        <v>86</v>
      </c>
      <c r="AY1346" t="s">
        <v>86</v>
      </c>
      <c r="AZ1346" t="s">
        <v>86</v>
      </c>
      <c r="BA1346" t="s">
        <v>86</v>
      </c>
      <c r="BB1346" t="s">
        <v>86</v>
      </c>
      <c r="BC1346" t="s">
        <v>86</v>
      </c>
      <c r="BD1346" t="s">
        <v>86</v>
      </c>
      <c r="BE1346" t="s">
        <v>86</v>
      </c>
    </row>
    <row r="1347" spans="1:57" x14ac:dyDescent="0.45">
      <c r="A1347" t="s">
        <v>2928</v>
      </c>
      <c r="B1347" t="s">
        <v>77</v>
      </c>
      <c r="C1347" t="s">
        <v>2915</v>
      </c>
      <c r="D1347" t="s">
        <v>79</v>
      </c>
      <c r="E1347" s="2" t="str">
        <f t="shared" si="28"/>
        <v>FX22037565</v>
      </c>
      <c r="F1347" t="s">
        <v>80</v>
      </c>
      <c r="G1347" t="s">
        <v>80</v>
      </c>
      <c r="H1347" t="s">
        <v>81</v>
      </c>
      <c r="I1347" t="s">
        <v>2929</v>
      </c>
      <c r="J1347">
        <v>55</v>
      </c>
      <c r="K1347" t="s">
        <v>83</v>
      </c>
      <c r="L1347" t="s">
        <v>84</v>
      </c>
      <c r="M1347" t="s">
        <v>85</v>
      </c>
      <c r="N1347">
        <v>2</v>
      </c>
      <c r="O1347" s="1">
        <v>44637.687314814815</v>
      </c>
      <c r="P1347" s="1">
        <v>44637.724687499998</v>
      </c>
      <c r="Q1347">
        <v>2859</v>
      </c>
      <c r="R1347">
        <v>370</v>
      </c>
      <c r="S1347" t="b">
        <v>0</v>
      </c>
      <c r="T1347" t="s">
        <v>86</v>
      </c>
      <c r="U1347" t="b">
        <v>0</v>
      </c>
      <c r="V1347" t="s">
        <v>2921</v>
      </c>
      <c r="W1347" s="1">
        <v>44637.692893518521</v>
      </c>
      <c r="X1347">
        <v>278</v>
      </c>
      <c r="Y1347">
        <v>50</v>
      </c>
      <c r="Z1347">
        <v>0</v>
      </c>
      <c r="AA1347">
        <v>50</v>
      </c>
      <c r="AB1347">
        <v>0</v>
      </c>
      <c r="AC1347">
        <v>3</v>
      </c>
      <c r="AD1347">
        <v>5</v>
      </c>
      <c r="AE1347">
        <v>0</v>
      </c>
      <c r="AF1347">
        <v>0</v>
      </c>
      <c r="AG1347">
        <v>0</v>
      </c>
      <c r="AH1347" t="s">
        <v>122</v>
      </c>
      <c r="AI1347" s="1">
        <v>44637.724687499998</v>
      </c>
      <c r="AJ1347">
        <v>92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5</v>
      </c>
      <c r="AQ1347">
        <v>0</v>
      </c>
      <c r="AR1347">
        <v>0</v>
      </c>
      <c r="AS1347">
        <v>0</v>
      </c>
      <c r="AT1347" t="s">
        <v>86</v>
      </c>
      <c r="AU1347" t="s">
        <v>86</v>
      </c>
      <c r="AV1347" t="s">
        <v>86</v>
      </c>
      <c r="AW1347" t="s">
        <v>86</v>
      </c>
      <c r="AX1347" t="s">
        <v>86</v>
      </c>
      <c r="AY1347" t="s">
        <v>86</v>
      </c>
      <c r="AZ1347" t="s">
        <v>86</v>
      </c>
      <c r="BA1347" t="s">
        <v>86</v>
      </c>
      <c r="BB1347" t="s">
        <v>86</v>
      </c>
      <c r="BC1347" t="s">
        <v>86</v>
      </c>
      <c r="BD1347" t="s">
        <v>86</v>
      </c>
      <c r="BE1347" t="s">
        <v>86</v>
      </c>
    </row>
    <row r="1348" spans="1:57" x14ac:dyDescent="0.45">
      <c r="A1348" t="s">
        <v>2930</v>
      </c>
      <c r="B1348" t="s">
        <v>77</v>
      </c>
      <c r="C1348" t="s">
        <v>2915</v>
      </c>
      <c r="D1348" t="s">
        <v>79</v>
      </c>
      <c r="E1348" s="2" t="str">
        <f t="shared" si="28"/>
        <v>FX22037565</v>
      </c>
      <c r="F1348" t="s">
        <v>80</v>
      </c>
      <c r="G1348" t="s">
        <v>80</v>
      </c>
      <c r="H1348" t="s">
        <v>81</v>
      </c>
      <c r="I1348" t="s">
        <v>2931</v>
      </c>
      <c r="J1348">
        <v>43</v>
      </c>
      <c r="K1348" t="s">
        <v>83</v>
      </c>
      <c r="L1348" t="s">
        <v>84</v>
      </c>
      <c r="M1348" t="s">
        <v>85</v>
      </c>
      <c r="N1348">
        <v>2</v>
      </c>
      <c r="O1348" s="1">
        <v>44637.688460648147</v>
      </c>
      <c r="P1348" s="1">
        <v>44637.730879629627</v>
      </c>
      <c r="Q1348">
        <v>2688</v>
      </c>
      <c r="R1348">
        <v>977</v>
      </c>
      <c r="S1348" t="b">
        <v>0</v>
      </c>
      <c r="T1348" t="s">
        <v>86</v>
      </c>
      <c r="U1348" t="b">
        <v>0</v>
      </c>
      <c r="V1348" t="s">
        <v>1816</v>
      </c>
      <c r="W1348" s="1">
        <v>44637.69703703704</v>
      </c>
      <c r="X1348">
        <v>613</v>
      </c>
      <c r="Y1348">
        <v>44</v>
      </c>
      <c r="Z1348">
        <v>0</v>
      </c>
      <c r="AA1348">
        <v>44</v>
      </c>
      <c r="AB1348">
        <v>0</v>
      </c>
      <c r="AC1348">
        <v>28</v>
      </c>
      <c r="AD1348">
        <v>-1</v>
      </c>
      <c r="AE1348">
        <v>0</v>
      </c>
      <c r="AF1348">
        <v>0</v>
      </c>
      <c r="AG1348">
        <v>0</v>
      </c>
      <c r="AH1348" t="s">
        <v>122</v>
      </c>
      <c r="AI1348" s="1">
        <v>44637.730879629627</v>
      </c>
      <c r="AJ1348">
        <v>52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-1</v>
      </c>
      <c r="AQ1348">
        <v>0</v>
      </c>
      <c r="AR1348">
        <v>0</v>
      </c>
      <c r="AS1348">
        <v>0</v>
      </c>
      <c r="AT1348" t="s">
        <v>86</v>
      </c>
      <c r="AU1348" t="s">
        <v>86</v>
      </c>
      <c r="AV1348" t="s">
        <v>86</v>
      </c>
      <c r="AW1348" t="s">
        <v>86</v>
      </c>
      <c r="AX1348" t="s">
        <v>86</v>
      </c>
      <c r="AY1348" t="s">
        <v>86</v>
      </c>
      <c r="AZ1348" t="s">
        <v>86</v>
      </c>
      <c r="BA1348" t="s">
        <v>86</v>
      </c>
      <c r="BB1348" t="s">
        <v>86</v>
      </c>
      <c r="BC1348" t="s">
        <v>86</v>
      </c>
      <c r="BD1348" t="s">
        <v>86</v>
      </c>
      <c r="BE1348" t="s">
        <v>86</v>
      </c>
    </row>
    <row r="1349" spans="1:57" x14ac:dyDescent="0.45">
      <c r="A1349" t="s">
        <v>2932</v>
      </c>
      <c r="B1349" t="s">
        <v>77</v>
      </c>
      <c r="C1349" t="s">
        <v>2069</v>
      </c>
      <c r="D1349" t="s">
        <v>79</v>
      </c>
      <c r="E1349" s="2" t="str">
        <f>HYPERLINK("capsilon://?command=openfolder&amp;siteaddress=FAM.docvelocity-na8.net&amp;folderid=FX7B51BEF1-1AD2-F92B-F4D4-D71D12CB3711","FX220212647")</f>
        <v>FX220212647</v>
      </c>
      <c r="F1349" t="s">
        <v>80</v>
      </c>
      <c r="G1349" t="s">
        <v>80</v>
      </c>
      <c r="H1349" t="s">
        <v>81</v>
      </c>
      <c r="I1349" t="s">
        <v>2933</v>
      </c>
      <c r="J1349">
        <v>0</v>
      </c>
      <c r="K1349" t="s">
        <v>83</v>
      </c>
      <c r="L1349" t="s">
        <v>84</v>
      </c>
      <c r="M1349" t="s">
        <v>85</v>
      </c>
      <c r="N1349">
        <v>2</v>
      </c>
      <c r="O1349" s="1">
        <v>44622.456793981481</v>
      </c>
      <c r="P1349" s="1">
        <v>44622.659687500003</v>
      </c>
      <c r="Q1349">
        <v>17314</v>
      </c>
      <c r="R1349">
        <v>216</v>
      </c>
      <c r="S1349" t="b">
        <v>0</v>
      </c>
      <c r="T1349" t="s">
        <v>86</v>
      </c>
      <c r="U1349" t="b">
        <v>0</v>
      </c>
      <c r="V1349" t="s">
        <v>202</v>
      </c>
      <c r="W1349" s="1">
        <v>44622.502500000002</v>
      </c>
      <c r="X1349">
        <v>182</v>
      </c>
      <c r="Y1349">
        <v>21</v>
      </c>
      <c r="Z1349">
        <v>0</v>
      </c>
      <c r="AA1349">
        <v>21</v>
      </c>
      <c r="AB1349">
        <v>0</v>
      </c>
      <c r="AC1349">
        <v>7</v>
      </c>
      <c r="AD1349">
        <v>-21</v>
      </c>
      <c r="AE1349">
        <v>0</v>
      </c>
      <c r="AF1349">
        <v>0</v>
      </c>
      <c r="AG1349">
        <v>0</v>
      </c>
      <c r="AH1349" t="s">
        <v>122</v>
      </c>
      <c r="AI1349" s="1">
        <v>44622.659687500003</v>
      </c>
      <c r="AJ1349">
        <v>34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-21</v>
      </c>
      <c r="AQ1349">
        <v>0</v>
      </c>
      <c r="AR1349">
        <v>0</v>
      </c>
      <c r="AS1349">
        <v>0</v>
      </c>
      <c r="AT1349" t="s">
        <v>86</v>
      </c>
      <c r="AU1349" t="s">
        <v>86</v>
      </c>
      <c r="AV1349" t="s">
        <v>86</v>
      </c>
      <c r="AW1349" t="s">
        <v>86</v>
      </c>
      <c r="AX1349" t="s">
        <v>86</v>
      </c>
      <c r="AY1349" t="s">
        <v>86</v>
      </c>
      <c r="AZ1349" t="s">
        <v>86</v>
      </c>
      <c r="BA1349" t="s">
        <v>86</v>
      </c>
      <c r="BB1349" t="s">
        <v>86</v>
      </c>
      <c r="BC1349" t="s">
        <v>86</v>
      </c>
      <c r="BD1349" t="s">
        <v>86</v>
      </c>
      <c r="BE1349" t="s">
        <v>86</v>
      </c>
    </row>
    <row r="1350" spans="1:57" x14ac:dyDescent="0.45">
      <c r="A1350" t="s">
        <v>2934</v>
      </c>
      <c r="B1350" t="s">
        <v>77</v>
      </c>
      <c r="C1350" t="s">
        <v>2935</v>
      </c>
      <c r="D1350" t="s">
        <v>79</v>
      </c>
      <c r="E1350" s="2" t="str">
        <f>HYPERLINK("capsilon://?command=openfolder&amp;siteaddress=FAM.docvelocity-na8.net&amp;folderid=FX490816AA-37AE-9127-C462-0F83AC850FC8","FX22036774")</f>
        <v>FX22036774</v>
      </c>
      <c r="F1350" t="s">
        <v>80</v>
      </c>
      <c r="G1350" t="s">
        <v>80</v>
      </c>
      <c r="H1350" t="s">
        <v>81</v>
      </c>
      <c r="I1350" t="s">
        <v>2936</v>
      </c>
      <c r="J1350">
        <v>371</v>
      </c>
      <c r="K1350" t="s">
        <v>83</v>
      </c>
      <c r="L1350" t="s">
        <v>84</v>
      </c>
      <c r="M1350" t="s">
        <v>85</v>
      </c>
      <c r="N1350">
        <v>1</v>
      </c>
      <c r="O1350" s="1">
        <v>44637.696597222224</v>
      </c>
      <c r="P1350" s="1">
        <v>44637.741354166668</v>
      </c>
      <c r="Q1350">
        <v>2976</v>
      </c>
      <c r="R1350">
        <v>891</v>
      </c>
      <c r="S1350" t="b">
        <v>0</v>
      </c>
      <c r="T1350" t="s">
        <v>86</v>
      </c>
      <c r="U1350" t="b">
        <v>0</v>
      </c>
      <c r="V1350" t="s">
        <v>815</v>
      </c>
      <c r="W1350" s="1">
        <v>44637.741354166668</v>
      </c>
      <c r="X1350">
        <v>225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371</v>
      </c>
      <c r="AE1350">
        <v>0</v>
      </c>
      <c r="AF1350">
        <v>0</v>
      </c>
      <c r="AG1350">
        <v>9</v>
      </c>
      <c r="AH1350" t="s">
        <v>86</v>
      </c>
      <c r="AI1350" t="s">
        <v>86</v>
      </c>
      <c r="AJ1350" t="s">
        <v>86</v>
      </c>
      <c r="AK1350" t="s">
        <v>86</v>
      </c>
      <c r="AL1350" t="s">
        <v>86</v>
      </c>
      <c r="AM1350" t="s">
        <v>86</v>
      </c>
      <c r="AN1350" t="s">
        <v>86</v>
      </c>
      <c r="AO1350" t="s">
        <v>86</v>
      </c>
      <c r="AP1350" t="s">
        <v>86</v>
      </c>
      <c r="AQ1350" t="s">
        <v>86</v>
      </c>
      <c r="AR1350" t="s">
        <v>86</v>
      </c>
      <c r="AS1350" t="s">
        <v>86</v>
      </c>
      <c r="AT1350" t="s">
        <v>86</v>
      </c>
      <c r="AU1350" t="s">
        <v>86</v>
      </c>
      <c r="AV1350" t="s">
        <v>86</v>
      </c>
      <c r="AW1350" t="s">
        <v>86</v>
      </c>
      <c r="AX1350" t="s">
        <v>86</v>
      </c>
      <c r="AY1350" t="s">
        <v>86</v>
      </c>
      <c r="AZ1350" t="s">
        <v>86</v>
      </c>
      <c r="BA1350" t="s">
        <v>86</v>
      </c>
      <c r="BB1350" t="s">
        <v>86</v>
      </c>
      <c r="BC1350" t="s">
        <v>86</v>
      </c>
      <c r="BD1350" t="s">
        <v>86</v>
      </c>
      <c r="BE1350" t="s">
        <v>86</v>
      </c>
    </row>
    <row r="1351" spans="1:57" x14ac:dyDescent="0.45">
      <c r="A1351" t="s">
        <v>2937</v>
      </c>
      <c r="B1351" t="s">
        <v>77</v>
      </c>
      <c r="C1351" t="s">
        <v>2938</v>
      </c>
      <c r="D1351" t="s">
        <v>79</v>
      </c>
      <c r="E1351" s="2" t="str">
        <f>HYPERLINK("capsilon://?command=openfolder&amp;siteaddress=FAM.docvelocity-na8.net&amp;folderid=FX69C1ED13-B679-DD50-B4F6-967F07F2FEA1","FX22037538")</f>
        <v>FX22037538</v>
      </c>
      <c r="F1351" t="s">
        <v>80</v>
      </c>
      <c r="G1351" t="s">
        <v>80</v>
      </c>
      <c r="H1351" t="s">
        <v>81</v>
      </c>
      <c r="I1351" t="s">
        <v>2939</v>
      </c>
      <c r="J1351">
        <v>171</v>
      </c>
      <c r="K1351" t="s">
        <v>83</v>
      </c>
      <c r="L1351" t="s">
        <v>84</v>
      </c>
      <c r="M1351" t="s">
        <v>85</v>
      </c>
      <c r="N1351">
        <v>1</v>
      </c>
      <c r="O1351" s="1">
        <v>44637.698437500003</v>
      </c>
      <c r="P1351" s="1">
        <v>44637.744340277779</v>
      </c>
      <c r="Q1351">
        <v>3493</v>
      </c>
      <c r="R1351">
        <v>473</v>
      </c>
      <c r="S1351" t="b">
        <v>0</v>
      </c>
      <c r="T1351" t="s">
        <v>86</v>
      </c>
      <c r="U1351" t="b">
        <v>0</v>
      </c>
      <c r="V1351" t="s">
        <v>815</v>
      </c>
      <c r="W1351" s="1">
        <v>44637.744340277779</v>
      </c>
      <c r="X1351">
        <v>257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171</v>
      </c>
      <c r="AE1351">
        <v>158</v>
      </c>
      <c r="AF1351">
        <v>0</v>
      </c>
      <c r="AG1351">
        <v>12</v>
      </c>
      <c r="AH1351" t="s">
        <v>86</v>
      </c>
      <c r="AI1351" t="s">
        <v>86</v>
      </c>
      <c r="AJ1351" t="s">
        <v>86</v>
      </c>
      <c r="AK1351" t="s">
        <v>86</v>
      </c>
      <c r="AL1351" t="s">
        <v>86</v>
      </c>
      <c r="AM1351" t="s">
        <v>86</v>
      </c>
      <c r="AN1351" t="s">
        <v>86</v>
      </c>
      <c r="AO1351" t="s">
        <v>86</v>
      </c>
      <c r="AP1351" t="s">
        <v>86</v>
      </c>
      <c r="AQ1351" t="s">
        <v>86</v>
      </c>
      <c r="AR1351" t="s">
        <v>86</v>
      </c>
      <c r="AS1351" t="s">
        <v>86</v>
      </c>
      <c r="AT1351" t="s">
        <v>86</v>
      </c>
      <c r="AU1351" t="s">
        <v>86</v>
      </c>
      <c r="AV1351" t="s">
        <v>86</v>
      </c>
      <c r="AW1351" t="s">
        <v>86</v>
      </c>
      <c r="AX1351" t="s">
        <v>86</v>
      </c>
      <c r="AY1351" t="s">
        <v>86</v>
      </c>
      <c r="AZ1351" t="s">
        <v>86</v>
      </c>
      <c r="BA1351" t="s">
        <v>86</v>
      </c>
      <c r="BB1351" t="s">
        <v>86</v>
      </c>
      <c r="BC1351" t="s">
        <v>86</v>
      </c>
      <c r="BD1351" t="s">
        <v>86</v>
      </c>
      <c r="BE1351" t="s">
        <v>86</v>
      </c>
    </row>
    <row r="1352" spans="1:57" x14ac:dyDescent="0.45">
      <c r="A1352" t="s">
        <v>2940</v>
      </c>
      <c r="B1352" t="s">
        <v>77</v>
      </c>
      <c r="C1352" t="s">
        <v>2941</v>
      </c>
      <c r="D1352" t="s">
        <v>79</v>
      </c>
      <c r="E1352" s="2" t="str">
        <f>HYPERLINK("capsilon://?command=openfolder&amp;siteaddress=FAM.docvelocity-na8.net&amp;folderid=FX37A010CA-F70F-2162-FC97-7F1086D9DE47","FX22037820")</f>
        <v>FX22037820</v>
      </c>
      <c r="F1352" t="s">
        <v>80</v>
      </c>
      <c r="G1352" t="s">
        <v>80</v>
      </c>
      <c r="H1352" t="s">
        <v>81</v>
      </c>
      <c r="I1352" t="s">
        <v>2942</v>
      </c>
      <c r="J1352">
        <v>293</v>
      </c>
      <c r="K1352" t="s">
        <v>83</v>
      </c>
      <c r="L1352" t="s">
        <v>84</v>
      </c>
      <c r="M1352" t="s">
        <v>85</v>
      </c>
      <c r="N1352">
        <v>1</v>
      </c>
      <c r="O1352" s="1">
        <v>44637.700624999998</v>
      </c>
      <c r="P1352" s="1">
        <v>44637.796886574077</v>
      </c>
      <c r="Q1352">
        <v>6780</v>
      </c>
      <c r="R1352">
        <v>1537</v>
      </c>
      <c r="S1352" t="b">
        <v>0</v>
      </c>
      <c r="T1352" t="s">
        <v>86</v>
      </c>
      <c r="U1352" t="b">
        <v>0</v>
      </c>
      <c r="V1352" t="s">
        <v>815</v>
      </c>
      <c r="W1352" s="1">
        <v>44637.796886574077</v>
      </c>
      <c r="X1352">
        <v>611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293</v>
      </c>
      <c r="AE1352">
        <v>269</v>
      </c>
      <c r="AF1352">
        <v>0</v>
      </c>
      <c r="AG1352">
        <v>8</v>
      </c>
      <c r="AH1352" t="s">
        <v>86</v>
      </c>
      <c r="AI1352" t="s">
        <v>86</v>
      </c>
      <c r="AJ1352" t="s">
        <v>86</v>
      </c>
      <c r="AK1352" t="s">
        <v>86</v>
      </c>
      <c r="AL1352" t="s">
        <v>86</v>
      </c>
      <c r="AM1352" t="s">
        <v>86</v>
      </c>
      <c r="AN1352" t="s">
        <v>86</v>
      </c>
      <c r="AO1352" t="s">
        <v>86</v>
      </c>
      <c r="AP1352" t="s">
        <v>86</v>
      </c>
      <c r="AQ1352" t="s">
        <v>86</v>
      </c>
      <c r="AR1352" t="s">
        <v>86</v>
      </c>
      <c r="AS1352" t="s">
        <v>86</v>
      </c>
      <c r="AT1352" t="s">
        <v>86</v>
      </c>
      <c r="AU1352" t="s">
        <v>86</v>
      </c>
      <c r="AV1352" t="s">
        <v>86</v>
      </c>
      <c r="AW1352" t="s">
        <v>86</v>
      </c>
      <c r="AX1352" t="s">
        <v>86</v>
      </c>
      <c r="AY1352" t="s">
        <v>86</v>
      </c>
      <c r="AZ1352" t="s">
        <v>86</v>
      </c>
      <c r="BA1352" t="s">
        <v>86</v>
      </c>
      <c r="BB1352" t="s">
        <v>86</v>
      </c>
      <c r="BC1352" t="s">
        <v>86</v>
      </c>
      <c r="BD1352" t="s">
        <v>86</v>
      </c>
      <c r="BE1352" t="s">
        <v>86</v>
      </c>
    </row>
    <row r="1353" spans="1:57" x14ac:dyDescent="0.45">
      <c r="A1353" t="s">
        <v>2943</v>
      </c>
      <c r="B1353" t="s">
        <v>77</v>
      </c>
      <c r="C1353" t="s">
        <v>2944</v>
      </c>
      <c r="D1353" t="s">
        <v>79</v>
      </c>
      <c r="E1353" s="2" t="str">
        <f>HYPERLINK("capsilon://?command=openfolder&amp;siteaddress=FAM.docvelocity-na8.net&amp;folderid=FX0975086F-FAE1-4E39-757A-801CA2CBB0E8","FX22038092")</f>
        <v>FX22038092</v>
      </c>
      <c r="F1353" t="s">
        <v>80</v>
      </c>
      <c r="G1353" t="s">
        <v>80</v>
      </c>
      <c r="H1353" t="s">
        <v>81</v>
      </c>
      <c r="I1353" t="s">
        <v>2945</v>
      </c>
      <c r="J1353">
        <v>234</v>
      </c>
      <c r="K1353" t="s">
        <v>83</v>
      </c>
      <c r="L1353" t="s">
        <v>84</v>
      </c>
      <c r="M1353" t="s">
        <v>85</v>
      </c>
      <c r="N1353">
        <v>1</v>
      </c>
      <c r="O1353" s="1">
        <v>44637.707280092596</v>
      </c>
      <c r="P1353" s="1">
        <v>44637.801736111112</v>
      </c>
      <c r="Q1353">
        <v>7613</v>
      </c>
      <c r="R1353">
        <v>548</v>
      </c>
      <c r="S1353" t="b">
        <v>0</v>
      </c>
      <c r="T1353" t="s">
        <v>86</v>
      </c>
      <c r="U1353" t="b">
        <v>0</v>
      </c>
      <c r="V1353" t="s">
        <v>815</v>
      </c>
      <c r="W1353" s="1">
        <v>44637.801736111112</v>
      </c>
      <c r="X1353">
        <v>419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234</v>
      </c>
      <c r="AE1353">
        <v>229</v>
      </c>
      <c r="AF1353">
        <v>0</v>
      </c>
      <c r="AG1353">
        <v>10</v>
      </c>
      <c r="AH1353" t="s">
        <v>86</v>
      </c>
      <c r="AI1353" t="s">
        <v>86</v>
      </c>
      <c r="AJ1353" t="s">
        <v>86</v>
      </c>
      <c r="AK1353" t="s">
        <v>86</v>
      </c>
      <c r="AL1353" t="s">
        <v>86</v>
      </c>
      <c r="AM1353" t="s">
        <v>86</v>
      </c>
      <c r="AN1353" t="s">
        <v>86</v>
      </c>
      <c r="AO1353" t="s">
        <v>86</v>
      </c>
      <c r="AP1353" t="s">
        <v>86</v>
      </c>
      <c r="AQ1353" t="s">
        <v>86</v>
      </c>
      <c r="AR1353" t="s">
        <v>86</v>
      </c>
      <c r="AS1353" t="s">
        <v>86</v>
      </c>
      <c r="AT1353" t="s">
        <v>86</v>
      </c>
      <c r="AU1353" t="s">
        <v>86</v>
      </c>
      <c r="AV1353" t="s">
        <v>86</v>
      </c>
      <c r="AW1353" t="s">
        <v>86</v>
      </c>
      <c r="AX1353" t="s">
        <v>86</v>
      </c>
      <c r="AY1353" t="s">
        <v>86</v>
      </c>
      <c r="AZ1353" t="s">
        <v>86</v>
      </c>
      <c r="BA1353" t="s">
        <v>86</v>
      </c>
      <c r="BB1353" t="s">
        <v>86</v>
      </c>
      <c r="BC1353" t="s">
        <v>86</v>
      </c>
      <c r="BD1353" t="s">
        <v>86</v>
      </c>
      <c r="BE1353" t="s">
        <v>86</v>
      </c>
    </row>
    <row r="1354" spans="1:57" x14ac:dyDescent="0.45">
      <c r="A1354" t="s">
        <v>2946</v>
      </c>
      <c r="B1354" t="s">
        <v>77</v>
      </c>
      <c r="C1354" t="s">
        <v>2944</v>
      </c>
      <c r="D1354" t="s">
        <v>79</v>
      </c>
      <c r="E1354" s="2" t="str">
        <f>HYPERLINK("capsilon://?command=openfolder&amp;siteaddress=FAM.docvelocity-na8.net&amp;folderid=FX0975086F-FAE1-4E39-757A-801CA2CBB0E8","FX22038092")</f>
        <v>FX22038092</v>
      </c>
      <c r="F1354" t="s">
        <v>80</v>
      </c>
      <c r="G1354" t="s">
        <v>80</v>
      </c>
      <c r="H1354" t="s">
        <v>81</v>
      </c>
      <c r="I1354" t="s">
        <v>2947</v>
      </c>
      <c r="J1354">
        <v>28</v>
      </c>
      <c r="K1354" t="s">
        <v>83</v>
      </c>
      <c r="L1354" t="s">
        <v>84</v>
      </c>
      <c r="M1354" t="s">
        <v>85</v>
      </c>
      <c r="N1354">
        <v>2</v>
      </c>
      <c r="O1354" s="1">
        <v>44637.707766203705</v>
      </c>
      <c r="P1354" s="1">
        <v>44637.726990740739</v>
      </c>
      <c r="Q1354">
        <v>1295</v>
      </c>
      <c r="R1354">
        <v>366</v>
      </c>
      <c r="S1354" t="b">
        <v>0</v>
      </c>
      <c r="T1354" t="s">
        <v>86</v>
      </c>
      <c r="U1354" t="b">
        <v>0</v>
      </c>
      <c r="V1354" t="s">
        <v>1900</v>
      </c>
      <c r="W1354" s="1">
        <v>44637.71056712963</v>
      </c>
      <c r="X1354">
        <v>238</v>
      </c>
      <c r="Y1354">
        <v>21</v>
      </c>
      <c r="Z1354">
        <v>0</v>
      </c>
      <c r="AA1354">
        <v>21</v>
      </c>
      <c r="AB1354">
        <v>0</v>
      </c>
      <c r="AC1354">
        <v>1</v>
      </c>
      <c r="AD1354">
        <v>7</v>
      </c>
      <c r="AE1354">
        <v>0</v>
      </c>
      <c r="AF1354">
        <v>0</v>
      </c>
      <c r="AG1354">
        <v>0</v>
      </c>
      <c r="AH1354" t="s">
        <v>91</v>
      </c>
      <c r="AI1354" s="1">
        <v>44637.726990740739</v>
      </c>
      <c r="AJ1354">
        <v>128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7</v>
      </c>
      <c r="AQ1354">
        <v>0</v>
      </c>
      <c r="AR1354">
        <v>0</v>
      </c>
      <c r="AS1354">
        <v>0</v>
      </c>
      <c r="AT1354" t="s">
        <v>86</v>
      </c>
      <c r="AU1354" t="s">
        <v>86</v>
      </c>
      <c r="AV1354" t="s">
        <v>86</v>
      </c>
      <c r="AW1354" t="s">
        <v>86</v>
      </c>
      <c r="AX1354" t="s">
        <v>86</v>
      </c>
      <c r="AY1354" t="s">
        <v>86</v>
      </c>
      <c r="AZ1354" t="s">
        <v>86</v>
      </c>
      <c r="BA1354" t="s">
        <v>86</v>
      </c>
      <c r="BB1354" t="s">
        <v>86</v>
      </c>
      <c r="BC1354" t="s">
        <v>86</v>
      </c>
      <c r="BD1354" t="s">
        <v>86</v>
      </c>
      <c r="BE1354" t="s">
        <v>86</v>
      </c>
    </row>
    <row r="1355" spans="1:57" x14ac:dyDescent="0.45">
      <c r="A1355" t="s">
        <v>2948</v>
      </c>
      <c r="B1355" t="s">
        <v>77</v>
      </c>
      <c r="C1355" t="s">
        <v>2944</v>
      </c>
      <c r="D1355" t="s">
        <v>79</v>
      </c>
      <c r="E1355" s="2" t="str">
        <f>HYPERLINK("capsilon://?command=openfolder&amp;siteaddress=FAM.docvelocity-na8.net&amp;folderid=FX0975086F-FAE1-4E39-757A-801CA2CBB0E8","FX22038092")</f>
        <v>FX22038092</v>
      </c>
      <c r="F1355" t="s">
        <v>80</v>
      </c>
      <c r="G1355" t="s">
        <v>80</v>
      </c>
      <c r="H1355" t="s">
        <v>81</v>
      </c>
      <c r="I1355" t="s">
        <v>2949</v>
      </c>
      <c r="J1355">
        <v>28</v>
      </c>
      <c r="K1355" t="s">
        <v>83</v>
      </c>
      <c r="L1355" t="s">
        <v>84</v>
      </c>
      <c r="M1355" t="s">
        <v>85</v>
      </c>
      <c r="N1355">
        <v>2</v>
      </c>
      <c r="O1355" s="1">
        <v>44637.708067129628</v>
      </c>
      <c r="P1355" s="1">
        <v>44637.727789351855</v>
      </c>
      <c r="Q1355">
        <v>1423</v>
      </c>
      <c r="R1355">
        <v>281</v>
      </c>
      <c r="S1355" t="b">
        <v>0</v>
      </c>
      <c r="T1355" t="s">
        <v>86</v>
      </c>
      <c r="U1355" t="b">
        <v>0</v>
      </c>
      <c r="V1355" t="s">
        <v>1841</v>
      </c>
      <c r="W1355" s="1">
        <v>44637.709849537037</v>
      </c>
      <c r="X1355">
        <v>150</v>
      </c>
      <c r="Y1355">
        <v>21</v>
      </c>
      <c r="Z1355">
        <v>0</v>
      </c>
      <c r="AA1355">
        <v>21</v>
      </c>
      <c r="AB1355">
        <v>0</v>
      </c>
      <c r="AC1355">
        <v>1</v>
      </c>
      <c r="AD1355">
        <v>7</v>
      </c>
      <c r="AE1355">
        <v>0</v>
      </c>
      <c r="AF1355">
        <v>0</v>
      </c>
      <c r="AG1355">
        <v>0</v>
      </c>
      <c r="AH1355" t="s">
        <v>106</v>
      </c>
      <c r="AI1355" s="1">
        <v>44637.727789351855</v>
      </c>
      <c r="AJ1355">
        <v>131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7</v>
      </c>
      <c r="AQ1355">
        <v>0</v>
      </c>
      <c r="AR1355">
        <v>0</v>
      </c>
      <c r="AS1355">
        <v>0</v>
      </c>
      <c r="AT1355" t="s">
        <v>86</v>
      </c>
      <c r="AU1355" t="s">
        <v>86</v>
      </c>
      <c r="AV1355" t="s">
        <v>86</v>
      </c>
      <c r="AW1355" t="s">
        <v>86</v>
      </c>
      <c r="AX1355" t="s">
        <v>86</v>
      </c>
      <c r="AY1355" t="s">
        <v>86</v>
      </c>
      <c r="AZ1355" t="s">
        <v>86</v>
      </c>
      <c r="BA1355" t="s">
        <v>86</v>
      </c>
      <c r="BB1355" t="s">
        <v>86</v>
      </c>
      <c r="BC1355" t="s">
        <v>86</v>
      </c>
      <c r="BD1355" t="s">
        <v>86</v>
      </c>
      <c r="BE1355" t="s">
        <v>86</v>
      </c>
    </row>
    <row r="1356" spans="1:57" x14ac:dyDescent="0.45">
      <c r="A1356" t="s">
        <v>2950</v>
      </c>
      <c r="B1356" t="s">
        <v>77</v>
      </c>
      <c r="C1356" t="s">
        <v>2944</v>
      </c>
      <c r="D1356" t="s">
        <v>79</v>
      </c>
      <c r="E1356" s="2" t="str">
        <f>HYPERLINK("capsilon://?command=openfolder&amp;siteaddress=FAM.docvelocity-na8.net&amp;folderid=FX0975086F-FAE1-4E39-757A-801CA2CBB0E8","FX22038092")</f>
        <v>FX22038092</v>
      </c>
      <c r="F1356" t="s">
        <v>80</v>
      </c>
      <c r="G1356" t="s">
        <v>80</v>
      </c>
      <c r="H1356" t="s">
        <v>81</v>
      </c>
      <c r="I1356" t="s">
        <v>2951</v>
      </c>
      <c r="J1356">
        <v>28</v>
      </c>
      <c r="K1356" t="s">
        <v>83</v>
      </c>
      <c r="L1356" t="s">
        <v>84</v>
      </c>
      <c r="M1356" t="s">
        <v>85</v>
      </c>
      <c r="N1356">
        <v>2</v>
      </c>
      <c r="O1356" s="1">
        <v>44637.708368055559</v>
      </c>
      <c r="P1356" s="1">
        <v>44637.727650462963</v>
      </c>
      <c r="Q1356">
        <v>1436</v>
      </c>
      <c r="R1356">
        <v>230</v>
      </c>
      <c r="S1356" t="b">
        <v>0</v>
      </c>
      <c r="T1356" t="s">
        <v>86</v>
      </c>
      <c r="U1356" t="b">
        <v>0</v>
      </c>
      <c r="V1356" t="s">
        <v>1797</v>
      </c>
      <c r="W1356" s="1">
        <v>44637.710347222222</v>
      </c>
      <c r="X1356">
        <v>167</v>
      </c>
      <c r="Y1356">
        <v>21</v>
      </c>
      <c r="Z1356">
        <v>0</v>
      </c>
      <c r="AA1356">
        <v>21</v>
      </c>
      <c r="AB1356">
        <v>0</v>
      </c>
      <c r="AC1356">
        <v>1</v>
      </c>
      <c r="AD1356">
        <v>7</v>
      </c>
      <c r="AE1356">
        <v>0</v>
      </c>
      <c r="AF1356">
        <v>0</v>
      </c>
      <c r="AG1356">
        <v>0</v>
      </c>
      <c r="AH1356" t="s">
        <v>122</v>
      </c>
      <c r="AI1356" s="1">
        <v>44637.727650462963</v>
      </c>
      <c r="AJ1356">
        <v>63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7</v>
      </c>
      <c r="AQ1356">
        <v>0</v>
      </c>
      <c r="AR1356">
        <v>0</v>
      </c>
      <c r="AS1356">
        <v>0</v>
      </c>
      <c r="AT1356" t="s">
        <v>86</v>
      </c>
      <c r="AU1356" t="s">
        <v>86</v>
      </c>
      <c r="AV1356" t="s">
        <v>86</v>
      </c>
      <c r="AW1356" t="s">
        <v>86</v>
      </c>
      <c r="AX1356" t="s">
        <v>86</v>
      </c>
      <c r="AY1356" t="s">
        <v>86</v>
      </c>
      <c r="AZ1356" t="s">
        <v>86</v>
      </c>
      <c r="BA1356" t="s">
        <v>86</v>
      </c>
      <c r="BB1356" t="s">
        <v>86</v>
      </c>
      <c r="BC1356" t="s">
        <v>86</v>
      </c>
      <c r="BD1356" t="s">
        <v>86</v>
      </c>
      <c r="BE1356" t="s">
        <v>86</v>
      </c>
    </row>
    <row r="1357" spans="1:57" x14ac:dyDescent="0.45">
      <c r="A1357" t="s">
        <v>2952</v>
      </c>
      <c r="B1357" t="s">
        <v>77</v>
      </c>
      <c r="C1357" t="s">
        <v>2944</v>
      </c>
      <c r="D1357" t="s">
        <v>79</v>
      </c>
      <c r="E1357" s="2" t="str">
        <f>HYPERLINK("capsilon://?command=openfolder&amp;siteaddress=FAM.docvelocity-na8.net&amp;folderid=FX0975086F-FAE1-4E39-757A-801CA2CBB0E8","FX22038092")</f>
        <v>FX22038092</v>
      </c>
      <c r="F1357" t="s">
        <v>80</v>
      </c>
      <c r="G1357" t="s">
        <v>80</v>
      </c>
      <c r="H1357" t="s">
        <v>81</v>
      </c>
      <c r="I1357" t="s">
        <v>2953</v>
      </c>
      <c r="J1357">
        <v>28</v>
      </c>
      <c r="K1357" t="s">
        <v>83</v>
      </c>
      <c r="L1357" t="s">
        <v>84</v>
      </c>
      <c r="M1357" t="s">
        <v>85</v>
      </c>
      <c r="N1357">
        <v>2</v>
      </c>
      <c r="O1357" s="1">
        <v>44637.708865740744</v>
      </c>
      <c r="P1357" s="1">
        <v>44637.728935185187</v>
      </c>
      <c r="Q1357">
        <v>1356</v>
      </c>
      <c r="R1357">
        <v>378</v>
      </c>
      <c r="S1357" t="b">
        <v>0</v>
      </c>
      <c r="T1357" t="s">
        <v>86</v>
      </c>
      <c r="U1357" t="b">
        <v>0</v>
      </c>
      <c r="V1357" t="s">
        <v>1780</v>
      </c>
      <c r="W1357" s="1">
        <v>44637.711412037039</v>
      </c>
      <c r="X1357">
        <v>150</v>
      </c>
      <c r="Y1357">
        <v>21</v>
      </c>
      <c r="Z1357">
        <v>0</v>
      </c>
      <c r="AA1357">
        <v>21</v>
      </c>
      <c r="AB1357">
        <v>0</v>
      </c>
      <c r="AC1357">
        <v>1</v>
      </c>
      <c r="AD1357">
        <v>7</v>
      </c>
      <c r="AE1357">
        <v>0</v>
      </c>
      <c r="AF1357">
        <v>0</v>
      </c>
      <c r="AG1357">
        <v>0</v>
      </c>
      <c r="AH1357" t="s">
        <v>91</v>
      </c>
      <c r="AI1357" s="1">
        <v>44637.728935185187</v>
      </c>
      <c r="AJ1357">
        <v>167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7</v>
      </c>
      <c r="AQ1357">
        <v>0</v>
      </c>
      <c r="AR1357">
        <v>0</v>
      </c>
      <c r="AS1357">
        <v>0</v>
      </c>
      <c r="AT1357" t="s">
        <v>86</v>
      </c>
      <c r="AU1357" t="s">
        <v>86</v>
      </c>
      <c r="AV1357" t="s">
        <v>86</v>
      </c>
      <c r="AW1357" t="s">
        <v>86</v>
      </c>
      <c r="AX1357" t="s">
        <v>86</v>
      </c>
      <c r="AY1357" t="s">
        <v>86</v>
      </c>
      <c r="AZ1357" t="s">
        <v>86</v>
      </c>
      <c r="BA1357" t="s">
        <v>86</v>
      </c>
      <c r="BB1357" t="s">
        <v>86</v>
      </c>
      <c r="BC1357" t="s">
        <v>86</v>
      </c>
      <c r="BD1357" t="s">
        <v>86</v>
      </c>
      <c r="BE1357" t="s">
        <v>86</v>
      </c>
    </row>
    <row r="1358" spans="1:57" x14ac:dyDescent="0.45">
      <c r="A1358" t="s">
        <v>2954</v>
      </c>
      <c r="B1358" t="s">
        <v>77</v>
      </c>
      <c r="C1358" t="s">
        <v>2559</v>
      </c>
      <c r="D1358" t="s">
        <v>79</v>
      </c>
      <c r="E1358" s="2" t="str">
        <f>HYPERLINK("capsilon://?command=openfolder&amp;siteaddress=FAM.docvelocity-na8.net&amp;folderid=FXB60BAD3B-38AD-A631-15E0-01DD55459AE9","FX22029004")</f>
        <v>FX22029004</v>
      </c>
      <c r="F1358" t="s">
        <v>80</v>
      </c>
      <c r="G1358" t="s">
        <v>80</v>
      </c>
      <c r="H1358" t="s">
        <v>81</v>
      </c>
      <c r="I1358" t="s">
        <v>2560</v>
      </c>
      <c r="J1358">
        <v>0</v>
      </c>
      <c r="K1358" t="s">
        <v>83</v>
      </c>
      <c r="L1358" t="s">
        <v>84</v>
      </c>
      <c r="M1358" t="s">
        <v>85</v>
      </c>
      <c r="N1358">
        <v>2</v>
      </c>
      <c r="O1358" s="1">
        <v>44622.460185185184</v>
      </c>
      <c r="P1358" s="1">
        <v>44622.593414351853</v>
      </c>
      <c r="Q1358">
        <v>6201</v>
      </c>
      <c r="R1358">
        <v>5310</v>
      </c>
      <c r="S1358" t="b">
        <v>0</v>
      </c>
      <c r="T1358" t="s">
        <v>86</v>
      </c>
      <c r="U1358" t="b">
        <v>1</v>
      </c>
      <c r="V1358" t="s">
        <v>200</v>
      </c>
      <c r="W1358" s="1">
        <v>44622.515335648146</v>
      </c>
      <c r="X1358">
        <v>2129</v>
      </c>
      <c r="Y1358">
        <v>347</v>
      </c>
      <c r="Z1358">
        <v>0</v>
      </c>
      <c r="AA1358">
        <v>347</v>
      </c>
      <c r="AB1358">
        <v>0</v>
      </c>
      <c r="AC1358">
        <v>128</v>
      </c>
      <c r="AD1358">
        <v>-347</v>
      </c>
      <c r="AE1358">
        <v>0</v>
      </c>
      <c r="AF1358">
        <v>0</v>
      </c>
      <c r="AG1358">
        <v>0</v>
      </c>
      <c r="AH1358" t="s">
        <v>106</v>
      </c>
      <c r="AI1358" s="1">
        <v>44622.593414351853</v>
      </c>
      <c r="AJ1358">
        <v>2610</v>
      </c>
      <c r="AK1358">
        <v>4</v>
      </c>
      <c r="AL1358">
        <v>0</v>
      </c>
      <c r="AM1358">
        <v>4</v>
      </c>
      <c r="AN1358">
        <v>0</v>
      </c>
      <c r="AO1358">
        <v>4</v>
      </c>
      <c r="AP1358">
        <v>-351</v>
      </c>
      <c r="AQ1358">
        <v>0</v>
      </c>
      <c r="AR1358">
        <v>0</v>
      </c>
      <c r="AS1358">
        <v>0</v>
      </c>
      <c r="AT1358" t="s">
        <v>86</v>
      </c>
      <c r="AU1358" t="s">
        <v>86</v>
      </c>
      <c r="AV1358" t="s">
        <v>86</v>
      </c>
      <c r="AW1358" t="s">
        <v>86</v>
      </c>
      <c r="AX1358" t="s">
        <v>86</v>
      </c>
      <c r="AY1358" t="s">
        <v>86</v>
      </c>
      <c r="AZ1358" t="s">
        <v>86</v>
      </c>
      <c r="BA1358" t="s">
        <v>86</v>
      </c>
      <c r="BB1358" t="s">
        <v>86</v>
      </c>
      <c r="BC1358" t="s">
        <v>86</v>
      </c>
      <c r="BD1358" t="s">
        <v>86</v>
      </c>
      <c r="BE1358" t="s">
        <v>86</v>
      </c>
    </row>
    <row r="1359" spans="1:57" x14ac:dyDescent="0.45">
      <c r="A1359" t="s">
        <v>2955</v>
      </c>
      <c r="B1359" t="s">
        <v>77</v>
      </c>
      <c r="C1359" t="s">
        <v>120</v>
      </c>
      <c r="D1359" t="s">
        <v>79</v>
      </c>
      <c r="E1359" s="2" t="str">
        <f>HYPERLINK("capsilon://?command=openfolder&amp;siteaddress=FAM.docvelocity-na8.net&amp;folderid=FX938647A2-8108-2D22-5111-2868206EE4EB","FX22023997")</f>
        <v>FX22023997</v>
      </c>
      <c r="F1359" t="s">
        <v>80</v>
      </c>
      <c r="G1359" t="s">
        <v>80</v>
      </c>
      <c r="H1359" t="s">
        <v>81</v>
      </c>
      <c r="I1359" t="s">
        <v>2520</v>
      </c>
      <c r="J1359">
        <v>0</v>
      </c>
      <c r="K1359" t="s">
        <v>83</v>
      </c>
      <c r="L1359" t="s">
        <v>84</v>
      </c>
      <c r="M1359" t="s">
        <v>85</v>
      </c>
      <c r="N1359">
        <v>2</v>
      </c>
      <c r="O1359" s="1">
        <v>44622.46020833333</v>
      </c>
      <c r="P1359" s="1">
        <v>44622.617349537039</v>
      </c>
      <c r="Q1359">
        <v>11944</v>
      </c>
      <c r="R1359">
        <v>1633</v>
      </c>
      <c r="S1359" t="b">
        <v>0</v>
      </c>
      <c r="T1359" t="s">
        <v>86</v>
      </c>
      <c r="U1359" t="b">
        <v>1</v>
      </c>
      <c r="V1359" t="s">
        <v>105</v>
      </c>
      <c r="W1359" s="1">
        <v>44622.503287037034</v>
      </c>
      <c r="X1359">
        <v>710</v>
      </c>
      <c r="Y1359">
        <v>92</v>
      </c>
      <c r="Z1359">
        <v>0</v>
      </c>
      <c r="AA1359">
        <v>92</v>
      </c>
      <c r="AB1359">
        <v>0</v>
      </c>
      <c r="AC1359">
        <v>55</v>
      </c>
      <c r="AD1359">
        <v>-92</v>
      </c>
      <c r="AE1359">
        <v>0</v>
      </c>
      <c r="AF1359">
        <v>0</v>
      </c>
      <c r="AG1359">
        <v>0</v>
      </c>
      <c r="AH1359" t="s">
        <v>92</v>
      </c>
      <c r="AI1359" s="1">
        <v>44622.617349537039</v>
      </c>
      <c r="AJ1359">
        <v>864</v>
      </c>
      <c r="AK1359">
        <v>2</v>
      </c>
      <c r="AL1359">
        <v>0</v>
      </c>
      <c r="AM1359">
        <v>2</v>
      </c>
      <c r="AN1359">
        <v>0</v>
      </c>
      <c r="AO1359">
        <v>2</v>
      </c>
      <c r="AP1359">
        <v>-94</v>
      </c>
      <c r="AQ1359">
        <v>0</v>
      </c>
      <c r="AR1359">
        <v>0</v>
      </c>
      <c r="AS1359">
        <v>0</v>
      </c>
      <c r="AT1359" t="s">
        <v>86</v>
      </c>
      <c r="AU1359" t="s">
        <v>86</v>
      </c>
      <c r="AV1359" t="s">
        <v>86</v>
      </c>
      <c r="AW1359" t="s">
        <v>86</v>
      </c>
      <c r="AX1359" t="s">
        <v>86</v>
      </c>
      <c r="AY1359" t="s">
        <v>86</v>
      </c>
      <c r="AZ1359" t="s">
        <v>86</v>
      </c>
      <c r="BA1359" t="s">
        <v>86</v>
      </c>
      <c r="BB1359" t="s">
        <v>86</v>
      </c>
      <c r="BC1359" t="s">
        <v>86</v>
      </c>
      <c r="BD1359" t="s">
        <v>86</v>
      </c>
      <c r="BE1359" t="s">
        <v>86</v>
      </c>
    </row>
    <row r="1360" spans="1:57" x14ac:dyDescent="0.45">
      <c r="A1360" t="s">
        <v>2956</v>
      </c>
      <c r="B1360" t="s">
        <v>77</v>
      </c>
      <c r="C1360" t="s">
        <v>2957</v>
      </c>
      <c r="D1360" t="s">
        <v>79</v>
      </c>
      <c r="E1360" s="2" t="str">
        <f>HYPERLINK("capsilon://?command=openfolder&amp;siteaddress=FAM.docvelocity-na8.net&amp;folderid=FXC7463F22-E8EC-84F8-9867-CA0F2C1271A1","FX22037344")</f>
        <v>FX22037344</v>
      </c>
      <c r="F1360" t="s">
        <v>80</v>
      </c>
      <c r="G1360" t="s">
        <v>80</v>
      </c>
      <c r="H1360" t="s">
        <v>81</v>
      </c>
      <c r="I1360" t="s">
        <v>2958</v>
      </c>
      <c r="J1360">
        <v>252</v>
      </c>
      <c r="K1360" t="s">
        <v>83</v>
      </c>
      <c r="L1360" t="s">
        <v>84</v>
      </c>
      <c r="M1360" t="s">
        <v>85</v>
      </c>
      <c r="N1360">
        <v>1</v>
      </c>
      <c r="O1360" s="1">
        <v>44637.730914351851</v>
      </c>
      <c r="P1360" s="1">
        <v>44637.807106481479</v>
      </c>
      <c r="Q1360">
        <v>5881</v>
      </c>
      <c r="R1360">
        <v>702</v>
      </c>
      <c r="S1360" t="b">
        <v>0</v>
      </c>
      <c r="T1360" t="s">
        <v>86</v>
      </c>
      <c r="U1360" t="b">
        <v>0</v>
      </c>
      <c r="V1360" t="s">
        <v>815</v>
      </c>
      <c r="W1360" s="1">
        <v>44637.807106481479</v>
      </c>
      <c r="X1360">
        <v>452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252</v>
      </c>
      <c r="AE1360">
        <v>240</v>
      </c>
      <c r="AF1360">
        <v>0</v>
      </c>
      <c r="AG1360">
        <v>5</v>
      </c>
      <c r="AH1360" t="s">
        <v>86</v>
      </c>
      <c r="AI1360" t="s">
        <v>86</v>
      </c>
      <c r="AJ1360" t="s">
        <v>86</v>
      </c>
      <c r="AK1360" t="s">
        <v>86</v>
      </c>
      <c r="AL1360" t="s">
        <v>86</v>
      </c>
      <c r="AM1360" t="s">
        <v>86</v>
      </c>
      <c r="AN1360" t="s">
        <v>86</v>
      </c>
      <c r="AO1360" t="s">
        <v>86</v>
      </c>
      <c r="AP1360" t="s">
        <v>86</v>
      </c>
      <c r="AQ1360" t="s">
        <v>86</v>
      </c>
      <c r="AR1360" t="s">
        <v>86</v>
      </c>
      <c r="AS1360" t="s">
        <v>86</v>
      </c>
      <c r="AT1360" t="s">
        <v>86</v>
      </c>
      <c r="AU1360" t="s">
        <v>86</v>
      </c>
      <c r="AV1360" t="s">
        <v>86</v>
      </c>
      <c r="AW1360" t="s">
        <v>86</v>
      </c>
      <c r="AX1360" t="s">
        <v>86</v>
      </c>
      <c r="AY1360" t="s">
        <v>86</v>
      </c>
      <c r="AZ1360" t="s">
        <v>86</v>
      </c>
      <c r="BA1360" t="s">
        <v>86</v>
      </c>
      <c r="BB1360" t="s">
        <v>86</v>
      </c>
      <c r="BC1360" t="s">
        <v>86</v>
      </c>
      <c r="BD1360" t="s">
        <v>86</v>
      </c>
      <c r="BE1360" t="s">
        <v>86</v>
      </c>
    </row>
    <row r="1361" spans="1:57" x14ac:dyDescent="0.45">
      <c r="A1361" t="s">
        <v>2959</v>
      </c>
      <c r="B1361" t="s">
        <v>77</v>
      </c>
      <c r="C1361" t="s">
        <v>2960</v>
      </c>
      <c r="D1361" t="s">
        <v>79</v>
      </c>
      <c r="E1361" s="2" t="str">
        <f t="shared" ref="E1361:E1366" si="29">HYPERLINK("capsilon://?command=openfolder&amp;siteaddress=FAM.docvelocity-na8.net&amp;folderid=FXDBBA3206-EA19-CAB4-D76B-632DF64E71B5","FX22036510")</f>
        <v>FX22036510</v>
      </c>
      <c r="F1361" t="s">
        <v>80</v>
      </c>
      <c r="G1361" t="s">
        <v>80</v>
      </c>
      <c r="H1361" t="s">
        <v>81</v>
      </c>
      <c r="I1361" t="s">
        <v>2961</v>
      </c>
      <c r="J1361">
        <v>28</v>
      </c>
      <c r="K1361" t="s">
        <v>83</v>
      </c>
      <c r="L1361" t="s">
        <v>84</v>
      </c>
      <c r="M1361" t="s">
        <v>85</v>
      </c>
      <c r="N1361">
        <v>2</v>
      </c>
      <c r="O1361" s="1">
        <v>44637.734120370369</v>
      </c>
      <c r="P1361" s="1">
        <v>44637.738344907404</v>
      </c>
      <c r="Q1361">
        <v>64</v>
      </c>
      <c r="R1361">
        <v>301</v>
      </c>
      <c r="S1361" t="b">
        <v>0</v>
      </c>
      <c r="T1361" t="s">
        <v>86</v>
      </c>
      <c r="U1361" t="b">
        <v>0</v>
      </c>
      <c r="V1361" t="s">
        <v>2921</v>
      </c>
      <c r="W1361" s="1">
        <v>44637.736932870372</v>
      </c>
      <c r="X1361">
        <v>239</v>
      </c>
      <c r="Y1361">
        <v>21</v>
      </c>
      <c r="Z1361">
        <v>0</v>
      </c>
      <c r="AA1361">
        <v>21</v>
      </c>
      <c r="AB1361">
        <v>0</v>
      </c>
      <c r="AC1361">
        <v>1</v>
      </c>
      <c r="AD1361">
        <v>7</v>
      </c>
      <c r="AE1361">
        <v>0</v>
      </c>
      <c r="AF1361">
        <v>0</v>
      </c>
      <c r="AG1361">
        <v>0</v>
      </c>
      <c r="AH1361" t="s">
        <v>122</v>
      </c>
      <c r="AI1361" s="1">
        <v>44637.738344907404</v>
      </c>
      <c r="AJ1361">
        <v>62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7</v>
      </c>
      <c r="AQ1361">
        <v>0</v>
      </c>
      <c r="AR1361">
        <v>0</v>
      </c>
      <c r="AS1361">
        <v>0</v>
      </c>
      <c r="AT1361" t="s">
        <v>86</v>
      </c>
      <c r="AU1361" t="s">
        <v>86</v>
      </c>
      <c r="AV1361" t="s">
        <v>86</v>
      </c>
      <c r="AW1361" t="s">
        <v>86</v>
      </c>
      <c r="AX1361" t="s">
        <v>86</v>
      </c>
      <c r="AY1361" t="s">
        <v>86</v>
      </c>
      <c r="AZ1361" t="s">
        <v>86</v>
      </c>
      <c r="BA1361" t="s">
        <v>86</v>
      </c>
      <c r="BB1361" t="s">
        <v>86</v>
      </c>
      <c r="BC1361" t="s">
        <v>86</v>
      </c>
      <c r="BD1361" t="s">
        <v>86</v>
      </c>
      <c r="BE1361" t="s">
        <v>86</v>
      </c>
    </row>
    <row r="1362" spans="1:57" x14ac:dyDescent="0.45">
      <c r="A1362" t="s">
        <v>2962</v>
      </c>
      <c r="B1362" t="s">
        <v>77</v>
      </c>
      <c r="C1362" t="s">
        <v>2960</v>
      </c>
      <c r="D1362" t="s">
        <v>79</v>
      </c>
      <c r="E1362" s="2" t="str">
        <f t="shared" si="29"/>
        <v>FX22036510</v>
      </c>
      <c r="F1362" t="s">
        <v>80</v>
      </c>
      <c r="G1362" t="s">
        <v>80</v>
      </c>
      <c r="H1362" t="s">
        <v>81</v>
      </c>
      <c r="I1362" t="s">
        <v>2963</v>
      </c>
      <c r="J1362">
        <v>0</v>
      </c>
      <c r="K1362" t="s">
        <v>83</v>
      </c>
      <c r="L1362" t="s">
        <v>84</v>
      </c>
      <c r="M1362" t="s">
        <v>85</v>
      </c>
      <c r="N1362">
        <v>1</v>
      </c>
      <c r="O1362" s="1">
        <v>44637.734606481485</v>
      </c>
      <c r="P1362" s="1">
        <v>44638.053541666668</v>
      </c>
      <c r="Q1362">
        <v>21443</v>
      </c>
      <c r="R1362">
        <v>6113</v>
      </c>
      <c r="S1362" t="b">
        <v>0</v>
      </c>
      <c r="T1362" t="s">
        <v>86</v>
      </c>
      <c r="U1362" t="b">
        <v>0</v>
      </c>
      <c r="V1362" t="s">
        <v>2418</v>
      </c>
      <c r="W1362" s="1">
        <v>44638.053541666668</v>
      </c>
      <c r="X1362">
        <v>1113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37</v>
      </c>
      <c r="AF1362">
        <v>0</v>
      </c>
      <c r="AG1362">
        <v>2</v>
      </c>
      <c r="AH1362" t="s">
        <v>86</v>
      </c>
      <c r="AI1362" t="s">
        <v>86</v>
      </c>
      <c r="AJ1362" t="s">
        <v>86</v>
      </c>
      <c r="AK1362" t="s">
        <v>86</v>
      </c>
      <c r="AL1362" t="s">
        <v>86</v>
      </c>
      <c r="AM1362" t="s">
        <v>86</v>
      </c>
      <c r="AN1362" t="s">
        <v>86</v>
      </c>
      <c r="AO1362" t="s">
        <v>86</v>
      </c>
      <c r="AP1362" t="s">
        <v>86</v>
      </c>
      <c r="AQ1362" t="s">
        <v>86</v>
      </c>
      <c r="AR1362" t="s">
        <v>86</v>
      </c>
      <c r="AS1362" t="s">
        <v>86</v>
      </c>
      <c r="AT1362" t="s">
        <v>86</v>
      </c>
      <c r="AU1362" t="s">
        <v>86</v>
      </c>
      <c r="AV1362" t="s">
        <v>86</v>
      </c>
      <c r="AW1362" t="s">
        <v>86</v>
      </c>
      <c r="AX1362" t="s">
        <v>86</v>
      </c>
      <c r="AY1362" t="s">
        <v>86</v>
      </c>
      <c r="AZ1362" t="s">
        <v>86</v>
      </c>
      <c r="BA1362" t="s">
        <v>86</v>
      </c>
      <c r="BB1362" t="s">
        <v>86</v>
      </c>
      <c r="BC1362" t="s">
        <v>86</v>
      </c>
      <c r="BD1362" t="s">
        <v>86</v>
      </c>
      <c r="BE1362" t="s">
        <v>86</v>
      </c>
    </row>
    <row r="1363" spans="1:57" x14ac:dyDescent="0.45">
      <c r="A1363" t="s">
        <v>2964</v>
      </c>
      <c r="B1363" t="s">
        <v>77</v>
      </c>
      <c r="C1363" t="s">
        <v>2960</v>
      </c>
      <c r="D1363" t="s">
        <v>79</v>
      </c>
      <c r="E1363" s="2" t="str">
        <f t="shared" si="29"/>
        <v>FX22036510</v>
      </c>
      <c r="F1363" t="s">
        <v>80</v>
      </c>
      <c r="G1363" t="s">
        <v>80</v>
      </c>
      <c r="H1363" t="s">
        <v>81</v>
      </c>
      <c r="I1363" t="s">
        <v>2965</v>
      </c>
      <c r="J1363">
        <v>48</v>
      </c>
      <c r="K1363" t="s">
        <v>83</v>
      </c>
      <c r="L1363" t="s">
        <v>84</v>
      </c>
      <c r="M1363" t="s">
        <v>85</v>
      </c>
      <c r="N1363">
        <v>2</v>
      </c>
      <c r="O1363" s="1">
        <v>44637.73474537037</v>
      </c>
      <c r="P1363" s="1">
        <v>44637.777800925927</v>
      </c>
      <c r="Q1363">
        <v>2942</v>
      </c>
      <c r="R1363">
        <v>778</v>
      </c>
      <c r="S1363" t="b">
        <v>0</v>
      </c>
      <c r="T1363" t="s">
        <v>86</v>
      </c>
      <c r="U1363" t="b">
        <v>0</v>
      </c>
      <c r="V1363" t="s">
        <v>1900</v>
      </c>
      <c r="W1363" s="1">
        <v>44637.739768518521</v>
      </c>
      <c r="X1363">
        <v>422</v>
      </c>
      <c r="Y1363">
        <v>43</v>
      </c>
      <c r="Z1363">
        <v>0</v>
      </c>
      <c r="AA1363">
        <v>43</v>
      </c>
      <c r="AB1363">
        <v>0</v>
      </c>
      <c r="AC1363">
        <v>10</v>
      </c>
      <c r="AD1363">
        <v>5</v>
      </c>
      <c r="AE1363">
        <v>0</v>
      </c>
      <c r="AF1363">
        <v>0</v>
      </c>
      <c r="AG1363">
        <v>0</v>
      </c>
      <c r="AH1363" t="s">
        <v>122</v>
      </c>
      <c r="AI1363" s="1">
        <v>44637.777800925927</v>
      </c>
      <c r="AJ1363">
        <v>76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5</v>
      </c>
      <c r="AQ1363">
        <v>0</v>
      </c>
      <c r="AR1363">
        <v>0</v>
      </c>
      <c r="AS1363">
        <v>0</v>
      </c>
      <c r="AT1363" t="s">
        <v>86</v>
      </c>
      <c r="AU1363" t="s">
        <v>86</v>
      </c>
      <c r="AV1363" t="s">
        <v>86</v>
      </c>
      <c r="AW1363" t="s">
        <v>86</v>
      </c>
      <c r="AX1363" t="s">
        <v>86</v>
      </c>
      <c r="AY1363" t="s">
        <v>86</v>
      </c>
      <c r="AZ1363" t="s">
        <v>86</v>
      </c>
      <c r="BA1363" t="s">
        <v>86</v>
      </c>
      <c r="BB1363" t="s">
        <v>86</v>
      </c>
      <c r="BC1363" t="s">
        <v>86</v>
      </c>
      <c r="BD1363" t="s">
        <v>86</v>
      </c>
      <c r="BE1363" t="s">
        <v>86</v>
      </c>
    </row>
    <row r="1364" spans="1:57" x14ac:dyDescent="0.45">
      <c r="A1364" t="s">
        <v>2966</v>
      </c>
      <c r="B1364" t="s">
        <v>77</v>
      </c>
      <c r="C1364" t="s">
        <v>2960</v>
      </c>
      <c r="D1364" t="s">
        <v>79</v>
      </c>
      <c r="E1364" s="2" t="str">
        <f t="shared" si="29"/>
        <v>FX22036510</v>
      </c>
      <c r="F1364" t="s">
        <v>80</v>
      </c>
      <c r="G1364" t="s">
        <v>80</v>
      </c>
      <c r="H1364" t="s">
        <v>81</v>
      </c>
      <c r="I1364" t="s">
        <v>2967</v>
      </c>
      <c r="J1364">
        <v>28</v>
      </c>
      <c r="K1364" t="s">
        <v>83</v>
      </c>
      <c r="L1364" t="s">
        <v>84</v>
      </c>
      <c r="M1364" t="s">
        <v>85</v>
      </c>
      <c r="N1364">
        <v>2</v>
      </c>
      <c r="O1364" s="1">
        <v>44637.735185185185</v>
      </c>
      <c r="P1364" s="1">
        <v>44637.73878472222</v>
      </c>
      <c r="Q1364">
        <v>191</v>
      </c>
      <c r="R1364">
        <v>120</v>
      </c>
      <c r="S1364" t="b">
        <v>0</v>
      </c>
      <c r="T1364" t="s">
        <v>86</v>
      </c>
      <c r="U1364" t="b">
        <v>0</v>
      </c>
      <c r="V1364" t="s">
        <v>1816</v>
      </c>
      <c r="W1364" s="1">
        <v>44637.736620370371</v>
      </c>
      <c r="X1364">
        <v>83</v>
      </c>
      <c r="Y1364">
        <v>21</v>
      </c>
      <c r="Z1364">
        <v>0</v>
      </c>
      <c r="AA1364">
        <v>21</v>
      </c>
      <c r="AB1364">
        <v>0</v>
      </c>
      <c r="AC1364">
        <v>1</v>
      </c>
      <c r="AD1364">
        <v>7</v>
      </c>
      <c r="AE1364">
        <v>0</v>
      </c>
      <c r="AF1364">
        <v>0</v>
      </c>
      <c r="AG1364">
        <v>0</v>
      </c>
      <c r="AH1364" t="s">
        <v>122</v>
      </c>
      <c r="AI1364" s="1">
        <v>44637.73878472222</v>
      </c>
      <c r="AJ1364">
        <v>37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7</v>
      </c>
      <c r="AQ1364">
        <v>0</v>
      </c>
      <c r="AR1364">
        <v>0</v>
      </c>
      <c r="AS1364">
        <v>0</v>
      </c>
      <c r="AT1364" t="s">
        <v>86</v>
      </c>
      <c r="AU1364" t="s">
        <v>86</v>
      </c>
      <c r="AV1364" t="s">
        <v>86</v>
      </c>
      <c r="AW1364" t="s">
        <v>86</v>
      </c>
      <c r="AX1364" t="s">
        <v>86</v>
      </c>
      <c r="AY1364" t="s">
        <v>86</v>
      </c>
      <c r="AZ1364" t="s">
        <v>86</v>
      </c>
      <c r="BA1364" t="s">
        <v>86</v>
      </c>
      <c r="BB1364" t="s">
        <v>86</v>
      </c>
      <c r="BC1364" t="s">
        <v>86</v>
      </c>
      <c r="BD1364" t="s">
        <v>86</v>
      </c>
      <c r="BE1364" t="s">
        <v>86</v>
      </c>
    </row>
    <row r="1365" spans="1:57" x14ac:dyDescent="0.45">
      <c r="A1365" t="s">
        <v>2968</v>
      </c>
      <c r="B1365" t="s">
        <v>77</v>
      </c>
      <c r="C1365" t="s">
        <v>2960</v>
      </c>
      <c r="D1365" t="s">
        <v>79</v>
      </c>
      <c r="E1365" s="2" t="str">
        <f t="shared" si="29"/>
        <v>FX22036510</v>
      </c>
      <c r="F1365" t="s">
        <v>80</v>
      </c>
      <c r="G1365" t="s">
        <v>80</v>
      </c>
      <c r="H1365" t="s">
        <v>81</v>
      </c>
      <c r="I1365" t="s">
        <v>2969</v>
      </c>
      <c r="J1365">
        <v>0</v>
      </c>
      <c r="K1365" t="s">
        <v>83</v>
      </c>
      <c r="L1365" t="s">
        <v>84</v>
      </c>
      <c r="M1365" t="s">
        <v>85</v>
      </c>
      <c r="N1365">
        <v>1</v>
      </c>
      <c r="O1365" s="1">
        <v>44637.735659722224</v>
      </c>
      <c r="P1365" s="1">
        <v>44638.065254629626</v>
      </c>
      <c r="Q1365">
        <v>24166</v>
      </c>
      <c r="R1365">
        <v>4311</v>
      </c>
      <c r="S1365" t="b">
        <v>0</v>
      </c>
      <c r="T1365" t="s">
        <v>86</v>
      </c>
      <c r="U1365" t="b">
        <v>0</v>
      </c>
      <c r="V1365" t="s">
        <v>2418</v>
      </c>
      <c r="W1365" s="1">
        <v>44638.065254629626</v>
      </c>
      <c r="X1365">
        <v>669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37</v>
      </c>
      <c r="AF1365">
        <v>0</v>
      </c>
      <c r="AG1365">
        <v>2</v>
      </c>
      <c r="AH1365" t="s">
        <v>86</v>
      </c>
      <c r="AI1365" t="s">
        <v>86</v>
      </c>
      <c r="AJ1365" t="s">
        <v>86</v>
      </c>
      <c r="AK1365" t="s">
        <v>86</v>
      </c>
      <c r="AL1365" t="s">
        <v>86</v>
      </c>
      <c r="AM1365" t="s">
        <v>86</v>
      </c>
      <c r="AN1365" t="s">
        <v>86</v>
      </c>
      <c r="AO1365" t="s">
        <v>86</v>
      </c>
      <c r="AP1365" t="s">
        <v>86</v>
      </c>
      <c r="AQ1365" t="s">
        <v>86</v>
      </c>
      <c r="AR1365" t="s">
        <v>86</v>
      </c>
      <c r="AS1365" t="s">
        <v>86</v>
      </c>
      <c r="AT1365" t="s">
        <v>86</v>
      </c>
      <c r="AU1365" t="s">
        <v>86</v>
      </c>
      <c r="AV1365" t="s">
        <v>86</v>
      </c>
      <c r="AW1365" t="s">
        <v>86</v>
      </c>
      <c r="AX1365" t="s">
        <v>86</v>
      </c>
      <c r="AY1365" t="s">
        <v>86</v>
      </c>
      <c r="AZ1365" t="s">
        <v>86</v>
      </c>
      <c r="BA1365" t="s">
        <v>86</v>
      </c>
      <c r="BB1365" t="s">
        <v>86</v>
      </c>
      <c r="BC1365" t="s">
        <v>86</v>
      </c>
      <c r="BD1365" t="s">
        <v>86</v>
      </c>
      <c r="BE1365" t="s">
        <v>86</v>
      </c>
    </row>
    <row r="1366" spans="1:57" x14ac:dyDescent="0.45">
      <c r="A1366" t="s">
        <v>2970</v>
      </c>
      <c r="B1366" t="s">
        <v>77</v>
      </c>
      <c r="C1366" t="s">
        <v>2960</v>
      </c>
      <c r="D1366" t="s">
        <v>79</v>
      </c>
      <c r="E1366" s="2" t="str">
        <f t="shared" si="29"/>
        <v>FX22036510</v>
      </c>
      <c r="F1366" t="s">
        <v>80</v>
      </c>
      <c r="G1366" t="s">
        <v>80</v>
      </c>
      <c r="H1366" t="s">
        <v>81</v>
      </c>
      <c r="I1366" t="s">
        <v>2971</v>
      </c>
      <c r="J1366">
        <v>48</v>
      </c>
      <c r="K1366" t="s">
        <v>83</v>
      </c>
      <c r="L1366" t="s">
        <v>84</v>
      </c>
      <c r="M1366" t="s">
        <v>85</v>
      </c>
      <c r="N1366">
        <v>2</v>
      </c>
      <c r="O1366" s="1">
        <v>44637.73574074074</v>
      </c>
      <c r="P1366" s="1">
        <v>44638.253530092596</v>
      </c>
      <c r="Q1366">
        <v>44089</v>
      </c>
      <c r="R1366">
        <v>648</v>
      </c>
      <c r="S1366" t="b">
        <v>0</v>
      </c>
      <c r="T1366" t="s">
        <v>86</v>
      </c>
      <c r="U1366" t="b">
        <v>0</v>
      </c>
      <c r="V1366" t="s">
        <v>1797</v>
      </c>
      <c r="W1366" s="1">
        <v>44637.740891203706</v>
      </c>
      <c r="X1366">
        <v>363</v>
      </c>
      <c r="Y1366">
        <v>43</v>
      </c>
      <c r="Z1366">
        <v>0</v>
      </c>
      <c r="AA1366">
        <v>43</v>
      </c>
      <c r="AB1366">
        <v>0</v>
      </c>
      <c r="AC1366">
        <v>11</v>
      </c>
      <c r="AD1366">
        <v>5</v>
      </c>
      <c r="AE1366">
        <v>0</v>
      </c>
      <c r="AF1366">
        <v>0</v>
      </c>
      <c r="AG1366">
        <v>0</v>
      </c>
      <c r="AH1366" t="s">
        <v>152</v>
      </c>
      <c r="AI1366" s="1">
        <v>44638.253530092596</v>
      </c>
      <c r="AJ1366">
        <v>285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5</v>
      </c>
      <c r="AQ1366">
        <v>0</v>
      </c>
      <c r="AR1366">
        <v>0</v>
      </c>
      <c r="AS1366">
        <v>0</v>
      </c>
      <c r="AT1366" t="s">
        <v>86</v>
      </c>
      <c r="AU1366" t="s">
        <v>86</v>
      </c>
      <c r="AV1366" t="s">
        <v>86</v>
      </c>
      <c r="AW1366" t="s">
        <v>86</v>
      </c>
      <c r="AX1366" t="s">
        <v>86</v>
      </c>
      <c r="AY1366" t="s">
        <v>86</v>
      </c>
      <c r="AZ1366" t="s">
        <v>86</v>
      </c>
      <c r="BA1366" t="s">
        <v>86</v>
      </c>
      <c r="BB1366" t="s">
        <v>86</v>
      </c>
      <c r="BC1366" t="s">
        <v>86</v>
      </c>
      <c r="BD1366" t="s">
        <v>86</v>
      </c>
      <c r="BE1366" t="s">
        <v>86</v>
      </c>
    </row>
    <row r="1367" spans="1:57" x14ac:dyDescent="0.45">
      <c r="A1367" t="s">
        <v>2972</v>
      </c>
      <c r="B1367" t="s">
        <v>77</v>
      </c>
      <c r="C1367" t="s">
        <v>2935</v>
      </c>
      <c r="D1367" t="s">
        <v>79</v>
      </c>
      <c r="E1367" s="2" t="str">
        <f>HYPERLINK("capsilon://?command=openfolder&amp;siteaddress=FAM.docvelocity-na8.net&amp;folderid=FX490816AA-37AE-9127-C462-0F83AC850FC8","FX22036774")</f>
        <v>FX22036774</v>
      </c>
      <c r="F1367" t="s">
        <v>80</v>
      </c>
      <c r="G1367" t="s">
        <v>80</v>
      </c>
      <c r="H1367" t="s">
        <v>81</v>
      </c>
      <c r="I1367" t="s">
        <v>2936</v>
      </c>
      <c r="J1367">
        <v>471</v>
      </c>
      <c r="K1367" t="s">
        <v>83</v>
      </c>
      <c r="L1367" t="s">
        <v>84</v>
      </c>
      <c r="M1367" t="s">
        <v>85</v>
      </c>
      <c r="N1367">
        <v>2</v>
      </c>
      <c r="O1367" s="1">
        <v>44637.742442129631</v>
      </c>
      <c r="P1367" s="1">
        <v>44637.801296296297</v>
      </c>
      <c r="Q1367">
        <v>2085</v>
      </c>
      <c r="R1367">
        <v>3000</v>
      </c>
      <c r="S1367" t="b">
        <v>0</v>
      </c>
      <c r="T1367" t="s">
        <v>86</v>
      </c>
      <c r="U1367" t="b">
        <v>1</v>
      </c>
      <c r="V1367" t="s">
        <v>1780</v>
      </c>
      <c r="W1367" s="1">
        <v>44637.758888888886</v>
      </c>
      <c r="X1367">
        <v>1418</v>
      </c>
      <c r="Y1367">
        <v>385</v>
      </c>
      <c r="Z1367">
        <v>0</v>
      </c>
      <c r="AA1367">
        <v>385</v>
      </c>
      <c r="AB1367">
        <v>0</v>
      </c>
      <c r="AC1367">
        <v>31</v>
      </c>
      <c r="AD1367">
        <v>86</v>
      </c>
      <c r="AE1367">
        <v>0</v>
      </c>
      <c r="AF1367">
        <v>0</v>
      </c>
      <c r="AG1367">
        <v>0</v>
      </c>
      <c r="AH1367" t="s">
        <v>91</v>
      </c>
      <c r="AI1367" s="1">
        <v>44637.801296296297</v>
      </c>
      <c r="AJ1367">
        <v>998</v>
      </c>
      <c r="AK1367">
        <v>6</v>
      </c>
      <c r="AL1367">
        <v>0</v>
      </c>
      <c r="AM1367">
        <v>6</v>
      </c>
      <c r="AN1367">
        <v>113</v>
      </c>
      <c r="AO1367">
        <v>6</v>
      </c>
      <c r="AP1367">
        <v>80</v>
      </c>
      <c r="AQ1367">
        <v>0</v>
      </c>
      <c r="AR1367">
        <v>0</v>
      </c>
      <c r="AS1367">
        <v>0</v>
      </c>
      <c r="AT1367" t="s">
        <v>86</v>
      </c>
      <c r="AU1367" t="s">
        <v>86</v>
      </c>
      <c r="AV1367" t="s">
        <v>86</v>
      </c>
      <c r="AW1367" t="s">
        <v>86</v>
      </c>
      <c r="AX1367" t="s">
        <v>86</v>
      </c>
      <c r="AY1367" t="s">
        <v>86</v>
      </c>
      <c r="AZ1367" t="s">
        <v>86</v>
      </c>
      <c r="BA1367" t="s">
        <v>86</v>
      </c>
      <c r="BB1367" t="s">
        <v>86</v>
      </c>
      <c r="BC1367" t="s">
        <v>86</v>
      </c>
      <c r="BD1367" t="s">
        <v>86</v>
      </c>
      <c r="BE1367" t="s">
        <v>86</v>
      </c>
    </row>
    <row r="1368" spans="1:57" x14ac:dyDescent="0.45">
      <c r="A1368" t="s">
        <v>2973</v>
      </c>
      <c r="B1368" t="s">
        <v>77</v>
      </c>
      <c r="C1368" t="s">
        <v>2938</v>
      </c>
      <c r="D1368" t="s">
        <v>79</v>
      </c>
      <c r="E1368" s="2" t="str">
        <f>HYPERLINK("capsilon://?command=openfolder&amp;siteaddress=FAM.docvelocity-na8.net&amp;folderid=FX69C1ED13-B679-DD50-B4F6-967F07F2FEA1","FX22037538")</f>
        <v>FX22037538</v>
      </c>
      <c r="F1368" t="s">
        <v>80</v>
      </c>
      <c r="G1368" t="s">
        <v>80</v>
      </c>
      <c r="H1368" t="s">
        <v>81</v>
      </c>
      <c r="I1368" t="s">
        <v>2939</v>
      </c>
      <c r="J1368">
        <v>415</v>
      </c>
      <c r="K1368" t="s">
        <v>83</v>
      </c>
      <c r="L1368" t="s">
        <v>84</v>
      </c>
      <c r="M1368" t="s">
        <v>85</v>
      </c>
      <c r="N1368">
        <v>2</v>
      </c>
      <c r="O1368" s="1">
        <v>44637.745462962965</v>
      </c>
      <c r="P1368" s="1">
        <v>44638.198750000003</v>
      </c>
      <c r="Q1368">
        <v>34809</v>
      </c>
      <c r="R1368">
        <v>4355</v>
      </c>
      <c r="S1368" t="b">
        <v>0</v>
      </c>
      <c r="T1368" t="s">
        <v>86</v>
      </c>
      <c r="U1368" t="b">
        <v>1</v>
      </c>
      <c r="V1368" t="s">
        <v>1797</v>
      </c>
      <c r="W1368" s="1">
        <v>44637.767453703702</v>
      </c>
      <c r="X1368">
        <v>1796</v>
      </c>
      <c r="Y1368">
        <v>343</v>
      </c>
      <c r="Z1368">
        <v>0</v>
      </c>
      <c r="AA1368">
        <v>343</v>
      </c>
      <c r="AB1368">
        <v>0</v>
      </c>
      <c r="AC1368">
        <v>56</v>
      </c>
      <c r="AD1368">
        <v>72</v>
      </c>
      <c r="AE1368">
        <v>0</v>
      </c>
      <c r="AF1368">
        <v>0</v>
      </c>
      <c r="AG1368">
        <v>0</v>
      </c>
      <c r="AH1368" t="s">
        <v>152</v>
      </c>
      <c r="AI1368" s="1">
        <v>44638.198750000003</v>
      </c>
      <c r="AJ1368">
        <v>2366</v>
      </c>
      <c r="AK1368">
        <v>3</v>
      </c>
      <c r="AL1368">
        <v>0</v>
      </c>
      <c r="AM1368">
        <v>3</v>
      </c>
      <c r="AN1368">
        <v>0</v>
      </c>
      <c r="AO1368">
        <v>3</v>
      </c>
      <c r="AP1368">
        <v>69</v>
      </c>
      <c r="AQ1368">
        <v>0</v>
      </c>
      <c r="AR1368">
        <v>0</v>
      </c>
      <c r="AS1368">
        <v>0</v>
      </c>
      <c r="AT1368" t="s">
        <v>86</v>
      </c>
      <c r="AU1368" t="s">
        <v>86</v>
      </c>
      <c r="AV1368" t="s">
        <v>86</v>
      </c>
      <c r="AW1368" t="s">
        <v>86</v>
      </c>
      <c r="AX1368" t="s">
        <v>86</v>
      </c>
      <c r="AY1368" t="s">
        <v>86</v>
      </c>
      <c r="AZ1368" t="s">
        <v>86</v>
      </c>
      <c r="BA1368" t="s">
        <v>86</v>
      </c>
      <c r="BB1368" t="s">
        <v>86</v>
      </c>
      <c r="BC1368" t="s">
        <v>86</v>
      </c>
      <c r="BD1368" t="s">
        <v>86</v>
      </c>
      <c r="BE1368" t="s">
        <v>86</v>
      </c>
    </row>
    <row r="1369" spans="1:57" x14ac:dyDescent="0.45">
      <c r="A1369" t="s">
        <v>2974</v>
      </c>
      <c r="B1369" t="s">
        <v>77</v>
      </c>
      <c r="C1369" t="s">
        <v>2975</v>
      </c>
      <c r="D1369" t="s">
        <v>79</v>
      </c>
      <c r="E1369" s="2" t="str">
        <f>HYPERLINK("capsilon://?command=openfolder&amp;siteaddress=FAM.docvelocity-na8.net&amp;folderid=FXF2B43FB7-721E-20A5-6F0A-57A3A155C221","FX22035745")</f>
        <v>FX22035745</v>
      </c>
      <c r="F1369" t="s">
        <v>80</v>
      </c>
      <c r="G1369" t="s">
        <v>80</v>
      </c>
      <c r="H1369" t="s">
        <v>81</v>
      </c>
      <c r="I1369" t="s">
        <v>2976</v>
      </c>
      <c r="J1369">
        <v>464</v>
      </c>
      <c r="K1369" t="s">
        <v>83</v>
      </c>
      <c r="L1369" t="s">
        <v>84</v>
      </c>
      <c r="M1369" t="s">
        <v>85</v>
      </c>
      <c r="N1369">
        <v>1</v>
      </c>
      <c r="O1369" s="1">
        <v>44637.788055555553</v>
      </c>
      <c r="P1369" s="1">
        <v>44638.087870370371</v>
      </c>
      <c r="Q1369">
        <v>21285</v>
      </c>
      <c r="R1369">
        <v>4619</v>
      </c>
      <c r="S1369" t="b">
        <v>0</v>
      </c>
      <c r="T1369" t="s">
        <v>86</v>
      </c>
      <c r="U1369" t="b">
        <v>0</v>
      </c>
      <c r="V1369" t="s">
        <v>2418</v>
      </c>
      <c r="W1369" s="1">
        <v>44638.087870370371</v>
      </c>
      <c r="X1369">
        <v>1953</v>
      </c>
      <c r="Y1369">
        <v>74</v>
      </c>
      <c r="Z1369">
        <v>0</v>
      </c>
      <c r="AA1369">
        <v>74</v>
      </c>
      <c r="AB1369">
        <v>0</v>
      </c>
      <c r="AC1369">
        <v>0</v>
      </c>
      <c r="AD1369">
        <v>390</v>
      </c>
      <c r="AE1369">
        <v>364</v>
      </c>
      <c r="AF1369">
        <v>0</v>
      </c>
      <c r="AG1369">
        <v>9</v>
      </c>
      <c r="AH1369" t="s">
        <v>86</v>
      </c>
      <c r="AI1369" t="s">
        <v>86</v>
      </c>
      <c r="AJ1369" t="s">
        <v>86</v>
      </c>
      <c r="AK1369" t="s">
        <v>86</v>
      </c>
      <c r="AL1369" t="s">
        <v>86</v>
      </c>
      <c r="AM1369" t="s">
        <v>86</v>
      </c>
      <c r="AN1369" t="s">
        <v>86</v>
      </c>
      <c r="AO1369" t="s">
        <v>86</v>
      </c>
      <c r="AP1369" t="s">
        <v>86</v>
      </c>
      <c r="AQ1369" t="s">
        <v>86</v>
      </c>
      <c r="AR1369" t="s">
        <v>86</v>
      </c>
      <c r="AS1369" t="s">
        <v>86</v>
      </c>
      <c r="AT1369" t="s">
        <v>86</v>
      </c>
      <c r="AU1369" t="s">
        <v>86</v>
      </c>
      <c r="AV1369" t="s">
        <v>86</v>
      </c>
      <c r="AW1369" t="s">
        <v>86</v>
      </c>
      <c r="AX1369" t="s">
        <v>86</v>
      </c>
      <c r="AY1369" t="s">
        <v>86</v>
      </c>
      <c r="AZ1369" t="s">
        <v>86</v>
      </c>
      <c r="BA1369" t="s">
        <v>86</v>
      </c>
      <c r="BB1369" t="s">
        <v>86</v>
      </c>
      <c r="BC1369" t="s">
        <v>86</v>
      </c>
      <c r="BD1369" t="s">
        <v>86</v>
      </c>
      <c r="BE1369" t="s">
        <v>86</v>
      </c>
    </row>
    <row r="1370" spans="1:57" x14ac:dyDescent="0.45">
      <c r="A1370" t="s">
        <v>2977</v>
      </c>
      <c r="B1370" t="s">
        <v>77</v>
      </c>
      <c r="C1370" t="s">
        <v>2941</v>
      </c>
      <c r="D1370" t="s">
        <v>79</v>
      </c>
      <c r="E1370" s="2" t="str">
        <f>HYPERLINK("capsilon://?command=openfolder&amp;siteaddress=FAM.docvelocity-na8.net&amp;folderid=FX37A010CA-F70F-2162-FC97-7F1086D9DE47","FX22037820")</f>
        <v>FX22037820</v>
      </c>
      <c r="F1370" t="s">
        <v>80</v>
      </c>
      <c r="G1370" t="s">
        <v>80</v>
      </c>
      <c r="H1370" t="s">
        <v>81</v>
      </c>
      <c r="I1370" t="s">
        <v>2942</v>
      </c>
      <c r="J1370">
        <v>397</v>
      </c>
      <c r="K1370" t="s">
        <v>83</v>
      </c>
      <c r="L1370" t="s">
        <v>84</v>
      </c>
      <c r="M1370" t="s">
        <v>85</v>
      </c>
      <c r="N1370">
        <v>2</v>
      </c>
      <c r="O1370" s="1">
        <v>44637.798136574071</v>
      </c>
      <c r="P1370" s="1">
        <v>44638.200740740744</v>
      </c>
      <c r="Q1370">
        <v>29620</v>
      </c>
      <c r="R1370">
        <v>5165</v>
      </c>
      <c r="S1370" t="b">
        <v>0</v>
      </c>
      <c r="T1370" t="s">
        <v>86</v>
      </c>
      <c r="U1370" t="b">
        <v>1</v>
      </c>
      <c r="V1370" t="s">
        <v>1825</v>
      </c>
      <c r="W1370" s="1">
        <v>44637.846562500003</v>
      </c>
      <c r="X1370">
        <v>3285</v>
      </c>
      <c r="Y1370">
        <v>359</v>
      </c>
      <c r="Z1370">
        <v>0</v>
      </c>
      <c r="AA1370">
        <v>359</v>
      </c>
      <c r="AB1370">
        <v>0</v>
      </c>
      <c r="AC1370">
        <v>45</v>
      </c>
      <c r="AD1370">
        <v>38</v>
      </c>
      <c r="AE1370">
        <v>0</v>
      </c>
      <c r="AF1370">
        <v>0</v>
      </c>
      <c r="AG1370">
        <v>0</v>
      </c>
      <c r="AH1370" t="s">
        <v>257</v>
      </c>
      <c r="AI1370" s="1">
        <v>44638.200740740744</v>
      </c>
      <c r="AJ1370">
        <v>1802</v>
      </c>
      <c r="AK1370">
        <v>6</v>
      </c>
      <c r="AL1370">
        <v>0</v>
      </c>
      <c r="AM1370">
        <v>6</v>
      </c>
      <c r="AN1370">
        <v>0</v>
      </c>
      <c r="AO1370">
        <v>4</v>
      </c>
      <c r="AP1370">
        <v>32</v>
      </c>
      <c r="AQ1370">
        <v>0</v>
      </c>
      <c r="AR1370">
        <v>0</v>
      </c>
      <c r="AS1370">
        <v>0</v>
      </c>
      <c r="AT1370" t="s">
        <v>86</v>
      </c>
      <c r="AU1370" t="s">
        <v>86</v>
      </c>
      <c r="AV1370" t="s">
        <v>86</v>
      </c>
      <c r="AW1370" t="s">
        <v>86</v>
      </c>
      <c r="AX1370" t="s">
        <v>86</v>
      </c>
      <c r="AY1370" t="s">
        <v>86</v>
      </c>
      <c r="AZ1370" t="s">
        <v>86</v>
      </c>
      <c r="BA1370" t="s">
        <v>86</v>
      </c>
      <c r="BB1370" t="s">
        <v>86</v>
      </c>
      <c r="BC1370" t="s">
        <v>86</v>
      </c>
      <c r="BD1370" t="s">
        <v>86</v>
      </c>
      <c r="BE1370" t="s">
        <v>86</v>
      </c>
    </row>
    <row r="1371" spans="1:57" x14ac:dyDescent="0.45">
      <c r="A1371" t="s">
        <v>2978</v>
      </c>
      <c r="B1371" t="s">
        <v>77</v>
      </c>
      <c r="C1371" t="s">
        <v>2944</v>
      </c>
      <c r="D1371" t="s">
        <v>79</v>
      </c>
      <c r="E1371" s="2" t="str">
        <f>HYPERLINK("capsilon://?command=openfolder&amp;siteaddress=FAM.docvelocity-na8.net&amp;folderid=FX0975086F-FAE1-4E39-757A-801CA2CBB0E8","FX22038092")</f>
        <v>FX22038092</v>
      </c>
      <c r="F1371" t="s">
        <v>80</v>
      </c>
      <c r="G1371" t="s">
        <v>80</v>
      </c>
      <c r="H1371" t="s">
        <v>81</v>
      </c>
      <c r="I1371" t="s">
        <v>2945</v>
      </c>
      <c r="J1371">
        <v>450</v>
      </c>
      <c r="K1371" t="s">
        <v>83</v>
      </c>
      <c r="L1371" t="s">
        <v>84</v>
      </c>
      <c r="M1371" t="s">
        <v>85</v>
      </c>
      <c r="N1371">
        <v>2</v>
      </c>
      <c r="O1371" s="1">
        <v>44637.802604166667</v>
      </c>
      <c r="P1371" s="1">
        <v>44638.206620370373</v>
      </c>
      <c r="Q1371">
        <v>33150</v>
      </c>
      <c r="R1371">
        <v>1757</v>
      </c>
      <c r="S1371" t="b">
        <v>0</v>
      </c>
      <c r="T1371" t="s">
        <v>86</v>
      </c>
      <c r="U1371" t="b">
        <v>1</v>
      </c>
      <c r="V1371" t="s">
        <v>2921</v>
      </c>
      <c r="W1371" s="1">
        <v>44637.820405092592</v>
      </c>
      <c r="X1371">
        <v>968</v>
      </c>
      <c r="Y1371">
        <v>204</v>
      </c>
      <c r="Z1371">
        <v>0</v>
      </c>
      <c r="AA1371">
        <v>204</v>
      </c>
      <c r="AB1371">
        <v>239</v>
      </c>
      <c r="AC1371">
        <v>0</v>
      </c>
      <c r="AD1371">
        <v>246</v>
      </c>
      <c r="AE1371">
        <v>0</v>
      </c>
      <c r="AF1371">
        <v>0</v>
      </c>
      <c r="AG1371">
        <v>0</v>
      </c>
      <c r="AH1371" t="s">
        <v>746</v>
      </c>
      <c r="AI1371" s="1">
        <v>44638.206620370373</v>
      </c>
      <c r="AJ1371">
        <v>750</v>
      </c>
      <c r="AK1371">
        <v>4</v>
      </c>
      <c r="AL1371">
        <v>0</v>
      </c>
      <c r="AM1371">
        <v>4</v>
      </c>
      <c r="AN1371">
        <v>239</v>
      </c>
      <c r="AO1371">
        <v>4</v>
      </c>
      <c r="AP1371">
        <v>242</v>
      </c>
      <c r="AQ1371">
        <v>0</v>
      </c>
      <c r="AR1371">
        <v>0</v>
      </c>
      <c r="AS1371">
        <v>0</v>
      </c>
      <c r="AT1371" t="s">
        <v>86</v>
      </c>
      <c r="AU1371" t="s">
        <v>86</v>
      </c>
      <c r="AV1371" t="s">
        <v>86</v>
      </c>
      <c r="AW1371" t="s">
        <v>86</v>
      </c>
      <c r="AX1371" t="s">
        <v>86</v>
      </c>
      <c r="AY1371" t="s">
        <v>86</v>
      </c>
      <c r="AZ1371" t="s">
        <v>86</v>
      </c>
      <c r="BA1371" t="s">
        <v>86</v>
      </c>
      <c r="BB1371" t="s">
        <v>86</v>
      </c>
      <c r="BC1371" t="s">
        <v>86</v>
      </c>
      <c r="BD1371" t="s">
        <v>86</v>
      </c>
      <c r="BE1371" t="s">
        <v>86</v>
      </c>
    </row>
    <row r="1372" spans="1:57" x14ac:dyDescent="0.45">
      <c r="A1372" t="s">
        <v>2979</v>
      </c>
      <c r="B1372" t="s">
        <v>77</v>
      </c>
      <c r="C1372" t="s">
        <v>2957</v>
      </c>
      <c r="D1372" t="s">
        <v>79</v>
      </c>
      <c r="E1372" s="2" t="str">
        <f>HYPERLINK("capsilon://?command=openfolder&amp;siteaddress=FAM.docvelocity-na8.net&amp;folderid=FXC7463F22-E8EC-84F8-9867-CA0F2C1271A1","FX22037344")</f>
        <v>FX22037344</v>
      </c>
      <c r="F1372" t="s">
        <v>80</v>
      </c>
      <c r="G1372" t="s">
        <v>80</v>
      </c>
      <c r="H1372" t="s">
        <v>81</v>
      </c>
      <c r="I1372" t="s">
        <v>2958</v>
      </c>
      <c r="J1372">
        <v>328</v>
      </c>
      <c r="K1372" t="s">
        <v>83</v>
      </c>
      <c r="L1372" t="s">
        <v>84</v>
      </c>
      <c r="M1372" t="s">
        <v>85</v>
      </c>
      <c r="N1372">
        <v>2</v>
      </c>
      <c r="O1372" s="1">
        <v>44637.808194444442</v>
      </c>
      <c r="P1372" s="1">
        <v>44638.22142361111</v>
      </c>
      <c r="Q1372">
        <v>30950</v>
      </c>
      <c r="R1372">
        <v>4753</v>
      </c>
      <c r="S1372" t="b">
        <v>0</v>
      </c>
      <c r="T1372" t="s">
        <v>86</v>
      </c>
      <c r="U1372" t="b">
        <v>1</v>
      </c>
      <c r="V1372" t="s">
        <v>2733</v>
      </c>
      <c r="W1372" s="1">
        <v>44637.985532407409</v>
      </c>
      <c r="X1372">
        <v>3417</v>
      </c>
      <c r="Y1372">
        <v>299</v>
      </c>
      <c r="Z1372">
        <v>0</v>
      </c>
      <c r="AA1372">
        <v>299</v>
      </c>
      <c r="AB1372">
        <v>0</v>
      </c>
      <c r="AC1372">
        <v>45</v>
      </c>
      <c r="AD1372">
        <v>29</v>
      </c>
      <c r="AE1372">
        <v>0</v>
      </c>
      <c r="AF1372">
        <v>0</v>
      </c>
      <c r="AG1372">
        <v>0</v>
      </c>
      <c r="AH1372" t="s">
        <v>746</v>
      </c>
      <c r="AI1372" s="1">
        <v>44638.22142361111</v>
      </c>
      <c r="AJ1372">
        <v>1278</v>
      </c>
      <c r="AK1372">
        <v>2</v>
      </c>
      <c r="AL1372">
        <v>0</v>
      </c>
      <c r="AM1372">
        <v>2</v>
      </c>
      <c r="AN1372">
        <v>15</v>
      </c>
      <c r="AO1372">
        <v>3</v>
      </c>
      <c r="AP1372">
        <v>27</v>
      </c>
      <c r="AQ1372">
        <v>0</v>
      </c>
      <c r="AR1372">
        <v>0</v>
      </c>
      <c r="AS1372">
        <v>0</v>
      </c>
      <c r="AT1372" t="s">
        <v>86</v>
      </c>
      <c r="AU1372" t="s">
        <v>86</v>
      </c>
      <c r="AV1372" t="s">
        <v>86</v>
      </c>
      <c r="AW1372" t="s">
        <v>86</v>
      </c>
      <c r="AX1372" t="s">
        <v>86</v>
      </c>
      <c r="AY1372" t="s">
        <v>86</v>
      </c>
      <c r="AZ1372" t="s">
        <v>86</v>
      </c>
      <c r="BA1372" t="s">
        <v>86</v>
      </c>
      <c r="BB1372" t="s">
        <v>86</v>
      </c>
      <c r="BC1372" t="s">
        <v>86</v>
      </c>
      <c r="BD1372" t="s">
        <v>86</v>
      </c>
      <c r="BE1372" t="s">
        <v>86</v>
      </c>
    </row>
    <row r="1373" spans="1:57" x14ac:dyDescent="0.45">
      <c r="A1373" t="s">
        <v>2980</v>
      </c>
      <c r="B1373" t="s">
        <v>77</v>
      </c>
      <c r="C1373" t="s">
        <v>2981</v>
      </c>
      <c r="D1373" t="s">
        <v>79</v>
      </c>
      <c r="E1373" s="2" t="str">
        <f t="shared" ref="E1373:E1379" si="30">HYPERLINK("capsilon://?command=openfolder&amp;siteaddress=FAM.docvelocity-na8.net&amp;folderid=FX0FE636B1-BC01-28CB-BF5A-A423A8F463FC","FX22037903")</f>
        <v>FX22037903</v>
      </c>
      <c r="F1373" t="s">
        <v>80</v>
      </c>
      <c r="G1373" t="s">
        <v>80</v>
      </c>
      <c r="H1373" t="s">
        <v>81</v>
      </c>
      <c r="I1373" t="s">
        <v>2982</v>
      </c>
      <c r="J1373">
        <v>51</v>
      </c>
      <c r="K1373" t="s">
        <v>83</v>
      </c>
      <c r="L1373" t="s">
        <v>84</v>
      </c>
      <c r="M1373" t="s">
        <v>85</v>
      </c>
      <c r="N1373">
        <v>2</v>
      </c>
      <c r="O1373" s="1">
        <v>44637.877129629633</v>
      </c>
      <c r="P1373" s="1">
        <v>44638.25377314815</v>
      </c>
      <c r="Q1373">
        <v>31095</v>
      </c>
      <c r="R1373">
        <v>1447</v>
      </c>
      <c r="S1373" t="b">
        <v>0</v>
      </c>
      <c r="T1373" t="s">
        <v>86</v>
      </c>
      <c r="U1373" t="b">
        <v>0</v>
      </c>
      <c r="V1373" t="s">
        <v>2729</v>
      </c>
      <c r="W1373" s="1">
        <v>44637.961388888885</v>
      </c>
      <c r="X1373">
        <v>1215</v>
      </c>
      <c r="Y1373">
        <v>46</v>
      </c>
      <c r="Z1373">
        <v>0</v>
      </c>
      <c r="AA1373">
        <v>46</v>
      </c>
      <c r="AB1373">
        <v>0</v>
      </c>
      <c r="AC1373">
        <v>5</v>
      </c>
      <c r="AD1373">
        <v>5</v>
      </c>
      <c r="AE1373">
        <v>0</v>
      </c>
      <c r="AF1373">
        <v>0</v>
      </c>
      <c r="AG1373">
        <v>0</v>
      </c>
      <c r="AH1373" t="s">
        <v>746</v>
      </c>
      <c r="AI1373" s="1">
        <v>44638.25377314815</v>
      </c>
      <c r="AJ1373">
        <v>232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5</v>
      </c>
      <c r="AQ1373">
        <v>0</v>
      </c>
      <c r="AR1373">
        <v>0</v>
      </c>
      <c r="AS1373">
        <v>0</v>
      </c>
      <c r="AT1373" t="s">
        <v>86</v>
      </c>
      <c r="AU1373" t="s">
        <v>86</v>
      </c>
      <c r="AV1373" t="s">
        <v>86</v>
      </c>
      <c r="AW1373" t="s">
        <v>86</v>
      </c>
      <c r="AX1373" t="s">
        <v>86</v>
      </c>
      <c r="AY1373" t="s">
        <v>86</v>
      </c>
      <c r="AZ1373" t="s">
        <v>86</v>
      </c>
      <c r="BA1373" t="s">
        <v>86</v>
      </c>
      <c r="BB1373" t="s">
        <v>86</v>
      </c>
      <c r="BC1373" t="s">
        <v>86</v>
      </c>
      <c r="BD1373" t="s">
        <v>86</v>
      </c>
      <c r="BE1373" t="s">
        <v>86</v>
      </c>
    </row>
    <row r="1374" spans="1:57" x14ac:dyDescent="0.45">
      <c r="A1374" t="s">
        <v>2983</v>
      </c>
      <c r="B1374" t="s">
        <v>77</v>
      </c>
      <c r="C1374" t="s">
        <v>2981</v>
      </c>
      <c r="D1374" t="s">
        <v>79</v>
      </c>
      <c r="E1374" s="2" t="str">
        <f t="shared" si="30"/>
        <v>FX22037903</v>
      </c>
      <c r="F1374" t="s">
        <v>80</v>
      </c>
      <c r="G1374" t="s">
        <v>80</v>
      </c>
      <c r="H1374" t="s">
        <v>81</v>
      </c>
      <c r="I1374" t="s">
        <v>2984</v>
      </c>
      <c r="J1374">
        <v>51</v>
      </c>
      <c r="K1374" t="s">
        <v>83</v>
      </c>
      <c r="L1374" t="s">
        <v>84</v>
      </c>
      <c r="M1374" t="s">
        <v>85</v>
      </c>
      <c r="N1374">
        <v>2</v>
      </c>
      <c r="O1374" s="1">
        <v>44637.877129629633</v>
      </c>
      <c r="P1374" s="1">
        <v>44638.253032407411</v>
      </c>
      <c r="Q1374">
        <v>31973</v>
      </c>
      <c r="R1374">
        <v>505</v>
      </c>
      <c r="S1374" t="b">
        <v>0</v>
      </c>
      <c r="T1374" t="s">
        <v>86</v>
      </c>
      <c r="U1374" t="b">
        <v>0</v>
      </c>
      <c r="V1374" t="s">
        <v>1986</v>
      </c>
      <c r="W1374" s="1">
        <v>44637.958854166667</v>
      </c>
      <c r="X1374">
        <v>363</v>
      </c>
      <c r="Y1374">
        <v>46</v>
      </c>
      <c r="Z1374">
        <v>0</v>
      </c>
      <c r="AA1374">
        <v>46</v>
      </c>
      <c r="AB1374">
        <v>0</v>
      </c>
      <c r="AC1374">
        <v>1</v>
      </c>
      <c r="AD1374">
        <v>5</v>
      </c>
      <c r="AE1374">
        <v>0</v>
      </c>
      <c r="AF1374">
        <v>0</v>
      </c>
      <c r="AG1374">
        <v>0</v>
      </c>
      <c r="AH1374" t="s">
        <v>257</v>
      </c>
      <c r="AI1374" s="1">
        <v>44638.253032407411</v>
      </c>
      <c r="AJ1374">
        <v>142</v>
      </c>
      <c r="AK1374">
        <v>1</v>
      </c>
      <c r="AL1374">
        <v>0</v>
      </c>
      <c r="AM1374">
        <v>1</v>
      </c>
      <c r="AN1374">
        <v>0</v>
      </c>
      <c r="AO1374">
        <v>0</v>
      </c>
      <c r="AP1374">
        <v>4</v>
      </c>
      <c r="AQ1374">
        <v>0</v>
      </c>
      <c r="AR1374">
        <v>0</v>
      </c>
      <c r="AS1374">
        <v>0</v>
      </c>
      <c r="AT1374" t="s">
        <v>86</v>
      </c>
      <c r="AU1374" t="s">
        <v>86</v>
      </c>
      <c r="AV1374" t="s">
        <v>86</v>
      </c>
      <c r="AW1374" t="s">
        <v>86</v>
      </c>
      <c r="AX1374" t="s">
        <v>86</v>
      </c>
      <c r="AY1374" t="s">
        <v>86</v>
      </c>
      <c r="AZ1374" t="s">
        <v>86</v>
      </c>
      <c r="BA1374" t="s">
        <v>86</v>
      </c>
      <c r="BB1374" t="s">
        <v>86</v>
      </c>
      <c r="BC1374" t="s">
        <v>86</v>
      </c>
      <c r="BD1374" t="s">
        <v>86</v>
      </c>
      <c r="BE1374" t="s">
        <v>86</v>
      </c>
    </row>
    <row r="1375" spans="1:57" x14ac:dyDescent="0.45">
      <c r="A1375" t="s">
        <v>2985</v>
      </c>
      <c r="B1375" t="s">
        <v>77</v>
      </c>
      <c r="C1375" t="s">
        <v>2981</v>
      </c>
      <c r="D1375" t="s">
        <v>79</v>
      </c>
      <c r="E1375" s="2" t="str">
        <f t="shared" si="30"/>
        <v>FX22037903</v>
      </c>
      <c r="F1375" t="s">
        <v>80</v>
      </c>
      <c r="G1375" t="s">
        <v>80</v>
      </c>
      <c r="H1375" t="s">
        <v>81</v>
      </c>
      <c r="I1375" t="s">
        <v>2986</v>
      </c>
      <c r="J1375">
        <v>46</v>
      </c>
      <c r="K1375" t="s">
        <v>83</v>
      </c>
      <c r="L1375" t="s">
        <v>84</v>
      </c>
      <c r="M1375" t="s">
        <v>85</v>
      </c>
      <c r="N1375">
        <v>2</v>
      </c>
      <c r="O1375" s="1">
        <v>44637.877303240741</v>
      </c>
      <c r="P1375" s="1">
        <v>44638.254432870373</v>
      </c>
      <c r="Q1375">
        <v>32252</v>
      </c>
      <c r="R1375">
        <v>332</v>
      </c>
      <c r="S1375" t="b">
        <v>0</v>
      </c>
      <c r="T1375" t="s">
        <v>86</v>
      </c>
      <c r="U1375" t="b">
        <v>0</v>
      </c>
      <c r="V1375" t="s">
        <v>1986</v>
      </c>
      <c r="W1375" s="1">
        <v>44637.961319444446</v>
      </c>
      <c r="X1375">
        <v>212</v>
      </c>
      <c r="Y1375">
        <v>41</v>
      </c>
      <c r="Z1375">
        <v>0</v>
      </c>
      <c r="AA1375">
        <v>41</v>
      </c>
      <c r="AB1375">
        <v>0</v>
      </c>
      <c r="AC1375">
        <v>2</v>
      </c>
      <c r="AD1375">
        <v>5</v>
      </c>
      <c r="AE1375">
        <v>0</v>
      </c>
      <c r="AF1375">
        <v>0</v>
      </c>
      <c r="AG1375">
        <v>0</v>
      </c>
      <c r="AH1375" t="s">
        <v>257</v>
      </c>
      <c r="AI1375" s="1">
        <v>44638.254432870373</v>
      </c>
      <c r="AJ1375">
        <v>120</v>
      </c>
      <c r="AK1375">
        <v>1</v>
      </c>
      <c r="AL1375">
        <v>0</v>
      </c>
      <c r="AM1375">
        <v>1</v>
      </c>
      <c r="AN1375">
        <v>0</v>
      </c>
      <c r="AO1375">
        <v>0</v>
      </c>
      <c r="AP1375">
        <v>4</v>
      </c>
      <c r="AQ1375">
        <v>0</v>
      </c>
      <c r="AR1375">
        <v>0</v>
      </c>
      <c r="AS1375">
        <v>0</v>
      </c>
      <c r="AT1375" t="s">
        <v>86</v>
      </c>
      <c r="AU1375" t="s">
        <v>86</v>
      </c>
      <c r="AV1375" t="s">
        <v>86</v>
      </c>
      <c r="AW1375" t="s">
        <v>86</v>
      </c>
      <c r="AX1375" t="s">
        <v>86</v>
      </c>
      <c r="AY1375" t="s">
        <v>86</v>
      </c>
      <c r="AZ1375" t="s">
        <v>86</v>
      </c>
      <c r="BA1375" t="s">
        <v>86</v>
      </c>
      <c r="BB1375" t="s">
        <v>86</v>
      </c>
      <c r="BC1375" t="s">
        <v>86</v>
      </c>
      <c r="BD1375" t="s">
        <v>86</v>
      </c>
      <c r="BE1375" t="s">
        <v>86</v>
      </c>
    </row>
    <row r="1376" spans="1:57" x14ac:dyDescent="0.45">
      <c r="A1376" t="s">
        <v>2987</v>
      </c>
      <c r="B1376" t="s">
        <v>77</v>
      </c>
      <c r="C1376" t="s">
        <v>2981</v>
      </c>
      <c r="D1376" t="s">
        <v>79</v>
      </c>
      <c r="E1376" s="2" t="str">
        <f t="shared" si="30"/>
        <v>FX22037903</v>
      </c>
      <c r="F1376" t="s">
        <v>80</v>
      </c>
      <c r="G1376" t="s">
        <v>80</v>
      </c>
      <c r="H1376" t="s">
        <v>81</v>
      </c>
      <c r="I1376" t="s">
        <v>2988</v>
      </c>
      <c r="J1376">
        <v>46</v>
      </c>
      <c r="K1376" t="s">
        <v>83</v>
      </c>
      <c r="L1376" t="s">
        <v>84</v>
      </c>
      <c r="M1376" t="s">
        <v>85</v>
      </c>
      <c r="N1376">
        <v>2</v>
      </c>
      <c r="O1376" s="1">
        <v>44637.877488425926</v>
      </c>
      <c r="P1376" s="1">
        <v>44638.257280092592</v>
      </c>
      <c r="Q1376">
        <v>31532</v>
      </c>
      <c r="R1376">
        <v>1282</v>
      </c>
      <c r="S1376" t="b">
        <v>0</v>
      </c>
      <c r="T1376" t="s">
        <v>86</v>
      </c>
      <c r="U1376" t="b">
        <v>0</v>
      </c>
      <c r="V1376" t="s">
        <v>2729</v>
      </c>
      <c r="W1376" s="1">
        <v>44637.972500000003</v>
      </c>
      <c r="X1376">
        <v>959</v>
      </c>
      <c r="Y1376">
        <v>41</v>
      </c>
      <c r="Z1376">
        <v>0</v>
      </c>
      <c r="AA1376">
        <v>41</v>
      </c>
      <c r="AB1376">
        <v>0</v>
      </c>
      <c r="AC1376">
        <v>5</v>
      </c>
      <c r="AD1376">
        <v>5</v>
      </c>
      <c r="AE1376">
        <v>0</v>
      </c>
      <c r="AF1376">
        <v>0</v>
      </c>
      <c r="AG1376">
        <v>0</v>
      </c>
      <c r="AH1376" t="s">
        <v>152</v>
      </c>
      <c r="AI1376" s="1">
        <v>44638.257280092592</v>
      </c>
      <c r="AJ1376">
        <v>323</v>
      </c>
      <c r="AK1376">
        <v>1</v>
      </c>
      <c r="AL1376">
        <v>0</v>
      </c>
      <c r="AM1376">
        <v>1</v>
      </c>
      <c r="AN1376">
        <v>0</v>
      </c>
      <c r="AO1376">
        <v>1</v>
      </c>
      <c r="AP1376">
        <v>4</v>
      </c>
      <c r="AQ1376">
        <v>0</v>
      </c>
      <c r="AR1376">
        <v>0</v>
      </c>
      <c r="AS1376">
        <v>0</v>
      </c>
      <c r="AT1376" t="s">
        <v>86</v>
      </c>
      <c r="AU1376" t="s">
        <v>86</v>
      </c>
      <c r="AV1376" t="s">
        <v>86</v>
      </c>
      <c r="AW1376" t="s">
        <v>86</v>
      </c>
      <c r="AX1376" t="s">
        <v>86</v>
      </c>
      <c r="AY1376" t="s">
        <v>86</v>
      </c>
      <c r="AZ1376" t="s">
        <v>86</v>
      </c>
      <c r="BA1376" t="s">
        <v>86</v>
      </c>
      <c r="BB1376" t="s">
        <v>86</v>
      </c>
      <c r="BC1376" t="s">
        <v>86</v>
      </c>
      <c r="BD1376" t="s">
        <v>86</v>
      </c>
      <c r="BE1376" t="s">
        <v>86</v>
      </c>
    </row>
    <row r="1377" spans="1:57" x14ac:dyDescent="0.45">
      <c r="A1377" t="s">
        <v>2989</v>
      </c>
      <c r="B1377" t="s">
        <v>77</v>
      </c>
      <c r="C1377" t="s">
        <v>2981</v>
      </c>
      <c r="D1377" t="s">
        <v>79</v>
      </c>
      <c r="E1377" s="2" t="str">
        <f t="shared" si="30"/>
        <v>FX22037903</v>
      </c>
      <c r="F1377" t="s">
        <v>80</v>
      </c>
      <c r="G1377" t="s">
        <v>80</v>
      </c>
      <c r="H1377" t="s">
        <v>81</v>
      </c>
      <c r="I1377" t="s">
        <v>2990</v>
      </c>
      <c r="J1377">
        <v>46</v>
      </c>
      <c r="K1377" t="s">
        <v>83</v>
      </c>
      <c r="L1377" t="s">
        <v>84</v>
      </c>
      <c r="M1377" t="s">
        <v>85</v>
      </c>
      <c r="N1377">
        <v>2</v>
      </c>
      <c r="O1377" s="1">
        <v>44637.87767361111</v>
      </c>
      <c r="P1377" s="1">
        <v>44638.256354166668</v>
      </c>
      <c r="Q1377">
        <v>32014</v>
      </c>
      <c r="R1377">
        <v>704</v>
      </c>
      <c r="S1377" t="b">
        <v>0</v>
      </c>
      <c r="T1377" t="s">
        <v>86</v>
      </c>
      <c r="U1377" t="b">
        <v>0</v>
      </c>
      <c r="V1377" t="s">
        <v>1986</v>
      </c>
      <c r="W1377" s="1">
        <v>44637.967581018522</v>
      </c>
      <c r="X1377">
        <v>482</v>
      </c>
      <c r="Y1377">
        <v>41</v>
      </c>
      <c r="Z1377">
        <v>0</v>
      </c>
      <c r="AA1377">
        <v>41</v>
      </c>
      <c r="AB1377">
        <v>0</v>
      </c>
      <c r="AC1377">
        <v>1</v>
      </c>
      <c r="AD1377">
        <v>5</v>
      </c>
      <c r="AE1377">
        <v>0</v>
      </c>
      <c r="AF1377">
        <v>0</v>
      </c>
      <c r="AG1377">
        <v>0</v>
      </c>
      <c r="AH1377" t="s">
        <v>746</v>
      </c>
      <c r="AI1377" s="1">
        <v>44638.256354166668</v>
      </c>
      <c r="AJ1377">
        <v>222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5</v>
      </c>
      <c r="AQ1377">
        <v>0</v>
      </c>
      <c r="AR1377">
        <v>0</v>
      </c>
      <c r="AS1377">
        <v>0</v>
      </c>
      <c r="AT1377" t="s">
        <v>86</v>
      </c>
      <c r="AU1377" t="s">
        <v>86</v>
      </c>
      <c r="AV1377" t="s">
        <v>86</v>
      </c>
      <c r="AW1377" t="s">
        <v>86</v>
      </c>
      <c r="AX1377" t="s">
        <v>86</v>
      </c>
      <c r="AY1377" t="s">
        <v>86</v>
      </c>
      <c r="AZ1377" t="s">
        <v>86</v>
      </c>
      <c r="BA1377" t="s">
        <v>86</v>
      </c>
      <c r="BB1377" t="s">
        <v>86</v>
      </c>
      <c r="BC1377" t="s">
        <v>86</v>
      </c>
      <c r="BD1377" t="s">
        <v>86</v>
      </c>
      <c r="BE1377" t="s">
        <v>86</v>
      </c>
    </row>
    <row r="1378" spans="1:57" x14ac:dyDescent="0.45">
      <c r="A1378" t="s">
        <v>2991</v>
      </c>
      <c r="B1378" t="s">
        <v>77</v>
      </c>
      <c r="C1378" t="s">
        <v>2981</v>
      </c>
      <c r="D1378" t="s">
        <v>79</v>
      </c>
      <c r="E1378" s="2" t="str">
        <f t="shared" si="30"/>
        <v>FX22037903</v>
      </c>
      <c r="F1378" t="s">
        <v>80</v>
      </c>
      <c r="G1378" t="s">
        <v>80</v>
      </c>
      <c r="H1378" t="s">
        <v>81</v>
      </c>
      <c r="I1378" t="s">
        <v>2992</v>
      </c>
      <c r="J1378">
        <v>28</v>
      </c>
      <c r="K1378" t="s">
        <v>83</v>
      </c>
      <c r="L1378" t="s">
        <v>84</v>
      </c>
      <c r="M1378" t="s">
        <v>85</v>
      </c>
      <c r="N1378">
        <v>2</v>
      </c>
      <c r="O1378" s="1">
        <v>44637.877835648149</v>
      </c>
      <c r="P1378" s="1">
        <v>44638.257280092592</v>
      </c>
      <c r="Q1378">
        <v>31884</v>
      </c>
      <c r="R1378">
        <v>900</v>
      </c>
      <c r="S1378" t="b">
        <v>0</v>
      </c>
      <c r="T1378" t="s">
        <v>86</v>
      </c>
      <c r="U1378" t="b">
        <v>0</v>
      </c>
      <c r="V1378" t="s">
        <v>2993</v>
      </c>
      <c r="W1378" s="1">
        <v>44637.971006944441</v>
      </c>
      <c r="X1378">
        <v>654</v>
      </c>
      <c r="Y1378">
        <v>21</v>
      </c>
      <c r="Z1378">
        <v>0</v>
      </c>
      <c r="AA1378">
        <v>21</v>
      </c>
      <c r="AB1378">
        <v>0</v>
      </c>
      <c r="AC1378">
        <v>0</v>
      </c>
      <c r="AD1378">
        <v>7</v>
      </c>
      <c r="AE1378">
        <v>0</v>
      </c>
      <c r="AF1378">
        <v>0</v>
      </c>
      <c r="AG1378">
        <v>0</v>
      </c>
      <c r="AH1378" t="s">
        <v>257</v>
      </c>
      <c r="AI1378" s="1">
        <v>44638.257280092592</v>
      </c>
      <c r="AJ1378">
        <v>246</v>
      </c>
      <c r="AK1378">
        <v>2</v>
      </c>
      <c r="AL1378">
        <v>0</v>
      </c>
      <c r="AM1378">
        <v>2</v>
      </c>
      <c r="AN1378">
        <v>0</v>
      </c>
      <c r="AO1378">
        <v>1</v>
      </c>
      <c r="AP1378">
        <v>5</v>
      </c>
      <c r="AQ1378">
        <v>0</v>
      </c>
      <c r="AR1378">
        <v>0</v>
      </c>
      <c r="AS1378">
        <v>0</v>
      </c>
      <c r="AT1378" t="s">
        <v>86</v>
      </c>
      <c r="AU1378" t="s">
        <v>86</v>
      </c>
      <c r="AV1378" t="s">
        <v>86</v>
      </c>
      <c r="AW1378" t="s">
        <v>86</v>
      </c>
      <c r="AX1378" t="s">
        <v>86</v>
      </c>
      <c r="AY1378" t="s">
        <v>86</v>
      </c>
      <c r="AZ1378" t="s">
        <v>86</v>
      </c>
      <c r="BA1378" t="s">
        <v>86</v>
      </c>
      <c r="BB1378" t="s">
        <v>86</v>
      </c>
      <c r="BC1378" t="s">
        <v>86</v>
      </c>
      <c r="BD1378" t="s">
        <v>86</v>
      </c>
      <c r="BE1378" t="s">
        <v>86</v>
      </c>
    </row>
    <row r="1379" spans="1:57" x14ac:dyDescent="0.45">
      <c r="A1379" t="s">
        <v>2994</v>
      </c>
      <c r="B1379" t="s">
        <v>77</v>
      </c>
      <c r="C1379" t="s">
        <v>2981</v>
      </c>
      <c r="D1379" t="s">
        <v>79</v>
      </c>
      <c r="E1379" s="2" t="str">
        <f t="shared" si="30"/>
        <v>FX22037903</v>
      </c>
      <c r="F1379" t="s">
        <v>80</v>
      </c>
      <c r="G1379" t="s">
        <v>80</v>
      </c>
      <c r="H1379" t="s">
        <v>81</v>
      </c>
      <c r="I1379" t="s">
        <v>2995</v>
      </c>
      <c r="J1379">
        <v>28</v>
      </c>
      <c r="K1379" t="s">
        <v>83</v>
      </c>
      <c r="L1379" t="s">
        <v>84</v>
      </c>
      <c r="M1379" t="s">
        <v>85</v>
      </c>
      <c r="N1379">
        <v>2</v>
      </c>
      <c r="O1379" s="1">
        <v>44637.878067129626</v>
      </c>
      <c r="P1379" s="1">
        <v>44638.258032407408</v>
      </c>
      <c r="Q1379">
        <v>30572</v>
      </c>
      <c r="R1379">
        <v>2257</v>
      </c>
      <c r="S1379" t="b">
        <v>0</v>
      </c>
      <c r="T1379" t="s">
        <v>86</v>
      </c>
      <c r="U1379" t="b">
        <v>0</v>
      </c>
      <c r="V1379" t="s">
        <v>2996</v>
      </c>
      <c r="W1379" s="1">
        <v>44637.990868055553</v>
      </c>
      <c r="X1379">
        <v>2113</v>
      </c>
      <c r="Y1379">
        <v>21</v>
      </c>
      <c r="Z1379">
        <v>0</v>
      </c>
      <c r="AA1379">
        <v>21</v>
      </c>
      <c r="AB1379">
        <v>0</v>
      </c>
      <c r="AC1379">
        <v>2</v>
      </c>
      <c r="AD1379">
        <v>7</v>
      </c>
      <c r="AE1379">
        <v>0</v>
      </c>
      <c r="AF1379">
        <v>0</v>
      </c>
      <c r="AG1379">
        <v>0</v>
      </c>
      <c r="AH1379" t="s">
        <v>746</v>
      </c>
      <c r="AI1379" s="1">
        <v>44638.258032407408</v>
      </c>
      <c r="AJ1379">
        <v>144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7</v>
      </c>
      <c r="AQ1379">
        <v>0</v>
      </c>
      <c r="AR1379">
        <v>0</v>
      </c>
      <c r="AS1379">
        <v>0</v>
      </c>
      <c r="AT1379" t="s">
        <v>86</v>
      </c>
      <c r="AU1379" t="s">
        <v>86</v>
      </c>
      <c r="AV1379" t="s">
        <v>86</v>
      </c>
      <c r="AW1379" t="s">
        <v>86</v>
      </c>
      <c r="AX1379" t="s">
        <v>86</v>
      </c>
      <c r="AY1379" t="s">
        <v>86</v>
      </c>
      <c r="AZ1379" t="s">
        <v>86</v>
      </c>
      <c r="BA1379" t="s">
        <v>86</v>
      </c>
      <c r="BB1379" t="s">
        <v>86</v>
      </c>
      <c r="BC1379" t="s">
        <v>86</v>
      </c>
      <c r="BD1379" t="s">
        <v>86</v>
      </c>
      <c r="BE1379" t="s">
        <v>86</v>
      </c>
    </row>
    <row r="1380" spans="1:57" x14ac:dyDescent="0.45">
      <c r="A1380" t="s">
        <v>2997</v>
      </c>
      <c r="B1380" t="s">
        <v>77</v>
      </c>
      <c r="C1380" t="s">
        <v>1685</v>
      </c>
      <c r="D1380" t="s">
        <v>79</v>
      </c>
      <c r="E1380" s="2" t="str">
        <f>HYPERLINK("capsilon://?command=openfolder&amp;siteaddress=FAM.docvelocity-na8.net&amp;folderid=FX1E173465-534C-9A3B-7E03-D8B9D8069DB8","FX22035449")</f>
        <v>FX22035449</v>
      </c>
      <c r="F1380" t="s">
        <v>80</v>
      </c>
      <c r="G1380" t="s">
        <v>80</v>
      </c>
      <c r="H1380" t="s">
        <v>81</v>
      </c>
      <c r="I1380" t="s">
        <v>2998</v>
      </c>
      <c r="J1380">
        <v>38</v>
      </c>
      <c r="K1380" t="s">
        <v>83</v>
      </c>
      <c r="L1380" t="s">
        <v>84</v>
      </c>
      <c r="M1380" t="s">
        <v>85</v>
      </c>
      <c r="N1380">
        <v>2</v>
      </c>
      <c r="O1380" s="1">
        <v>44637.889745370368</v>
      </c>
      <c r="P1380" s="1">
        <v>44638.259120370371</v>
      </c>
      <c r="Q1380">
        <v>29471</v>
      </c>
      <c r="R1380">
        <v>2443</v>
      </c>
      <c r="S1380" t="b">
        <v>0</v>
      </c>
      <c r="T1380" t="s">
        <v>86</v>
      </c>
      <c r="U1380" t="b">
        <v>0</v>
      </c>
      <c r="V1380" t="s">
        <v>2740</v>
      </c>
      <c r="W1380" s="1">
        <v>44637.99318287037</v>
      </c>
      <c r="X1380">
        <v>2285</v>
      </c>
      <c r="Y1380">
        <v>33</v>
      </c>
      <c r="Z1380">
        <v>0</v>
      </c>
      <c r="AA1380">
        <v>33</v>
      </c>
      <c r="AB1380">
        <v>0</v>
      </c>
      <c r="AC1380">
        <v>1</v>
      </c>
      <c r="AD1380">
        <v>5</v>
      </c>
      <c r="AE1380">
        <v>0</v>
      </c>
      <c r="AF1380">
        <v>0</v>
      </c>
      <c r="AG1380">
        <v>0</v>
      </c>
      <c r="AH1380" t="s">
        <v>257</v>
      </c>
      <c r="AI1380" s="1">
        <v>44638.259120370371</v>
      </c>
      <c r="AJ1380">
        <v>158</v>
      </c>
      <c r="AK1380">
        <v>1</v>
      </c>
      <c r="AL1380">
        <v>0</v>
      </c>
      <c r="AM1380">
        <v>1</v>
      </c>
      <c r="AN1380">
        <v>0</v>
      </c>
      <c r="AO1380">
        <v>0</v>
      </c>
      <c r="AP1380">
        <v>4</v>
      </c>
      <c r="AQ1380">
        <v>0</v>
      </c>
      <c r="AR1380">
        <v>0</v>
      </c>
      <c r="AS1380">
        <v>0</v>
      </c>
      <c r="AT1380" t="s">
        <v>86</v>
      </c>
      <c r="AU1380" t="s">
        <v>86</v>
      </c>
      <c r="AV1380" t="s">
        <v>86</v>
      </c>
      <c r="AW1380" t="s">
        <v>86</v>
      </c>
      <c r="AX1380" t="s">
        <v>86</v>
      </c>
      <c r="AY1380" t="s">
        <v>86</v>
      </c>
      <c r="AZ1380" t="s">
        <v>86</v>
      </c>
      <c r="BA1380" t="s">
        <v>86</v>
      </c>
      <c r="BB1380" t="s">
        <v>86</v>
      </c>
      <c r="BC1380" t="s">
        <v>86</v>
      </c>
      <c r="BD1380" t="s">
        <v>86</v>
      </c>
      <c r="BE1380" t="s">
        <v>86</v>
      </c>
    </row>
    <row r="1381" spans="1:57" x14ac:dyDescent="0.45">
      <c r="A1381" t="s">
        <v>2999</v>
      </c>
      <c r="B1381" t="s">
        <v>77</v>
      </c>
      <c r="C1381" t="s">
        <v>1685</v>
      </c>
      <c r="D1381" t="s">
        <v>79</v>
      </c>
      <c r="E1381" s="2" t="str">
        <f>HYPERLINK("capsilon://?command=openfolder&amp;siteaddress=FAM.docvelocity-na8.net&amp;folderid=FX1E173465-534C-9A3B-7E03-D8B9D8069DB8","FX22035449")</f>
        <v>FX22035449</v>
      </c>
      <c r="F1381" t="s">
        <v>80</v>
      </c>
      <c r="G1381" t="s">
        <v>80</v>
      </c>
      <c r="H1381" t="s">
        <v>81</v>
      </c>
      <c r="I1381" t="s">
        <v>3000</v>
      </c>
      <c r="J1381">
        <v>48</v>
      </c>
      <c r="K1381" t="s">
        <v>83</v>
      </c>
      <c r="L1381" t="s">
        <v>84</v>
      </c>
      <c r="M1381" t="s">
        <v>85</v>
      </c>
      <c r="N1381">
        <v>2</v>
      </c>
      <c r="O1381" s="1">
        <v>44637.889780092592</v>
      </c>
      <c r="P1381" s="1">
        <v>44638.260740740741</v>
      </c>
      <c r="Q1381">
        <v>31468</v>
      </c>
      <c r="R1381">
        <v>583</v>
      </c>
      <c r="S1381" t="b">
        <v>0</v>
      </c>
      <c r="T1381" t="s">
        <v>86</v>
      </c>
      <c r="U1381" t="b">
        <v>0</v>
      </c>
      <c r="V1381" t="s">
        <v>1986</v>
      </c>
      <c r="W1381" s="1">
        <v>44637.979537037034</v>
      </c>
      <c r="X1381">
        <v>281</v>
      </c>
      <c r="Y1381">
        <v>43</v>
      </c>
      <c r="Z1381">
        <v>0</v>
      </c>
      <c r="AA1381">
        <v>43</v>
      </c>
      <c r="AB1381">
        <v>0</v>
      </c>
      <c r="AC1381">
        <v>1</v>
      </c>
      <c r="AD1381">
        <v>5</v>
      </c>
      <c r="AE1381">
        <v>0</v>
      </c>
      <c r="AF1381">
        <v>0</v>
      </c>
      <c r="AG1381">
        <v>0</v>
      </c>
      <c r="AH1381" t="s">
        <v>152</v>
      </c>
      <c r="AI1381" s="1">
        <v>44638.260740740741</v>
      </c>
      <c r="AJ1381">
        <v>298</v>
      </c>
      <c r="AK1381">
        <v>1</v>
      </c>
      <c r="AL1381">
        <v>0</v>
      </c>
      <c r="AM1381">
        <v>1</v>
      </c>
      <c r="AN1381">
        <v>0</v>
      </c>
      <c r="AO1381">
        <v>1</v>
      </c>
      <c r="AP1381">
        <v>4</v>
      </c>
      <c r="AQ1381">
        <v>0</v>
      </c>
      <c r="AR1381">
        <v>0</v>
      </c>
      <c r="AS1381">
        <v>0</v>
      </c>
      <c r="AT1381" t="s">
        <v>86</v>
      </c>
      <c r="AU1381" t="s">
        <v>86</v>
      </c>
      <c r="AV1381" t="s">
        <v>86</v>
      </c>
      <c r="AW1381" t="s">
        <v>86</v>
      </c>
      <c r="AX1381" t="s">
        <v>86</v>
      </c>
      <c r="AY1381" t="s">
        <v>86</v>
      </c>
      <c r="AZ1381" t="s">
        <v>86</v>
      </c>
      <c r="BA1381" t="s">
        <v>86</v>
      </c>
      <c r="BB1381" t="s">
        <v>86</v>
      </c>
      <c r="BC1381" t="s">
        <v>86</v>
      </c>
      <c r="BD1381" t="s">
        <v>86</v>
      </c>
      <c r="BE1381" t="s">
        <v>86</v>
      </c>
    </row>
    <row r="1382" spans="1:57" x14ac:dyDescent="0.45">
      <c r="A1382" t="s">
        <v>3001</v>
      </c>
      <c r="B1382" t="s">
        <v>77</v>
      </c>
      <c r="C1382" t="s">
        <v>3002</v>
      </c>
      <c r="D1382" t="s">
        <v>79</v>
      </c>
      <c r="E1382" s="2" t="str">
        <f>HYPERLINK("capsilon://?command=openfolder&amp;siteaddress=FAM.docvelocity-na8.net&amp;folderid=FX7BF1D3B4-C7D9-2AAD-B8CD-8B6FAF65E751","FX2203405")</f>
        <v>FX2203405</v>
      </c>
      <c r="F1382" t="s">
        <v>80</v>
      </c>
      <c r="G1382" t="s">
        <v>80</v>
      </c>
      <c r="H1382" t="s">
        <v>81</v>
      </c>
      <c r="I1382" t="s">
        <v>3003</v>
      </c>
      <c r="J1382">
        <v>0</v>
      </c>
      <c r="K1382" t="s">
        <v>83</v>
      </c>
      <c r="L1382" t="s">
        <v>84</v>
      </c>
      <c r="M1382" t="s">
        <v>85</v>
      </c>
      <c r="N1382">
        <v>2</v>
      </c>
      <c r="O1382" s="1">
        <v>44622.464363425926</v>
      </c>
      <c r="P1382" s="1">
        <v>44622.665706018517</v>
      </c>
      <c r="Q1382">
        <v>16426</v>
      </c>
      <c r="R1382">
        <v>970</v>
      </c>
      <c r="S1382" t="b">
        <v>0</v>
      </c>
      <c r="T1382" t="s">
        <v>86</v>
      </c>
      <c r="U1382" t="b">
        <v>0</v>
      </c>
      <c r="V1382" t="s">
        <v>105</v>
      </c>
      <c r="W1382" s="1">
        <v>44622.508599537039</v>
      </c>
      <c r="X1382">
        <v>458</v>
      </c>
      <c r="Y1382">
        <v>45</v>
      </c>
      <c r="Z1382">
        <v>0</v>
      </c>
      <c r="AA1382">
        <v>45</v>
      </c>
      <c r="AB1382">
        <v>0</v>
      </c>
      <c r="AC1382">
        <v>34</v>
      </c>
      <c r="AD1382">
        <v>-45</v>
      </c>
      <c r="AE1382">
        <v>0</v>
      </c>
      <c r="AF1382">
        <v>0</v>
      </c>
      <c r="AG1382">
        <v>0</v>
      </c>
      <c r="AH1382" t="s">
        <v>92</v>
      </c>
      <c r="AI1382" s="1">
        <v>44622.665706018517</v>
      </c>
      <c r="AJ1382">
        <v>419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-45</v>
      </c>
      <c r="AQ1382">
        <v>0</v>
      </c>
      <c r="AR1382">
        <v>0</v>
      </c>
      <c r="AS1382">
        <v>0</v>
      </c>
      <c r="AT1382" t="s">
        <v>86</v>
      </c>
      <c r="AU1382" t="s">
        <v>86</v>
      </c>
      <c r="AV1382" t="s">
        <v>86</v>
      </c>
      <c r="AW1382" t="s">
        <v>86</v>
      </c>
      <c r="AX1382" t="s">
        <v>86</v>
      </c>
      <c r="AY1382" t="s">
        <v>86</v>
      </c>
      <c r="AZ1382" t="s">
        <v>86</v>
      </c>
      <c r="BA1382" t="s">
        <v>86</v>
      </c>
      <c r="BB1382" t="s">
        <v>86</v>
      </c>
      <c r="BC1382" t="s">
        <v>86</v>
      </c>
      <c r="BD1382" t="s">
        <v>86</v>
      </c>
      <c r="BE1382" t="s">
        <v>86</v>
      </c>
    </row>
    <row r="1383" spans="1:57" x14ac:dyDescent="0.45">
      <c r="A1383" t="s">
        <v>3004</v>
      </c>
      <c r="B1383" t="s">
        <v>77</v>
      </c>
      <c r="C1383" t="s">
        <v>3005</v>
      </c>
      <c r="D1383" t="s">
        <v>79</v>
      </c>
      <c r="E1383" s="2" t="str">
        <f>HYPERLINK("capsilon://?command=openfolder&amp;siteaddress=FAM.docvelocity-na8.net&amp;folderid=FX14703309-9171-93B5-ADFA-E64A6E7D3C21","FX22037798")</f>
        <v>FX22037798</v>
      </c>
      <c r="F1383" t="s">
        <v>80</v>
      </c>
      <c r="G1383" t="s">
        <v>80</v>
      </c>
      <c r="H1383" t="s">
        <v>81</v>
      </c>
      <c r="I1383" t="s">
        <v>3006</v>
      </c>
      <c r="J1383">
        <v>127</v>
      </c>
      <c r="K1383" t="s">
        <v>83</v>
      </c>
      <c r="L1383" t="s">
        <v>84</v>
      </c>
      <c r="M1383" t="s">
        <v>85</v>
      </c>
      <c r="N1383">
        <v>1</v>
      </c>
      <c r="O1383" s="1">
        <v>44637.892476851855</v>
      </c>
      <c r="P1383" s="1">
        <v>44638.111759259256</v>
      </c>
      <c r="Q1383">
        <v>15548</v>
      </c>
      <c r="R1383">
        <v>3398</v>
      </c>
      <c r="S1383" t="b">
        <v>0</v>
      </c>
      <c r="T1383" t="s">
        <v>86</v>
      </c>
      <c r="U1383" t="b">
        <v>0</v>
      </c>
      <c r="V1383" t="s">
        <v>2418</v>
      </c>
      <c r="W1383" s="1">
        <v>44638.111759259256</v>
      </c>
      <c r="X1383">
        <v>2063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127</v>
      </c>
      <c r="AE1383">
        <v>115</v>
      </c>
      <c r="AF1383">
        <v>0</v>
      </c>
      <c r="AG1383">
        <v>5</v>
      </c>
      <c r="AH1383" t="s">
        <v>86</v>
      </c>
      <c r="AI1383" t="s">
        <v>86</v>
      </c>
      <c r="AJ1383" t="s">
        <v>86</v>
      </c>
      <c r="AK1383" t="s">
        <v>86</v>
      </c>
      <c r="AL1383" t="s">
        <v>86</v>
      </c>
      <c r="AM1383" t="s">
        <v>86</v>
      </c>
      <c r="AN1383" t="s">
        <v>86</v>
      </c>
      <c r="AO1383" t="s">
        <v>86</v>
      </c>
      <c r="AP1383" t="s">
        <v>86</v>
      </c>
      <c r="AQ1383" t="s">
        <v>86</v>
      </c>
      <c r="AR1383" t="s">
        <v>86</v>
      </c>
      <c r="AS1383" t="s">
        <v>86</v>
      </c>
      <c r="AT1383" t="s">
        <v>86</v>
      </c>
      <c r="AU1383" t="s">
        <v>86</v>
      </c>
      <c r="AV1383" t="s">
        <v>86</v>
      </c>
      <c r="AW1383" t="s">
        <v>86</v>
      </c>
      <c r="AX1383" t="s">
        <v>86</v>
      </c>
      <c r="AY1383" t="s">
        <v>86</v>
      </c>
      <c r="AZ1383" t="s">
        <v>86</v>
      </c>
      <c r="BA1383" t="s">
        <v>86</v>
      </c>
      <c r="BB1383" t="s">
        <v>86</v>
      </c>
      <c r="BC1383" t="s">
        <v>86</v>
      </c>
      <c r="BD1383" t="s">
        <v>86</v>
      </c>
      <c r="BE1383" t="s">
        <v>86</v>
      </c>
    </row>
    <row r="1384" spans="1:57" x14ac:dyDescent="0.45">
      <c r="A1384" t="s">
        <v>3007</v>
      </c>
      <c r="B1384" t="s">
        <v>77</v>
      </c>
      <c r="C1384" t="s">
        <v>3002</v>
      </c>
      <c r="D1384" t="s">
        <v>79</v>
      </c>
      <c r="E1384" s="2" t="str">
        <f>HYPERLINK("capsilon://?command=openfolder&amp;siteaddress=FAM.docvelocity-na8.net&amp;folderid=FX7BF1D3B4-C7D9-2AAD-B8CD-8B6FAF65E751","FX2203405")</f>
        <v>FX2203405</v>
      </c>
      <c r="F1384" t="s">
        <v>80</v>
      </c>
      <c r="G1384" t="s">
        <v>80</v>
      </c>
      <c r="H1384" t="s">
        <v>81</v>
      </c>
      <c r="I1384" t="s">
        <v>3008</v>
      </c>
      <c r="J1384">
        <v>0</v>
      </c>
      <c r="K1384" t="s">
        <v>83</v>
      </c>
      <c r="L1384" t="s">
        <v>84</v>
      </c>
      <c r="M1384" t="s">
        <v>85</v>
      </c>
      <c r="N1384">
        <v>2</v>
      </c>
      <c r="O1384" s="1">
        <v>44622.464571759258</v>
      </c>
      <c r="P1384" s="1">
        <v>44622.690266203703</v>
      </c>
      <c r="Q1384">
        <v>17619</v>
      </c>
      <c r="R1384">
        <v>1881</v>
      </c>
      <c r="S1384" t="b">
        <v>0</v>
      </c>
      <c r="T1384" t="s">
        <v>86</v>
      </c>
      <c r="U1384" t="b">
        <v>0</v>
      </c>
      <c r="V1384" t="s">
        <v>94</v>
      </c>
      <c r="W1384" s="1">
        <v>44622.508877314816</v>
      </c>
      <c r="X1384">
        <v>586</v>
      </c>
      <c r="Y1384">
        <v>57</v>
      </c>
      <c r="Z1384">
        <v>0</v>
      </c>
      <c r="AA1384">
        <v>57</v>
      </c>
      <c r="AB1384">
        <v>0</v>
      </c>
      <c r="AC1384">
        <v>41</v>
      </c>
      <c r="AD1384">
        <v>-57</v>
      </c>
      <c r="AE1384">
        <v>0</v>
      </c>
      <c r="AF1384">
        <v>0</v>
      </c>
      <c r="AG1384">
        <v>0</v>
      </c>
      <c r="AH1384" t="s">
        <v>106</v>
      </c>
      <c r="AI1384" s="1">
        <v>44622.690266203703</v>
      </c>
      <c r="AJ1384">
        <v>316</v>
      </c>
      <c r="AK1384">
        <v>1</v>
      </c>
      <c r="AL1384">
        <v>0</v>
      </c>
      <c r="AM1384">
        <v>1</v>
      </c>
      <c r="AN1384">
        <v>0</v>
      </c>
      <c r="AO1384">
        <v>0</v>
      </c>
      <c r="AP1384">
        <v>-58</v>
      </c>
      <c r="AQ1384">
        <v>0</v>
      </c>
      <c r="AR1384">
        <v>0</v>
      </c>
      <c r="AS1384">
        <v>0</v>
      </c>
      <c r="AT1384" t="s">
        <v>86</v>
      </c>
      <c r="AU1384" t="s">
        <v>86</v>
      </c>
      <c r="AV1384" t="s">
        <v>86</v>
      </c>
      <c r="AW1384" t="s">
        <v>86</v>
      </c>
      <c r="AX1384" t="s">
        <v>86</v>
      </c>
      <c r="AY1384" t="s">
        <v>86</v>
      </c>
      <c r="AZ1384" t="s">
        <v>86</v>
      </c>
      <c r="BA1384" t="s">
        <v>86</v>
      </c>
      <c r="BB1384" t="s">
        <v>86</v>
      </c>
      <c r="BC1384" t="s">
        <v>86</v>
      </c>
      <c r="BD1384" t="s">
        <v>86</v>
      </c>
      <c r="BE1384" t="s">
        <v>86</v>
      </c>
    </row>
    <row r="1385" spans="1:57" x14ac:dyDescent="0.45">
      <c r="A1385" t="s">
        <v>3009</v>
      </c>
      <c r="B1385" t="s">
        <v>77</v>
      </c>
      <c r="C1385" t="s">
        <v>3002</v>
      </c>
      <c r="D1385" t="s">
        <v>79</v>
      </c>
      <c r="E1385" s="2" t="str">
        <f>HYPERLINK("capsilon://?command=openfolder&amp;siteaddress=FAM.docvelocity-na8.net&amp;folderid=FX7BF1D3B4-C7D9-2AAD-B8CD-8B6FAF65E751","FX2203405")</f>
        <v>FX2203405</v>
      </c>
      <c r="F1385" t="s">
        <v>80</v>
      </c>
      <c r="G1385" t="s">
        <v>80</v>
      </c>
      <c r="H1385" t="s">
        <v>81</v>
      </c>
      <c r="I1385" t="s">
        <v>3010</v>
      </c>
      <c r="J1385">
        <v>0</v>
      </c>
      <c r="K1385" t="s">
        <v>83</v>
      </c>
      <c r="L1385" t="s">
        <v>84</v>
      </c>
      <c r="M1385" t="s">
        <v>85</v>
      </c>
      <c r="N1385">
        <v>2</v>
      </c>
      <c r="O1385" s="1">
        <v>44622.465081018519</v>
      </c>
      <c r="P1385" s="1">
        <v>44622.670648148145</v>
      </c>
      <c r="Q1385">
        <v>16040</v>
      </c>
      <c r="R1385">
        <v>1721</v>
      </c>
      <c r="S1385" t="b">
        <v>0</v>
      </c>
      <c r="T1385" t="s">
        <v>86</v>
      </c>
      <c r="U1385" t="b">
        <v>0</v>
      </c>
      <c r="V1385" t="s">
        <v>116</v>
      </c>
      <c r="W1385" s="1">
        <v>44622.51734953704</v>
      </c>
      <c r="X1385">
        <v>1295</v>
      </c>
      <c r="Y1385">
        <v>55</v>
      </c>
      <c r="Z1385">
        <v>0</v>
      </c>
      <c r="AA1385">
        <v>55</v>
      </c>
      <c r="AB1385">
        <v>0</v>
      </c>
      <c r="AC1385">
        <v>49</v>
      </c>
      <c r="AD1385">
        <v>-55</v>
      </c>
      <c r="AE1385">
        <v>0</v>
      </c>
      <c r="AF1385">
        <v>0</v>
      </c>
      <c r="AG1385">
        <v>0</v>
      </c>
      <c r="AH1385" t="s">
        <v>92</v>
      </c>
      <c r="AI1385" s="1">
        <v>44622.670648148145</v>
      </c>
      <c r="AJ1385">
        <v>426</v>
      </c>
      <c r="AK1385">
        <v>1</v>
      </c>
      <c r="AL1385">
        <v>0</v>
      </c>
      <c r="AM1385">
        <v>1</v>
      </c>
      <c r="AN1385">
        <v>0</v>
      </c>
      <c r="AO1385">
        <v>1</v>
      </c>
      <c r="AP1385">
        <v>-56</v>
      </c>
      <c r="AQ1385">
        <v>0</v>
      </c>
      <c r="AR1385">
        <v>0</v>
      </c>
      <c r="AS1385">
        <v>0</v>
      </c>
      <c r="AT1385" t="s">
        <v>86</v>
      </c>
      <c r="AU1385" t="s">
        <v>86</v>
      </c>
      <c r="AV1385" t="s">
        <v>86</v>
      </c>
      <c r="AW1385" t="s">
        <v>86</v>
      </c>
      <c r="AX1385" t="s">
        <v>86</v>
      </c>
      <c r="AY1385" t="s">
        <v>86</v>
      </c>
      <c r="AZ1385" t="s">
        <v>86</v>
      </c>
      <c r="BA1385" t="s">
        <v>86</v>
      </c>
      <c r="BB1385" t="s">
        <v>86</v>
      </c>
      <c r="BC1385" t="s">
        <v>86</v>
      </c>
      <c r="BD1385" t="s">
        <v>86</v>
      </c>
      <c r="BE1385" t="s">
        <v>86</v>
      </c>
    </row>
    <row r="1386" spans="1:57" x14ac:dyDescent="0.45">
      <c r="A1386" t="s">
        <v>3011</v>
      </c>
      <c r="B1386" t="s">
        <v>77</v>
      </c>
      <c r="C1386" t="s">
        <v>3002</v>
      </c>
      <c r="D1386" t="s">
        <v>79</v>
      </c>
      <c r="E1386" s="2" t="str">
        <f>HYPERLINK("capsilon://?command=openfolder&amp;siteaddress=FAM.docvelocity-na8.net&amp;folderid=FX7BF1D3B4-C7D9-2AAD-B8CD-8B6FAF65E751","FX2203405")</f>
        <v>FX2203405</v>
      </c>
      <c r="F1386" t="s">
        <v>80</v>
      </c>
      <c r="G1386" t="s">
        <v>80</v>
      </c>
      <c r="H1386" t="s">
        <v>81</v>
      </c>
      <c r="I1386" t="s">
        <v>3012</v>
      </c>
      <c r="J1386">
        <v>0</v>
      </c>
      <c r="K1386" t="s">
        <v>83</v>
      </c>
      <c r="L1386" t="s">
        <v>84</v>
      </c>
      <c r="M1386" t="s">
        <v>85</v>
      </c>
      <c r="N1386">
        <v>2</v>
      </c>
      <c r="O1386" s="1">
        <v>44622.465567129628</v>
      </c>
      <c r="P1386" s="1">
        <v>44622.688136574077</v>
      </c>
      <c r="Q1386">
        <v>18974</v>
      </c>
      <c r="R1386">
        <v>256</v>
      </c>
      <c r="S1386" t="b">
        <v>0</v>
      </c>
      <c r="T1386" t="s">
        <v>86</v>
      </c>
      <c r="U1386" t="b">
        <v>0</v>
      </c>
      <c r="V1386" t="s">
        <v>202</v>
      </c>
      <c r="W1386" s="1">
        <v>44622.504525462966</v>
      </c>
      <c r="X1386">
        <v>175</v>
      </c>
      <c r="Y1386">
        <v>21</v>
      </c>
      <c r="Z1386">
        <v>0</v>
      </c>
      <c r="AA1386">
        <v>21</v>
      </c>
      <c r="AB1386">
        <v>0</v>
      </c>
      <c r="AC1386">
        <v>11</v>
      </c>
      <c r="AD1386">
        <v>-21</v>
      </c>
      <c r="AE1386">
        <v>0</v>
      </c>
      <c r="AF1386">
        <v>0</v>
      </c>
      <c r="AG1386">
        <v>0</v>
      </c>
      <c r="AH1386" t="s">
        <v>122</v>
      </c>
      <c r="AI1386" s="1">
        <v>44622.688136574077</v>
      </c>
      <c r="AJ1386">
        <v>81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-21</v>
      </c>
      <c r="AQ1386">
        <v>0</v>
      </c>
      <c r="AR1386">
        <v>0</v>
      </c>
      <c r="AS1386">
        <v>0</v>
      </c>
      <c r="AT1386" t="s">
        <v>86</v>
      </c>
      <c r="AU1386" t="s">
        <v>86</v>
      </c>
      <c r="AV1386" t="s">
        <v>86</v>
      </c>
      <c r="AW1386" t="s">
        <v>86</v>
      </c>
      <c r="AX1386" t="s">
        <v>86</v>
      </c>
      <c r="AY1386" t="s">
        <v>86</v>
      </c>
      <c r="AZ1386" t="s">
        <v>86</v>
      </c>
      <c r="BA1386" t="s">
        <v>86</v>
      </c>
      <c r="BB1386" t="s">
        <v>86</v>
      </c>
      <c r="BC1386" t="s">
        <v>86</v>
      </c>
      <c r="BD1386" t="s">
        <v>86</v>
      </c>
      <c r="BE1386" t="s">
        <v>86</v>
      </c>
    </row>
    <row r="1387" spans="1:57" x14ac:dyDescent="0.45">
      <c r="A1387" t="s">
        <v>3013</v>
      </c>
      <c r="B1387" t="s">
        <v>77</v>
      </c>
      <c r="C1387" t="s">
        <v>3002</v>
      </c>
      <c r="D1387" t="s">
        <v>79</v>
      </c>
      <c r="E1387" s="2" t="str">
        <f>HYPERLINK("capsilon://?command=openfolder&amp;siteaddress=FAM.docvelocity-na8.net&amp;folderid=FX7BF1D3B4-C7D9-2AAD-B8CD-8B6FAF65E751","FX2203405")</f>
        <v>FX2203405</v>
      </c>
      <c r="F1387" t="s">
        <v>80</v>
      </c>
      <c r="G1387" t="s">
        <v>80</v>
      </c>
      <c r="H1387" t="s">
        <v>81</v>
      </c>
      <c r="I1387" t="s">
        <v>3014</v>
      </c>
      <c r="J1387">
        <v>0</v>
      </c>
      <c r="K1387" t="s">
        <v>83</v>
      </c>
      <c r="L1387" t="s">
        <v>84</v>
      </c>
      <c r="M1387" t="s">
        <v>85</v>
      </c>
      <c r="N1387">
        <v>2</v>
      </c>
      <c r="O1387" s="1">
        <v>44622.465648148151</v>
      </c>
      <c r="P1387" s="1">
        <v>44622.689016203702</v>
      </c>
      <c r="Q1387">
        <v>18995</v>
      </c>
      <c r="R1387">
        <v>304</v>
      </c>
      <c r="S1387" t="b">
        <v>0</v>
      </c>
      <c r="T1387" t="s">
        <v>86</v>
      </c>
      <c r="U1387" t="b">
        <v>0</v>
      </c>
      <c r="V1387" t="s">
        <v>202</v>
      </c>
      <c r="W1387" s="1">
        <v>44622.507187499999</v>
      </c>
      <c r="X1387">
        <v>229</v>
      </c>
      <c r="Y1387">
        <v>21</v>
      </c>
      <c r="Z1387">
        <v>0</v>
      </c>
      <c r="AA1387">
        <v>21</v>
      </c>
      <c r="AB1387">
        <v>0</v>
      </c>
      <c r="AC1387">
        <v>17</v>
      </c>
      <c r="AD1387">
        <v>-21</v>
      </c>
      <c r="AE1387">
        <v>0</v>
      </c>
      <c r="AF1387">
        <v>0</v>
      </c>
      <c r="AG1387">
        <v>0</v>
      </c>
      <c r="AH1387" t="s">
        <v>122</v>
      </c>
      <c r="AI1387" s="1">
        <v>44622.689016203702</v>
      </c>
      <c r="AJ1387">
        <v>75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-21</v>
      </c>
      <c r="AQ1387">
        <v>0</v>
      </c>
      <c r="AR1387">
        <v>0</v>
      </c>
      <c r="AS1387">
        <v>0</v>
      </c>
      <c r="AT1387" t="s">
        <v>86</v>
      </c>
      <c r="AU1387" t="s">
        <v>86</v>
      </c>
      <c r="AV1387" t="s">
        <v>86</v>
      </c>
      <c r="AW1387" t="s">
        <v>86</v>
      </c>
      <c r="AX1387" t="s">
        <v>86</v>
      </c>
      <c r="AY1387" t="s">
        <v>86</v>
      </c>
      <c r="AZ1387" t="s">
        <v>86</v>
      </c>
      <c r="BA1387" t="s">
        <v>86</v>
      </c>
      <c r="BB1387" t="s">
        <v>86</v>
      </c>
      <c r="BC1387" t="s">
        <v>86</v>
      </c>
      <c r="BD1387" t="s">
        <v>86</v>
      </c>
      <c r="BE1387" t="s">
        <v>86</v>
      </c>
    </row>
    <row r="1388" spans="1:57" x14ac:dyDescent="0.45">
      <c r="A1388" t="s">
        <v>3015</v>
      </c>
      <c r="B1388" t="s">
        <v>77</v>
      </c>
      <c r="C1388" t="s">
        <v>2960</v>
      </c>
      <c r="D1388" t="s">
        <v>79</v>
      </c>
      <c r="E1388" s="2" t="str">
        <f>HYPERLINK("capsilon://?command=openfolder&amp;siteaddress=FAM.docvelocity-na8.net&amp;folderid=FXDBBA3206-EA19-CAB4-D76B-632DF64E71B5","FX22036510")</f>
        <v>FX22036510</v>
      </c>
      <c r="F1388" t="s">
        <v>80</v>
      </c>
      <c r="G1388" t="s">
        <v>80</v>
      </c>
      <c r="H1388" t="s">
        <v>81</v>
      </c>
      <c r="I1388" t="s">
        <v>2963</v>
      </c>
      <c r="J1388">
        <v>0</v>
      </c>
      <c r="K1388" t="s">
        <v>83</v>
      </c>
      <c r="L1388" t="s">
        <v>84</v>
      </c>
      <c r="M1388" t="s">
        <v>85</v>
      </c>
      <c r="N1388">
        <v>2</v>
      </c>
      <c r="O1388" s="1">
        <v>44638.05395833333</v>
      </c>
      <c r="P1388" s="1">
        <v>44638.225671296299</v>
      </c>
      <c r="Q1388">
        <v>9120</v>
      </c>
      <c r="R1388">
        <v>5716</v>
      </c>
      <c r="S1388" t="b">
        <v>0</v>
      </c>
      <c r="T1388" t="s">
        <v>86</v>
      </c>
      <c r="U1388" t="b">
        <v>1</v>
      </c>
      <c r="V1388" t="s">
        <v>3016</v>
      </c>
      <c r="W1388" s="1">
        <v>44638.120034722226</v>
      </c>
      <c r="X1388">
        <v>4760</v>
      </c>
      <c r="Y1388">
        <v>74</v>
      </c>
      <c r="Z1388">
        <v>0</v>
      </c>
      <c r="AA1388">
        <v>74</v>
      </c>
      <c r="AB1388">
        <v>0</v>
      </c>
      <c r="AC1388">
        <v>65</v>
      </c>
      <c r="AD1388">
        <v>-74</v>
      </c>
      <c r="AE1388">
        <v>0</v>
      </c>
      <c r="AF1388">
        <v>0</v>
      </c>
      <c r="AG1388">
        <v>0</v>
      </c>
      <c r="AH1388" t="s">
        <v>257</v>
      </c>
      <c r="AI1388" s="1">
        <v>44638.225671296299</v>
      </c>
      <c r="AJ1388">
        <v>474</v>
      </c>
      <c r="AK1388">
        <v>5</v>
      </c>
      <c r="AL1388">
        <v>0</v>
      </c>
      <c r="AM1388">
        <v>5</v>
      </c>
      <c r="AN1388">
        <v>0</v>
      </c>
      <c r="AO1388">
        <v>4</v>
      </c>
      <c r="AP1388">
        <v>-79</v>
      </c>
      <c r="AQ1388">
        <v>0</v>
      </c>
      <c r="AR1388">
        <v>0</v>
      </c>
      <c r="AS1388">
        <v>0</v>
      </c>
      <c r="AT1388" t="s">
        <v>86</v>
      </c>
      <c r="AU1388" t="s">
        <v>86</v>
      </c>
      <c r="AV1388" t="s">
        <v>86</v>
      </c>
      <c r="AW1388" t="s">
        <v>86</v>
      </c>
      <c r="AX1388" t="s">
        <v>86</v>
      </c>
      <c r="AY1388" t="s">
        <v>86</v>
      </c>
      <c r="AZ1388" t="s">
        <v>86</v>
      </c>
      <c r="BA1388" t="s">
        <v>86</v>
      </c>
      <c r="BB1388" t="s">
        <v>86</v>
      </c>
      <c r="BC1388" t="s">
        <v>86</v>
      </c>
      <c r="BD1388" t="s">
        <v>86</v>
      </c>
      <c r="BE1388" t="s">
        <v>86</v>
      </c>
    </row>
    <row r="1389" spans="1:57" x14ac:dyDescent="0.45">
      <c r="A1389" t="s">
        <v>3017</v>
      </c>
      <c r="B1389" t="s">
        <v>77</v>
      </c>
      <c r="C1389" t="s">
        <v>2960</v>
      </c>
      <c r="D1389" t="s">
        <v>79</v>
      </c>
      <c r="E1389" s="2" t="str">
        <f>HYPERLINK("capsilon://?command=openfolder&amp;siteaddress=FAM.docvelocity-na8.net&amp;folderid=FXDBBA3206-EA19-CAB4-D76B-632DF64E71B5","FX22036510")</f>
        <v>FX22036510</v>
      </c>
      <c r="F1389" t="s">
        <v>80</v>
      </c>
      <c r="G1389" t="s">
        <v>80</v>
      </c>
      <c r="H1389" t="s">
        <v>81</v>
      </c>
      <c r="I1389" t="s">
        <v>2969</v>
      </c>
      <c r="J1389">
        <v>0</v>
      </c>
      <c r="K1389" t="s">
        <v>83</v>
      </c>
      <c r="L1389" t="s">
        <v>84</v>
      </c>
      <c r="M1389" t="s">
        <v>85</v>
      </c>
      <c r="N1389">
        <v>2</v>
      </c>
      <c r="O1389" s="1">
        <v>44638.065648148149</v>
      </c>
      <c r="P1389" s="1">
        <v>44638.226689814815</v>
      </c>
      <c r="Q1389">
        <v>6764</v>
      </c>
      <c r="R1389">
        <v>7150</v>
      </c>
      <c r="S1389" t="b">
        <v>0</v>
      </c>
      <c r="T1389" t="s">
        <v>86</v>
      </c>
      <c r="U1389" t="b">
        <v>1</v>
      </c>
      <c r="V1389" t="s">
        <v>2740</v>
      </c>
      <c r="W1389" s="1">
        <v>44638.144224537034</v>
      </c>
      <c r="X1389">
        <v>4951</v>
      </c>
      <c r="Y1389">
        <v>74</v>
      </c>
      <c r="Z1389">
        <v>0</v>
      </c>
      <c r="AA1389">
        <v>74</v>
      </c>
      <c r="AB1389">
        <v>0</v>
      </c>
      <c r="AC1389">
        <v>54</v>
      </c>
      <c r="AD1389">
        <v>-74</v>
      </c>
      <c r="AE1389">
        <v>0</v>
      </c>
      <c r="AF1389">
        <v>0</v>
      </c>
      <c r="AG1389">
        <v>0</v>
      </c>
      <c r="AH1389" t="s">
        <v>746</v>
      </c>
      <c r="AI1389" s="1">
        <v>44638.226689814815</v>
      </c>
      <c r="AJ1389">
        <v>454</v>
      </c>
      <c r="AK1389">
        <v>2</v>
      </c>
      <c r="AL1389">
        <v>0</v>
      </c>
      <c r="AM1389">
        <v>2</v>
      </c>
      <c r="AN1389">
        <v>0</v>
      </c>
      <c r="AO1389">
        <v>11</v>
      </c>
      <c r="AP1389">
        <v>-76</v>
      </c>
      <c r="AQ1389">
        <v>0</v>
      </c>
      <c r="AR1389">
        <v>0</v>
      </c>
      <c r="AS1389">
        <v>0</v>
      </c>
      <c r="AT1389" t="s">
        <v>86</v>
      </c>
      <c r="AU1389" t="s">
        <v>86</v>
      </c>
      <c r="AV1389" t="s">
        <v>86</v>
      </c>
      <c r="AW1389" t="s">
        <v>86</v>
      </c>
      <c r="AX1389" t="s">
        <v>86</v>
      </c>
      <c r="AY1389" t="s">
        <v>86</v>
      </c>
      <c r="AZ1389" t="s">
        <v>86</v>
      </c>
      <c r="BA1389" t="s">
        <v>86</v>
      </c>
      <c r="BB1389" t="s">
        <v>86</v>
      </c>
      <c r="BC1389" t="s">
        <v>86</v>
      </c>
      <c r="BD1389" t="s">
        <v>86</v>
      </c>
      <c r="BE1389" t="s">
        <v>86</v>
      </c>
    </row>
    <row r="1390" spans="1:57" x14ac:dyDescent="0.45">
      <c r="A1390" t="s">
        <v>3018</v>
      </c>
      <c r="B1390" t="s">
        <v>77</v>
      </c>
      <c r="C1390" t="s">
        <v>3002</v>
      </c>
      <c r="D1390" t="s">
        <v>79</v>
      </c>
      <c r="E1390" s="2" t="str">
        <f>HYPERLINK("capsilon://?command=openfolder&amp;siteaddress=FAM.docvelocity-na8.net&amp;folderid=FX7BF1D3B4-C7D9-2AAD-B8CD-8B6FAF65E751","FX2203405")</f>
        <v>FX2203405</v>
      </c>
      <c r="F1390" t="s">
        <v>80</v>
      </c>
      <c r="G1390" t="s">
        <v>80</v>
      </c>
      <c r="H1390" t="s">
        <v>81</v>
      </c>
      <c r="I1390" t="s">
        <v>3019</v>
      </c>
      <c r="J1390">
        <v>0</v>
      </c>
      <c r="K1390" t="s">
        <v>83</v>
      </c>
      <c r="L1390" t="s">
        <v>84</v>
      </c>
      <c r="M1390" t="s">
        <v>85</v>
      </c>
      <c r="N1390">
        <v>2</v>
      </c>
      <c r="O1390" s="1">
        <v>44622.465833333335</v>
      </c>
      <c r="P1390" s="1">
        <v>44622.689768518518</v>
      </c>
      <c r="Q1390">
        <v>18865</v>
      </c>
      <c r="R1390">
        <v>483</v>
      </c>
      <c r="S1390" t="b">
        <v>0</v>
      </c>
      <c r="T1390" t="s">
        <v>86</v>
      </c>
      <c r="U1390" t="b">
        <v>0</v>
      </c>
      <c r="V1390" t="s">
        <v>139</v>
      </c>
      <c r="W1390" s="1">
        <v>44622.509571759256</v>
      </c>
      <c r="X1390">
        <v>419</v>
      </c>
      <c r="Y1390">
        <v>21</v>
      </c>
      <c r="Z1390">
        <v>0</v>
      </c>
      <c r="AA1390">
        <v>21</v>
      </c>
      <c r="AB1390">
        <v>0</v>
      </c>
      <c r="AC1390">
        <v>10</v>
      </c>
      <c r="AD1390">
        <v>-21</v>
      </c>
      <c r="AE1390">
        <v>0</v>
      </c>
      <c r="AF1390">
        <v>0</v>
      </c>
      <c r="AG1390">
        <v>0</v>
      </c>
      <c r="AH1390" t="s">
        <v>122</v>
      </c>
      <c r="AI1390" s="1">
        <v>44622.689768518518</v>
      </c>
      <c r="AJ1390">
        <v>64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-21</v>
      </c>
      <c r="AQ1390">
        <v>0</v>
      </c>
      <c r="AR1390">
        <v>0</v>
      </c>
      <c r="AS1390">
        <v>0</v>
      </c>
      <c r="AT1390" t="s">
        <v>86</v>
      </c>
      <c r="AU1390" t="s">
        <v>86</v>
      </c>
      <c r="AV1390" t="s">
        <v>86</v>
      </c>
      <c r="AW1390" t="s">
        <v>86</v>
      </c>
      <c r="AX1390" t="s">
        <v>86</v>
      </c>
      <c r="AY1390" t="s">
        <v>86</v>
      </c>
      <c r="AZ1390" t="s">
        <v>86</v>
      </c>
      <c r="BA1390" t="s">
        <v>86</v>
      </c>
      <c r="BB1390" t="s">
        <v>86</v>
      </c>
      <c r="BC1390" t="s">
        <v>86</v>
      </c>
      <c r="BD1390" t="s">
        <v>86</v>
      </c>
      <c r="BE1390" t="s">
        <v>86</v>
      </c>
    </row>
    <row r="1391" spans="1:57" x14ac:dyDescent="0.45">
      <c r="A1391" t="s">
        <v>3020</v>
      </c>
      <c r="B1391" t="s">
        <v>77</v>
      </c>
      <c r="C1391" t="s">
        <v>2975</v>
      </c>
      <c r="D1391" t="s">
        <v>79</v>
      </c>
      <c r="E1391" s="2" t="str">
        <f>HYPERLINK("capsilon://?command=openfolder&amp;siteaddress=FAM.docvelocity-na8.net&amp;folderid=FXF2B43FB7-721E-20A5-6F0A-57A3A155C221","FX22035745")</f>
        <v>FX22035745</v>
      </c>
      <c r="F1391" t="s">
        <v>80</v>
      </c>
      <c r="G1391" t="s">
        <v>80</v>
      </c>
      <c r="H1391" t="s">
        <v>81</v>
      </c>
      <c r="I1391" t="s">
        <v>2976</v>
      </c>
      <c r="J1391">
        <v>508</v>
      </c>
      <c r="K1391" t="s">
        <v>83</v>
      </c>
      <c r="L1391" t="s">
        <v>84</v>
      </c>
      <c r="M1391" t="s">
        <v>85</v>
      </c>
      <c r="N1391">
        <v>2</v>
      </c>
      <c r="O1391" s="1">
        <v>44638.089108796295</v>
      </c>
      <c r="P1391" s="1">
        <v>44638.251076388886</v>
      </c>
      <c r="Q1391">
        <v>7735</v>
      </c>
      <c r="R1391">
        <v>6259</v>
      </c>
      <c r="S1391" t="b">
        <v>0</v>
      </c>
      <c r="T1391" t="s">
        <v>86</v>
      </c>
      <c r="U1391" t="b">
        <v>1</v>
      </c>
      <c r="V1391" t="s">
        <v>2733</v>
      </c>
      <c r="W1391" s="1">
        <v>44638.139907407407</v>
      </c>
      <c r="X1391">
        <v>4129</v>
      </c>
      <c r="Y1391">
        <v>481</v>
      </c>
      <c r="Z1391">
        <v>0</v>
      </c>
      <c r="AA1391">
        <v>481</v>
      </c>
      <c r="AB1391">
        <v>0</v>
      </c>
      <c r="AC1391">
        <v>73</v>
      </c>
      <c r="AD1391">
        <v>27</v>
      </c>
      <c r="AE1391">
        <v>0</v>
      </c>
      <c r="AF1391">
        <v>0</v>
      </c>
      <c r="AG1391">
        <v>0</v>
      </c>
      <c r="AH1391" t="s">
        <v>746</v>
      </c>
      <c r="AI1391" s="1">
        <v>44638.251076388886</v>
      </c>
      <c r="AJ1391">
        <v>2107</v>
      </c>
      <c r="AK1391">
        <v>39</v>
      </c>
      <c r="AL1391">
        <v>0</v>
      </c>
      <c r="AM1391">
        <v>39</v>
      </c>
      <c r="AN1391">
        <v>25</v>
      </c>
      <c r="AO1391">
        <v>37</v>
      </c>
      <c r="AP1391">
        <v>-12</v>
      </c>
      <c r="AQ1391">
        <v>0</v>
      </c>
      <c r="AR1391">
        <v>0</v>
      </c>
      <c r="AS1391">
        <v>0</v>
      </c>
      <c r="AT1391" t="s">
        <v>86</v>
      </c>
      <c r="AU1391" t="s">
        <v>86</v>
      </c>
      <c r="AV1391" t="s">
        <v>86</v>
      </c>
      <c r="AW1391" t="s">
        <v>86</v>
      </c>
      <c r="AX1391" t="s">
        <v>86</v>
      </c>
      <c r="AY1391" t="s">
        <v>86</v>
      </c>
      <c r="AZ1391" t="s">
        <v>86</v>
      </c>
      <c r="BA1391" t="s">
        <v>86</v>
      </c>
      <c r="BB1391" t="s">
        <v>86</v>
      </c>
      <c r="BC1391" t="s">
        <v>86</v>
      </c>
      <c r="BD1391" t="s">
        <v>86</v>
      </c>
      <c r="BE1391" t="s">
        <v>86</v>
      </c>
    </row>
    <row r="1392" spans="1:57" x14ac:dyDescent="0.45">
      <c r="A1392" t="s">
        <v>3021</v>
      </c>
      <c r="B1392" t="s">
        <v>77</v>
      </c>
      <c r="C1392" t="s">
        <v>3005</v>
      </c>
      <c r="D1392" t="s">
        <v>79</v>
      </c>
      <c r="E1392" s="2" t="str">
        <f>HYPERLINK("capsilon://?command=openfolder&amp;siteaddress=FAM.docvelocity-na8.net&amp;folderid=FX14703309-9171-93B5-ADFA-E64A6E7D3C21","FX22037798")</f>
        <v>FX22037798</v>
      </c>
      <c r="F1392" t="s">
        <v>80</v>
      </c>
      <c r="G1392" t="s">
        <v>80</v>
      </c>
      <c r="H1392" t="s">
        <v>81</v>
      </c>
      <c r="I1392" t="s">
        <v>3006</v>
      </c>
      <c r="J1392">
        <v>203</v>
      </c>
      <c r="K1392" t="s">
        <v>83</v>
      </c>
      <c r="L1392" t="s">
        <v>84</v>
      </c>
      <c r="M1392" t="s">
        <v>85</v>
      </c>
      <c r="N1392">
        <v>2</v>
      </c>
      <c r="O1392" s="1">
        <v>44638.112673611111</v>
      </c>
      <c r="P1392" s="1">
        <v>44638.251377314817</v>
      </c>
      <c r="Q1392">
        <v>10831</v>
      </c>
      <c r="R1392">
        <v>1153</v>
      </c>
      <c r="S1392" t="b">
        <v>0</v>
      </c>
      <c r="T1392" t="s">
        <v>86</v>
      </c>
      <c r="U1392" t="b">
        <v>1</v>
      </c>
      <c r="V1392" t="s">
        <v>1963</v>
      </c>
      <c r="W1392" s="1">
        <v>44638.12122685185</v>
      </c>
      <c r="X1392">
        <v>653</v>
      </c>
      <c r="Y1392">
        <v>183</v>
      </c>
      <c r="Z1392">
        <v>0</v>
      </c>
      <c r="AA1392">
        <v>183</v>
      </c>
      <c r="AB1392">
        <v>0</v>
      </c>
      <c r="AC1392">
        <v>24</v>
      </c>
      <c r="AD1392">
        <v>20</v>
      </c>
      <c r="AE1392">
        <v>0</v>
      </c>
      <c r="AF1392">
        <v>0</v>
      </c>
      <c r="AG1392">
        <v>0</v>
      </c>
      <c r="AH1392" t="s">
        <v>257</v>
      </c>
      <c r="AI1392" s="1">
        <v>44638.251377314817</v>
      </c>
      <c r="AJ1392">
        <v>500</v>
      </c>
      <c r="AK1392">
        <v>3</v>
      </c>
      <c r="AL1392">
        <v>0</v>
      </c>
      <c r="AM1392">
        <v>3</v>
      </c>
      <c r="AN1392">
        <v>0</v>
      </c>
      <c r="AO1392">
        <v>2</v>
      </c>
      <c r="AP1392">
        <v>17</v>
      </c>
      <c r="AQ1392">
        <v>0</v>
      </c>
      <c r="AR1392">
        <v>0</v>
      </c>
      <c r="AS1392">
        <v>0</v>
      </c>
      <c r="AT1392" t="s">
        <v>86</v>
      </c>
      <c r="AU1392" t="s">
        <v>86</v>
      </c>
      <c r="AV1392" t="s">
        <v>86</v>
      </c>
      <c r="AW1392" t="s">
        <v>86</v>
      </c>
      <c r="AX1392" t="s">
        <v>86</v>
      </c>
      <c r="AY1392" t="s">
        <v>86</v>
      </c>
      <c r="AZ1392" t="s">
        <v>86</v>
      </c>
      <c r="BA1392" t="s">
        <v>86</v>
      </c>
      <c r="BB1392" t="s">
        <v>86</v>
      </c>
      <c r="BC1392" t="s">
        <v>86</v>
      </c>
      <c r="BD1392" t="s">
        <v>86</v>
      </c>
      <c r="BE1392" t="s">
        <v>86</v>
      </c>
    </row>
    <row r="1393" spans="1:57" x14ac:dyDescent="0.45">
      <c r="A1393" t="s">
        <v>3022</v>
      </c>
      <c r="B1393" t="s">
        <v>77</v>
      </c>
      <c r="C1393" t="s">
        <v>3002</v>
      </c>
      <c r="D1393" t="s">
        <v>79</v>
      </c>
      <c r="E1393" s="2" t="str">
        <f>HYPERLINK("capsilon://?command=openfolder&amp;siteaddress=FAM.docvelocity-na8.net&amp;folderid=FX7BF1D3B4-C7D9-2AAD-B8CD-8B6FAF65E751","FX2203405")</f>
        <v>FX2203405</v>
      </c>
      <c r="F1393" t="s">
        <v>80</v>
      </c>
      <c r="G1393" t="s">
        <v>80</v>
      </c>
      <c r="H1393" t="s">
        <v>81</v>
      </c>
      <c r="I1393" t="s">
        <v>3023</v>
      </c>
      <c r="J1393">
        <v>0</v>
      </c>
      <c r="K1393" t="s">
        <v>83</v>
      </c>
      <c r="L1393" t="s">
        <v>84</v>
      </c>
      <c r="M1393" t="s">
        <v>85</v>
      </c>
      <c r="N1393">
        <v>2</v>
      </c>
      <c r="O1393" s="1">
        <v>44622.465925925928</v>
      </c>
      <c r="P1393" s="1">
        <v>44622.690358796295</v>
      </c>
      <c r="Q1393">
        <v>18943</v>
      </c>
      <c r="R1393">
        <v>448</v>
      </c>
      <c r="S1393" t="b">
        <v>0</v>
      </c>
      <c r="T1393" t="s">
        <v>86</v>
      </c>
      <c r="U1393" t="b">
        <v>0</v>
      </c>
      <c r="V1393" t="s">
        <v>94</v>
      </c>
      <c r="W1393" s="1">
        <v>44622.509421296294</v>
      </c>
      <c r="X1393">
        <v>398</v>
      </c>
      <c r="Y1393">
        <v>21</v>
      </c>
      <c r="Z1393">
        <v>0</v>
      </c>
      <c r="AA1393">
        <v>21</v>
      </c>
      <c r="AB1393">
        <v>0</v>
      </c>
      <c r="AC1393">
        <v>17</v>
      </c>
      <c r="AD1393">
        <v>-21</v>
      </c>
      <c r="AE1393">
        <v>0</v>
      </c>
      <c r="AF1393">
        <v>0</v>
      </c>
      <c r="AG1393">
        <v>0</v>
      </c>
      <c r="AH1393" t="s">
        <v>122</v>
      </c>
      <c r="AI1393" s="1">
        <v>44622.690358796295</v>
      </c>
      <c r="AJ1393">
        <v>50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-21</v>
      </c>
      <c r="AQ1393">
        <v>0</v>
      </c>
      <c r="AR1393">
        <v>0</v>
      </c>
      <c r="AS1393">
        <v>0</v>
      </c>
      <c r="AT1393" t="s">
        <v>86</v>
      </c>
      <c r="AU1393" t="s">
        <v>86</v>
      </c>
      <c r="AV1393" t="s">
        <v>86</v>
      </c>
      <c r="AW1393" t="s">
        <v>86</v>
      </c>
      <c r="AX1393" t="s">
        <v>86</v>
      </c>
      <c r="AY1393" t="s">
        <v>86</v>
      </c>
      <c r="AZ1393" t="s">
        <v>86</v>
      </c>
      <c r="BA1393" t="s">
        <v>86</v>
      </c>
      <c r="BB1393" t="s">
        <v>86</v>
      </c>
      <c r="BC1393" t="s">
        <v>86</v>
      </c>
      <c r="BD1393" t="s">
        <v>86</v>
      </c>
      <c r="BE1393" t="s">
        <v>86</v>
      </c>
    </row>
    <row r="1394" spans="1:57" x14ac:dyDescent="0.45">
      <c r="A1394" t="s">
        <v>3024</v>
      </c>
      <c r="B1394" t="s">
        <v>77</v>
      </c>
      <c r="C1394" t="s">
        <v>3002</v>
      </c>
      <c r="D1394" t="s">
        <v>79</v>
      </c>
      <c r="E1394" s="2" t="str">
        <f>HYPERLINK("capsilon://?command=openfolder&amp;siteaddress=FAM.docvelocity-na8.net&amp;folderid=FX7BF1D3B4-C7D9-2AAD-B8CD-8B6FAF65E751","FX2203405")</f>
        <v>FX2203405</v>
      </c>
      <c r="F1394" t="s">
        <v>80</v>
      </c>
      <c r="G1394" t="s">
        <v>80</v>
      </c>
      <c r="H1394" t="s">
        <v>81</v>
      </c>
      <c r="I1394" t="s">
        <v>3025</v>
      </c>
      <c r="J1394">
        <v>0</v>
      </c>
      <c r="K1394" t="s">
        <v>83</v>
      </c>
      <c r="L1394" t="s">
        <v>84</v>
      </c>
      <c r="M1394" t="s">
        <v>85</v>
      </c>
      <c r="N1394">
        <v>2</v>
      </c>
      <c r="O1394" s="1">
        <v>44622.46603009259</v>
      </c>
      <c r="P1394" s="1">
        <v>44622.69085648148</v>
      </c>
      <c r="Q1394">
        <v>19150</v>
      </c>
      <c r="R1394">
        <v>275</v>
      </c>
      <c r="S1394" t="b">
        <v>0</v>
      </c>
      <c r="T1394" t="s">
        <v>86</v>
      </c>
      <c r="U1394" t="b">
        <v>0</v>
      </c>
      <c r="V1394" t="s">
        <v>139</v>
      </c>
      <c r="W1394" s="1">
        <v>44622.507557870369</v>
      </c>
      <c r="X1394">
        <v>219</v>
      </c>
      <c r="Y1394">
        <v>21</v>
      </c>
      <c r="Z1394">
        <v>0</v>
      </c>
      <c r="AA1394">
        <v>21</v>
      </c>
      <c r="AB1394">
        <v>0</v>
      </c>
      <c r="AC1394">
        <v>9</v>
      </c>
      <c r="AD1394">
        <v>-21</v>
      </c>
      <c r="AE1394">
        <v>0</v>
      </c>
      <c r="AF1394">
        <v>0</v>
      </c>
      <c r="AG1394">
        <v>0</v>
      </c>
      <c r="AH1394" t="s">
        <v>122</v>
      </c>
      <c r="AI1394" s="1">
        <v>44622.69085648148</v>
      </c>
      <c r="AJ1394">
        <v>42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-21</v>
      </c>
      <c r="AQ1394">
        <v>0</v>
      </c>
      <c r="AR1394">
        <v>0</v>
      </c>
      <c r="AS1394">
        <v>0</v>
      </c>
      <c r="AT1394" t="s">
        <v>86</v>
      </c>
      <c r="AU1394" t="s">
        <v>86</v>
      </c>
      <c r="AV1394" t="s">
        <v>86</v>
      </c>
      <c r="AW1394" t="s">
        <v>86</v>
      </c>
      <c r="AX1394" t="s">
        <v>86</v>
      </c>
      <c r="AY1394" t="s">
        <v>86</v>
      </c>
      <c r="AZ1394" t="s">
        <v>86</v>
      </c>
      <c r="BA1394" t="s">
        <v>86</v>
      </c>
      <c r="BB1394" t="s">
        <v>86</v>
      </c>
      <c r="BC1394" t="s">
        <v>86</v>
      </c>
      <c r="BD1394" t="s">
        <v>86</v>
      </c>
      <c r="BE1394" t="s">
        <v>86</v>
      </c>
    </row>
    <row r="1395" spans="1:57" x14ac:dyDescent="0.45">
      <c r="A1395" t="s">
        <v>3026</v>
      </c>
      <c r="B1395" t="s">
        <v>77</v>
      </c>
      <c r="C1395" t="s">
        <v>1533</v>
      </c>
      <c r="D1395" t="s">
        <v>79</v>
      </c>
      <c r="E1395" s="2" t="str">
        <f>HYPERLINK("capsilon://?command=openfolder&amp;siteaddress=FAM.docvelocity-na8.net&amp;folderid=FXB5145CF9-5F4B-2EA5-9CB6-3DD7FE848D45","FX22025193")</f>
        <v>FX22025193</v>
      </c>
      <c r="F1395" t="s">
        <v>80</v>
      </c>
      <c r="G1395" t="s">
        <v>80</v>
      </c>
      <c r="H1395" t="s">
        <v>81</v>
      </c>
      <c r="I1395" t="s">
        <v>3027</v>
      </c>
      <c r="J1395">
        <v>0</v>
      </c>
      <c r="K1395" t="s">
        <v>83</v>
      </c>
      <c r="L1395" t="s">
        <v>84</v>
      </c>
      <c r="M1395" t="s">
        <v>85</v>
      </c>
      <c r="N1395">
        <v>2</v>
      </c>
      <c r="O1395" s="1">
        <v>44638.380196759259</v>
      </c>
      <c r="P1395" s="1">
        <v>44638.388078703705</v>
      </c>
      <c r="Q1395">
        <v>561</v>
      </c>
      <c r="R1395">
        <v>120</v>
      </c>
      <c r="S1395" t="b">
        <v>0</v>
      </c>
      <c r="T1395" t="s">
        <v>86</v>
      </c>
      <c r="U1395" t="b">
        <v>0</v>
      </c>
      <c r="V1395" t="s">
        <v>1982</v>
      </c>
      <c r="W1395" s="1">
        <v>44638.381180555552</v>
      </c>
      <c r="X1395">
        <v>43</v>
      </c>
      <c r="Y1395">
        <v>0</v>
      </c>
      <c r="Z1395">
        <v>0</v>
      </c>
      <c r="AA1395">
        <v>0</v>
      </c>
      <c r="AB1395">
        <v>9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 t="s">
        <v>118</v>
      </c>
      <c r="AI1395" s="1">
        <v>44638.388078703705</v>
      </c>
      <c r="AJ1395">
        <v>77</v>
      </c>
      <c r="AK1395">
        <v>0</v>
      </c>
      <c r="AL1395">
        <v>0</v>
      </c>
      <c r="AM1395">
        <v>0</v>
      </c>
      <c r="AN1395">
        <v>9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 t="s">
        <v>86</v>
      </c>
      <c r="AU1395" t="s">
        <v>86</v>
      </c>
      <c r="AV1395" t="s">
        <v>86</v>
      </c>
      <c r="AW1395" t="s">
        <v>86</v>
      </c>
      <c r="AX1395" t="s">
        <v>86</v>
      </c>
      <c r="AY1395" t="s">
        <v>86</v>
      </c>
      <c r="AZ1395" t="s">
        <v>86</v>
      </c>
      <c r="BA1395" t="s">
        <v>86</v>
      </c>
      <c r="BB1395" t="s">
        <v>86</v>
      </c>
      <c r="BC1395" t="s">
        <v>86</v>
      </c>
      <c r="BD1395" t="s">
        <v>86</v>
      </c>
      <c r="BE1395" t="s">
        <v>86</v>
      </c>
    </row>
    <row r="1396" spans="1:57" x14ac:dyDescent="0.45">
      <c r="A1396" t="s">
        <v>3028</v>
      </c>
      <c r="B1396" t="s">
        <v>77</v>
      </c>
      <c r="C1396" t="s">
        <v>2377</v>
      </c>
      <c r="D1396" t="s">
        <v>79</v>
      </c>
      <c r="E1396" s="2" t="str">
        <f>HYPERLINK("capsilon://?command=openfolder&amp;siteaddress=FAM.docvelocity-na8.net&amp;folderid=FX0CD1F446-5E60-5C8D-23DA-43811EE7660A","FX22035502")</f>
        <v>FX22035502</v>
      </c>
      <c r="F1396" t="s">
        <v>80</v>
      </c>
      <c r="G1396" t="s">
        <v>80</v>
      </c>
      <c r="H1396" t="s">
        <v>81</v>
      </c>
      <c r="I1396" t="s">
        <v>3029</v>
      </c>
      <c r="J1396">
        <v>0</v>
      </c>
      <c r="K1396" t="s">
        <v>83</v>
      </c>
      <c r="L1396" t="s">
        <v>84</v>
      </c>
      <c r="M1396" t="s">
        <v>85</v>
      </c>
      <c r="N1396">
        <v>2</v>
      </c>
      <c r="O1396" s="1">
        <v>44638.395995370367</v>
      </c>
      <c r="P1396" s="1">
        <v>44638.400243055556</v>
      </c>
      <c r="Q1396">
        <v>71</v>
      </c>
      <c r="R1396">
        <v>296</v>
      </c>
      <c r="S1396" t="b">
        <v>0</v>
      </c>
      <c r="T1396" t="s">
        <v>86</v>
      </c>
      <c r="U1396" t="b">
        <v>0</v>
      </c>
      <c r="V1396" t="s">
        <v>1982</v>
      </c>
      <c r="W1396" s="1">
        <v>44638.397662037038</v>
      </c>
      <c r="X1396">
        <v>127</v>
      </c>
      <c r="Y1396">
        <v>9</v>
      </c>
      <c r="Z1396">
        <v>0</v>
      </c>
      <c r="AA1396">
        <v>9</v>
      </c>
      <c r="AB1396">
        <v>0</v>
      </c>
      <c r="AC1396">
        <v>1</v>
      </c>
      <c r="AD1396">
        <v>-9</v>
      </c>
      <c r="AE1396">
        <v>0</v>
      </c>
      <c r="AF1396">
        <v>0</v>
      </c>
      <c r="AG1396">
        <v>0</v>
      </c>
      <c r="AH1396" t="s">
        <v>152</v>
      </c>
      <c r="AI1396" s="1">
        <v>44638.400243055556</v>
      </c>
      <c r="AJ1396">
        <v>169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-9</v>
      </c>
      <c r="AQ1396">
        <v>0</v>
      </c>
      <c r="AR1396">
        <v>0</v>
      </c>
      <c r="AS1396">
        <v>0</v>
      </c>
      <c r="AT1396" t="s">
        <v>86</v>
      </c>
      <c r="AU1396" t="s">
        <v>86</v>
      </c>
      <c r="AV1396" t="s">
        <v>86</v>
      </c>
      <c r="AW1396" t="s">
        <v>86</v>
      </c>
      <c r="AX1396" t="s">
        <v>86</v>
      </c>
      <c r="AY1396" t="s">
        <v>86</v>
      </c>
      <c r="AZ1396" t="s">
        <v>86</v>
      </c>
      <c r="BA1396" t="s">
        <v>86</v>
      </c>
      <c r="BB1396" t="s">
        <v>86</v>
      </c>
      <c r="BC1396" t="s">
        <v>86</v>
      </c>
      <c r="BD1396" t="s">
        <v>86</v>
      </c>
      <c r="BE1396" t="s">
        <v>86</v>
      </c>
    </row>
    <row r="1397" spans="1:57" x14ac:dyDescent="0.45">
      <c r="A1397" t="s">
        <v>3030</v>
      </c>
      <c r="B1397" t="s">
        <v>77</v>
      </c>
      <c r="C1397" t="s">
        <v>3031</v>
      </c>
      <c r="D1397" t="s">
        <v>79</v>
      </c>
      <c r="E1397" s="2" t="str">
        <f>HYPERLINK("capsilon://?command=openfolder&amp;siteaddress=FAM.docvelocity-na8.net&amp;folderid=FX5D79AA66-A725-9A14-9E8E-DD3BE1302928","FX22025049")</f>
        <v>FX22025049</v>
      </c>
      <c r="F1397" t="s">
        <v>80</v>
      </c>
      <c r="G1397" t="s">
        <v>80</v>
      </c>
      <c r="H1397" t="s">
        <v>81</v>
      </c>
      <c r="I1397" t="s">
        <v>3032</v>
      </c>
      <c r="J1397">
        <v>0</v>
      </c>
      <c r="K1397" t="s">
        <v>83</v>
      </c>
      <c r="L1397" t="s">
        <v>84</v>
      </c>
      <c r="M1397" t="s">
        <v>85</v>
      </c>
      <c r="N1397">
        <v>2</v>
      </c>
      <c r="O1397" s="1">
        <v>44638.434467592589</v>
      </c>
      <c r="P1397" s="1">
        <v>44638.468182870369</v>
      </c>
      <c r="Q1397">
        <v>1465</v>
      </c>
      <c r="R1397">
        <v>1448</v>
      </c>
      <c r="S1397" t="b">
        <v>0</v>
      </c>
      <c r="T1397" t="s">
        <v>86</v>
      </c>
      <c r="U1397" t="b">
        <v>0</v>
      </c>
      <c r="V1397" t="s">
        <v>1982</v>
      </c>
      <c r="W1397" s="1">
        <v>44638.455868055556</v>
      </c>
      <c r="X1397">
        <v>1061</v>
      </c>
      <c r="Y1397">
        <v>52</v>
      </c>
      <c r="Z1397">
        <v>0</v>
      </c>
      <c r="AA1397">
        <v>52</v>
      </c>
      <c r="AB1397">
        <v>0</v>
      </c>
      <c r="AC1397">
        <v>26</v>
      </c>
      <c r="AD1397">
        <v>-52</v>
      </c>
      <c r="AE1397">
        <v>0</v>
      </c>
      <c r="AF1397">
        <v>0</v>
      </c>
      <c r="AG1397">
        <v>0</v>
      </c>
      <c r="AH1397" t="s">
        <v>257</v>
      </c>
      <c r="AI1397" s="1">
        <v>44638.468182870369</v>
      </c>
      <c r="AJ1397">
        <v>380</v>
      </c>
      <c r="AK1397">
        <v>3</v>
      </c>
      <c r="AL1397">
        <v>0</v>
      </c>
      <c r="AM1397">
        <v>3</v>
      </c>
      <c r="AN1397">
        <v>0</v>
      </c>
      <c r="AO1397">
        <v>1</v>
      </c>
      <c r="AP1397">
        <v>-55</v>
      </c>
      <c r="AQ1397">
        <v>0</v>
      </c>
      <c r="AR1397">
        <v>0</v>
      </c>
      <c r="AS1397">
        <v>0</v>
      </c>
      <c r="AT1397" t="s">
        <v>86</v>
      </c>
      <c r="AU1397" t="s">
        <v>86</v>
      </c>
      <c r="AV1397" t="s">
        <v>86</v>
      </c>
      <c r="AW1397" t="s">
        <v>86</v>
      </c>
      <c r="AX1397" t="s">
        <v>86</v>
      </c>
      <c r="AY1397" t="s">
        <v>86</v>
      </c>
      <c r="AZ1397" t="s">
        <v>86</v>
      </c>
      <c r="BA1397" t="s">
        <v>86</v>
      </c>
      <c r="BB1397" t="s">
        <v>86</v>
      </c>
      <c r="BC1397" t="s">
        <v>86</v>
      </c>
      <c r="BD1397" t="s">
        <v>86</v>
      </c>
      <c r="BE1397" t="s">
        <v>86</v>
      </c>
    </row>
    <row r="1398" spans="1:57" x14ac:dyDescent="0.45">
      <c r="A1398" t="s">
        <v>3033</v>
      </c>
      <c r="B1398" t="s">
        <v>77</v>
      </c>
      <c r="C1398" t="s">
        <v>823</v>
      </c>
      <c r="D1398" t="s">
        <v>79</v>
      </c>
      <c r="E1398" s="2" t="str">
        <f>HYPERLINK("capsilon://?command=openfolder&amp;siteaddress=FAM.docvelocity-na8.net&amp;folderid=FXD44635F7-7D34-F12C-3D27-B101B9B41849","FX22026756")</f>
        <v>FX22026756</v>
      </c>
      <c r="F1398" t="s">
        <v>80</v>
      </c>
      <c r="G1398" t="s">
        <v>80</v>
      </c>
      <c r="H1398" t="s">
        <v>81</v>
      </c>
      <c r="I1398" t="s">
        <v>3034</v>
      </c>
      <c r="J1398">
        <v>0</v>
      </c>
      <c r="K1398" t="s">
        <v>83</v>
      </c>
      <c r="L1398" t="s">
        <v>84</v>
      </c>
      <c r="M1398" t="s">
        <v>85</v>
      </c>
      <c r="N1398">
        <v>2</v>
      </c>
      <c r="O1398" s="1">
        <v>44638.442870370367</v>
      </c>
      <c r="P1398" s="1">
        <v>44638.447256944448</v>
      </c>
      <c r="Q1398">
        <v>308</v>
      </c>
      <c r="R1398">
        <v>71</v>
      </c>
      <c r="S1398" t="b">
        <v>0</v>
      </c>
      <c r="T1398" t="s">
        <v>86</v>
      </c>
      <c r="U1398" t="b">
        <v>0</v>
      </c>
      <c r="V1398" t="s">
        <v>1952</v>
      </c>
      <c r="W1398" s="1">
        <v>44638.44431712963</v>
      </c>
      <c r="X1398">
        <v>44</v>
      </c>
      <c r="Y1398">
        <v>0</v>
      </c>
      <c r="Z1398">
        <v>0</v>
      </c>
      <c r="AA1398">
        <v>0</v>
      </c>
      <c r="AB1398">
        <v>37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 t="s">
        <v>257</v>
      </c>
      <c r="AI1398" s="1">
        <v>44638.447256944448</v>
      </c>
      <c r="AJ1398">
        <v>27</v>
      </c>
      <c r="AK1398">
        <v>0</v>
      </c>
      <c r="AL1398">
        <v>0</v>
      </c>
      <c r="AM1398">
        <v>0</v>
      </c>
      <c r="AN1398">
        <v>37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 t="s">
        <v>86</v>
      </c>
      <c r="AU1398" t="s">
        <v>86</v>
      </c>
      <c r="AV1398" t="s">
        <v>86</v>
      </c>
      <c r="AW1398" t="s">
        <v>86</v>
      </c>
      <c r="AX1398" t="s">
        <v>86</v>
      </c>
      <c r="AY1398" t="s">
        <v>86</v>
      </c>
      <c r="AZ1398" t="s">
        <v>86</v>
      </c>
      <c r="BA1398" t="s">
        <v>86</v>
      </c>
      <c r="BB1398" t="s">
        <v>86</v>
      </c>
      <c r="BC1398" t="s">
        <v>86</v>
      </c>
      <c r="BD1398" t="s">
        <v>86</v>
      </c>
      <c r="BE1398" t="s">
        <v>86</v>
      </c>
    </row>
    <row r="1399" spans="1:57" x14ac:dyDescent="0.45">
      <c r="A1399" t="s">
        <v>3035</v>
      </c>
      <c r="B1399" t="s">
        <v>77</v>
      </c>
      <c r="C1399" t="s">
        <v>1427</v>
      </c>
      <c r="D1399" t="s">
        <v>79</v>
      </c>
      <c r="E1399" s="2" t="str">
        <f>HYPERLINK("capsilon://?command=openfolder&amp;siteaddress=FAM.docvelocity-na8.net&amp;folderid=FXEB2DB94E-8DE6-DDC7-13F9-DC6760C2CD19","FX22034915")</f>
        <v>FX22034915</v>
      </c>
      <c r="F1399" t="s">
        <v>80</v>
      </c>
      <c r="G1399" t="s">
        <v>80</v>
      </c>
      <c r="H1399" t="s">
        <v>81</v>
      </c>
      <c r="I1399" t="s">
        <v>3036</v>
      </c>
      <c r="J1399">
        <v>0</v>
      </c>
      <c r="K1399" t="s">
        <v>83</v>
      </c>
      <c r="L1399" t="s">
        <v>84</v>
      </c>
      <c r="M1399" t="s">
        <v>85</v>
      </c>
      <c r="N1399">
        <v>1</v>
      </c>
      <c r="O1399" s="1">
        <v>44638.4999537037</v>
      </c>
      <c r="P1399" s="1">
        <v>44638.502245370371</v>
      </c>
      <c r="Q1399">
        <v>85</v>
      </c>
      <c r="R1399">
        <v>113</v>
      </c>
      <c r="S1399" t="b">
        <v>0</v>
      </c>
      <c r="T1399" t="s">
        <v>86</v>
      </c>
      <c r="U1399" t="b">
        <v>0</v>
      </c>
      <c r="V1399" t="s">
        <v>1900</v>
      </c>
      <c r="W1399" s="1">
        <v>44638.502245370371</v>
      </c>
      <c r="X1399">
        <v>76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52</v>
      </c>
      <c r="AF1399">
        <v>0</v>
      </c>
      <c r="AG1399">
        <v>1</v>
      </c>
      <c r="AH1399" t="s">
        <v>86</v>
      </c>
      <c r="AI1399" t="s">
        <v>86</v>
      </c>
      <c r="AJ1399" t="s">
        <v>86</v>
      </c>
      <c r="AK1399" t="s">
        <v>86</v>
      </c>
      <c r="AL1399" t="s">
        <v>86</v>
      </c>
      <c r="AM1399" t="s">
        <v>86</v>
      </c>
      <c r="AN1399" t="s">
        <v>86</v>
      </c>
      <c r="AO1399" t="s">
        <v>86</v>
      </c>
      <c r="AP1399" t="s">
        <v>86</v>
      </c>
      <c r="AQ1399" t="s">
        <v>86</v>
      </c>
      <c r="AR1399" t="s">
        <v>86</v>
      </c>
      <c r="AS1399" t="s">
        <v>86</v>
      </c>
      <c r="AT1399" t="s">
        <v>86</v>
      </c>
      <c r="AU1399" t="s">
        <v>86</v>
      </c>
      <c r="AV1399" t="s">
        <v>86</v>
      </c>
      <c r="AW1399" t="s">
        <v>86</v>
      </c>
      <c r="AX1399" t="s">
        <v>86</v>
      </c>
      <c r="AY1399" t="s">
        <v>86</v>
      </c>
      <c r="AZ1399" t="s">
        <v>86</v>
      </c>
      <c r="BA1399" t="s">
        <v>86</v>
      </c>
      <c r="BB1399" t="s">
        <v>86</v>
      </c>
      <c r="BC1399" t="s">
        <v>86</v>
      </c>
      <c r="BD1399" t="s">
        <v>86</v>
      </c>
      <c r="BE1399" t="s">
        <v>86</v>
      </c>
    </row>
    <row r="1400" spans="1:57" x14ac:dyDescent="0.45">
      <c r="A1400" t="s">
        <v>3037</v>
      </c>
      <c r="B1400" t="s">
        <v>77</v>
      </c>
      <c r="C1400" t="s">
        <v>1427</v>
      </c>
      <c r="D1400" t="s">
        <v>79</v>
      </c>
      <c r="E1400" s="2" t="str">
        <f>HYPERLINK("capsilon://?command=openfolder&amp;siteaddress=FAM.docvelocity-na8.net&amp;folderid=FXEB2DB94E-8DE6-DDC7-13F9-DC6760C2CD19","FX22034915")</f>
        <v>FX22034915</v>
      </c>
      <c r="F1400" t="s">
        <v>80</v>
      </c>
      <c r="G1400" t="s">
        <v>80</v>
      </c>
      <c r="H1400" t="s">
        <v>81</v>
      </c>
      <c r="I1400" t="s">
        <v>3036</v>
      </c>
      <c r="J1400">
        <v>0</v>
      </c>
      <c r="K1400" t="s">
        <v>83</v>
      </c>
      <c r="L1400" t="s">
        <v>84</v>
      </c>
      <c r="M1400" t="s">
        <v>85</v>
      </c>
      <c r="N1400">
        <v>2</v>
      </c>
      <c r="O1400" s="1">
        <v>44638.502685185187</v>
      </c>
      <c r="P1400" s="1">
        <v>44638.509270833332</v>
      </c>
      <c r="Q1400">
        <v>87</v>
      </c>
      <c r="R1400">
        <v>482</v>
      </c>
      <c r="S1400" t="b">
        <v>0</v>
      </c>
      <c r="T1400" t="s">
        <v>86</v>
      </c>
      <c r="U1400" t="b">
        <v>1</v>
      </c>
      <c r="V1400" t="s">
        <v>1900</v>
      </c>
      <c r="W1400" s="1">
        <v>44638.505844907406</v>
      </c>
      <c r="X1400">
        <v>272</v>
      </c>
      <c r="Y1400">
        <v>37</v>
      </c>
      <c r="Z1400">
        <v>0</v>
      </c>
      <c r="AA1400">
        <v>37</v>
      </c>
      <c r="AB1400">
        <v>0</v>
      </c>
      <c r="AC1400">
        <v>16</v>
      </c>
      <c r="AD1400">
        <v>-37</v>
      </c>
      <c r="AE1400">
        <v>0</v>
      </c>
      <c r="AF1400">
        <v>0</v>
      </c>
      <c r="AG1400">
        <v>0</v>
      </c>
      <c r="AH1400" t="s">
        <v>207</v>
      </c>
      <c r="AI1400" s="1">
        <v>44638.509270833332</v>
      </c>
      <c r="AJ1400">
        <v>210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-37</v>
      </c>
      <c r="AQ1400">
        <v>0</v>
      </c>
      <c r="AR1400">
        <v>0</v>
      </c>
      <c r="AS1400">
        <v>0</v>
      </c>
      <c r="AT1400" t="s">
        <v>86</v>
      </c>
      <c r="AU1400" t="s">
        <v>86</v>
      </c>
      <c r="AV1400" t="s">
        <v>86</v>
      </c>
      <c r="AW1400" t="s">
        <v>86</v>
      </c>
      <c r="AX1400" t="s">
        <v>86</v>
      </c>
      <c r="AY1400" t="s">
        <v>86</v>
      </c>
      <c r="AZ1400" t="s">
        <v>86</v>
      </c>
      <c r="BA1400" t="s">
        <v>86</v>
      </c>
      <c r="BB1400" t="s">
        <v>86</v>
      </c>
      <c r="BC1400" t="s">
        <v>86</v>
      </c>
      <c r="BD1400" t="s">
        <v>86</v>
      </c>
      <c r="BE1400" t="s">
        <v>86</v>
      </c>
    </row>
    <row r="1401" spans="1:57" x14ac:dyDescent="0.45">
      <c r="A1401" t="s">
        <v>3038</v>
      </c>
      <c r="B1401" t="s">
        <v>77</v>
      </c>
      <c r="C1401" t="s">
        <v>2707</v>
      </c>
      <c r="D1401" t="s">
        <v>79</v>
      </c>
      <c r="E1401" s="2" t="str">
        <f>HYPERLINK("capsilon://?command=openfolder&amp;siteaddress=FAM.docvelocity-na8.net&amp;folderid=FX941939CE-A63F-7E41-0C62-B7A4C4650635","FX22037607")</f>
        <v>FX22037607</v>
      </c>
      <c r="F1401" t="s">
        <v>80</v>
      </c>
      <c r="G1401" t="s">
        <v>80</v>
      </c>
      <c r="H1401" t="s">
        <v>81</v>
      </c>
      <c r="I1401" t="s">
        <v>3039</v>
      </c>
      <c r="J1401">
        <v>0</v>
      </c>
      <c r="K1401" t="s">
        <v>83</v>
      </c>
      <c r="L1401" t="s">
        <v>84</v>
      </c>
      <c r="M1401" t="s">
        <v>85</v>
      </c>
      <c r="N1401">
        <v>2</v>
      </c>
      <c r="O1401" s="1">
        <v>44638.51761574074</v>
      </c>
      <c r="P1401" s="1">
        <v>44638.522430555553</v>
      </c>
      <c r="Q1401">
        <v>40</v>
      </c>
      <c r="R1401">
        <v>376</v>
      </c>
      <c r="S1401" t="b">
        <v>0</v>
      </c>
      <c r="T1401" t="s">
        <v>86</v>
      </c>
      <c r="U1401" t="b">
        <v>0</v>
      </c>
      <c r="V1401" t="s">
        <v>2086</v>
      </c>
      <c r="W1401" s="1">
        <v>44638.520289351851</v>
      </c>
      <c r="X1401">
        <v>228</v>
      </c>
      <c r="Y1401">
        <v>9</v>
      </c>
      <c r="Z1401">
        <v>0</v>
      </c>
      <c r="AA1401">
        <v>9</v>
      </c>
      <c r="AB1401">
        <v>0</v>
      </c>
      <c r="AC1401">
        <v>5</v>
      </c>
      <c r="AD1401">
        <v>-9</v>
      </c>
      <c r="AE1401">
        <v>0</v>
      </c>
      <c r="AF1401">
        <v>0</v>
      </c>
      <c r="AG1401">
        <v>0</v>
      </c>
      <c r="AH1401" t="s">
        <v>91</v>
      </c>
      <c r="AI1401" s="1">
        <v>44638.522430555553</v>
      </c>
      <c r="AJ1401">
        <v>148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-9</v>
      </c>
      <c r="AQ1401">
        <v>0</v>
      </c>
      <c r="AR1401">
        <v>0</v>
      </c>
      <c r="AS1401">
        <v>0</v>
      </c>
      <c r="AT1401" t="s">
        <v>86</v>
      </c>
      <c r="AU1401" t="s">
        <v>86</v>
      </c>
      <c r="AV1401" t="s">
        <v>86</v>
      </c>
      <c r="AW1401" t="s">
        <v>86</v>
      </c>
      <c r="AX1401" t="s">
        <v>86</v>
      </c>
      <c r="AY1401" t="s">
        <v>86</v>
      </c>
      <c r="AZ1401" t="s">
        <v>86</v>
      </c>
      <c r="BA1401" t="s">
        <v>86</v>
      </c>
      <c r="BB1401" t="s">
        <v>86</v>
      </c>
      <c r="BC1401" t="s">
        <v>86</v>
      </c>
      <c r="BD1401" t="s">
        <v>86</v>
      </c>
      <c r="BE1401" t="s">
        <v>86</v>
      </c>
    </row>
    <row r="1402" spans="1:57" x14ac:dyDescent="0.45">
      <c r="A1402" t="s">
        <v>3040</v>
      </c>
      <c r="B1402" t="s">
        <v>77</v>
      </c>
      <c r="C1402" t="s">
        <v>1427</v>
      </c>
      <c r="D1402" t="s">
        <v>79</v>
      </c>
      <c r="E1402" s="2" t="str">
        <f>HYPERLINK("capsilon://?command=openfolder&amp;siteaddress=FAM.docvelocity-na8.net&amp;folderid=FXEB2DB94E-8DE6-DDC7-13F9-DC6760C2CD19","FX22034915")</f>
        <v>FX22034915</v>
      </c>
      <c r="F1402" t="s">
        <v>80</v>
      </c>
      <c r="G1402" t="s">
        <v>80</v>
      </c>
      <c r="H1402" t="s">
        <v>81</v>
      </c>
      <c r="I1402" t="s">
        <v>3041</v>
      </c>
      <c r="J1402">
        <v>0</v>
      </c>
      <c r="K1402" t="s">
        <v>83</v>
      </c>
      <c r="L1402" t="s">
        <v>84</v>
      </c>
      <c r="M1402" t="s">
        <v>85</v>
      </c>
      <c r="N1402">
        <v>2</v>
      </c>
      <c r="O1402" s="1">
        <v>44638.537824074076</v>
      </c>
      <c r="P1402" s="1">
        <v>44638.544108796297</v>
      </c>
      <c r="Q1402">
        <v>173</v>
      </c>
      <c r="R1402">
        <v>370</v>
      </c>
      <c r="S1402" t="b">
        <v>0</v>
      </c>
      <c r="T1402" t="s">
        <v>86</v>
      </c>
      <c r="U1402" t="b">
        <v>0</v>
      </c>
      <c r="V1402" t="s">
        <v>1780</v>
      </c>
      <c r="W1402" s="1">
        <v>44638.540949074071</v>
      </c>
      <c r="X1402">
        <v>267</v>
      </c>
      <c r="Y1402">
        <v>37</v>
      </c>
      <c r="Z1402">
        <v>0</v>
      </c>
      <c r="AA1402">
        <v>37</v>
      </c>
      <c r="AB1402">
        <v>0</v>
      </c>
      <c r="AC1402">
        <v>15</v>
      </c>
      <c r="AD1402">
        <v>-37</v>
      </c>
      <c r="AE1402">
        <v>0</v>
      </c>
      <c r="AF1402">
        <v>0</v>
      </c>
      <c r="AG1402">
        <v>0</v>
      </c>
      <c r="AH1402" t="s">
        <v>122</v>
      </c>
      <c r="AI1402" s="1">
        <v>44638.544108796297</v>
      </c>
      <c r="AJ1402">
        <v>103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-37</v>
      </c>
      <c r="AQ1402">
        <v>0</v>
      </c>
      <c r="AR1402">
        <v>0</v>
      </c>
      <c r="AS1402">
        <v>0</v>
      </c>
      <c r="AT1402" t="s">
        <v>86</v>
      </c>
      <c r="AU1402" t="s">
        <v>86</v>
      </c>
      <c r="AV1402" t="s">
        <v>86</v>
      </c>
      <c r="AW1402" t="s">
        <v>86</v>
      </c>
      <c r="AX1402" t="s">
        <v>86</v>
      </c>
      <c r="AY1402" t="s">
        <v>86</v>
      </c>
      <c r="AZ1402" t="s">
        <v>86</v>
      </c>
      <c r="BA1402" t="s">
        <v>86</v>
      </c>
      <c r="BB1402" t="s">
        <v>86</v>
      </c>
      <c r="BC1402" t="s">
        <v>86</v>
      </c>
      <c r="BD1402" t="s">
        <v>86</v>
      </c>
      <c r="BE1402" t="s">
        <v>86</v>
      </c>
    </row>
    <row r="1403" spans="1:57" x14ac:dyDescent="0.45">
      <c r="A1403" t="s">
        <v>3042</v>
      </c>
      <c r="B1403" t="s">
        <v>77</v>
      </c>
      <c r="C1403" t="s">
        <v>2845</v>
      </c>
      <c r="D1403" t="s">
        <v>79</v>
      </c>
      <c r="E1403" s="2" t="str">
        <f>HYPERLINK("capsilon://?command=openfolder&amp;siteaddress=FAM.docvelocity-na8.net&amp;folderid=FXF2C77227-38C2-05C1-45A2-65689E0EE801","FX22038093")</f>
        <v>FX22038093</v>
      </c>
      <c r="F1403" t="s">
        <v>80</v>
      </c>
      <c r="G1403" t="s">
        <v>80</v>
      </c>
      <c r="H1403" t="s">
        <v>81</v>
      </c>
      <c r="I1403" t="s">
        <v>3043</v>
      </c>
      <c r="J1403">
        <v>0</v>
      </c>
      <c r="K1403" t="s">
        <v>83</v>
      </c>
      <c r="L1403" t="s">
        <v>84</v>
      </c>
      <c r="M1403" t="s">
        <v>85</v>
      </c>
      <c r="N1403">
        <v>2</v>
      </c>
      <c r="O1403" s="1">
        <v>44638.540023148147</v>
      </c>
      <c r="P1403" s="1">
        <v>44638.544502314813</v>
      </c>
      <c r="Q1403">
        <v>143</v>
      </c>
      <c r="R1403">
        <v>244</v>
      </c>
      <c r="S1403" t="b">
        <v>0</v>
      </c>
      <c r="T1403" t="s">
        <v>86</v>
      </c>
      <c r="U1403" t="b">
        <v>0</v>
      </c>
      <c r="V1403" t="s">
        <v>2108</v>
      </c>
      <c r="W1403" s="1">
        <v>44638.542500000003</v>
      </c>
      <c r="X1403">
        <v>211</v>
      </c>
      <c r="Y1403">
        <v>9</v>
      </c>
      <c r="Z1403">
        <v>0</v>
      </c>
      <c r="AA1403">
        <v>9</v>
      </c>
      <c r="AB1403">
        <v>0</v>
      </c>
      <c r="AC1403">
        <v>3</v>
      </c>
      <c r="AD1403">
        <v>-9</v>
      </c>
      <c r="AE1403">
        <v>0</v>
      </c>
      <c r="AF1403">
        <v>0</v>
      </c>
      <c r="AG1403">
        <v>0</v>
      </c>
      <c r="AH1403" t="s">
        <v>122</v>
      </c>
      <c r="AI1403" s="1">
        <v>44638.544502314813</v>
      </c>
      <c r="AJ1403">
        <v>33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-9</v>
      </c>
      <c r="AQ1403">
        <v>0</v>
      </c>
      <c r="AR1403">
        <v>0</v>
      </c>
      <c r="AS1403">
        <v>0</v>
      </c>
      <c r="AT1403" t="s">
        <v>86</v>
      </c>
      <c r="AU1403" t="s">
        <v>86</v>
      </c>
      <c r="AV1403" t="s">
        <v>86</v>
      </c>
      <c r="AW1403" t="s">
        <v>86</v>
      </c>
      <c r="AX1403" t="s">
        <v>86</v>
      </c>
      <c r="AY1403" t="s">
        <v>86</v>
      </c>
      <c r="AZ1403" t="s">
        <v>86</v>
      </c>
      <c r="BA1403" t="s">
        <v>86</v>
      </c>
      <c r="BB1403" t="s">
        <v>86</v>
      </c>
      <c r="BC1403" t="s">
        <v>86</v>
      </c>
      <c r="BD1403" t="s">
        <v>86</v>
      </c>
      <c r="BE1403" t="s">
        <v>86</v>
      </c>
    </row>
    <row r="1404" spans="1:57" x14ac:dyDescent="0.45">
      <c r="A1404" t="s">
        <v>3044</v>
      </c>
      <c r="B1404" t="s">
        <v>77</v>
      </c>
      <c r="C1404" t="s">
        <v>3045</v>
      </c>
      <c r="D1404" t="s">
        <v>79</v>
      </c>
      <c r="E1404" s="2" t="str">
        <f>HYPERLINK("capsilon://?command=openfolder&amp;siteaddress=FAM.docvelocity-na8.net&amp;folderid=FXA04C5D33-4BB4-9FCC-1E4E-D2F3861D9E10","FX22037992")</f>
        <v>FX22037992</v>
      </c>
      <c r="F1404" t="s">
        <v>80</v>
      </c>
      <c r="G1404" t="s">
        <v>80</v>
      </c>
      <c r="H1404" t="s">
        <v>81</v>
      </c>
      <c r="I1404" t="s">
        <v>3046</v>
      </c>
      <c r="J1404">
        <v>0</v>
      </c>
      <c r="K1404" t="s">
        <v>83</v>
      </c>
      <c r="L1404" t="s">
        <v>84</v>
      </c>
      <c r="M1404" t="s">
        <v>85</v>
      </c>
      <c r="N1404">
        <v>2</v>
      </c>
      <c r="O1404" s="1">
        <v>44638.637800925928</v>
      </c>
      <c r="P1404" s="1">
        <v>44638.670590277776</v>
      </c>
      <c r="Q1404">
        <v>2597</v>
      </c>
      <c r="R1404">
        <v>236</v>
      </c>
      <c r="S1404" t="b">
        <v>0</v>
      </c>
      <c r="T1404" t="s">
        <v>86</v>
      </c>
      <c r="U1404" t="b">
        <v>0</v>
      </c>
      <c r="V1404" t="s">
        <v>1797</v>
      </c>
      <c r="W1404" s="1">
        <v>44638.640231481484</v>
      </c>
      <c r="X1404">
        <v>200</v>
      </c>
      <c r="Y1404">
        <v>9</v>
      </c>
      <c r="Z1404">
        <v>0</v>
      </c>
      <c r="AA1404">
        <v>9</v>
      </c>
      <c r="AB1404">
        <v>0</v>
      </c>
      <c r="AC1404">
        <v>2</v>
      </c>
      <c r="AD1404">
        <v>-9</v>
      </c>
      <c r="AE1404">
        <v>0</v>
      </c>
      <c r="AF1404">
        <v>0</v>
      </c>
      <c r="AG1404">
        <v>0</v>
      </c>
      <c r="AH1404" t="s">
        <v>122</v>
      </c>
      <c r="AI1404" s="1">
        <v>44638.670590277776</v>
      </c>
      <c r="AJ1404">
        <v>36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-9</v>
      </c>
      <c r="AQ1404">
        <v>0</v>
      </c>
      <c r="AR1404">
        <v>0</v>
      </c>
      <c r="AS1404">
        <v>0</v>
      </c>
      <c r="AT1404" t="s">
        <v>86</v>
      </c>
      <c r="AU1404" t="s">
        <v>86</v>
      </c>
      <c r="AV1404" t="s">
        <v>86</v>
      </c>
      <c r="AW1404" t="s">
        <v>86</v>
      </c>
      <c r="AX1404" t="s">
        <v>86</v>
      </c>
      <c r="AY1404" t="s">
        <v>86</v>
      </c>
      <c r="AZ1404" t="s">
        <v>86</v>
      </c>
      <c r="BA1404" t="s">
        <v>86</v>
      </c>
      <c r="BB1404" t="s">
        <v>86</v>
      </c>
      <c r="BC1404" t="s">
        <v>86</v>
      </c>
      <c r="BD1404" t="s">
        <v>86</v>
      </c>
      <c r="BE1404" t="s">
        <v>86</v>
      </c>
    </row>
    <row r="1405" spans="1:57" x14ac:dyDescent="0.45">
      <c r="A1405" t="s">
        <v>3047</v>
      </c>
      <c r="B1405" t="s">
        <v>77</v>
      </c>
      <c r="C1405" t="s">
        <v>3048</v>
      </c>
      <c r="D1405" t="s">
        <v>79</v>
      </c>
      <c r="E1405" s="2" t="str">
        <f>HYPERLINK("capsilon://?command=openfolder&amp;siteaddress=FAM.docvelocity-na8.net&amp;folderid=FXDDB4FBBD-A8BB-B4A9-7BCE-1D5A60640BD5","FX22037849")</f>
        <v>FX22037849</v>
      </c>
      <c r="F1405" t="s">
        <v>80</v>
      </c>
      <c r="G1405" t="s">
        <v>80</v>
      </c>
      <c r="H1405" t="s">
        <v>81</v>
      </c>
      <c r="I1405" t="s">
        <v>3049</v>
      </c>
      <c r="J1405">
        <v>0</v>
      </c>
      <c r="K1405" t="s">
        <v>83</v>
      </c>
      <c r="L1405" t="s">
        <v>84</v>
      </c>
      <c r="M1405" t="s">
        <v>85</v>
      </c>
      <c r="N1405">
        <v>2</v>
      </c>
      <c r="O1405" s="1">
        <v>44638.653784722221</v>
      </c>
      <c r="P1405" s="1">
        <v>44638.670914351853</v>
      </c>
      <c r="Q1405">
        <v>1287</v>
      </c>
      <c r="R1405">
        <v>193</v>
      </c>
      <c r="S1405" t="b">
        <v>0</v>
      </c>
      <c r="T1405" t="s">
        <v>86</v>
      </c>
      <c r="U1405" t="b">
        <v>0</v>
      </c>
      <c r="V1405" t="s">
        <v>1900</v>
      </c>
      <c r="W1405" s="1">
        <v>44638.655787037038</v>
      </c>
      <c r="X1405">
        <v>166</v>
      </c>
      <c r="Y1405">
        <v>9</v>
      </c>
      <c r="Z1405">
        <v>0</v>
      </c>
      <c r="AA1405">
        <v>9</v>
      </c>
      <c r="AB1405">
        <v>0</v>
      </c>
      <c r="AC1405">
        <v>3</v>
      </c>
      <c r="AD1405">
        <v>-9</v>
      </c>
      <c r="AE1405">
        <v>0</v>
      </c>
      <c r="AF1405">
        <v>0</v>
      </c>
      <c r="AG1405">
        <v>0</v>
      </c>
      <c r="AH1405" t="s">
        <v>122</v>
      </c>
      <c r="AI1405" s="1">
        <v>44638.670914351853</v>
      </c>
      <c r="AJ1405">
        <v>27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-9</v>
      </c>
      <c r="AQ1405">
        <v>0</v>
      </c>
      <c r="AR1405">
        <v>0</v>
      </c>
      <c r="AS1405">
        <v>0</v>
      </c>
      <c r="AT1405" t="s">
        <v>86</v>
      </c>
      <c r="AU1405" t="s">
        <v>86</v>
      </c>
      <c r="AV1405" t="s">
        <v>86</v>
      </c>
      <c r="AW1405" t="s">
        <v>86</v>
      </c>
      <c r="AX1405" t="s">
        <v>86</v>
      </c>
      <c r="AY1405" t="s">
        <v>86</v>
      </c>
      <c r="AZ1405" t="s">
        <v>86</v>
      </c>
      <c r="BA1405" t="s">
        <v>86</v>
      </c>
      <c r="BB1405" t="s">
        <v>86</v>
      </c>
      <c r="BC1405" t="s">
        <v>86</v>
      </c>
      <c r="BD1405" t="s">
        <v>86</v>
      </c>
      <c r="BE1405" t="s">
        <v>86</v>
      </c>
    </row>
    <row r="1406" spans="1:57" x14ac:dyDescent="0.45">
      <c r="A1406" t="s">
        <v>3050</v>
      </c>
      <c r="B1406" t="s">
        <v>77</v>
      </c>
      <c r="C1406" t="s">
        <v>1590</v>
      </c>
      <c r="D1406" t="s">
        <v>79</v>
      </c>
      <c r="E1406" s="2" t="str">
        <f>HYPERLINK("capsilon://?command=openfolder&amp;siteaddress=FAM.docvelocity-na8.net&amp;folderid=FX1411E6C6-61EA-5ACC-3684-1D663F621CB5","FX22032373")</f>
        <v>FX22032373</v>
      </c>
      <c r="F1406" t="s">
        <v>80</v>
      </c>
      <c r="G1406" t="s">
        <v>80</v>
      </c>
      <c r="H1406" t="s">
        <v>81</v>
      </c>
      <c r="I1406" t="s">
        <v>3051</v>
      </c>
      <c r="J1406">
        <v>0</v>
      </c>
      <c r="K1406" t="s">
        <v>83</v>
      </c>
      <c r="L1406" t="s">
        <v>84</v>
      </c>
      <c r="M1406" t="s">
        <v>85</v>
      </c>
      <c r="N1406">
        <v>1</v>
      </c>
      <c r="O1406" s="1">
        <v>44638.669814814813</v>
      </c>
      <c r="P1406" s="1">
        <v>44638.671261574076</v>
      </c>
      <c r="Q1406">
        <v>52</v>
      </c>
      <c r="R1406">
        <v>73</v>
      </c>
      <c r="S1406" t="b">
        <v>0</v>
      </c>
      <c r="T1406" t="s">
        <v>86</v>
      </c>
      <c r="U1406" t="b">
        <v>0</v>
      </c>
      <c r="V1406" t="s">
        <v>122</v>
      </c>
      <c r="W1406" s="1">
        <v>44638.671261574076</v>
      </c>
      <c r="X1406">
        <v>29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52</v>
      </c>
      <c r="AF1406">
        <v>0</v>
      </c>
      <c r="AG1406">
        <v>1</v>
      </c>
      <c r="AH1406" t="s">
        <v>86</v>
      </c>
      <c r="AI1406" t="s">
        <v>86</v>
      </c>
      <c r="AJ1406" t="s">
        <v>86</v>
      </c>
      <c r="AK1406" t="s">
        <v>86</v>
      </c>
      <c r="AL1406" t="s">
        <v>86</v>
      </c>
      <c r="AM1406" t="s">
        <v>86</v>
      </c>
      <c r="AN1406" t="s">
        <v>86</v>
      </c>
      <c r="AO1406" t="s">
        <v>86</v>
      </c>
      <c r="AP1406" t="s">
        <v>86</v>
      </c>
      <c r="AQ1406" t="s">
        <v>86</v>
      </c>
      <c r="AR1406" t="s">
        <v>86</v>
      </c>
      <c r="AS1406" t="s">
        <v>86</v>
      </c>
      <c r="AT1406" t="s">
        <v>86</v>
      </c>
      <c r="AU1406" t="s">
        <v>86</v>
      </c>
      <c r="AV1406" t="s">
        <v>86</v>
      </c>
      <c r="AW1406" t="s">
        <v>86</v>
      </c>
      <c r="AX1406" t="s">
        <v>86</v>
      </c>
      <c r="AY1406" t="s">
        <v>86</v>
      </c>
      <c r="AZ1406" t="s">
        <v>86</v>
      </c>
      <c r="BA1406" t="s">
        <v>86</v>
      </c>
      <c r="BB1406" t="s">
        <v>86</v>
      </c>
      <c r="BC1406" t="s">
        <v>86</v>
      </c>
      <c r="BD1406" t="s">
        <v>86</v>
      </c>
      <c r="BE1406" t="s">
        <v>86</v>
      </c>
    </row>
    <row r="1407" spans="1:57" x14ac:dyDescent="0.45">
      <c r="A1407" t="s">
        <v>3052</v>
      </c>
      <c r="B1407" t="s">
        <v>77</v>
      </c>
      <c r="C1407" t="s">
        <v>1590</v>
      </c>
      <c r="D1407" t="s">
        <v>79</v>
      </c>
      <c r="E1407" s="2" t="str">
        <f>HYPERLINK("capsilon://?command=openfolder&amp;siteaddress=FAM.docvelocity-na8.net&amp;folderid=FX1411E6C6-61EA-5ACC-3684-1D663F621CB5","FX22032373")</f>
        <v>FX22032373</v>
      </c>
      <c r="F1407" t="s">
        <v>80</v>
      </c>
      <c r="G1407" t="s">
        <v>80</v>
      </c>
      <c r="H1407" t="s">
        <v>81</v>
      </c>
      <c r="I1407" t="s">
        <v>3051</v>
      </c>
      <c r="J1407">
        <v>0</v>
      </c>
      <c r="K1407" t="s">
        <v>83</v>
      </c>
      <c r="L1407" t="s">
        <v>84</v>
      </c>
      <c r="M1407" t="s">
        <v>85</v>
      </c>
      <c r="N1407">
        <v>2</v>
      </c>
      <c r="O1407" s="1">
        <v>44638.671585648146</v>
      </c>
      <c r="P1407" s="1">
        <v>44638.707777777781</v>
      </c>
      <c r="Q1407">
        <v>311</v>
      </c>
      <c r="R1407">
        <v>2816</v>
      </c>
      <c r="S1407" t="b">
        <v>0</v>
      </c>
      <c r="T1407" t="s">
        <v>86</v>
      </c>
      <c r="U1407" t="b">
        <v>1</v>
      </c>
      <c r="V1407" t="s">
        <v>1825</v>
      </c>
      <c r="W1407" s="1">
        <v>44638.70239583333</v>
      </c>
      <c r="X1407">
        <v>2628</v>
      </c>
      <c r="Y1407">
        <v>37</v>
      </c>
      <c r="Z1407">
        <v>0</v>
      </c>
      <c r="AA1407">
        <v>37</v>
      </c>
      <c r="AB1407">
        <v>0</v>
      </c>
      <c r="AC1407">
        <v>35</v>
      </c>
      <c r="AD1407">
        <v>-37</v>
      </c>
      <c r="AE1407">
        <v>0</v>
      </c>
      <c r="AF1407">
        <v>0</v>
      </c>
      <c r="AG1407">
        <v>0</v>
      </c>
      <c r="AH1407" t="s">
        <v>91</v>
      </c>
      <c r="AI1407" s="1">
        <v>44638.707777777781</v>
      </c>
      <c r="AJ1407">
        <v>188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-37</v>
      </c>
      <c r="AQ1407">
        <v>0</v>
      </c>
      <c r="AR1407">
        <v>0</v>
      </c>
      <c r="AS1407">
        <v>0</v>
      </c>
      <c r="AT1407" t="s">
        <v>86</v>
      </c>
      <c r="AU1407" t="s">
        <v>86</v>
      </c>
      <c r="AV1407" t="s">
        <v>86</v>
      </c>
      <c r="AW1407" t="s">
        <v>86</v>
      </c>
      <c r="AX1407" t="s">
        <v>86</v>
      </c>
      <c r="AY1407" t="s">
        <v>86</v>
      </c>
      <c r="AZ1407" t="s">
        <v>86</v>
      </c>
      <c r="BA1407" t="s">
        <v>86</v>
      </c>
      <c r="BB1407" t="s">
        <v>86</v>
      </c>
      <c r="BC1407" t="s">
        <v>86</v>
      </c>
      <c r="BD1407" t="s">
        <v>86</v>
      </c>
      <c r="BE1407" t="s">
        <v>86</v>
      </c>
    </row>
    <row r="1408" spans="1:57" x14ac:dyDescent="0.45">
      <c r="A1408" t="s">
        <v>3053</v>
      </c>
      <c r="B1408" t="s">
        <v>77</v>
      </c>
      <c r="C1408" t="s">
        <v>3054</v>
      </c>
      <c r="D1408" t="s">
        <v>79</v>
      </c>
      <c r="E1408" s="2" t="str">
        <f>HYPERLINK("capsilon://?command=openfolder&amp;siteaddress=FAM.docvelocity-na8.net&amp;folderid=FX9987C534-1CFF-7199-04B5-FCA517ACB4DF","FX22038158")</f>
        <v>FX22038158</v>
      </c>
      <c r="F1408" t="s">
        <v>80</v>
      </c>
      <c r="G1408" t="s">
        <v>80</v>
      </c>
      <c r="H1408" t="s">
        <v>81</v>
      </c>
      <c r="I1408" t="s">
        <v>3055</v>
      </c>
      <c r="J1408">
        <v>0</v>
      </c>
      <c r="K1408" t="s">
        <v>83</v>
      </c>
      <c r="L1408" t="s">
        <v>84</v>
      </c>
      <c r="M1408" t="s">
        <v>85</v>
      </c>
      <c r="N1408">
        <v>2</v>
      </c>
      <c r="O1408" s="1">
        <v>44638.738495370373</v>
      </c>
      <c r="P1408" s="1">
        <v>44638.764340277776</v>
      </c>
      <c r="Q1408">
        <v>1985</v>
      </c>
      <c r="R1408">
        <v>248</v>
      </c>
      <c r="S1408" t="b">
        <v>0</v>
      </c>
      <c r="T1408" t="s">
        <v>86</v>
      </c>
      <c r="U1408" t="b">
        <v>0</v>
      </c>
      <c r="V1408" t="s">
        <v>3056</v>
      </c>
      <c r="W1408" s="1">
        <v>44638.740115740744</v>
      </c>
      <c r="X1408">
        <v>133</v>
      </c>
      <c r="Y1408">
        <v>9</v>
      </c>
      <c r="Z1408">
        <v>0</v>
      </c>
      <c r="AA1408">
        <v>9</v>
      </c>
      <c r="AB1408">
        <v>0</v>
      </c>
      <c r="AC1408">
        <v>1</v>
      </c>
      <c r="AD1408">
        <v>-9</v>
      </c>
      <c r="AE1408">
        <v>0</v>
      </c>
      <c r="AF1408">
        <v>0</v>
      </c>
      <c r="AG1408">
        <v>0</v>
      </c>
      <c r="AH1408" t="s">
        <v>91</v>
      </c>
      <c r="AI1408" s="1">
        <v>44638.764340277776</v>
      </c>
      <c r="AJ1408">
        <v>115</v>
      </c>
      <c r="AK1408">
        <v>0</v>
      </c>
      <c r="AL1408">
        <v>0</v>
      </c>
      <c r="AM1408">
        <v>0</v>
      </c>
      <c r="AN1408">
        <v>0</v>
      </c>
      <c r="AO1408">
        <v>2</v>
      </c>
      <c r="AP1408">
        <v>-9</v>
      </c>
      <c r="AQ1408">
        <v>0</v>
      </c>
      <c r="AR1408">
        <v>0</v>
      </c>
      <c r="AS1408">
        <v>0</v>
      </c>
      <c r="AT1408" t="s">
        <v>86</v>
      </c>
      <c r="AU1408" t="s">
        <v>86</v>
      </c>
      <c r="AV1408" t="s">
        <v>86</v>
      </c>
      <c r="AW1408" t="s">
        <v>86</v>
      </c>
      <c r="AX1408" t="s">
        <v>86</v>
      </c>
      <c r="AY1408" t="s">
        <v>86</v>
      </c>
      <c r="AZ1408" t="s">
        <v>86</v>
      </c>
      <c r="BA1408" t="s">
        <v>86</v>
      </c>
      <c r="BB1408" t="s">
        <v>86</v>
      </c>
      <c r="BC1408" t="s">
        <v>86</v>
      </c>
      <c r="BD1408" t="s">
        <v>86</v>
      </c>
      <c r="BE1408" t="s">
        <v>86</v>
      </c>
    </row>
    <row r="1409" spans="1:57" x14ac:dyDescent="0.45">
      <c r="A1409" t="s">
        <v>3057</v>
      </c>
      <c r="B1409" t="s">
        <v>77</v>
      </c>
      <c r="C1409" t="s">
        <v>2529</v>
      </c>
      <c r="D1409" t="s">
        <v>79</v>
      </c>
      <c r="E1409" s="2" t="str">
        <f>HYPERLINK("capsilon://?command=openfolder&amp;siteaddress=FAM.docvelocity-na8.net&amp;folderid=FX8D2A2256-25B9-3417-1181-9F010E795191","FX22036889")</f>
        <v>FX22036889</v>
      </c>
      <c r="F1409" t="s">
        <v>80</v>
      </c>
      <c r="G1409" t="s">
        <v>80</v>
      </c>
      <c r="H1409" t="s">
        <v>81</v>
      </c>
      <c r="I1409" t="s">
        <v>3058</v>
      </c>
      <c r="J1409">
        <v>0</v>
      </c>
      <c r="K1409" t="s">
        <v>83</v>
      </c>
      <c r="L1409" t="s">
        <v>84</v>
      </c>
      <c r="M1409" t="s">
        <v>85</v>
      </c>
      <c r="N1409">
        <v>2</v>
      </c>
      <c r="O1409" s="1">
        <v>44638.79928240741</v>
      </c>
      <c r="P1409" s="1">
        <v>44639.510844907411</v>
      </c>
      <c r="Q1409">
        <v>61216</v>
      </c>
      <c r="R1409">
        <v>263</v>
      </c>
      <c r="S1409" t="b">
        <v>0</v>
      </c>
      <c r="T1409" t="s">
        <v>86</v>
      </c>
      <c r="U1409" t="b">
        <v>0</v>
      </c>
      <c r="V1409" t="s">
        <v>1816</v>
      </c>
      <c r="W1409" s="1">
        <v>44638.800937499997</v>
      </c>
      <c r="X1409">
        <v>122</v>
      </c>
      <c r="Y1409">
        <v>9</v>
      </c>
      <c r="Z1409">
        <v>0</v>
      </c>
      <c r="AA1409">
        <v>9</v>
      </c>
      <c r="AB1409">
        <v>0</v>
      </c>
      <c r="AC1409">
        <v>4</v>
      </c>
      <c r="AD1409">
        <v>-9</v>
      </c>
      <c r="AE1409">
        <v>0</v>
      </c>
      <c r="AF1409">
        <v>0</v>
      </c>
      <c r="AG1409">
        <v>0</v>
      </c>
      <c r="AH1409" t="s">
        <v>106</v>
      </c>
      <c r="AI1409" s="1">
        <v>44639.510844907411</v>
      </c>
      <c r="AJ1409">
        <v>141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-9</v>
      </c>
      <c r="AQ1409">
        <v>0</v>
      </c>
      <c r="AR1409">
        <v>0</v>
      </c>
      <c r="AS1409">
        <v>0</v>
      </c>
      <c r="AT1409" t="s">
        <v>86</v>
      </c>
      <c r="AU1409" t="s">
        <v>86</v>
      </c>
      <c r="AV1409" t="s">
        <v>86</v>
      </c>
      <c r="AW1409" t="s">
        <v>86</v>
      </c>
      <c r="AX1409" t="s">
        <v>86</v>
      </c>
      <c r="AY1409" t="s">
        <v>86</v>
      </c>
      <c r="AZ1409" t="s">
        <v>86</v>
      </c>
      <c r="BA1409" t="s">
        <v>86</v>
      </c>
      <c r="BB1409" t="s">
        <v>86</v>
      </c>
      <c r="BC1409" t="s">
        <v>86</v>
      </c>
      <c r="BD1409" t="s">
        <v>86</v>
      </c>
      <c r="BE1409" t="s">
        <v>86</v>
      </c>
    </row>
    <row r="1410" spans="1:57" x14ac:dyDescent="0.45">
      <c r="A1410" t="s">
        <v>3059</v>
      </c>
      <c r="B1410" t="s">
        <v>77</v>
      </c>
      <c r="C1410" t="s">
        <v>962</v>
      </c>
      <c r="D1410" t="s">
        <v>79</v>
      </c>
      <c r="E1410" s="2" t="str">
        <f>HYPERLINK("capsilon://?command=openfolder&amp;siteaddress=FAM.docvelocity-na8.net&amp;folderid=FX7CCA494F-6522-38F5-5134-E5AD1A6BF8C4","FX22033111")</f>
        <v>FX22033111</v>
      </c>
      <c r="F1410" t="s">
        <v>80</v>
      </c>
      <c r="G1410" t="s">
        <v>80</v>
      </c>
      <c r="H1410" t="s">
        <v>81</v>
      </c>
      <c r="I1410" t="s">
        <v>3060</v>
      </c>
      <c r="J1410">
        <v>0</v>
      </c>
      <c r="K1410" t="s">
        <v>83</v>
      </c>
      <c r="L1410" t="s">
        <v>84</v>
      </c>
      <c r="M1410" t="s">
        <v>85</v>
      </c>
      <c r="N1410">
        <v>2</v>
      </c>
      <c r="O1410" s="1">
        <v>44638.866828703707</v>
      </c>
      <c r="P1410" s="1">
        <v>44639.654282407406</v>
      </c>
      <c r="Q1410">
        <v>65441</v>
      </c>
      <c r="R1410">
        <v>2595</v>
      </c>
      <c r="S1410" t="b">
        <v>0</v>
      </c>
      <c r="T1410" t="s">
        <v>86</v>
      </c>
      <c r="U1410" t="b">
        <v>0</v>
      </c>
      <c r="V1410" t="s">
        <v>1963</v>
      </c>
      <c r="W1410" s="1">
        <v>44639.106388888889</v>
      </c>
      <c r="X1410">
        <v>680</v>
      </c>
      <c r="Y1410">
        <v>52</v>
      </c>
      <c r="Z1410">
        <v>0</v>
      </c>
      <c r="AA1410">
        <v>52</v>
      </c>
      <c r="AB1410">
        <v>0</v>
      </c>
      <c r="AC1410">
        <v>39</v>
      </c>
      <c r="AD1410">
        <v>-52</v>
      </c>
      <c r="AE1410">
        <v>0</v>
      </c>
      <c r="AF1410">
        <v>0</v>
      </c>
      <c r="AG1410">
        <v>0</v>
      </c>
      <c r="AH1410" t="s">
        <v>106</v>
      </c>
      <c r="AI1410" s="1">
        <v>44639.654282407406</v>
      </c>
      <c r="AJ1410">
        <v>1901</v>
      </c>
      <c r="AK1410">
        <v>2</v>
      </c>
      <c r="AL1410">
        <v>0</v>
      </c>
      <c r="AM1410">
        <v>2</v>
      </c>
      <c r="AN1410">
        <v>0</v>
      </c>
      <c r="AO1410">
        <v>1</v>
      </c>
      <c r="AP1410">
        <v>-54</v>
      </c>
      <c r="AQ1410">
        <v>0</v>
      </c>
      <c r="AR1410">
        <v>0</v>
      </c>
      <c r="AS1410">
        <v>0</v>
      </c>
      <c r="AT1410" t="s">
        <v>86</v>
      </c>
      <c r="AU1410" t="s">
        <v>86</v>
      </c>
      <c r="AV1410" t="s">
        <v>86</v>
      </c>
      <c r="AW1410" t="s">
        <v>86</v>
      </c>
      <c r="AX1410" t="s">
        <v>86</v>
      </c>
      <c r="AY1410" t="s">
        <v>86</v>
      </c>
      <c r="AZ1410" t="s">
        <v>86</v>
      </c>
      <c r="BA1410" t="s">
        <v>86</v>
      </c>
      <c r="BB1410" t="s">
        <v>86</v>
      </c>
      <c r="BC1410" t="s">
        <v>86</v>
      </c>
      <c r="BD1410" t="s">
        <v>86</v>
      </c>
      <c r="BE1410" t="s">
        <v>86</v>
      </c>
    </row>
    <row r="1411" spans="1:57" x14ac:dyDescent="0.45">
      <c r="A1411" t="s">
        <v>3061</v>
      </c>
      <c r="B1411" t="s">
        <v>77</v>
      </c>
      <c r="C1411" t="s">
        <v>3048</v>
      </c>
      <c r="D1411" t="s">
        <v>79</v>
      </c>
      <c r="E1411" s="2" t="str">
        <f>HYPERLINK("capsilon://?command=openfolder&amp;siteaddress=FAM.docvelocity-na8.net&amp;folderid=FXDDB4FBBD-A8BB-B4A9-7BCE-1D5A60640BD5","FX22037849")</f>
        <v>FX22037849</v>
      </c>
      <c r="F1411" t="s">
        <v>80</v>
      </c>
      <c r="G1411" t="s">
        <v>80</v>
      </c>
      <c r="H1411" t="s">
        <v>81</v>
      </c>
      <c r="I1411" t="s">
        <v>3062</v>
      </c>
      <c r="J1411">
        <v>0</v>
      </c>
      <c r="K1411" t="s">
        <v>83</v>
      </c>
      <c r="L1411" t="s">
        <v>84</v>
      </c>
      <c r="M1411" t="s">
        <v>85</v>
      </c>
      <c r="N1411">
        <v>2</v>
      </c>
      <c r="O1411" s="1">
        <v>44638.878240740742</v>
      </c>
      <c r="P1411" s="1">
        <v>44639.955231481479</v>
      </c>
      <c r="Q1411">
        <v>91093</v>
      </c>
      <c r="R1411">
        <v>1959</v>
      </c>
      <c r="S1411" t="b">
        <v>0</v>
      </c>
      <c r="T1411" t="s">
        <v>86</v>
      </c>
      <c r="U1411" t="b">
        <v>0</v>
      </c>
      <c r="V1411" t="s">
        <v>2392</v>
      </c>
      <c r="W1411" s="1">
        <v>44639.145648148151</v>
      </c>
      <c r="X1411">
        <v>846</v>
      </c>
      <c r="Y1411">
        <v>52</v>
      </c>
      <c r="Z1411">
        <v>0</v>
      </c>
      <c r="AA1411">
        <v>52</v>
      </c>
      <c r="AB1411">
        <v>0</v>
      </c>
      <c r="AC1411">
        <v>22</v>
      </c>
      <c r="AD1411">
        <v>-52</v>
      </c>
      <c r="AE1411">
        <v>0</v>
      </c>
      <c r="AF1411">
        <v>0</v>
      </c>
      <c r="AG1411">
        <v>0</v>
      </c>
      <c r="AH1411" t="s">
        <v>200</v>
      </c>
      <c r="AI1411" s="1">
        <v>44639.955231481479</v>
      </c>
      <c r="AJ1411">
        <v>414</v>
      </c>
      <c r="AK1411">
        <v>2</v>
      </c>
      <c r="AL1411">
        <v>0</v>
      </c>
      <c r="AM1411">
        <v>2</v>
      </c>
      <c r="AN1411">
        <v>0</v>
      </c>
      <c r="AO1411">
        <v>1</v>
      </c>
      <c r="AP1411">
        <v>-54</v>
      </c>
      <c r="AQ1411">
        <v>0</v>
      </c>
      <c r="AR1411">
        <v>0</v>
      </c>
      <c r="AS1411">
        <v>0</v>
      </c>
      <c r="AT1411" t="s">
        <v>86</v>
      </c>
      <c r="AU1411" t="s">
        <v>86</v>
      </c>
      <c r="AV1411" t="s">
        <v>86</v>
      </c>
      <c r="AW1411" t="s">
        <v>86</v>
      </c>
      <c r="AX1411" t="s">
        <v>86</v>
      </c>
      <c r="AY1411" t="s">
        <v>86</v>
      </c>
      <c r="AZ1411" t="s">
        <v>86</v>
      </c>
      <c r="BA1411" t="s">
        <v>86</v>
      </c>
      <c r="BB1411" t="s">
        <v>86</v>
      </c>
      <c r="BC1411" t="s">
        <v>86</v>
      </c>
      <c r="BD1411" t="s">
        <v>86</v>
      </c>
      <c r="BE1411" t="s">
        <v>86</v>
      </c>
    </row>
    <row r="1412" spans="1:57" x14ac:dyDescent="0.45">
      <c r="A1412" t="s">
        <v>3063</v>
      </c>
      <c r="B1412" t="s">
        <v>77</v>
      </c>
      <c r="C1412" t="s">
        <v>193</v>
      </c>
      <c r="D1412" t="s">
        <v>79</v>
      </c>
      <c r="E1412" s="2" t="str">
        <f>HYPERLINK("capsilon://?command=openfolder&amp;siteaddress=FAM.docvelocity-na8.net&amp;folderid=FXF5EC464E-1F69-EC98-2C32-4025C6424852","FX220213063")</f>
        <v>FX220213063</v>
      </c>
      <c r="F1412" t="s">
        <v>80</v>
      </c>
      <c r="G1412" t="s">
        <v>80</v>
      </c>
      <c r="H1412" t="s">
        <v>81</v>
      </c>
      <c r="I1412" t="s">
        <v>3064</v>
      </c>
      <c r="J1412">
        <v>0</v>
      </c>
      <c r="K1412" t="s">
        <v>83</v>
      </c>
      <c r="L1412" t="s">
        <v>84</v>
      </c>
      <c r="M1412" t="s">
        <v>85</v>
      </c>
      <c r="N1412">
        <v>2</v>
      </c>
      <c r="O1412" s="1">
        <v>44622.500972222224</v>
      </c>
      <c r="P1412" s="1">
        <v>44622.691736111112</v>
      </c>
      <c r="Q1412">
        <v>16273</v>
      </c>
      <c r="R1412">
        <v>209</v>
      </c>
      <c r="S1412" t="b">
        <v>0</v>
      </c>
      <c r="T1412" t="s">
        <v>86</v>
      </c>
      <c r="U1412" t="b">
        <v>0</v>
      </c>
      <c r="V1412" t="s">
        <v>202</v>
      </c>
      <c r="W1412" s="1">
        <v>44622.508043981485</v>
      </c>
      <c r="X1412">
        <v>73</v>
      </c>
      <c r="Y1412">
        <v>9</v>
      </c>
      <c r="Z1412">
        <v>0</v>
      </c>
      <c r="AA1412">
        <v>9</v>
      </c>
      <c r="AB1412">
        <v>0</v>
      </c>
      <c r="AC1412">
        <v>1</v>
      </c>
      <c r="AD1412">
        <v>-9</v>
      </c>
      <c r="AE1412">
        <v>0</v>
      </c>
      <c r="AF1412">
        <v>0</v>
      </c>
      <c r="AG1412">
        <v>0</v>
      </c>
      <c r="AH1412" t="s">
        <v>106</v>
      </c>
      <c r="AI1412" s="1">
        <v>44622.691736111112</v>
      </c>
      <c r="AJ1412">
        <v>113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-9</v>
      </c>
      <c r="AQ1412">
        <v>0</v>
      </c>
      <c r="AR1412">
        <v>0</v>
      </c>
      <c r="AS1412">
        <v>0</v>
      </c>
      <c r="AT1412" t="s">
        <v>86</v>
      </c>
      <c r="AU1412" t="s">
        <v>86</v>
      </c>
      <c r="AV1412" t="s">
        <v>86</v>
      </c>
      <c r="AW1412" t="s">
        <v>86</v>
      </c>
      <c r="AX1412" t="s">
        <v>86</v>
      </c>
      <c r="AY1412" t="s">
        <v>86</v>
      </c>
      <c r="AZ1412" t="s">
        <v>86</v>
      </c>
      <c r="BA1412" t="s">
        <v>86</v>
      </c>
      <c r="BB1412" t="s">
        <v>86</v>
      </c>
      <c r="BC1412" t="s">
        <v>86</v>
      </c>
      <c r="BD1412" t="s">
        <v>86</v>
      </c>
      <c r="BE1412" t="s">
        <v>86</v>
      </c>
    </row>
    <row r="1413" spans="1:57" x14ac:dyDescent="0.45">
      <c r="A1413" t="s">
        <v>3065</v>
      </c>
      <c r="B1413" t="s">
        <v>77</v>
      </c>
      <c r="C1413" t="s">
        <v>2889</v>
      </c>
      <c r="D1413" t="s">
        <v>79</v>
      </c>
      <c r="E1413" s="2" t="str">
        <f>HYPERLINK("capsilon://?command=openfolder&amp;siteaddress=FAM.docvelocity-na8.net&amp;folderid=FX806F9930-487D-1795-4BBA-1D5064BA0C15","FX22037625")</f>
        <v>FX22037625</v>
      </c>
      <c r="F1413" t="s">
        <v>80</v>
      </c>
      <c r="G1413" t="s">
        <v>80</v>
      </c>
      <c r="H1413" t="s">
        <v>81</v>
      </c>
      <c r="I1413" t="s">
        <v>3066</v>
      </c>
      <c r="J1413">
        <v>50</v>
      </c>
      <c r="K1413" t="s">
        <v>83</v>
      </c>
      <c r="L1413" t="s">
        <v>84</v>
      </c>
      <c r="M1413" t="s">
        <v>85</v>
      </c>
      <c r="N1413">
        <v>2</v>
      </c>
      <c r="O1413" s="1">
        <v>44641.360902777778</v>
      </c>
      <c r="P1413" s="1">
        <v>44641.375972222224</v>
      </c>
      <c r="Q1413">
        <v>476</v>
      </c>
      <c r="R1413">
        <v>826</v>
      </c>
      <c r="S1413" t="b">
        <v>0</v>
      </c>
      <c r="T1413" t="s">
        <v>86</v>
      </c>
      <c r="U1413" t="b">
        <v>0</v>
      </c>
      <c r="V1413" t="s">
        <v>1986</v>
      </c>
      <c r="W1413" s="1">
        <v>44641.369884259257</v>
      </c>
      <c r="X1413">
        <v>402</v>
      </c>
      <c r="Y1413">
        <v>45</v>
      </c>
      <c r="Z1413">
        <v>0</v>
      </c>
      <c r="AA1413">
        <v>45</v>
      </c>
      <c r="AB1413">
        <v>0</v>
      </c>
      <c r="AC1413">
        <v>1</v>
      </c>
      <c r="AD1413">
        <v>5</v>
      </c>
      <c r="AE1413">
        <v>0</v>
      </c>
      <c r="AF1413">
        <v>0</v>
      </c>
      <c r="AG1413">
        <v>0</v>
      </c>
      <c r="AH1413" t="s">
        <v>746</v>
      </c>
      <c r="AI1413" s="1">
        <v>44641.375972222224</v>
      </c>
      <c r="AJ1413">
        <v>424</v>
      </c>
      <c r="AK1413">
        <v>1</v>
      </c>
      <c r="AL1413">
        <v>0</v>
      </c>
      <c r="AM1413">
        <v>1</v>
      </c>
      <c r="AN1413">
        <v>0</v>
      </c>
      <c r="AO1413">
        <v>1</v>
      </c>
      <c r="AP1413">
        <v>4</v>
      </c>
      <c r="AQ1413">
        <v>0</v>
      </c>
      <c r="AR1413">
        <v>0</v>
      </c>
      <c r="AS1413">
        <v>0</v>
      </c>
      <c r="AT1413" t="s">
        <v>86</v>
      </c>
      <c r="AU1413" t="s">
        <v>86</v>
      </c>
      <c r="AV1413" t="s">
        <v>86</v>
      </c>
      <c r="AW1413" t="s">
        <v>86</v>
      </c>
      <c r="AX1413" t="s">
        <v>86</v>
      </c>
      <c r="AY1413" t="s">
        <v>86</v>
      </c>
      <c r="AZ1413" t="s">
        <v>86</v>
      </c>
      <c r="BA1413" t="s">
        <v>86</v>
      </c>
      <c r="BB1413" t="s">
        <v>86</v>
      </c>
      <c r="BC1413" t="s">
        <v>86</v>
      </c>
      <c r="BD1413" t="s">
        <v>86</v>
      </c>
      <c r="BE1413" t="s">
        <v>86</v>
      </c>
    </row>
    <row r="1414" spans="1:57" x14ac:dyDescent="0.45">
      <c r="A1414" t="s">
        <v>3067</v>
      </c>
      <c r="B1414" t="s">
        <v>77</v>
      </c>
      <c r="C1414" t="s">
        <v>2889</v>
      </c>
      <c r="D1414" t="s">
        <v>79</v>
      </c>
      <c r="E1414" s="2" t="str">
        <f>HYPERLINK("capsilon://?command=openfolder&amp;siteaddress=FAM.docvelocity-na8.net&amp;folderid=FX806F9930-487D-1795-4BBA-1D5064BA0C15","FX22037625")</f>
        <v>FX22037625</v>
      </c>
      <c r="F1414" t="s">
        <v>80</v>
      </c>
      <c r="G1414" t="s">
        <v>80</v>
      </c>
      <c r="H1414" t="s">
        <v>81</v>
      </c>
      <c r="I1414" t="s">
        <v>3068</v>
      </c>
      <c r="J1414">
        <v>50</v>
      </c>
      <c r="K1414" t="s">
        <v>83</v>
      </c>
      <c r="L1414" t="s">
        <v>84</v>
      </c>
      <c r="M1414" t="s">
        <v>85</v>
      </c>
      <c r="N1414">
        <v>2</v>
      </c>
      <c r="O1414" s="1">
        <v>44641.361064814817</v>
      </c>
      <c r="P1414" s="1">
        <v>44641.378865740742</v>
      </c>
      <c r="Q1414">
        <v>639</v>
      </c>
      <c r="R1414">
        <v>899</v>
      </c>
      <c r="S1414" t="b">
        <v>0</v>
      </c>
      <c r="T1414" t="s">
        <v>86</v>
      </c>
      <c r="U1414" t="b">
        <v>0</v>
      </c>
      <c r="V1414" t="s">
        <v>2993</v>
      </c>
      <c r="W1414" s="1">
        <v>44641.375381944446</v>
      </c>
      <c r="X1414">
        <v>607</v>
      </c>
      <c r="Y1414">
        <v>45</v>
      </c>
      <c r="Z1414">
        <v>0</v>
      </c>
      <c r="AA1414">
        <v>45</v>
      </c>
      <c r="AB1414">
        <v>0</v>
      </c>
      <c r="AC1414">
        <v>1</v>
      </c>
      <c r="AD1414">
        <v>5</v>
      </c>
      <c r="AE1414">
        <v>0</v>
      </c>
      <c r="AF1414">
        <v>0</v>
      </c>
      <c r="AG1414">
        <v>0</v>
      </c>
      <c r="AH1414" t="s">
        <v>746</v>
      </c>
      <c r="AI1414" s="1">
        <v>44641.378865740742</v>
      </c>
      <c r="AJ1414">
        <v>249</v>
      </c>
      <c r="AK1414">
        <v>1</v>
      </c>
      <c r="AL1414">
        <v>0</v>
      </c>
      <c r="AM1414">
        <v>1</v>
      </c>
      <c r="AN1414">
        <v>0</v>
      </c>
      <c r="AO1414">
        <v>1</v>
      </c>
      <c r="AP1414">
        <v>4</v>
      </c>
      <c r="AQ1414">
        <v>0</v>
      </c>
      <c r="AR1414">
        <v>0</v>
      </c>
      <c r="AS1414">
        <v>0</v>
      </c>
      <c r="AT1414" t="s">
        <v>86</v>
      </c>
      <c r="AU1414" t="s">
        <v>86</v>
      </c>
      <c r="AV1414" t="s">
        <v>86</v>
      </c>
      <c r="AW1414" t="s">
        <v>86</v>
      </c>
      <c r="AX1414" t="s">
        <v>86</v>
      </c>
      <c r="AY1414" t="s">
        <v>86</v>
      </c>
      <c r="AZ1414" t="s">
        <v>86</v>
      </c>
      <c r="BA1414" t="s">
        <v>86</v>
      </c>
      <c r="BB1414" t="s">
        <v>86</v>
      </c>
      <c r="BC1414" t="s">
        <v>86</v>
      </c>
      <c r="BD1414" t="s">
        <v>86</v>
      </c>
      <c r="BE1414" t="s">
        <v>86</v>
      </c>
    </row>
    <row r="1415" spans="1:57" x14ac:dyDescent="0.45">
      <c r="A1415" t="s">
        <v>3069</v>
      </c>
      <c r="B1415" t="s">
        <v>77</v>
      </c>
      <c r="C1415" t="s">
        <v>2889</v>
      </c>
      <c r="D1415" t="s">
        <v>79</v>
      </c>
      <c r="E1415" s="2" t="str">
        <f>HYPERLINK("capsilon://?command=openfolder&amp;siteaddress=FAM.docvelocity-na8.net&amp;folderid=FX806F9930-487D-1795-4BBA-1D5064BA0C15","FX22037625")</f>
        <v>FX22037625</v>
      </c>
      <c r="F1415" t="s">
        <v>80</v>
      </c>
      <c r="G1415" t="s">
        <v>80</v>
      </c>
      <c r="H1415" t="s">
        <v>81</v>
      </c>
      <c r="I1415" t="s">
        <v>3070</v>
      </c>
      <c r="J1415">
        <v>50</v>
      </c>
      <c r="K1415" t="s">
        <v>83</v>
      </c>
      <c r="L1415" t="s">
        <v>84</v>
      </c>
      <c r="M1415" t="s">
        <v>85</v>
      </c>
      <c r="N1415">
        <v>2</v>
      </c>
      <c r="O1415" s="1">
        <v>44641.361273148148</v>
      </c>
      <c r="P1415" s="1">
        <v>44641.381527777776</v>
      </c>
      <c r="Q1415">
        <v>716</v>
      </c>
      <c r="R1415">
        <v>1034</v>
      </c>
      <c r="S1415" t="b">
        <v>0</v>
      </c>
      <c r="T1415" t="s">
        <v>86</v>
      </c>
      <c r="U1415" t="b">
        <v>0</v>
      </c>
      <c r="V1415" t="s">
        <v>2733</v>
      </c>
      <c r="W1415" s="1">
        <v>44641.375416666669</v>
      </c>
      <c r="X1415">
        <v>602</v>
      </c>
      <c r="Y1415">
        <v>45</v>
      </c>
      <c r="Z1415">
        <v>0</v>
      </c>
      <c r="AA1415">
        <v>45</v>
      </c>
      <c r="AB1415">
        <v>0</v>
      </c>
      <c r="AC1415">
        <v>1</v>
      </c>
      <c r="AD1415">
        <v>5</v>
      </c>
      <c r="AE1415">
        <v>0</v>
      </c>
      <c r="AF1415">
        <v>0</v>
      </c>
      <c r="AG1415">
        <v>0</v>
      </c>
      <c r="AH1415" t="s">
        <v>118</v>
      </c>
      <c r="AI1415" s="1">
        <v>44641.381527777776</v>
      </c>
      <c r="AJ1415">
        <v>432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5</v>
      </c>
      <c r="AQ1415">
        <v>0</v>
      </c>
      <c r="AR1415">
        <v>0</v>
      </c>
      <c r="AS1415">
        <v>0</v>
      </c>
      <c r="AT1415" t="s">
        <v>86</v>
      </c>
      <c r="AU1415" t="s">
        <v>86</v>
      </c>
      <c r="AV1415" t="s">
        <v>86</v>
      </c>
      <c r="AW1415" t="s">
        <v>86</v>
      </c>
      <c r="AX1415" t="s">
        <v>86</v>
      </c>
      <c r="AY1415" t="s">
        <v>86</v>
      </c>
      <c r="AZ1415" t="s">
        <v>86</v>
      </c>
      <c r="BA1415" t="s">
        <v>86</v>
      </c>
      <c r="BB1415" t="s">
        <v>86</v>
      </c>
      <c r="BC1415" t="s">
        <v>86</v>
      </c>
      <c r="BD1415" t="s">
        <v>86</v>
      </c>
      <c r="BE1415" t="s">
        <v>86</v>
      </c>
    </row>
    <row r="1416" spans="1:57" x14ac:dyDescent="0.45">
      <c r="A1416" t="s">
        <v>3071</v>
      </c>
      <c r="B1416" t="s">
        <v>77</v>
      </c>
      <c r="C1416" t="s">
        <v>3045</v>
      </c>
      <c r="D1416" t="s">
        <v>79</v>
      </c>
      <c r="E1416" s="2" t="str">
        <f>HYPERLINK("capsilon://?command=openfolder&amp;siteaddress=FAM.docvelocity-na8.net&amp;folderid=FXA04C5D33-4BB4-9FCC-1E4E-D2F3861D9E10","FX22037992")</f>
        <v>FX22037992</v>
      </c>
      <c r="F1416" t="s">
        <v>80</v>
      </c>
      <c r="G1416" t="s">
        <v>80</v>
      </c>
      <c r="H1416" t="s">
        <v>81</v>
      </c>
      <c r="I1416" t="s">
        <v>3072</v>
      </c>
      <c r="J1416">
        <v>720</v>
      </c>
      <c r="K1416" t="s">
        <v>83</v>
      </c>
      <c r="L1416" t="s">
        <v>84</v>
      </c>
      <c r="M1416" t="s">
        <v>85</v>
      </c>
      <c r="N1416">
        <v>1</v>
      </c>
      <c r="O1416" s="1">
        <v>44641.362523148149</v>
      </c>
      <c r="P1416" s="1">
        <v>44641.378460648149</v>
      </c>
      <c r="Q1416">
        <v>595</v>
      </c>
      <c r="R1416">
        <v>782</v>
      </c>
      <c r="S1416" t="b">
        <v>0</v>
      </c>
      <c r="T1416" t="s">
        <v>86</v>
      </c>
      <c r="U1416" t="b">
        <v>0</v>
      </c>
      <c r="V1416" t="s">
        <v>2996</v>
      </c>
      <c r="W1416" s="1">
        <v>44641.378460648149</v>
      </c>
      <c r="X1416">
        <v>667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720</v>
      </c>
      <c r="AE1416">
        <v>696</v>
      </c>
      <c r="AF1416">
        <v>0</v>
      </c>
      <c r="AG1416">
        <v>20</v>
      </c>
      <c r="AH1416" t="s">
        <v>86</v>
      </c>
      <c r="AI1416" t="s">
        <v>86</v>
      </c>
      <c r="AJ1416" t="s">
        <v>86</v>
      </c>
      <c r="AK1416" t="s">
        <v>86</v>
      </c>
      <c r="AL1416" t="s">
        <v>86</v>
      </c>
      <c r="AM1416" t="s">
        <v>86</v>
      </c>
      <c r="AN1416" t="s">
        <v>86</v>
      </c>
      <c r="AO1416" t="s">
        <v>86</v>
      </c>
      <c r="AP1416" t="s">
        <v>86</v>
      </c>
      <c r="AQ1416" t="s">
        <v>86</v>
      </c>
      <c r="AR1416" t="s">
        <v>86</v>
      </c>
      <c r="AS1416" t="s">
        <v>86</v>
      </c>
      <c r="AT1416" t="s">
        <v>86</v>
      </c>
      <c r="AU1416" t="s">
        <v>86</v>
      </c>
      <c r="AV1416" t="s">
        <v>86</v>
      </c>
      <c r="AW1416" t="s">
        <v>86</v>
      </c>
      <c r="AX1416" t="s">
        <v>86</v>
      </c>
      <c r="AY1416" t="s">
        <v>86</v>
      </c>
      <c r="AZ1416" t="s">
        <v>86</v>
      </c>
      <c r="BA1416" t="s">
        <v>86</v>
      </c>
      <c r="BB1416" t="s">
        <v>86</v>
      </c>
      <c r="BC1416" t="s">
        <v>86</v>
      </c>
      <c r="BD1416" t="s">
        <v>86</v>
      </c>
      <c r="BE1416" t="s">
        <v>86</v>
      </c>
    </row>
    <row r="1417" spans="1:57" x14ac:dyDescent="0.45">
      <c r="A1417" t="s">
        <v>3073</v>
      </c>
      <c r="B1417" t="s">
        <v>77</v>
      </c>
      <c r="C1417" t="s">
        <v>3048</v>
      </c>
      <c r="D1417" t="s">
        <v>79</v>
      </c>
      <c r="E1417" s="2" t="str">
        <f>HYPERLINK("capsilon://?command=openfolder&amp;siteaddress=FAM.docvelocity-na8.net&amp;folderid=FXDDB4FBBD-A8BB-B4A9-7BCE-1D5A60640BD5","FX22037849")</f>
        <v>FX22037849</v>
      </c>
      <c r="F1417" t="s">
        <v>80</v>
      </c>
      <c r="G1417" t="s">
        <v>80</v>
      </c>
      <c r="H1417" t="s">
        <v>81</v>
      </c>
      <c r="I1417" t="s">
        <v>3074</v>
      </c>
      <c r="J1417">
        <v>223</v>
      </c>
      <c r="K1417" t="s">
        <v>83</v>
      </c>
      <c r="L1417" t="s">
        <v>84</v>
      </c>
      <c r="M1417" t="s">
        <v>85</v>
      </c>
      <c r="N1417">
        <v>1</v>
      </c>
      <c r="O1417" s="1">
        <v>44641.364525462966</v>
      </c>
      <c r="P1417" s="1">
        <v>44641.387546296297</v>
      </c>
      <c r="Q1417">
        <v>539</v>
      </c>
      <c r="R1417">
        <v>1450</v>
      </c>
      <c r="S1417" t="b">
        <v>0</v>
      </c>
      <c r="T1417" t="s">
        <v>86</v>
      </c>
      <c r="U1417" t="b">
        <v>0</v>
      </c>
      <c r="V1417" t="s">
        <v>2011</v>
      </c>
      <c r="W1417" s="1">
        <v>44641.387546296297</v>
      </c>
      <c r="X1417">
        <v>1279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223</v>
      </c>
      <c r="AE1417">
        <v>185</v>
      </c>
      <c r="AF1417">
        <v>0</v>
      </c>
      <c r="AG1417">
        <v>11</v>
      </c>
      <c r="AH1417" t="s">
        <v>86</v>
      </c>
      <c r="AI1417" t="s">
        <v>86</v>
      </c>
      <c r="AJ1417" t="s">
        <v>86</v>
      </c>
      <c r="AK1417" t="s">
        <v>86</v>
      </c>
      <c r="AL1417" t="s">
        <v>86</v>
      </c>
      <c r="AM1417" t="s">
        <v>86</v>
      </c>
      <c r="AN1417" t="s">
        <v>86</v>
      </c>
      <c r="AO1417" t="s">
        <v>86</v>
      </c>
      <c r="AP1417" t="s">
        <v>86</v>
      </c>
      <c r="AQ1417" t="s">
        <v>86</v>
      </c>
      <c r="AR1417" t="s">
        <v>86</v>
      </c>
      <c r="AS1417" t="s">
        <v>86</v>
      </c>
      <c r="AT1417" t="s">
        <v>86</v>
      </c>
      <c r="AU1417" t="s">
        <v>86</v>
      </c>
      <c r="AV1417" t="s">
        <v>86</v>
      </c>
      <c r="AW1417" t="s">
        <v>86</v>
      </c>
      <c r="AX1417" t="s">
        <v>86</v>
      </c>
      <c r="AY1417" t="s">
        <v>86</v>
      </c>
      <c r="AZ1417" t="s">
        <v>86</v>
      </c>
      <c r="BA1417" t="s">
        <v>86</v>
      </c>
      <c r="BB1417" t="s">
        <v>86</v>
      </c>
      <c r="BC1417" t="s">
        <v>86</v>
      </c>
      <c r="BD1417" t="s">
        <v>86</v>
      </c>
      <c r="BE1417" t="s">
        <v>86</v>
      </c>
    </row>
    <row r="1418" spans="1:57" x14ac:dyDescent="0.45">
      <c r="A1418" t="s">
        <v>3075</v>
      </c>
      <c r="B1418" t="s">
        <v>77</v>
      </c>
      <c r="C1418" t="s">
        <v>3076</v>
      </c>
      <c r="D1418" t="s">
        <v>79</v>
      </c>
      <c r="E1418" s="2" t="str">
        <f>HYPERLINK("capsilon://?command=openfolder&amp;siteaddress=FAM.docvelocity-na8.net&amp;folderid=FX64EFB1F4-DEA0-CAE1-0A2F-B17769F26BFA","FX22037994")</f>
        <v>FX22037994</v>
      </c>
      <c r="F1418" t="s">
        <v>80</v>
      </c>
      <c r="G1418" t="s">
        <v>80</v>
      </c>
      <c r="H1418" t="s">
        <v>81</v>
      </c>
      <c r="I1418" t="s">
        <v>3077</v>
      </c>
      <c r="J1418">
        <v>245</v>
      </c>
      <c r="K1418" t="s">
        <v>83</v>
      </c>
      <c r="L1418" t="s">
        <v>84</v>
      </c>
      <c r="M1418" t="s">
        <v>85</v>
      </c>
      <c r="N1418">
        <v>1</v>
      </c>
      <c r="O1418" s="1">
        <v>44641.364849537036</v>
      </c>
      <c r="P1418" s="1">
        <v>44641.410127314812</v>
      </c>
      <c r="Q1418">
        <v>1940</v>
      </c>
      <c r="R1418">
        <v>1972</v>
      </c>
      <c r="S1418" t="b">
        <v>0</v>
      </c>
      <c r="T1418" t="s">
        <v>86</v>
      </c>
      <c r="U1418" t="b">
        <v>0</v>
      </c>
      <c r="V1418" t="s">
        <v>1990</v>
      </c>
      <c r="W1418" s="1">
        <v>44641.410127314812</v>
      </c>
      <c r="X1418">
        <v>688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245</v>
      </c>
      <c r="AE1418">
        <v>233</v>
      </c>
      <c r="AF1418">
        <v>0</v>
      </c>
      <c r="AG1418">
        <v>6</v>
      </c>
      <c r="AH1418" t="s">
        <v>86</v>
      </c>
      <c r="AI1418" t="s">
        <v>86</v>
      </c>
      <c r="AJ1418" t="s">
        <v>86</v>
      </c>
      <c r="AK1418" t="s">
        <v>86</v>
      </c>
      <c r="AL1418" t="s">
        <v>86</v>
      </c>
      <c r="AM1418" t="s">
        <v>86</v>
      </c>
      <c r="AN1418" t="s">
        <v>86</v>
      </c>
      <c r="AO1418" t="s">
        <v>86</v>
      </c>
      <c r="AP1418" t="s">
        <v>86</v>
      </c>
      <c r="AQ1418" t="s">
        <v>86</v>
      </c>
      <c r="AR1418" t="s">
        <v>86</v>
      </c>
      <c r="AS1418" t="s">
        <v>86</v>
      </c>
      <c r="AT1418" t="s">
        <v>86</v>
      </c>
      <c r="AU1418" t="s">
        <v>86</v>
      </c>
      <c r="AV1418" t="s">
        <v>86</v>
      </c>
      <c r="AW1418" t="s">
        <v>86</v>
      </c>
      <c r="AX1418" t="s">
        <v>86</v>
      </c>
      <c r="AY1418" t="s">
        <v>86</v>
      </c>
      <c r="AZ1418" t="s">
        <v>86</v>
      </c>
      <c r="BA1418" t="s">
        <v>86</v>
      </c>
      <c r="BB1418" t="s">
        <v>86</v>
      </c>
      <c r="BC1418" t="s">
        <v>86</v>
      </c>
      <c r="BD1418" t="s">
        <v>86</v>
      </c>
      <c r="BE1418" t="s">
        <v>86</v>
      </c>
    </row>
    <row r="1419" spans="1:57" x14ac:dyDescent="0.45">
      <c r="A1419" t="s">
        <v>3078</v>
      </c>
      <c r="B1419" t="s">
        <v>77</v>
      </c>
      <c r="C1419" t="s">
        <v>2482</v>
      </c>
      <c r="D1419" t="s">
        <v>79</v>
      </c>
      <c r="E1419" s="2" t="str">
        <f>HYPERLINK("capsilon://?command=openfolder&amp;siteaddress=FAM.docvelocity-na8.net&amp;folderid=FXFC858DAC-C850-2C4C-22A9-58BE34EB5871","FX22036833")</f>
        <v>FX22036833</v>
      </c>
      <c r="F1419" t="s">
        <v>80</v>
      </c>
      <c r="G1419" t="s">
        <v>80</v>
      </c>
      <c r="H1419" t="s">
        <v>81</v>
      </c>
      <c r="I1419" t="s">
        <v>3079</v>
      </c>
      <c r="J1419">
        <v>50</v>
      </c>
      <c r="K1419" t="s">
        <v>83</v>
      </c>
      <c r="L1419" t="s">
        <v>84</v>
      </c>
      <c r="M1419" t="s">
        <v>85</v>
      </c>
      <c r="N1419">
        <v>2</v>
      </c>
      <c r="O1419" s="1">
        <v>44641.364918981482</v>
      </c>
      <c r="P1419" s="1">
        <v>44641.381574074076</v>
      </c>
      <c r="Q1419">
        <v>929</v>
      </c>
      <c r="R1419">
        <v>510</v>
      </c>
      <c r="S1419" t="b">
        <v>0</v>
      </c>
      <c r="T1419" t="s">
        <v>86</v>
      </c>
      <c r="U1419" t="b">
        <v>0</v>
      </c>
      <c r="V1419" t="s">
        <v>2993</v>
      </c>
      <c r="W1419" s="1">
        <v>44641.378252314818</v>
      </c>
      <c r="X1419">
        <v>247</v>
      </c>
      <c r="Y1419">
        <v>45</v>
      </c>
      <c r="Z1419">
        <v>0</v>
      </c>
      <c r="AA1419">
        <v>45</v>
      </c>
      <c r="AB1419">
        <v>0</v>
      </c>
      <c r="AC1419">
        <v>0</v>
      </c>
      <c r="AD1419">
        <v>5</v>
      </c>
      <c r="AE1419">
        <v>0</v>
      </c>
      <c r="AF1419">
        <v>0</v>
      </c>
      <c r="AG1419">
        <v>0</v>
      </c>
      <c r="AH1419" t="s">
        <v>113</v>
      </c>
      <c r="AI1419" s="1">
        <v>44641.381574074076</v>
      </c>
      <c r="AJ1419">
        <v>263</v>
      </c>
      <c r="AK1419">
        <v>1</v>
      </c>
      <c r="AL1419">
        <v>0</v>
      </c>
      <c r="AM1419">
        <v>1</v>
      </c>
      <c r="AN1419">
        <v>0</v>
      </c>
      <c r="AO1419">
        <v>1</v>
      </c>
      <c r="AP1419">
        <v>4</v>
      </c>
      <c r="AQ1419">
        <v>0</v>
      </c>
      <c r="AR1419">
        <v>0</v>
      </c>
      <c r="AS1419">
        <v>0</v>
      </c>
      <c r="AT1419" t="s">
        <v>86</v>
      </c>
      <c r="AU1419" t="s">
        <v>86</v>
      </c>
      <c r="AV1419" t="s">
        <v>86</v>
      </c>
      <c r="AW1419" t="s">
        <v>86</v>
      </c>
      <c r="AX1419" t="s">
        <v>86</v>
      </c>
      <c r="AY1419" t="s">
        <v>86</v>
      </c>
      <c r="AZ1419" t="s">
        <v>86</v>
      </c>
      <c r="BA1419" t="s">
        <v>86</v>
      </c>
      <c r="BB1419" t="s">
        <v>86</v>
      </c>
      <c r="BC1419" t="s">
        <v>86</v>
      </c>
      <c r="BD1419" t="s">
        <v>86</v>
      </c>
      <c r="BE1419" t="s">
        <v>86</v>
      </c>
    </row>
    <row r="1420" spans="1:57" x14ac:dyDescent="0.45">
      <c r="A1420" t="s">
        <v>3080</v>
      </c>
      <c r="B1420" t="s">
        <v>77</v>
      </c>
      <c r="C1420" t="s">
        <v>2482</v>
      </c>
      <c r="D1420" t="s">
        <v>79</v>
      </c>
      <c r="E1420" s="2" t="str">
        <f>HYPERLINK("capsilon://?command=openfolder&amp;siteaddress=FAM.docvelocity-na8.net&amp;folderid=FXFC858DAC-C850-2C4C-22A9-58BE34EB5871","FX22036833")</f>
        <v>FX22036833</v>
      </c>
      <c r="F1420" t="s">
        <v>80</v>
      </c>
      <c r="G1420" t="s">
        <v>80</v>
      </c>
      <c r="H1420" t="s">
        <v>81</v>
      </c>
      <c r="I1420" t="s">
        <v>3081</v>
      </c>
      <c r="J1420">
        <v>50</v>
      </c>
      <c r="K1420" t="s">
        <v>83</v>
      </c>
      <c r="L1420" t="s">
        <v>84</v>
      </c>
      <c r="M1420" t="s">
        <v>85</v>
      </c>
      <c r="N1420">
        <v>2</v>
      </c>
      <c r="O1420" s="1">
        <v>44641.365011574075</v>
      </c>
      <c r="P1420" s="1">
        <v>44641.386967592596</v>
      </c>
      <c r="Q1420">
        <v>1033</v>
      </c>
      <c r="R1420">
        <v>864</v>
      </c>
      <c r="S1420" t="b">
        <v>0</v>
      </c>
      <c r="T1420" t="s">
        <v>86</v>
      </c>
      <c r="U1420" t="b">
        <v>0</v>
      </c>
      <c r="V1420" t="s">
        <v>2733</v>
      </c>
      <c r="W1420" s="1">
        <v>44641.379988425928</v>
      </c>
      <c r="X1420">
        <v>394</v>
      </c>
      <c r="Y1420">
        <v>45</v>
      </c>
      <c r="Z1420">
        <v>0</v>
      </c>
      <c r="AA1420">
        <v>45</v>
      </c>
      <c r="AB1420">
        <v>0</v>
      </c>
      <c r="AC1420">
        <v>0</v>
      </c>
      <c r="AD1420">
        <v>5</v>
      </c>
      <c r="AE1420">
        <v>0</v>
      </c>
      <c r="AF1420">
        <v>0</v>
      </c>
      <c r="AG1420">
        <v>0</v>
      </c>
      <c r="AH1420" t="s">
        <v>118</v>
      </c>
      <c r="AI1420" s="1">
        <v>44641.386967592596</v>
      </c>
      <c r="AJ1420">
        <v>470</v>
      </c>
      <c r="AK1420">
        <v>1</v>
      </c>
      <c r="AL1420">
        <v>0</v>
      </c>
      <c r="AM1420">
        <v>1</v>
      </c>
      <c r="AN1420">
        <v>0</v>
      </c>
      <c r="AO1420">
        <v>1</v>
      </c>
      <c r="AP1420">
        <v>4</v>
      </c>
      <c r="AQ1420">
        <v>0</v>
      </c>
      <c r="AR1420">
        <v>0</v>
      </c>
      <c r="AS1420">
        <v>0</v>
      </c>
      <c r="AT1420" t="s">
        <v>86</v>
      </c>
      <c r="AU1420" t="s">
        <v>86</v>
      </c>
      <c r="AV1420" t="s">
        <v>86</v>
      </c>
      <c r="AW1420" t="s">
        <v>86</v>
      </c>
      <c r="AX1420" t="s">
        <v>86</v>
      </c>
      <c r="AY1420" t="s">
        <v>86</v>
      </c>
      <c r="AZ1420" t="s">
        <v>86</v>
      </c>
      <c r="BA1420" t="s">
        <v>86</v>
      </c>
      <c r="BB1420" t="s">
        <v>86</v>
      </c>
      <c r="BC1420" t="s">
        <v>86</v>
      </c>
      <c r="BD1420" t="s">
        <v>86</v>
      </c>
      <c r="BE1420" t="s">
        <v>86</v>
      </c>
    </row>
    <row r="1421" spans="1:57" x14ac:dyDescent="0.45">
      <c r="A1421" t="s">
        <v>3082</v>
      </c>
      <c r="B1421" t="s">
        <v>77</v>
      </c>
      <c r="C1421" t="s">
        <v>2482</v>
      </c>
      <c r="D1421" t="s">
        <v>79</v>
      </c>
      <c r="E1421" s="2" t="str">
        <f>HYPERLINK("capsilon://?command=openfolder&amp;siteaddress=FAM.docvelocity-na8.net&amp;folderid=FXFC858DAC-C850-2C4C-22A9-58BE34EB5871","FX22036833")</f>
        <v>FX22036833</v>
      </c>
      <c r="F1421" t="s">
        <v>80</v>
      </c>
      <c r="G1421" t="s">
        <v>80</v>
      </c>
      <c r="H1421" t="s">
        <v>81</v>
      </c>
      <c r="I1421" t="s">
        <v>3083</v>
      </c>
      <c r="J1421">
        <v>50</v>
      </c>
      <c r="K1421" t="s">
        <v>83</v>
      </c>
      <c r="L1421" t="s">
        <v>84</v>
      </c>
      <c r="M1421" t="s">
        <v>85</v>
      </c>
      <c r="N1421">
        <v>2</v>
      </c>
      <c r="O1421" s="1">
        <v>44641.365104166667</v>
      </c>
      <c r="P1421" s="1">
        <v>44641.384259259263</v>
      </c>
      <c r="Q1421">
        <v>1107</v>
      </c>
      <c r="R1421">
        <v>548</v>
      </c>
      <c r="S1421" t="b">
        <v>0</v>
      </c>
      <c r="T1421" t="s">
        <v>86</v>
      </c>
      <c r="U1421" t="b">
        <v>0</v>
      </c>
      <c r="V1421" t="s">
        <v>1986</v>
      </c>
      <c r="W1421" s="1">
        <v>44641.380555555559</v>
      </c>
      <c r="X1421">
        <v>317</v>
      </c>
      <c r="Y1421">
        <v>45</v>
      </c>
      <c r="Z1421">
        <v>0</v>
      </c>
      <c r="AA1421">
        <v>45</v>
      </c>
      <c r="AB1421">
        <v>0</v>
      </c>
      <c r="AC1421">
        <v>1</v>
      </c>
      <c r="AD1421">
        <v>5</v>
      </c>
      <c r="AE1421">
        <v>0</v>
      </c>
      <c r="AF1421">
        <v>0</v>
      </c>
      <c r="AG1421">
        <v>0</v>
      </c>
      <c r="AH1421" t="s">
        <v>113</v>
      </c>
      <c r="AI1421" s="1">
        <v>44641.384259259263</v>
      </c>
      <c r="AJ1421">
        <v>231</v>
      </c>
      <c r="AK1421">
        <v>1</v>
      </c>
      <c r="AL1421">
        <v>0</v>
      </c>
      <c r="AM1421">
        <v>1</v>
      </c>
      <c r="AN1421">
        <v>0</v>
      </c>
      <c r="AO1421">
        <v>1</v>
      </c>
      <c r="AP1421">
        <v>4</v>
      </c>
      <c r="AQ1421">
        <v>0</v>
      </c>
      <c r="AR1421">
        <v>0</v>
      </c>
      <c r="AS1421">
        <v>0</v>
      </c>
      <c r="AT1421" t="s">
        <v>86</v>
      </c>
      <c r="AU1421" t="s">
        <v>86</v>
      </c>
      <c r="AV1421" t="s">
        <v>86</v>
      </c>
      <c r="AW1421" t="s">
        <v>86</v>
      </c>
      <c r="AX1421" t="s">
        <v>86</v>
      </c>
      <c r="AY1421" t="s">
        <v>86</v>
      </c>
      <c r="AZ1421" t="s">
        <v>86</v>
      </c>
      <c r="BA1421" t="s">
        <v>86</v>
      </c>
      <c r="BB1421" t="s">
        <v>86</v>
      </c>
      <c r="BC1421" t="s">
        <v>86</v>
      </c>
      <c r="BD1421" t="s">
        <v>86</v>
      </c>
      <c r="BE1421" t="s">
        <v>86</v>
      </c>
    </row>
    <row r="1422" spans="1:57" x14ac:dyDescent="0.45">
      <c r="A1422" t="s">
        <v>3084</v>
      </c>
      <c r="B1422" t="s">
        <v>77</v>
      </c>
      <c r="C1422" t="s">
        <v>2482</v>
      </c>
      <c r="D1422" t="s">
        <v>79</v>
      </c>
      <c r="E1422" s="2" t="str">
        <f>HYPERLINK("capsilon://?command=openfolder&amp;siteaddress=FAM.docvelocity-na8.net&amp;folderid=FXFC858DAC-C850-2C4C-22A9-58BE34EB5871","FX22036833")</f>
        <v>FX22036833</v>
      </c>
      <c r="F1422" t="s">
        <v>80</v>
      </c>
      <c r="G1422" t="s">
        <v>80</v>
      </c>
      <c r="H1422" t="s">
        <v>81</v>
      </c>
      <c r="I1422" t="s">
        <v>3085</v>
      </c>
      <c r="J1422">
        <v>50</v>
      </c>
      <c r="K1422" t="s">
        <v>83</v>
      </c>
      <c r="L1422" t="s">
        <v>84</v>
      </c>
      <c r="M1422" t="s">
        <v>85</v>
      </c>
      <c r="N1422">
        <v>2</v>
      </c>
      <c r="O1422" s="1">
        <v>44641.36515046296</v>
      </c>
      <c r="P1422" s="1">
        <v>44641.390567129631</v>
      </c>
      <c r="Q1422">
        <v>1157</v>
      </c>
      <c r="R1422">
        <v>1039</v>
      </c>
      <c r="S1422" t="b">
        <v>0</v>
      </c>
      <c r="T1422" t="s">
        <v>86</v>
      </c>
      <c r="U1422" t="b">
        <v>0</v>
      </c>
      <c r="V1422" t="s">
        <v>2996</v>
      </c>
      <c r="W1422" s="1">
        <v>44641.387916666667</v>
      </c>
      <c r="X1422">
        <v>816</v>
      </c>
      <c r="Y1422">
        <v>45</v>
      </c>
      <c r="Z1422">
        <v>0</v>
      </c>
      <c r="AA1422">
        <v>45</v>
      </c>
      <c r="AB1422">
        <v>0</v>
      </c>
      <c r="AC1422">
        <v>1</v>
      </c>
      <c r="AD1422">
        <v>5</v>
      </c>
      <c r="AE1422">
        <v>0</v>
      </c>
      <c r="AF1422">
        <v>0</v>
      </c>
      <c r="AG1422">
        <v>0</v>
      </c>
      <c r="AH1422" t="s">
        <v>200</v>
      </c>
      <c r="AI1422" s="1">
        <v>44641.390567129631</v>
      </c>
      <c r="AJ1422">
        <v>223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5</v>
      </c>
      <c r="AQ1422">
        <v>0</v>
      </c>
      <c r="AR1422">
        <v>0</v>
      </c>
      <c r="AS1422">
        <v>0</v>
      </c>
      <c r="AT1422" t="s">
        <v>86</v>
      </c>
      <c r="AU1422" t="s">
        <v>86</v>
      </c>
      <c r="AV1422" t="s">
        <v>86</v>
      </c>
      <c r="AW1422" t="s">
        <v>86</v>
      </c>
      <c r="AX1422" t="s">
        <v>86</v>
      </c>
      <c r="AY1422" t="s">
        <v>86</v>
      </c>
      <c r="AZ1422" t="s">
        <v>86</v>
      </c>
      <c r="BA1422" t="s">
        <v>86</v>
      </c>
      <c r="BB1422" t="s">
        <v>86</v>
      </c>
      <c r="BC1422" t="s">
        <v>86</v>
      </c>
      <c r="BD1422" t="s">
        <v>86</v>
      </c>
      <c r="BE1422" t="s">
        <v>86</v>
      </c>
    </row>
    <row r="1423" spans="1:57" x14ac:dyDescent="0.45">
      <c r="A1423" t="s">
        <v>3086</v>
      </c>
      <c r="B1423" t="s">
        <v>77</v>
      </c>
      <c r="C1423" t="s">
        <v>2482</v>
      </c>
      <c r="D1423" t="s">
        <v>79</v>
      </c>
      <c r="E1423" s="2" t="str">
        <f>HYPERLINK("capsilon://?command=openfolder&amp;siteaddress=FAM.docvelocity-na8.net&amp;folderid=FXFC858DAC-C850-2C4C-22A9-58BE34EB5871","FX22036833")</f>
        <v>FX22036833</v>
      </c>
      <c r="F1423" t="s">
        <v>80</v>
      </c>
      <c r="G1423" t="s">
        <v>80</v>
      </c>
      <c r="H1423" t="s">
        <v>81</v>
      </c>
      <c r="I1423" t="s">
        <v>3087</v>
      </c>
      <c r="J1423">
        <v>50</v>
      </c>
      <c r="K1423" t="s">
        <v>83</v>
      </c>
      <c r="L1423" t="s">
        <v>84</v>
      </c>
      <c r="M1423" t="s">
        <v>85</v>
      </c>
      <c r="N1423">
        <v>2</v>
      </c>
      <c r="O1423" s="1">
        <v>44641.365185185183</v>
      </c>
      <c r="P1423" s="1">
        <v>44641.388414351852</v>
      </c>
      <c r="Q1423">
        <v>1304</v>
      </c>
      <c r="R1423">
        <v>703</v>
      </c>
      <c r="S1423" t="b">
        <v>0</v>
      </c>
      <c r="T1423" t="s">
        <v>86</v>
      </c>
      <c r="U1423" t="b">
        <v>0</v>
      </c>
      <c r="V1423" t="s">
        <v>2733</v>
      </c>
      <c r="W1423" s="1">
        <v>44641.385960648149</v>
      </c>
      <c r="X1423">
        <v>515</v>
      </c>
      <c r="Y1423">
        <v>45</v>
      </c>
      <c r="Z1423">
        <v>0</v>
      </c>
      <c r="AA1423">
        <v>45</v>
      </c>
      <c r="AB1423">
        <v>0</v>
      </c>
      <c r="AC1423">
        <v>0</v>
      </c>
      <c r="AD1423">
        <v>5</v>
      </c>
      <c r="AE1423">
        <v>0</v>
      </c>
      <c r="AF1423">
        <v>0</v>
      </c>
      <c r="AG1423">
        <v>0</v>
      </c>
      <c r="AH1423" t="s">
        <v>113</v>
      </c>
      <c r="AI1423" s="1">
        <v>44641.388414351852</v>
      </c>
      <c r="AJ1423">
        <v>188</v>
      </c>
      <c r="AK1423">
        <v>2</v>
      </c>
      <c r="AL1423">
        <v>0</v>
      </c>
      <c r="AM1423">
        <v>2</v>
      </c>
      <c r="AN1423">
        <v>0</v>
      </c>
      <c r="AO1423">
        <v>2</v>
      </c>
      <c r="AP1423">
        <v>3</v>
      </c>
      <c r="AQ1423">
        <v>0</v>
      </c>
      <c r="AR1423">
        <v>0</v>
      </c>
      <c r="AS1423">
        <v>0</v>
      </c>
      <c r="AT1423" t="s">
        <v>86</v>
      </c>
      <c r="AU1423" t="s">
        <v>86</v>
      </c>
      <c r="AV1423" t="s">
        <v>86</v>
      </c>
      <c r="AW1423" t="s">
        <v>86</v>
      </c>
      <c r="AX1423" t="s">
        <v>86</v>
      </c>
      <c r="AY1423" t="s">
        <v>86</v>
      </c>
      <c r="AZ1423" t="s">
        <v>86</v>
      </c>
      <c r="BA1423" t="s">
        <v>86</v>
      </c>
      <c r="BB1423" t="s">
        <v>86</v>
      </c>
      <c r="BC1423" t="s">
        <v>86</v>
      </c>
      <c r="BD1423" t="s">
        <v>86</v>
      </c>
      <c r="BE1423" t="s">
        <v>86</v>
      </c>
    </row>
    <row r="1424" spans="1:57" x14ac:dyDescent="0.45">
      <c r="A1424" t="s">
        <v>3088</v>
      </c>
      <c r="B1424" t="s">
        <v>77</v>
      </c>
      <c r="C1424" t="s">
        <v>2881</v>
      </c>
      <c r="D1424" t="s">
        <v>79</v>
      </c>
      <c r="E1424" s="2" t="str">
        <f>HYPERLINK("capsilon://?command=openfolder&amp;siteaddress=FAM.docvelocity-na8.net&amp;folderid=FXCCFB4387-8300-78B2-A1E8-67E234A20CAE","FX22034862")</f>
        <v>FX22034862</v>
      </c>
      <c r="F1424" t="s">
        <v>80</v>
      </c>
      <c r="G1424" t="s">
        <v>80</v>
      </c>
      <c r="H1424" t="s">
        <v>81</v>
      </c>
      <c r="I1424" t="s">
        <v>3089</v>
      </c>
      <c r="J1424">
        <v>53</v>
      </c>
      <c r="K1424" t="s">
        <v>83</v>
      </c>
      <c r="L1424" t="s">
        <v>84</v>
      </c>
      <c r="M1424" t="s">
        <v>85</v>
      </c>
      <c r="N1424">
        <v>2</v>
      </c>
      <c r="O1424" s="1">
        <v>44641.365497685183</v>
      </c>
      <c r="P1424" s="1">
        <v>44641.392013888886</v>
      </c>
      <c r="Q1424">
        <v>1348</v>
      </c>
      <c r="R1424">
        <v>943</v>
      </c>
      <c r="S1424" t="b">
        <v>0</v>
      </c>
      <c r="T1424" t="s">
        <v>86</v>
      </c>
      <c r="U1424" t="b">
        <v>0</v>
      </c>
      <c r="V1424" t="s">
        <v>2993</v>
      </c>
      <c r="W1424" s="1">
        <v>44641.388472222221</v>
      </c>
      <c r="X1424">
        <v>646</v>
      </c>
      <c r="Y1424">
        <v>48</v>
      </c>
      <c r="Z1424">
        <v>0</v>
      </c>
      <c r="AA1424">
        <v>48</v>
      </c>
      <c r="AB1424">
        <v>0</v>
      </c>
      <c r="AC1424">
        <v>2</v>
      </c>
      <c r="AD1424">
        <v>5</v>
      </c>
      <c r="AE1424">
        <v>0</v>
      </c>
      <c r="AF1424">
        <v>0</v>
      </c>
      <c r="AG1424">
        <v>0</v>
      </c>
      <c r="AH1424" t="s">
        <v>113</v>
      </c>
      <c r="AI1424" s="1">
        <v>44641.392013888886</v>
      </c>
      <c r="AJ1424">
        <v>297</v>
      </c>
      <c r="AK1424">
        <v>2</v>
      </c>
      <c r="AL1424">
        <v>0</v>
      </c>
      <c r="AM1424">
        <v>2</v>
      </c>
      <c r="AN1424">
        <v>0</v>
      </c>
      <c r="AO1424">
        <v>2</v>
      </c>
      <c r="AP1424">
        <v>3</v>
      </c>
      <c r="AQ1424">
        <v>0</v>
      </c>
      <c r="AR1424">
        <v>0</v>
      </c>
      <c r="AS1424">
        <v>0</v>
      </c>
      <c r="AT1424" t="s">
        <v>86</v>
      </c>
      <c r="AU1424" t="s">
        <v>86</v>
      </c>
      <c r="AV1424" t="s">
        <v>86</v>
      </c>
      <c r="AW1424" t="s">
        <v>86</v>
      </c>
      <c r="AX1424" t="s">
        <v>86</v>
      </c>
      <c r="AY1424" t="s">
        <v>86</v>
      </c>
      <c r="AZ1424" t="s">
        <v>86</v>
      </c>
      <c r="BA1424" t="s">
        <v>86</v>
      </c>
      <c r="BB1424" t="s">
        <v>86</v>
      </c>
      <c r="BC1424" t="s">
        <v>86</v>
      </c>
      <c r="BD1424" t="s">
        <v>86</v>
      </c>
      <c r="BE1424" t="s">
        <v>86</v>
      </c>
    </row>
    <row r="1425" spans="1:57" x14ac:dyDescent="0.45">
      <c r="A1425" t="s">
        <v>3090</v>
      </c>
      <c r="B1425" t="s">
        <v>77</v>
      </c>
      <c r="C1425" t="s">
        <v>2482</v>
      </c>
      <c r="D1425" t="s">
        <v>79</v>
      </c>
      <c r="E1425" s="2" t="str">
        <f t="shared" ref="E1425:E1432" si="31">HYPERLINK("capsilon://?command=openfolder&amp;siteaddress=FAM.docvelocity-na8.net&amp;folderid=FXFC858DAC-C850-2C4C-22A9-58BE34EB5871","FX22036833")</f>
        <v>FX22036833</v>
      </c>
      <c r="F1425" t="s">
        <v>80</v>
      </c>
      <c r="G1425" t="s">
        <v>80</v>
      </c>
      <c r="H1425" t="s">
        <v>81</v>
      </c>
      <c r="I1425" t="s">
        <v>3091</v>
      </c>
      <c r="J1425">
        <v>28</v>
      </c>
      <c r="K1425" t="s">
        <v>83</v>
      </c>
      <c r="L1425" t="s">
        <v>84</v>
      </c>
      <c r="M1425" t="s">
        <v>85</v>
      </c>
      <c r="N1425">
        <v>2</v>
      </c>
      <c r="O1425" s="1">
        <v>44641.365578703706</v>
      </c>
      <c r="P1425" s="1">
        <v>44641.39402777778</v>
      </c>
      <c r="Q1425">
        <v>1984</v>
      </c>
      <c r="R1425">
        <v>474</v>
      </c>
      <c r="S1425" t="b">
        <v>0</v>
      </c>
      <c r="T1425" t="s">
        <v>86</v>
      </c>
      <c r="U1425" t="b">
        <v>0</v>
      </c>
      <c r="V1425" t="s">
        <v>2011</v>
      </c>
      <c r="W1425" s="1">
        <v>44641.390914351854</v>
      </c>
      <c r="X1425">
        <v>290</v>
      </c>
      <c r="Y1425">
        <v>21</v>
      </c>
      <c r="Z1425">
        <v>0</v>
      </c>
      <c r="AA1425">
        <v>21</v>
      </c>
      <c r="AB1425">
        <v>0</v>
      </c>
      <c r="AC1425">
        <v>1</v>
      </c>
      <c r="AD1425">
        <v>7</v>
      </c>
      <c r="AE1425">
        <v>0</v>
      </c>
      <c r="AF1425">
        <v>0</v>
      </c>
      <c r="AG1425">
        <v>0</v>
      </c>
      <c r="AH1425" t="s">
        <v>746</v>
      </c>
      <c r="AI1425" s="1">
        <v>44641.39402777778</v>
      </c>
      <c r="AJ1425">
        <v>184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7</v>
      </c>
      <c r="AQ1425">
        <v>0</v>
      </c>
      <c r="AR1425">
        <v>0</v>
      </c>
      <c r="AS1425">
        <v>0</v>
      </c>
      <c r="AT1425" t="s">
        <v>86</v>
      </c>
      <c r="AU1425" t="s">
        <v>86</v>
      </c>
      <c r="AV1425" t="s">
        <v>86</v>
      </c>
      <c r="AW1425" t="s">
        <v>86</v>
      </c>
      <c r="AX1425" t="s">
        <v>86</v>
      </c>
      <c r="AY1425" t="s">
        <v>86</v>
      </c>
      <c r="AZ1425" t="s">
        <v>86</v>
      </c>
      <c r="BA1425" t="s">
        <v>86</v>
      </c>
      <c r="BB1425" t="s">
        <v>86</v>
      </c>
      <c r="BC1425" t="s">
        <v>86</v>
      </c>
      <c r="BD1425" t="s">
        <v>86</v>
      </c>
      <c r="BE1425" t="s">
        <v>86</v>
      </c>
    </row>
    <row r="1426" spans="1:57" x14ac:dyDescent="0.45">
      <c r="A1426" t="s">
        <v>3092</v>
      </c>
      <c r="B1426" t="s">
        <v>77</v>
      </c>
      <c r="C1426" t="s">
        <v>2482</v>
      </c>
      <c r="D1426" t="s">
        <v>79</v>
      </c>
      <c r="E1426" s="2" t="str">
        <f t="shared" si="31"/>
        <v>FX22036833</v>
      </c>
      <c r="F1426" t="s">
        <v>80</v>
      </c>
      <c r="G1426" t="s">
        <v>80</v>
      </c>
      <c r="H1426" t="s">
        <v>81</v>
      </c>
      <c r="I1426" t="s">
        <v>3093</v>
      </c>
      <c r="J1426">
        <v>28</v>
      </c>
      <c r="K1426" t="s">
        <v>83</v>
      </c>
      <c r="L1426" t="s">
        <v>84</v>
      </c>
      <c r="M1426" t="s">
        <v>85</v>
      </c>
      <c r="N1426">
        <v>2</v>
      </c>
      <c r="O1426" s="1">
        <v>44641.365636574075</v>
      </c>
      <c r="P1426" s="1">
        <v>44641.39534722222</v>
      </c>
      <c r="Q1426">
        <v>1929</v>
      </c>
      <c r="R1426">
        <v>638</v>
      </c>
      <c r="S1426" t="b">
        <v>0</v>
      </c>
      <c r="T1426" t="s">
        <v>86</v>
      </c>
      <c r="U1426" t="b">
        <v>0</v>
      </c>
      <c r="V1426" t="s">
        <v>2996</v>
      </c>
      <c r="W1426" s="1">
        <v>44641.393541666665</v>
      </c>
      <c r="X1426">
        <v>485</v>
      </c>
      <c r="Y1426">
        <v>21</v>
      </c>
      <c r="Z1426">
        <v>0</v>
      </c>
      <c r="AA1426">
        <v>21</v>
      </c>
      <c r="AB1426">
        <v>0</v>
      </c>
      <c r="AC1426">
        <v>1</v>
      </c>
      <c r="AD1426">
        <v>7</v>
      </c>
      <c r="AE1426">
        <v>0</v>
      </c>
      <c r="AF1426">
        <v>0</v>
      </c>
      <c r="AG1426">
        <v>0</v>
      </c>
      <c r="AH1426" t="s">
        <v>113</v>
      </c>
      <c r="AI1426" s="1">
        <v>44641.39534722222</v>
      </c>
      <c r="AJ1426">
        <v>153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7</v>
      </c>
      <c r="AQ1426">
        <v>0</v>
      </c>
      <c r="AR1426">
        <v>0</v>
      </c>
      <c r="AS1426">
        <v>0</v>
      </c>
      <c r="AT1426" t="s">
        <v>86</v>
      </c>
      <c r="AU1426" t="s">
        <v>86</v>
      </c>
      <c r="AV1426" t="s">
        <v>86</v>
      </c>
      <c r="AW1426" t="s">
        <v>86</v>
      </c>
      <c r="AX1426" t="s">
        <v>86</v>
      </c>
      <c r="AY1426" t="s">
        <v>86</v>
      </c>
      <c r="AZ1426" t="s">
        <v>86</v>
      </c>
      <c r="BA1426" t="s">
        <v>86</v>
      </c>
      <c r="BB1426" t="s">
        <v>86</v>
      </c>
      <c r="BC1426" t="s">
        <v>86</v>
      </c>
      <c r="BD1426" t="s">
        <v>86</v>
      </c>
      <c r="BE1426" t="s">
        <v>86</v>
      </c>
    </row>
    <row r="1427" spans="1:57" x14ac:dyDescent="0.45">
      <c r="A1427" t="s">
        <v>3094</v>
      </c>
      <c r="B1427" t="s">
        <v>77</v>
      </c>
      <c r="C1427" t="s">
        <v>2482</v>
      </c>
      <c r="D1427" t="s">
        <v>79</v>
      </c>
      <c r="E1427" s="2" t="str">
        <f t="shared" si="31"/>
        <v>FX22036833</v>
      </c>
      <c r="F1427" t="s">
        <v>80</v>
      </c>
      <c r="G1427" t="s">
        <v>80</v>
      </c>
      <c r="H1427" t="s">
        <v>81</v>
      </c>
      <c r="I1427" t="s">
        <v>3095</v>
      </c>
      <c r="J1427">
        <v>50</v>
      </c>
      <c r="K1427" t="s">
        <v>83</v>
      </c>
      <c r="L1427" t="s">
        <v>84</v>
      </c>
      <c r="M1427" t="s">
        <v>85</v>
      </c>
      <c r="N1427">
        <v>2</v>
      </c>
      <c r="O1427" s="1">
        <v>44641.365671296298</v>
      </c>
      <c r="P1427" s="1">
        <v>44641.393564814818</v>
      </c>
      <c r="Q1427">
        <v>2014</v>
      </c>
      <c r="R1427">
        <v>396</v>
      </c>
      <c r="S1427" t="b">
        <v>0</v>
      </c>
      <c r="T1427" t="s">
        <v>86</v>
      </c>
      <c r="U1427" t="b">
        <v>0</v>
      </c>
      <c r="V1427" t="s">
        <v>2993</v>
      </c>
      <c r="W1427" s="1">
        <v>44641.391527777778</v>
      </c>
      <c r="X1427">
        <v>263</v>
      </c>
      <c r="Y1427">
        <v>45</v>
      </c>
      <c r="Z1427">
        <v>0</v>
      </c>
      <c r="AA1427">
        <v>45</v>
      </c>
      <c r="AB1427">
        <v>0</v>
      </c>
      <c r="AC1427">
        <v>0</v>
      </c>
      <c r="AD1427">
        <v>5</v>
      </c>
      <c r="AE1427">
        <v>0</v>
      </c>
      <c r="AF1427">
        <v>0</v>
      </c>
      <c r="AG1427">
        <v>0</v>
      </c>
      <c r="AH1427" t="s">
        <v>113</v>
      </c>
      <c r="AI1427" s="1">
        <v>44641.393564814818</v>
      </c>
      <c r="AJ1427">
        <v>133</v>
      </c>
      <c r="AK1427">
        <v>1</v>
      </c>
      <c r="AL1427">
        <v>0</v>
      </c>
      <c r="AM1427">
        <v>1</v>
      </c>
      <c r="AN1427">
        <v>0</v>
      </c>
      <c r="AO1427">
        <v>1</v>
      </c>
      <c r="AP1427">
        <v>4</v>
      </c>
      <c r="AQ1427">
        <v>0</v>
      </c>
      <c r="AR1427">
        <v>0</v>
      </c>
      <c r="AS1427">
        <v>0</v>
      </c>
      <c r="AT1427" t="s">
        <v>86</v>
      </c>
      <c r="AU1427" t="s">
        <v>86</v>
      </c>
      <c r="AV1427" t="s">
        <v>86</v>
      </c>
      <c r="AW1427" t="s">
        <v>86</v>
      </c>
      <c r="AX1427" t="s">
        <v>86</v>
      </c>
      <c r="AY1427" t="s">
        <v>86</v>
      </c>
      <c r="AZ1427" t="s">
        <v>86</v>
      </c>
      <c r="BA1427" t="s">
        <v>86</v>
      </c>
      <c r="BB1427" t="s">
        <v>86</v>
      </c>
      <c r="BC1427" t="s">
        <v>86</v>
      </c>
      <c r="BD1427" t="s">
        <v>86</v>
      </c>
      <c r="BE1427" t="s">
        <v>86</v>
      </c>
    </row>
    <row r="1428" spans="1:57" x14ac:dyDescent="0.45">
      <c r="A1428" t="s">
        <v>3096</v>
      </c>
      <c r="B1428" t="s">
        <v>77</v>
      </c>
      <c r="C1428" t="s">
        <v>2482</v>
      </c>
      <c r="D1428" t="s">
        <v>79</v>
      </c>
      <c r="E1428" s="2" t="str">
        <f t="shared" si="31"/>
        <v>FX22036833</v>
      </c>
      <c r="F1428" t="s">
        <v>80</v>
      </c>
      <c r="G1428" t="s">
        <v>80</v>
      </c>
      <c r="H1428" t="s">
        <v>81</v>
      </c>
      <c r="I1428" t="s">
        <v>3097</v>
      </c>
      <c r="J1428">
        <v>50</v>
      </c>
      <c r="K1428" t="s">
        <v>83</v>
      </c>
      <c r="L1428" t="s">
        <v>84</v>
      </c>
      <c r="M1428" t="s">
        <v>85</v>
      </c>
      <c r="N1428">
        <v>2</v>
      </c>
      <c r="O1428" s="1">
        <v>44641.365729166668</v>
      </c>
      <c r="P1428" s="1">
        <v>44641.398136574076</v>
      </c>
      <c r="Q1428">
        <v>2272</v>
      </c>
      <c r="R1428">
        <v>528</v>
      </c>
      <c r="S1428" t="b">
        <v>0</v>
      </c>
      <c r="T1428" t="s">
        <v>86</v>
      </c>
      <c r="U1428" t="b">
        <v>0</v>
      </c>
      <c r="V1428" t="s">
        <v>2993</v>
      </c>
      <c r="W1428" s="1">
        <v>44641.394826388889</v>
      </c>
      <c r="X1428">
        <v>284</v>
      </c>
      <c r="Y1428">
        <v>45</v>
      </c>
      <c r="Z1428">
        <v>0</v>
      </c>
      <c r="AA1428">
        <v>45</v>
      </c>
      <c r="AB1428">
        <v>0</v>
      </c>
      <c r="AC1428">
        <v>0</v>
      </c>
      <c r="AD1428">
        <v>5</v>
      </c>
      <c r="AE1428">
        <v>0</v>
      </c>
      <c r="AF1428">
        <v>0</v>
      </c>
      <c r="AG1428">
        <v>0</v>
      </c>
      <c r="AH1428" t="s">
        <v>746</v>
      </c>
      <c r="AI1428" s="1">
        <v>44641.398136574076</v>
      </c>
      <c r="AJ1428">
        <v>244</v>
      </c>
      <c r="AK1428">
        <v>1</v>
      </c>
      <c r="AL1428">
        <v>0</v>
      </c>
      <c r="AM1428">
        <v>1</v>
      </c>
      <c r="AN1428">
        <v>0</v>
      </c>
      <c r="AO1428">
        <v>1</v>
      </c>
      <c r="AP1428">
        <v>4</v>
      </c>
      <c r="AQ1428">
        <v>0</v>
      </c>
      <c r="AR1428">
        <v>0</v>
      </c>
      <c r="AS1428">
        <v>0</v>
      </c>
      <c r="AT1428" t="s">
        <v>86</v>
      </c>
      <c r="AU1428" t="s">
        <v>86</v>
      </c>
      <c r="AV1428" t="s">
        <v>86</v>
      </c>
      <c r="AW1428" t="s">
        <v>86</v>
      </c>
      <c r="AX1428" t="s">
        <v>86</v>
      </c>
      <c r="AY1428" t="s">
        <v>86</v>
      </c>
      <c r="AZ1428" t="s">
        <v>86</v>
      </c>
      <c r="BA1428" t="s">
        <v>86</v>
      </c>
      <c r="BB1428" t="s">
        <v>86</v>
      </c>
      <c r="BC1428" t="s">
        <v>86</v>
      </c>
      <c r="BD1428" t="s">
        <v>86</v>
      </c>
      <c r="BE1428" t="s">
        <v>86</v>
      </c>
    </row>
    <row r="1429" spans="1:57" x14ac:dyDescent="0.45">
      <c r="A1429" t="s">
        <v>3098</v>
      </c>
      <c r="B1429" t="s">
        <v>77</v>
      </c>
      <c r="C1429" t="s">
        <v>2482</v>
      </c>
      <c r="D1429" t="s">
        <v>79</v>
      </c>
      <c r="E1429" s="2" t="str">
        <f t="shared" si="31"/>
        <v>FX22036833</v>
      </c>
      <c r="F1429" t="s">
        <v>80</v>
      </c>
      <c r="G1429" t="s">
        <v>80</v>
      </c>
      <c r="H1429" t="s">
        <v>81</v>
      </c>
      <c r="I1429" t="s">
        <v>3099</v>
      </c>
      <c r="J1429">
        <v>50</v>
      </c>
      <c r="K1429" t="s">
        <v>83</v>
      </c>
      <c r="L1429" t="s">
        <v>84</v>
      </c>
      <c r="M1429" t="s">
        <v>85</v>
      </c>
      <c r="N1429">
        <v>2</v>
      </c>
      <c r="O1429" s="1">
        <v>44641.365798611114</v>
      </c>
      <c r="P1429" s="1">
        <v>44641.399664351855</v>
      </c>
      <c r="Q1429">
        <v>2595</v>
      </c>
      <c r="R1429">
        <v>331</v>
      </c>
      <c r="S1429" t="b">
        <v>0</v>
      </c>
      <c r="T1429" t="s">
        <v>86</v>
      </c>
      <c r="U1429" t="b">
        <v>0</v>
      </c>
      <c r="V1429" t="s">
        <v>2993</v>
      </c>
      <c r="W1429" s="1">
        <v>44641.396701388891</v>
      </c>
      <c r="X1429">
        <v>161</v>
      </c>
      <c r="Y1429">
        <v>45</v>
      </c>
      <c r="Z1429">
        <v>0</v>
      </c>
      <c r="AA1429">
        <v>45</v>
      </c>
      <c r="AB1429">
        <v>0</v>
      </c>
      <c r="AC1429">
        <v>0</v>
      </c>
      <c r="AD1429">
        <v>5</v>
      </c>
      <c r="AE1429">
        <v>0</v>
      </c>
      <c r="AF1429">
        <v>0</v>
      </c>
      <c r="AG1429">
        <v>0</v>
      </c>
      <c r="AH1429" t="s">
        <v>113</v>
      </c>
      <c r="AI1429" s="1">
        <v>44641.399664351855</v>
      </c>
      <c r="AJ1429">
        <v>170</v>
      </c>
      <c r="AK1429">
        <v>1</v>
      </c>
      <c r="AL1429">
        <v>0</v>
      </c>
      <c r="AM1429">
        <v>1</v>
      </c>
      <c r="AN1429">
        <v>0</v>
      </c>
      <c r="AO1429">
        <v>1</v>
      </c>
      <c r="AP1429">
        <v>4</v>
      </c>
      <c r="AQ1429">
        <v>0</v>
      </c>
      <c r="AR1429">
        <v>0</v>
      </c>
      <c r="AS1429">
        <v>0</v>
      </c>
      <c r="AT1429" t="s">
        <v>86</v>
      </c>
      <c r="AU1429" t="s">
        <v>86</v>
      </c>
      <c r="AV1429" t="s">
        <v>86</v>
      </c>
      <c r="AW1429" t="s">
        <v>86</v>
      </c>
      <c r="AX1429" t="s">
        <v>86</v>
      </c>
      <c r="AY1429" t="s">
        <v>86</v>
      </c>
      <c r="AZ1429" t="s">
        <v>86</v>
      </c>
      <c r="BA1429" t="s">
        <v>86</v>
      </c>
      <c r="BB1429" t="s">
        <v>86</v>
      </c>
      <c r="BC1429" t="s">
        <v>86</v>
      </c>
      <c r="BD1429" t="s">
        <v>86</v>
      </c>
      <c r="BE1429" t="s">
        <v>86</v>
      </c>
    </row>
    <row r="1430" spans="1:57" x14ac:dyDescent="0.45">
      <c r="A1430" t="s">
        <v>3100</v>
      </c>
      <c r="B1430" t="s">
        <v>77</v>
      </c>
      <c r="C1430" t="s">
        <v>2482</v>
      </c>
      <c r="D1430" t="s">
        <v>79</v>
      </c>
      <c r="E1430" s="2" t="str">
        <f t="shared" si="31"/>
        <v>FX22036833</v>
      </c>
      <c r="F1430" t="s">
        <v>80</v>
      </c>
      <c r="G1430" t="s">
        <v>80</v>
      </c>
      <c r="H1430" t="s">
        <v>81</v>
      </c>
      <c r="I1430" t="s">
        <v>3101</v>
      </c>
      <c r="J1430">
        <v>50</v>
      </c>
      <c r="K1430" t="s">
        <v>83</v>
      </c>
      <c r="L1430" t="s">
        <v>84</v>
      </c>
      <c r="M1430" t="s">
        <v>85</v>
      </c>
      <c r="N1430">
        <v>2</v>
      </c>
      <c r="O1430" s="1">
        <v>44641.365960648145</v>
      </c>
      <c r="P1430" s="1">
        <v>44641.404178240744</v>
      </c>
      <c r="Q1430">
        <v>2595</v>
      </c>
      <c r="R1430">
        <v>707</v>
      </c>
      <c r="S1430" t="b">
        <v>0</v>
      </c>
      <c r="T1430" t="s">
        <v>86</v>
      </c>
      <c r="U1430" t="b">
        <v>0</v>
      </c>
      <c r="V1430" t="s">
        <v>2996</v>
      </c>
      <c r="W1430" s="1">
        <v>44641.400914351849</v>
      </c>
      <c r="X1430">
        <v>477</v>
      </c>
      <c r="Y1430">
        <v>45</v>
      </c>
      <c r="Z1430">
        <v>0</v>
      </c>
      <c r="AA1430">
        <v>45</v>
      </c>
      <c r="AB1430">
        <v>0</v>
      </c>
      <c r="AC1430">
        <v>1</v>
      </c>
      <c r="AD1430">
        <v>5</v>
      </c>
      <c r="AE1430">
        <v>0</v>
      </c>
      <c r="AF1430">
        <v>0</v>
      </c>
      <c r="AG1430">
        <v>0</v>
      </c>
      <c r="AH1430" t="s">
        <v>200</v>
      </c>
      <c r="AI1430" s="1">
        <v>44641.404178240744</v>
      </c>
      <c r="AJ1430">
        <v>230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5</v>
      </c>
      <c r="AQ1430">
        <v>0</v>
      </c>
      <c r="AR1430">
        <v>0</v>
      </c>
      <c r="AS1430">
        <v>0</v>
      </c>
      <c r="AT1430" t="s">
        <v>86</v>
      </c>
      <c r="AU1430" t="s">
        <v>86</v>
      </c>
      <c r="AV1430" t="s">
        <v>86</v>
      </c>
      <c r="AW1430" t="s">
        <v>86</v>
      </c>
      <c r="AX1430" t="s">
        <v>86</v>
      </c>
      <c r="AY1430" t="s">
        <v>86</v>
      </c>
      <c r="AZ1430" t="s">
        <v>86</v>
      </c>
      <c r="BA1430" t="s">
        <v>86</v>
      </c>
      <c r="BB1430" t="s">
        <v>86</v>
      </c>
      <c r="BC1430" t="s">
        <v>86</v>
      </c>
      <c r="BD1430" t="s">
        <v>86</v>
      </c>
      <c r="BE1430" t="s">
        <v>86</v>
      </c>
    </row>
    <row r="1431" spans="1:57" x14ac:dyDescent="0.45">
      <c r="A1431" t="s">
        <v>3102</v>
      </c>
      <c r="B1431" t="s">
        <v>77</v>
      </c>
      <c r="C1431" t="s">
        <v>2482</v>
      </c>
      <c r="D1431" t="s">
        <v>79</v>
      </c>
      <c r="E1431" s="2" t="str">
        <f t="shared" si="31"/>
        <v>FX22036833</v>
      </c>
      <c r="F1431" t="s">
        <v>80</v>
      </c>
      <c r="G1431" t="s">
        <v>80</v>
      </c>
      <c r="H1431" t="s">
        <v>81</v>
      </c>
      <c r="I1431" t="s">
        <v>3103</v>
      </c>
      <c r="J1431">
        <v>28</v>
      </c>
      <c r="K1431" t="s">
        <v>83</v>
      </c>
      <c r="L1431" t="s">
        <v>84</v>
      </c>
      <c r="M1431" t="s">
        <v>85</v>
      </c>
      <c r="N1431">
        <v>2</v>
      </c>
      <c r="O1431" s="1">
        <v>44641.366064814814</v>
      </c>
      <c r="P1431" s="1">
        <v>44641.403784722221</v>
      </c>
      <c r="Q1431">
        <v>2660</v>
      </c>
      <c r="R1431">
        <v>599</v>
      </c>
      <c r="S1431" t="b">
        <v>0</v>
      </c>
      <c r="T1431" t="s">
        <v>86</v>
      </c>
      <c r="U1431" t="b">
        <v>0</v>
      </c>
      <c r="V1431" t="s">
        <v>2993</v>
      </c>
      <c r="W1431" s="1">
        <v>44641.401932870373</v>
      </c>
      <c r="X1431">
        <v>451</v>
      </c>
      <c r="Y1431">
        <v>21</v>
      </c>
      <c r="Z1431">
        <v>0</v>
      </c>
      <c r="AA1431">
        <v>21</v>
      </c>
      <c r="AB1431">
        <v>0</v>
      </c>
      <c r="AC1431">
        <v>0</v>
      </c>
      <c r="AD1431">
        <v>7</v>
      </c>
      <c r="AE1431">
        <v>0</v>
      </c>
      <c r="AF1431">
        <v>0</v>
      </c>
      <c r="AG1431">
        <v>0</v>
      </c>
      <c r="AH1431" t="s">
        <v>746</v>
      </c>
      <c r="AI1431" s="1">
        <v>44641.403784722221</v>
      </c>
      <c r="AJ1431">
        <v>148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7</v>
      </c>
      <c r="AQ1431">
        <v>0</v>
      </c>
      <c r="AR1431">
        <v>0</v>
      </c>
      <c r="AS1431">
        <v>0</v>
      </c>
      <c r="AT1431" t="s">
        <v>86</v>
      </c>
      <c r="AU1431" t="s">
        <v>86</v>
      </c>
      <c r="AV1431" t="s">
        <v>86</v>
      </c>
      <c r="AW1431" t="s">
        <v>86</v>
      </c>
      <c r="AX1431" t="s">
        <v>86</v>
      </c>
      <c r="AY1431" t="s">
        <v>86</v>
      </c>
      <c r="AZ1431" t="s">
        <v>86</v>
      </c>
      <c r="BA1431" t="s">
        <v>86</v>
      </c>
      <c r="BB1431" t="s">
        <v>86</v>
      </c>
      <c r="BC1431" t="s">
        <v>86</v>
      </c>
      <c r="BD1431" t="s">
        <v>86</v>
      </c>
      <c r="BE1431" t="s">
        <v>86</v>
      </c>
    </row>
    <row r="1432" spans="1:57" x14ac:dyDescent="0.45">
      <c r="A1432" t="s">
        <v>3104</v>
      </c>
      <c r="B1432" t="s">
        <v>77</v>
      </c>
      <c r="C1432" t="s">
        <v>2482</v>
      </c>
      <c r="D1432" t="s">
        <v>79</v>
      </c>
      <c r="E1432" s="2" t="str">
        <f t="shared" si="31"/>
        <v>FX22036833</v>
      </c>
      <c r="F1432" t="s">
        <v>80</v>
      </c>
      <c r="G1432" t="s">
        <v>80</v>
      </c>
      <c r="H1432" t="s">
        <v>81</v>
      </c>
      <c r="I1432" t="s">
        <v>3105</v>
      </c>
      <c r="J1432">
        <v>50</v>
      </c>
      <c r="K1432" t="s">
        <v>83</v>
      </c>
      <c r="L1432" t="s">
        <v>84</v>
      </c>
      <c r="M1432" t="s">
        <v>85</v>
      </c>
      <c r="N1432">
        <v>2</v>
      </c>
      <c r="O1432" s="1">
        <v>44641.366099537037</v>
      </c>
      <c r="P1432" s="1">
        <v>44641.408402777779</v>
      </c>
      <c r="Q1432">
        <v>3098</v>
      </c>
      <c r="R1432">
        <v>557</v>
      </c>
      <c r="S1432" t="b">
        <v>0</v>
      </c>
      <c r="T1432" t="s">
        <v>86</v>
      </c>
      <c r="U1432" t="b">
        <v>0</v>
      </c>
      <c r="V1432" t="s">
        <v>2996</v>
      </c>
      <c r="W1432" s="1">
        <v>44641.405972222223</v>
      </c>
      <c r="X1432">
        <v>437</v>
      </c>
      <c r="Y1432">
        <v>45</v>
      </c>
      <c r="Z1432">
        <v>0</v>
      </c>
      <c r="AA1432">
        <v>45</v>
      </c>
      <c r="AB1432">
        <v>0</v>
      </c>
      <c r="AC1432">
        <v>2</v>
      </c>
      <c r="AD1432">
        <v>5</v>
      </c>
      <c r="AE1432">
        <v>0</v>
      </c>
      <c r="AF1432">
        <v>0</v>
      </c>
      <c r="AG1432">
        <v>0</v>
      </c>
      <c r="AH1432" t="s">
        <v>113</v>
      </c>
      <c r="AI1432" s="1">
        <v>44641.408402777779</v>
      </c>
      <c r="AJ1432">
        <v>120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5</v>
      </c>
      <c r="AQ1432">
        <v>0</v>
      </c>
      <c r="AR1432">
        <v>0</v>
      </c>
      <c r="AS1432">
        <v>0</v>
      </c>
      <c r="AT1432" t="s">
        <v>86</v>
      </c>
      <c r="AU1432" t="s">
        <v>86</v>
      </c>
      <c r="AV1432" t="s">
        <v>86</v>
      </c>
      <c r="AW1432" t="s">
        <v>86</v>
      </c>
      <c r="AX1432" t="s">
        <v>86</v>
      </c>
      <c r="AY1432" t="s">
        <v>86</v>
      </c>
      <c r="AZ1432" t="s">
        <v>86</v>
      </c>
      <c r="BA1432" t="s">
        <v>86</v>
      </c>
      <c r="BB1432" t="s">
        <v>86</v>
      </c>
      <c r="BC1432" t="s">
        <v>86</v>
      </c>
      <c r="BD1432" t="s">
        <v>86</v>
      </c>
      <c r="BE1432" t="s">
        <v>86</v>
      </c>
    </row>
    <row r="1433" spans="1:57" x14ac:dyDescent="0.45">
      <c r="A1433" t="s">
        <v>3106</v>
      </c>
      <c r="B1433" t="s">
        <v>77</v>
      </c>
      <c r="C1433" t="s">
        <v>2848</v>
      </c>
      <c r="D1433" t="s">
        <v>79</v>
      </c>
      <c r="E1433" s="2" t="str">
        <f>HYPERLINK("capsilon://?command=openfolder&amp;siteaddress=FAM.docvelocity-na8.net&amp;folderid=FX15AF83CE-0F5C-6DE2-C66A-90714857DDBE","FX22037226")</f>
        <v>FX22037226</v>
      </c>
      <c r="F1433" t="s">
        <v>80</v>
      </c>
      <c r="G1433" t="s">
        <v>80</v>
      </c>
      <c r="H1433" t="s">
        <v>81</v>
      </c>
      <c r="I1433" t="s">
        <v>3107</v>
      </c>
      <c r="J1433">
        <v>28</v>
      </c>
      <c r="K1433" t="s">
        <v>83</v>
      </c>
      <c r="L1433" t="s">
        <v>84</v>
      </c>
      <c r="M1433" t="s">
        <v>85</v>
      </c>
      <c r="N1433">
        <v>2</v>
      </c>
      <c r="O1433" s="1">
        <v>44641.366168981483</v>
      </c>
      <c r="P1433" s="1">
        <v>44641.407002314816</v>
      </c>
      <c r="Q1433">
        <v>3106</v>
      </c>
      <c r="R1433">
        <v>422</v>
      </c>
      <c r="S1433" t="b">
        <v>0</v>
      </c>
      <c r="T1433" t="s">
        <v>86</v>
      </c>
      <c r="U1433" t="b">
        <v>0</v>
      </c>
      <c r="V1433" t="s">
        <v>2993</v>
      </c>
      <c r="W1433" s="1">
        <v>44641.404618055552</v>
      </c>
      <c r="X1433">
        <v>231</v>
      </c>
      <c r="Y1433">
        <v>0</v>
      </c>
      <c r="Z1433">
        <v>0</v>
      </c>
      <c r="AA1433">
        <v>0</v>
      </c>
      <c r="AB1433">
        <v>21</v>
      </c>
      <c r="AC1433">
        <v>0</v>
      </c>
      <c r="AD1433">
        <v>28</v>
      </c>
      <c r="AE1433">
        <v>0</v>
      </c>
      <c r="AF1433">
        <v>0</v>
      </c>
      <c r="AG1433">
        <v>0</v>
      </c>
      <c r="AH1433" t="s">
        <v>113</v>
      </c>
      <c r="AI1433" s="1">
        <v>44641.407002314816</v>
      </c>
      <c r="AJ1433">
        <v>135</v>
      </c>
      <c r="AK1433">
        <v>0</v>
      </c>
      <c r="AL1433">
        <v>0</v>
      </c>
      <c r="AM1433">
        <v>0</v>
      </c>
      <c r="AN1433">
        <v>21</v>
      </c>
      <c r="AO1433">
        <v>0</v>
      </c>
      <c r="AP1433">
        <v>28</v>
      </c>
      <c r="AQ1433">
        <v>0</v>
      </c>
      <c r="AR1433">
        <v>0</v>
      </c>
      <c r="AS1433">
        <v>0</v>
      </c>
      <c r="AT1433" t="s">
        <v>86</v>
      </c>
      <c r="AU1433" t="s">
        <v>86</v>
      </c>
      <c r="AV1433" t="s">
        <v>86</v>
      </c>
      <c r="AW1433" t="s">
        <v>86</v>
      </c>
      <c r="AX1433" t="s">
        <v>86</v>
      </c>
      <c r="AY1433" t="s">
        <v>86</v>
      </c>
      <c r="AZ1433" t="s">
        <v>86</v>
      </c>
      <c r="BA1433" t="s">
        <v>86</v>
      </c>
      <c r="BB1433" t="s">
        <v>86</v>
      </c>
      <c r="BC1433" t="s">
        <v>86</v>
      </c>
      <c r="BD1433" t="s">
        <v>86</v>
      </c>
      <c r="BE1433" t="s">
        <v>86</v>
      </c>
    </row>
    <row r="1434" spans="1:57" x14ac:dyDescent="0.45">
      <c r="A1434" t="s">
        <v>3108</v>
      </c>
      <c r="B1434" t="s">
        <v>77</v>
      </c>
      <c r="C1434" t="s">
        <v>2482</v>
      </c>
      <c r="D1434" t="s">
        <v>79</v>
      </c>
      <c r="E1434" s="2" t="str">
        <f>HYPERLINK("capsilon://?command=openfolder&amp;siteaddress=FAM.docvelocity-na8.net&amp;folderid=FXFC858DAC-C850-2C4C-22A9-58BE34EB5871","FX22036833")</f>
        <v>FX22036833</v>
      </c>
      <c r="F1434" t="s">
        <v>80</v>
      </c>
      <c r="G1434" t="s">
        <v>80</v>
      </c>
      <c r="H1434" t="s">
        <v>81</v>
      </c>
      <c r="I1434" t="s">
        <v>3109</v>
      </c>
      <c r="J1434">
        <v>28</v>
      </c>
      <c r="K1434" t="s">
        <v>83</v>
      </c>
      <c r="L1434" t="s">
        <v>84</v>
      </c>
      <c r="M1434" t="s">
        <v>85</v>
      </c>
      <c r="N1434">
        <v>2</v>
      </c>
      <c r="O1434" s="1">
        <v>44641.366412037038</v>
      </c>
      <c r="P1434" s="1">
        <v>44641.409282407411</v>
      </c>
      <c r="Q1434">
        <v>3309</v>
      </c>
      <c r="R1434">
        <v>395</v>
      </c>
      <c r="S1434" t="b">
        <v>0</v>
      </c>
      <c r="T1434" t="s">
        <v>86</v>
      </c>
      <c r="U1434" t="b">
        <v>0</v>
      </c>
      <c r="V1434" t="s">
        <v>2993</v>
      </c>
      <c r="W1434" s="1">
        <v>44641.407118055555</v>
      </c>
      <c r="X1434">
        <v>215</v>
      </c>
      <c r="Y1434">
        <v>21</v>
      </c>
      <c r="Z1434">
        <v>0</v>
      </c>
      <c r="AA1434">
        <v>21</v>
      </c>
      <c r="AB1434">
        <v>0</v>
      </c>
      <c r="AC1434">
        <v>1</v>
      </c>
      <c r="AD1434">
        <v>7</v>
      </c>
      <c r="AE1434">
        <v>0</v>
      </c>
      <c r="AF1434">
        <v>0</v>
      </c>
      <c r="AG1434">
        <v>0</v>
      </c>
      <c r="AH1434" t="s">
        <v>200</v>
      </c>
      <c r="AI1434" s="1">
        <v>44641.409282407411</v>
      </c>
      <c r="AJ1434">
        <v>180</v>
      </c>
      <c r="AK1434">
        <v>1</v>
      </c>
      <c r="AL1434">
        <v>0</v>
      </c>
      <c r="AM1434">
        <v>1</v>
      </c>
      <c r="AN1434">
        <v>0</v>
      </c>
      <c r="AO1434">
        <v>0</v>
      </c>
      <c r="AP1434">
        <v>6</v>
      </c>
      <c r="AQ1434">
        <v>0</v>
      </c>
      <c r="AR1434">
        <v>0</v>
      </c>
      <c r="AS1434">
        <v>0</v>
      </c>
      <c r="AT1434" t="s">
        <v>86</v>
      </c>
      <c r="AU1434" t="s">
        <v>86</v>
      </c>
      <c r="AV1434" t="s">
        <v>86</v>
      </c>
      <c r="AW1434" t="s">
        <v>86</v>
      </c>
      <c r="AX1434" t="s">
        <v>86</v>
      </c>
      <c r="AY1434" t="s">
        <v>86</v>
      </c>
      <c r="AZ1434" t="s">
        <v>86</v>
      </c>
      <c r="BA1434" t="s">
        <v>86</v>
      </c>
      <c r="BB1434" t="s">
        <v>86</v>
      </c>
      <c r="BC1434" t="s">
        <v>86</v>
      </c>
      <c r="BD1434" t="s">
        <v>86</v>
      </c>
      <c r="BE1434" t="s">
        <v>86</v>
      </c>
    </row>
    <row r="1435" spans="1:57" x14ac:dyDescent="0.45">
      <c r="A1435" t="s">
        <v>3110</v>
      </c>
      <c r="B1435" t="s">
        <v>77</v>
      </c>
      <c r="C1435" t="s">
        <v>1084</v>
      </c>
      <c r="D1435" t="s">
        <v>79</v>
      </c>
      <c r="E1435" s="2" t="str">
        <f>HYPERLINK("capsilon://?command=openfolder&amp;siteaddress=FAM.docvelocity-na8.net&amp;folderid=FX1A373FAD-A4A4-7445-BA2D-0F801834DAB2","FX22032908")</f>
        <v>FX22032908</v>
      </c>
      <c r="F1435" t="s">
        <v>80</v>
      </c>
      <c r="G1435" t="s">
        <v>80</v>
      </c>
      <c r="H1435" t="s">
        <v>81</v>
      </c>
      <c r="I1435" t="s">
        <v>3111</v>
      </c>
      <c r="J1435">
        <v>66</v>
      </c>
      <c r="K1435" t="s">
        <v>83</v>
      </c>
      <c r="L1435" t="s">
        <v>84</v>
      </c>
      <c r="M1435" t="s">
        <v>85</v>
      </c>
      <c r="N1435">
        <v>2</v>
      </c>
      <c r="O1435" s="1">
        <v>44641.366493055553</v>
      </c>
      <c r="P1435" s="1">
        <v>44641.430937500001</v>
      </c>
      <c r="Q1435">
        <v>3434</v>
      </c>
      <c r="R1435">
        <v>2134</v>
      </c>
      <c r="S1435" t="b">
        <v>0</v>
      </c>
      <c r="T1435" t="s">
        <v>86</v>
      </c>
      <c r="U1435" t="b">
        <v>0</v>
      </c>
      <c r="V1435" t="s">
        <v>2996</v>
      </c>
      <c r="W1435" s="1">
        <v>44641.427337962959</v>
      </c>
      <c r="X1435">
        <v>1845</v>
      </c>
      <c r="Y1435">
        <v>46</v>
      </c>
      <c r="Z1435">
        <v>0</v>
      </c>
      <c r="AA1435">
        <v>46</v>
      </c>
      <c r="AB1435">
        <v>0</v>
      </c>
      <c r="AC1435">
        <v>23</v>
      </c>
      <c r="AD1435">
        <v>20</v>
      </c>
      <c r="AE1435">
        <v>0</v>
      </c>
      <c r="AF1435">
        <v>0</v>
      </c>
      <c r="AG1435">
        <v>0</v>
      </c>
      <c r="AH1435" t="s">
        <v>746</v>
      </c>
      <c r="AI1435" s="1">
        <v>44641.430937500001</v>
      </c>
      <c r="AJ1435">
        <v>289</v>
      </c>
      <c r="AK1435">
        <v>1</v>
      </c>
      <c r="AL1435">
        <v>0</v>
      </c>
      <c r="AM1435">
        <v>1</v>
      </c>
      <c r="AN1435">
        <v>0</v>
      </c>
      <c r="AO1435">
        <v>1</v>
      </c>
      <c r="AP1435">
        <v>19</v>
      </c>
      <c r="AQ1435">
        <v>0</v>
      </c>
      <c r="AR1435">
        <v>0</v>
      </c>
      <c r="AS1435">
        <v>0</v>
      </c>
      <c r="AT1435" t="s">
        <v>86</v>
      </c>
      <c r="AU1435" t="s">
        <v>86</v>
      </c>
      <c r="AV1435" t="s">
        <v>86</v>
      </c>
      <c r="AW1435" t="s">
        <v>86</v>
      </c>
      <c r="AX1435" t="s">
        <v>86</v>
      </c>
      <c r="AY1435" t="s">
        <v>86</v>
      </c>
      <c r="AZ1435" t="s">
        <v>86</v>
      </c>
      <c r="BA1435" t="s">
        <v>86</v>
      </c>
      <c r="BB1435" t="s">
        <v>86</v>
      </c>
      <c r="BC1435" t="s">
        <v>86</v>
      </c>
      <c r="BD1435" t="s">
        <v>86</v>
      </c>
      <c r="BE1435" t="s">
        <v>86</v>
      </c>
    </row>
    <row r="1436" spans="1:57" x14ac:dyDescent="0.45">
      <c r="A1436" t="s">
        <v>3112</v>
      </c>
      <c r="B1436" t="s">
        <v>77</v>
      </c>
      <c r="C1436" t="s">
        <v>3113</v>
      </c>
      <c r="D1436" t="s">
        <v>79</v>
      </c>
      <c r="E1436" s="2" t="str">
        <f>HYPERLINK("capsilon://?command=openfolder&amp;siteaddress=FAM.docvelocity-na8.net&amp;folderid=FX636B5548-38B8-E04B-95D4-6A8D8810F108","FX22034301")</f>
        <v>FX22034301</v>
      </c>
      <c r="F1436" t="s">
        <v>80</v>
      </c>
      <c r="G1436" t="s">
        <v>80</v>
      </c>
      <c r="H1436" t="s">
        <v>81</v>
      </c>
      <c r="I1436" t="s">
        <v>3114</v>
      </c>
      <c r="J1436">
        <v>94</v>
      </c>
      <c r="K1436" t="s">
        <v>83</v>
      </c>
      <c r="L1436" t="s">
        <v>84</v>
      </c>
      <c r="M1436" t="s">
        <v>85</v>
      </c>
      <c r="N1436">
        <v>1</v>
      </c>
      <c r="O1436" s="1">
        <v>44641.366655092592</v>
      </c>
      <c r="P1436" s="1">
        <v>44641.413923611108</v>
      </c>
      <c r="Q1436">
        <v>3521</v>
      </c>
      <c r="R1436">
        <v>563</v>
      </c>
      <c r="S1436" t="b">
        <v>0</v>
      </c>
      <c r="T1436" t="s">
        <v>86</v>
      </c>
      <c r="U1436" t="b">
        <v>0</v>
      </c>
      <c r="V1436" t="s">
        <v>1990</v>
      </c>
      <c r="W1436" s="1">
        <v>44641.413923611108</v>
      </c>
      <c r="X1436">
        <v>327</v>
      </c>
      <c r="Y1436">
        <v>21</v>
      </c>
      <c r="Z1436">
        <v>0</v>
      </c>
      <c r="AA1436">
        <v>21</v>
      </c>
      <c r="AB1436">
        <v>0</v>
      </c>
      <c r="AC1436">
        <v>1</v>
      </c>
      <c r="AD1436">
        <v>73</v>
      </c>
      <c r="AE1436">
        <v>61</v>
      </c>
      <c r="AF1436">
        <v>0</v>
      </c>
      <c r="AG1436">
        <v>3</v>
      </c>
      <c r="AH1436" t="s">
        <v>86</v>
      </c>
      <c r="AI1436" t="s">
        <v>86</v>
      </c>
      <c r="AJ1436" t="s">
        <v>86</v>
      </c>
      <c r="AK1436" t="s">
        <v>86</v>
      </c>
      <c r="AL1436" t="s">
        <v>86</v>
      </c>
      <c r="AM1436" t="s">
        <v>86</v>
      </c>
      <c r="AN1436" t="s">
        <v>86</v>
      </c>
      <c r="AO1436" t="s">
        <v>86</v>
      </c>
      <c r="AP1436" t="s">
        <v>86</v>
      </c>
      <c r="AQ1436" t="s">
        <v>86</v>
      </c>
      <c r="AR1436" t="s">
        <v>86</v>
      </c>
      <c r="AS1436" t="s">
        <v>86</v>
      </c>
      <c r="AT1436" t="s">
        <v>86</v>
      </c>
      <c r="AU1436" t="s">
        <v>86</v>
      </c>
      <c r="AV1436" t="s">
        <v>86</v>
      </c>
      <c r="AW1436" t="s">
        <v>86</v>
      </c>
      <c r="AX1436" t="s">
        <v>86</v>
      </c>
      <c r="AY1436" t="s">
        <v>86</v>
      </c>
      <c r="AZ1436" t="s">
        <v>86</v>
      </c>
      <c r="BA1436" t="s">
        <v>86</v>
      </c>
      <c r="BB1436" t="s">
        <v>86</v>
      </c>
      <c r="BC1436" t="s">
        <v>86</v>
      </c>
      <c r="BD1436" t="s">
        <v>86</v>
      </c>
      <c r="BE1436" t="s">
        <v>86</v>
      </c>
    </row>
    <row r="1437" spans="1:57" x14ac:dyDescent="0.45">
      <c r="A1437" t="s">
        <v>3115</v>
      </c>
      <c r="B1437" t="s">
        <v>77</v>
      </c>
      <c r="C1437" t="s">
        <v>3116</v>
      </c>
      <c r="D1437" t="s">
        <v>79</v>
      </c>
      <c r="E1437" s="2" t="str">
        <f t="shared" ref="E1437:E1442" si="32">HYPERLINK("capsilon://?command=openfolder&amp;siteaddress=FAM.docvelocity-na8.net&amp;folderid=FX1AEDDF9A-64AB-327E-397E-81D116358DCA","FX22034901")</f>
        <v>FX22034901</v>
      </c>
      <c r="F1437" t="s">
        <v>80</v>
      </c>
      <c r="G1437" t="s">
        <v>80</v>
      </c>
      <c r="H1437" t="s">
        <v>81</v>
      </c>
      <c r="I1437" t="s">
        <v>3117</v>
      </c>
      <c r="J1437">
        <v>28</v>
      </c>
      <c r="K1437" t="s">
        <v>83</v>
      </c>
      <c r="L1437" t="s">
        <v>84</v>
      </c>
      <c r="M1437" t="s">
        <v>85</v>
      </c>
      <c r="N1437">
        <v>1</v>
      </c>
      <c r="O1437" s="1">
        <v>44641.366898148146</v>
      </c>
      <c r="P1437" s="1">
        <v>44641.413738425923</v>
      </c>
      <c r="Q1437">
        <v>3509</v>
      </c>
      <c r="R1437">
        <v>538</v>
      </c>
      <c r="S1437" t="b">
        <v>0</v>
      </c>
      <c r="T1437" t="s">
        <v>86</v>
      </c>
      <c r="U1437" t="b">
        <v>0</v>
      </c>
      <c r="V1437" t="s">
        <v>1975</v>
      </c>
      <c r="W1437" s="1">
        <v>44641.413738425923</v>
      </c>
      <c r="X1437">
        <v>538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28</v>
      </c>
      <c r="AE1437">
        <v>21</v>
      </c>
      <c r="AF1437">
        <v>0</v>
      </c>
      <c r="AG1437">
        <v>2</v>
      </c>
      <c r="AH1437" t="s">
        <v>86</v>
      </c>
      <c r="AI1437" t="s">
        <v>86</v>
      </c>
      <c r="AJ1437" t="s">
        <v>86</v>
      </c>
      <c r="AK1437" t="s">
        <v>86</v>
      </c>
      <c r="AL1437" t="s">
        <v>86</v>
      </c>
      <c r="AM1437" t="s">
        <v>86</v>
      </c>
      <c r="AN1437" t="s">
        <v>86</v>
      </c>
      <c r="AO1437" t="s">
        <v>86</v>
      </c>
      <c r="AP1437" t="s">
        <v>86</v>
      </c>
      <c r="AQ1437" t="s">
        <v>86</v>
      </c>
      <c r="AR1437" t="s">
        <v>86</v>
      </c>
      <c r="AS1437" t="s">
        <v>86</v>
      </c>
      <c r="AT1437" t="s">
        <v>86</v>
      </c>
      <c r="AU1437" t="s">
        <v>86</v>
      </c>
      <c r="AV1437" t="s">
        <v>86</v>
      </c>
      <c r="AW1437" t="s">
        <v>86</v>
      </c>
      <c r="AX1437" t="s">
        <v>86</v>
      </c>
      <c r="AY1437" t="s">
        <v>86</v>
      </c>
      <c r="AZ1437" t="s">
        <v>86</v>
      </c>
      <c r="BA1437" t="s">
        <v>86</v>
      </c>
      <c r="BB1437" t="s">
        <v>86</v>
      </c>
      <c r="BC1437" t="s">
        <v>86</v>
      </c>
      <c r="BD1437" t="s">
        <v>86</v>
      </c>
      <c r="BE1437" t="s">
        <v>86</v>
      </c>
    </row>
    <row r="1438" spans="1:57" x14ac:dyDescent="0.45">
      <c r="A1438" t="s">
        <v>3118</v>
      </c>
      <c r="B1438" t="s">
        <v>77</v>
      </c>
      <c r="C1438" t="s">
        <v>3116</v>
      </c>
      <c r="D1438" t="s">
        <v>79</v>
      </c>
      <c r="E1438" s="2" t="str">
        <f t="shared" si="32"/>
        <v>FX22034901</v>
      </c>
      <c r="F1438" t="s">
        <v>80</v>
      </c>
      <c r="G1438" t="s">
        <v>80</v>
      </c>
      <c r="H1438" t="s">
        <v>81</v>
      </c>
      <c r="I1438" t="s">
        <v>3119</v>
      </c>
      <c r="J1438">
        <v>28</v>
      </c>
      <c r="K1438" t="s">
        <v>83</v>
      </c>
      <c r="L1438" t="s">
        <v>84</v>
      </c>
      <c r="M1438" t="s">
        <v>85</v>
      </c>
      <c r="N1438">
        <v>2</v>
      </c>
      <c r="O1438" s="1">
        <v>44641.366932870369</v>
      </c>
      <c r="P1438" s="1">
        <v>44641.416064814817</v>
      </c>
      <c r="Q1438">
        <v>3714</v>
      </c>
      <c r="R1438">
        <v>531</v>
      </c>
      <c r="S1438" t="b">
        <v>0</v>
      </c>
      <c r="T1438" t="s">
        <v>86</v>
      </c>
      <c r="U1438" t="b">
        <v>0</v>
      </c>
      <c r="V1438" t="s">
        <v>2993</v>
      </c>
      <c r="W1438" s="1">
        <v>44641.413275462961</v>
      </c>
      <c r="X1438">
        <v>294</v>
      </c>
      <c r="Y1438">
        <v>21</v>
      </c>
      <c r="Z1438">
        <v>0</v>
      </c>
      <c r="AA1438">
        <v>21</v>
      </c>
      <c r="AB1438">
        <v>0</v>
      </c>
      <c r="AC1438">
        <v>1</v>
      </c>
      <c r="AD1438">
        <v>7</v>
      </c>
      <c r="AE1438">
        <v>0</v>
      </c>
      <c r="AF1438">
        <v>0</v>
      </c>
      <c r="AG1438">
        <v>0</v>
      </c>
      <c r="AH1438" t="s">
        <v>200</v>
      </c>
      <c r="AI1438" s="1">
        <v>44641.416064814817</v>
      </c>
      <c r="AJ1438">
        <v>237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7</v>
      </c>
      <c r="AQ1438">
        <v>0</v>
      </c>
      <c r="AR1438">
        <v>0</v>
      </c>
      <c r="AS1438">
        <v>0</v>
      </c>
      <c r="AT1438" t="s">
        <v>86</v>
      </c>
      <c r="AU1438" t="s">
        <v>86</v>
      </c>
      <c r="AV1438" t="s">
        <v>86</v>
      </c>
      <c r="AW1438" t="s">
        <v>86</v>
      </c>
      <c r="AX1438" t="s">
        <v>86</v>
      </c>
      <c r="AY1438" t="s">
        <v>86</v>
      </c>
      <c r="AZ1438" t="s">
        <v>86</v>
      </c>
      <c r="BA1438" t="s">
        <v>86</v>
      </c>
      <c r="BB1438" t="s">
        <v>86</v>
      </c>
      <c r="BC1438" t="s">
        <v>86</v>
      </c>
      <c r="BD1438" t="s">
        <v>86</v>
      </c>
      <c r="BE1438" t="s">
        <v>86</v>
      </c>
    </row>
    <row r="1439" spans="1:57" x14ac:dyDescent="0.45">
      <c r="A1439" t="s">
        <v>3120</v>
      </c>
      <c r="B1439" t="s">
        <v>77</v>
      </c>
      <c r="C1439" t="s">
        <v>3116</v>
      </c>
      <c r="D1439" t="s">
        <v>79</v>
      </c>
      <c r="E1439" s="2" t="str">
        <f t="shared" si="32"/>
        <v>FX22034901</v>
      </c>
      <c r="F1439" t="s">
        <v>80</v>
      </c>
      <c r="G1439" t="s">
        <v>80</v>
      </c>
      <c r="H1439" t="s">
        <v>81</v>
      </c>
      <c r="I1439" t="s">
        <v>3121</v>
      </c>
      <c r="J1439">
        <v>28</v>
      </c>
      <c r="K1439" t="s">
        <v>83</v>
      </c>
      <c r="L1439" t="s">
        <v>84</v>
      </c>
      <c r="M1439" t="s">
        <v>85</v>
      </c>
      <c r="N1439">
        <v>1</v>
      </c>
      <c r="O1439" s="1">
        <v>44641.367094907408</v>
      </c>
      <c r="P1439" s="1">
        <v>44641.41746527778</v>
      </c>
      <c r="Q1439">
        <v>4031</v>
      </c>
      <c r="R1439">
        <v>321</v>
      </c>
      <c r="S1439" t="b">
        <v>0</v>
      </c>
      <c r="T1439" t="s">
        <v>86</v>
      </c>
      <c r="U1439" t="b">
        <v>0</v>
      </c>
      <c r="V1439" t="s">
        <v>1975</v>
      </c>
      <c r="W1439" s="1">
        <v>44641.41746527778</v>
      </c>
      <c r="X1439">
        <v>321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28</v>
      </c>
      <c r="AE1439">
        <v>21</v>
      </c>
      <c r="AF1439">
        <v>0</v>
      </c>
      <c r="AG1439">
        <v>2</v>
      </c>
      <c r="AH1439" t="s">
        <v>86</v>
      </c>
      <c r="AI1439" t="s">
        <v>86</v>
      </c>
      <c r="AJ1439" t="s">
        <v>86</v>
      </c>
      <c r="AK1439" t="s">
        <v>86</v>
      </c>
      <c r="AL1439" t="s">
        <v>86</v>
      </c>
      <c r="AM1439" t="s">
        <v>86</v>
      </c>
      <c r="AN1439" t="s">
        <v>86</v>
      </c>
      <c r="AO1439" t="s">
        <v>86</v>
      </c>
      <c r="AP1439" t="s">
        <v>86</v>
      </c>
      <c r="AQ1439" t="s">
        <v>86</v>
      </c>
      <c r="AR1439" t="s">
        <v>86</v>
      </c>
      <c r="AS1439" t="s">
        <v>86</v>
      </c>
      <c r="AT1439" t="s">
        <v>86</v>
      </c>
      <c r="AU1439" t="s">
        <v>86</v>
      </c>
      <c r="AV1439" t="s">
        <v>86</v>
      </c>
      <c r="AW1439" t="s">
        <v>86</v>
      </c>
      <c r="AX1439" t="s">
        <v>86</v>
      </c>
      <c r="AY1439" t="s">
        <v>86</v>
      </c>
      <c r="AZ1439" t="s">
        <v>86</v>
      </c>
      <c r="BA1439" t="s">
        <v>86</v>
      </c>
      <c r="BB1439" t="s">
        <v>86</v>
      </c>
      <c r="BC1439" t="s">
        <v>86</v>
      </c>
      <c r="BD1439" t="s">
        <v>86</v>
      </c>
      <c r="BE1439" t="s">
        <v>86</v>
      </c>
    </row>
    <row r="1440" spans="1:57" x14ac:dyDescent="0.45">
      <c r="A1440" t="s">
        <v>3122</v>
      </c>
      <c r="B1440" t="s">
        <v>77</v>
      </c>
      <c r="C1440" t="s">
        <v>3116</v>
      </c>
      <c r="D1440" t="s">
        <v>79</v>
      </c>
      <c r="E1440" s="2" t="str">
        <f t="shared" si="32"/>
        <v>FX22034901</v>
      </c>
      <c r="F1440" t="s">
        <v>80</v>
      </c>
      <c r="G1440" t="s">
        <v>80</v>
      </c>
      <c r="H1440" t="s">
        <v>81</v>
      </c>
      <c r="I1440" t="s">
        <v>3123</v>
      </c>
      <c r="J1440">
        <v>28</v>
      </c>
      <c r="K1440" t="s">
        <v>83</v>
      </c>
      <c r="L1440" t="s">
        <v>84</v>
      </c>
      <c r="M1440" t="s">
        <v>85</v>
      </c>
      <c r="N1440">
        <v>2</v>
      </c>
      <c r="O1440" s="1">
        <v>44641.367152777777</v>
      </c>
      <c r="P1440" s="1">
        <v>44641.418865740743</v>
      </c>
      <c r="Q1440">
        <v>4085</v>
      </c>
      <c r="R1440">
        <v>383</v>
      </c>
      <c r="S1440" t="b">
        <v>0</v>
      </c>
      <c r="T1440" t="s">
        <v>86</v>
      </c>
      <c r="U1440" t="b">
        <v>0</v>
      </c>
      <c r="V1440" t="s">
        <v>1990</v>
      </c>
      <c r="W1440" s="1">
        <v>44641.415370370371</v>
      </c>
      <c r="X1440">
        <v>124</v>
      </c>
      <c r="Y1440">
        <v>21</v>
      </c>
      <c r="Z1440">
        <v>0</v>
      </c>
      <c r="AA1440">
        <v>21</v>
      </c>
      <c r="AB1440">
        <v>0</v>
      </c>
      <c r="AC1440">
        <v>1</v>
      </c>
      <c r="AD1440">
        <v>7</v>
      </c>
      <c r="AE1440">
        <v>0</v>
      </c>
      <c r="AF1440">
        <v>0</v>
      </c>
      <c r="AG1440">
        <v>0</v>
      </c>
      <c r="AH1440" t="s">
        <v>118</v>
      </c>
      <c r="AI1440" s="1">
        <v>44641.418865740743</v>
      </c>
      <c r="AJ1440">
        <v>259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7</v>
      </c>
      <c r="AQ1440">
        <v>0</v>
      </c>
      <c r="AR1440">
        <v>0</v>
      </c>
      <c r="AS1440">
        <v>0</v>
      </c>
      <c r="AT1440" t="s">
        <v>86</v>
      </c>
      <c r="AU1440" t="s">
        <v>86</v>
      </c>
      <c r="AV1440" t="s">
        <v>86</v>
      </c>
      <c r="AW1440" t="s">
        <v>86</v>
      </c>
      <c r="AX1440" t="s">
        <v>86</v>
      </c>
      <c r="AY1440" t="s">
        <v>86</v>
      </c>
      <c r="AZ1440" t="s">
        <v>86</v>
      </c>
      <c r="BA1440" t="s">
        <v>86</v>
      </c>
      <c r="BB1440" t="s">
        <v>86</v>
      </c>
      <c r="BC1440" t="s">
        <v>86</v>
      </c>
      <c r="BD1440" t="s">
        <v>86</v>
      </c>
      <c r="BE1440" t="s">
        <v>86</v>
      </c>
    </row>
    <row r="1441" spans="1:57" x14ac:dyDescent="0.45">
      <c r="A1441" t="s">
        <v>3124</v>
      </c>
      <c r="B1441" t="s">
        <v>77</v>
      </c>
      <c r="C1441" t="s">
        <v>3116</v>
      </c>
      <c r="D1441" t="s">
        <v>79</v>
      </c>
      <c r="E1441" s="2" t="str">
        <f t="shared" si="32"/>
        <v>FX22034901</v>
      </c>
      <c r="F1441" t="s">
        <v>80</v>
      </c>
      <c r="G1441" t="s">
        <v>80</v>
      </c>
      <c r="H1441" t="s">
        <v>81</v>
      </c>
      <c r="I1441" t="s">
        <v>3125</v>
      </c>
      <c r="J1441">
        <v>28</v>
      </c>
      <c r="K1441" t="s">
        <v>83</v>
      </c>
      <c r="L1441" t="s">
        <v>84</v>
      </c>
      <c r="M1441" t="s">
        <v>85</v>
      </c>
      <c r="N1441">
        <v>1</v>
      </c>
      <c r="O1441" s="1">
        <v>44641.367314814815</v>
      </c>
      <c r="P1441" s="1">
        <v>44641.418553240743</v>
      </c>
      <c r="Q1441">
        <v>4334</v>
      </c>
      <c r="R1441">
        <v>93</v>
      </c>
      <c r="S1441" t="b">
        <v>0</v>
      </c>
      <c r="T1441" t="s">
        <v>86</v>
      </c>
      <c r="U1441" t="b">
        <v>0</v>
      </c>
      <c r="V1441" t="s">
        <v>1975</v>
      </c>
      <c r="W1441" s="1">
        <v>44641.418553240743</v>
      </c>
      <c r="X1441">
        <v>93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28</v>
      </c>
      <c r="AE1441">
        <v>21</v>
      </c>
      <c r="AF1441">
        <v>0</v>
      </c>
      <c r="AG1441">
        <v>2</v>
      </c>
      <c r="AH1441" t="s">
        <v>86</v>
      </c>
      <c r="AI1441" t="s">
        <v>86</v>
      </c>
      <c r="AJ1441" t="s">
        <v>86</v>
      </c>
      <c r="AK1441" t="s">
        <v>86</v>
      </c>
      <c r="AL1441" t="s">
        <v>86</v>
      </c>
      <c r="AM1441" t="s">
        <v>86</v>
      </c>
      <c r="AN1441" t="s">
        <v>86</v>
      </c>
      <c r="AO1441" t="s">
        <v>86</v>
      </c>
      <c r="AP1441" t="s">
        <v>86</v>
      </c>
      <c r="AQ1441" t="s">
        <v>86</v>
      </c>
      <c r="AR1441" t="s">
        <v>86</v>
      </c>
      <c r="AS1441" t="s">
        <v>86</v>
      </c>
      <c r="AT1441" t="s">
        <v>86</v>
      </c>
      <c r="AU1441" t="s">
        <v>86</v>
      </c>
      <c r="AV1441" t="s">
        <v>86</v>
      </c>
      <c r="AW1441" t="s">
        <v>86</v>
      </c>
      <c r="AX1441" t="s">
        <v>86</v>
      </c>
      <c r="AY1441" t="s">
        <v>86</v>
      </c>
      <c r="AZ1441" t="s">
        <v>86</v>
      </c>
      <c r="BA1441" t="s">
        <v>86</v>
      </c>
      <c r="BB1441" t="s">
        <v>86</v>
      </c>
      <c r="BC1441" t="s">
        <v>86</v>
      </c>
      <c r="BD1441" t="s">
        <v>86</v>
      </c>
      <c r="BE1441" t="s">
        <v>86</v>
      </c>
    </row>
    <row r="1442" spans="1:57" x14ac:dyDescent="0.45">
      <c r="A1442" t="s">
        <v>3126</v>
      </c>
      <c r="B1442" t="s">
        <v>77</v>
      </c>
      <c r="C1442" t="s">
        <v>3116</v>
      </c>
      <c r="D1442" t="s">
        <v>79</v>
      </c>
      <c r="E1442" s="2" t="str">
        <f t="shared" si="32"/>
        <v>FX22034901</v>
      </c>
      <c r="F1442" t="s">
        <v>80</v>
      </c>
      <c r="G1442" t="s">
        <v>80</v>
      </c>
      <c r="H1442" t="s">
        <v>81</v>
      </c>
      <c r="I1442" t="s">
        <v>3127</v>
      </c>
      <c r="J1442">
        <v>28</v>
      </c>
      <c r="K1442" t="s">
        <v>83</v>
      </c>
      <c r="L1442" t="s">
        <v>84</v>
      </c>
      <c r="M1442" t="s">
        <v>85</v>
      </c>
      <c r="N1442">
        <v>2</v>
      </c>
      <c r="O1442" s="1">
        <v>44641.367430555554</v>
      </c>
      <c r="P1442" s="1">
        <v>44641.435717592591</v>
      </c>
      <c r="Q1442">
        <v>5292</v>
      </c>
      <c r="R1442">
        <v>608</v>
      </c>
      <c r="S1442" t="b">
        <v>0</v>
      </c>
      <c r="T1442" t="s">
        <v>86</v>
      </c>
      <c r="U1442" t="b">
        <v>0</v>
      </c>
      <c r="V1442" t="s">
        <v>2996</v>
      </c>
      <c r="W1442" s="1">
        <v>44641.431284722225</v>
      </c>
      <c r="X1442">
        <v>341</v>
      </c>
      <c r="Y1442">
        <v>21</v>
      </c>
      <c r="Z1442">
        <v>0</v>
      </c>
      <c r="AA1442">
        <v>21</v>
      </c>
      <c r="AB1442">
        <v>0</v>
      </c>
      <c r="AC1442">
        <v>1</v>
      </c>
      <c r="AD1442">
        <v>7</v>
      </c>
      <c r="AE1442">
        <v>0</v>
      </c>
      <c r="AF1442">
        <v>0</v>
      </c>
      <c r="AG1442">
        <v>0</v>
      </c>
      <c r="AH1442" t="s">
        <v>746</v>
      </c>
      <c r="AI1442" s="1">
        <v>44641.435717592591</v>
      </c>
      <c r="AJ1442">
        <v>267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7</v>
      </c>
      <c r="AQ1442">
        <v>0</v>
      </c>
      <c r="AR1442">
        <v>0</v>
      </c>
      <c r="AS1442">
        <v>0</v>
      </c>
      <c r="AT1442" t="s">
        <v>86</v>
      </c>
      <c r="AU1442" t="s">
        <v>86</v>
      </c>
      <c r="AV1442" t="s">
        <v>86</v>
      </c>
      <c r="AW1442" t="s">
        <v>86</v>
      </c>
      <c r="AX1442" t="s">
        <v>86</v>
      </c>
      <c r="AY1442" t="s">
        <v>86</v>
      </c>
      <c r="AZ1442" t="s">
        <v>86</v>
      </c>
      <c r="BA1442" t="s">
        <v>86</v>
      </c>
      <c r="BB1442" t="s">
        <v>86</v>
      </c>
      <c r="BC1442" t="s">
        <v>86</v>
      </c>
      <c r="BD1442" t="s">
        <v>86</v>
      </c>
      <c r="BE1442" t="s">
        <v>86</v>
      </c>
    </row>
    <row r="1443" spans="1:57" x14ac:dyDescent="0.45">
      <c r="A1443" t="s">
        <v>3128</v>
      </c>
      <c r="B1443" t="s">
        <v>77</v>
      </c>
      <c r="C1443" t="s">
        <v>1671</v>
      </c>
      <c r="D1443" t="s">
        <v>79</v>
      </c>
      <c r="E1443" s="2" t="str">
        <f t="shared" ref="E1443:E1448" si="33">HYPERLINK("capsilon://?command=openfolder&amp;siteaddress=FAM.docvelocity-na8.net&amp;folderid=FXBA3BE742-AB7A-9F89-56C3-FA07332A98E3","FX2203527")</f>
        <v>FX2203527</v>
      </c>
      <c r="F1443" t="s">
        <v>80</v>
      </c>
      <c r="G1443" t="s">
        <v>80</v>
      </c>
      <c r="H1443" t="s">
        <v>81</v>
      </c>
      <c r="I1443" t="s">
        <v>3129</v>
      </c>
      <c r="J1443">
        <v>28</v>
      </c>
      <c r="K1443" t="s">
        <v>83</v>
      </c>
      <c r="L1443" t="s">
        <v>84</v>
      </c>
      <c r="M1443" t="s">
        <v>85</v>
      </c>
      <c r="N1443">
        <v>2</v>
      </c>
      <c r="O1443" s="1">
        <v>44641.367939814816</v>
      </c>
      <c r="P1443" s="1">
        <v>44641.432615740741</v>
      </c>
      <c r="Q1443">
        <v>5252</v>
      </c>
      <c r="R1443">
        <v>336</v>
      </c>
      <c r="S1443" t="b">
        <v>0</v>
      </c>
      <c r="T1443" t="s">
        <v>86</v>
      </c>
      <c r="U1443" t="b">
        <v>0</v>
      </c>
      <c r="V1443" t="s">
        <v>1990</v>
      </c>
      <c r="W1443" s="1">
        <v>44641.430381944447</v>
      </c>
      <c r="X1443">
        <v>192</v>
      </c>
      <c r="Y1443">
        <v>21</v>
      </c>
      <c r="Z1443">
        <v>0</v>
      </c>
      <c r="AA1443">
        <v>21</v>
      </c>
      <c r="AB1443">
        <v>0</v>
      </c>
      <c r="AC1443">
        <v>0</v>
      </c>
      <c r="AD1443">
        <v>7</v>
      </c>
      <c r="AE1443">
        <v>0</v>
      </c>
      <c r="AF1443">
        <v>0</v>
      </c>
      <c r="AG1443">
        <v>0</v>
      </c>
      <c r="AH1443" t="s">
        <v>746</v>
      </c>
      <c r="AI1443" s="1">
        <v>44641.432615740741</v>
      </c>
      <c r="AJ1443">
        <v>144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7</v>
      </c>
      <c r="AQ1443">
        <v>0</v>
      </c>
      <c r="AR1443">
        <v>0</v>
      </c>
      <c r="AS1443">
        <v>0</v>
      </c>
      <c r="AT1443" t="s">
        <v>86</v>
      </c>
      <c r="AU1443" t="s">
        <v>86</v>
      </c>
      <c r="AV1443" t="s">
        <v>86</v>
      </c>
      <c r="AW1443" t="s">
        <v>86</v>
      </c>
      <c r="AX1443" t="s">
        <v>86</v>
      </c>
      <c r="AY1443" t="s">
        <v>86</v>
      </c>
      <c r="AZ1443" t="s">
        <v>86</v>
      </c>
      <c r="BA1443" t="s">
        <v>86</v>
      </c>
      <c r="BB1443" t="s">
        <v>86</v>
      </c>
      <c r="BC1443" t="s">
        <v>86</v>
      </c>
      <c r="BD1443" t="s">
        <v>86</v>
      </c>
      <c r="BE1443" t="s">
        <v>86</v>
      </c>
    </row>
    <row r="1444" spans="1:57" x14ac:dyDescent="0.45">
      <c r="A1444" t="s">
        <v>3130</v>
      </c>
      <c r="B1444" t="s">
        <v>77</v>
      </c>
      <c r="C1444" t="s">
        <v>1671</v>
      </c>
      <c r="D1444" t="s">
        <v>79</v>
      </c>
      <c r="E1444" s="2" t="str">
        <f t="shared" si="33"/>
        <v>FX2203527</v>
      </c>
      <c r="F1444" t="s">
        <v>80</v>
      </c>
      <c r="G1444" t="s">
        <v>80</v>
      </c>
      <c r="H1444" t="s">
        <v>81</v>
      </c>
      <c r="I1444" t="s">
        <v>3131</v>
      </c>
      <c r="J1444">
        <v>134</v>
      </c>
      <c r="K1444" t="s">
        <v>83</v>
      </c>
      <c r="L1444" t="s">
        <v>84</v>
      </c>
      <c r="M1444" t="s">
        <v>85</v>
      </c>
      <c r="N1444">
        <v>2</v>
      </c>
      <c r="O1444" s="1">
        <v>44641.368055555555</v>
      </c>
      <c r="P1444" s="1">
        <v>44641.454444444447</v>
      </c>
      <c r="Q1444">
        <v>6041</v>
      </c>
      <c r="R1444">
        <v>1423</v>
      </c>
      <c r="S1444" t="b">
        <v>0</v>
      </c>
      <c r="T1444" t="s">
        <v>86</v>
      </c>
      <c r="U1444" t="b">
        <v>0</v>
      </c>
      <c r="V1444" t="s">
        <v>1990</v>
      </c>
      <c r="W1444" s="1">
        <v>44641.442430555559</v>
      </c>
      <c r="X1444">
        <v>1041</v>
      </c>
      <c r="Y1444">
        <v>124</v>
      </c>
      <c r="Z1444">
        <v>0</v>
      </c>
      <c r="AA1444">
        <v>124</v>
      </c>
      <c r="AB1444">
        <v>0</v>
      </c>
      <c r="AC1444">
        <v>32</v>
      </c>
      <c r="AD1444">
        <v>10</v>
      </c>
      <c r="AE1444">
        <v>0</v>
      </c>
      <c r="AF1444">
        <v>0</v>
      </c>
      <c r="AG1444">
        <v>0</v>
      </c>
      <c r="AH1444" t="s">
        <v>746</v>
      </c>
      <c r="AI1444" s="1">
        <v>44641.454444444447</v>
      </c>
      <c r="AJ1444">
        <v>382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10</v>
      </c>
      <c r="AQ1444">
        <v>0</v>
      </c>
      <c r="AR1444">
        <v>0</v>
      </c>
      <c r="AS1444">
        <v>0</v>
      </c>
      <c r="AT1444" t="s">
        <v>86</v>
      </c>
      <c r="AU1444" t="s">
        <v>86</v>
      </c>
      <c r="AV1444" t="s">
        <v>86</v>
      </c>
      <c r="AW1444" t="s">
        <v>86</v>
      </c>
      <c r="AX1444" t="s">
        <v>86</v>
      </c>
      <c r="AY1444" t="s">
        <v>86</v>
      </c>
      <c r="AZ1444" t="s">
        <v>86</v>
      </c>
      <c r="BA1444" t="s">
        <v>86</v>
      </c>
      <c r="BB1444" t="s">
        <v>86</v>
      </c>
      <c r="BC1444" t="s">
        <v>86</v>
      </c>
      <c r="BD1444" t="s">
        <v>86</v>
      </c>
      <c r="BE1444" t="s">
        <v>86</v>
      </c>
    </row>
    <row r="1445" spans="1:57" x14ac:dyDescent="0.45">
      <c r="A1445" t="s">
        <v>3132</v>
      </c>
      <c r="B1445" t="s">
        <v>77</v>
      </c>
      <c r="C1445" t="s">
        <v>1671</v>
      </c>
      <c r="D1445" t="s">
        <v>79</v>
      </c>
      <c r="E1445" s="2" t="str">
        <f t="shared" si="33"/>
        <v>FX2203527</v>
      </c>
      <c r="F1445" t="s">
        <v>80</v>
      </c>
      <c r="G1445" t="s">
        <v>80</v>
      </c>
      <c r="H1445" t="s">
        <v>81</v>
      </c>
      <c r="I1445" t="s">
        <v>3133</v>
      </c>
      <c r="J1445">
        <v>149</v>
      </c>
      <c r="K1445" t="s">
        <v>83</v>
      </c>
      <c r="L1445" t="s">
        <v>84</v>
      </c>
      <c r="M1445" t="s">
        <v>85</v>
      </c>
      <c r="N1445">
        <v>2</v>
      </c>
      <c r="O1445" s="1">
        <v>44641.368113425924</v>
      </c>
      <c r="P1445" s="1">
        <v>44641.459293981483</v>
      </c>
      <c r="Q1445">
        <v>6181</v>
      </c>
      <c r="R1445">
        <v>1697</v>
      </c>
      <c r="S1445" t="b">
        <v>0</v>
      </c>
      <c r="T1445" t="s">
        <v>86</v>
      </c>
      <c r="U1445" t="b">
        <v>0</v>
      </c>
      <c r="V1445" t="s">
        <v>2996</v>
      </c>
      <c r="W1445" s="1">
        <v>44641.446087962962</v>
      </c>
      <c r="X1445">
        <v>1279</v>
      </c>
      <c r="Y1445">
        <v>139</v>
      </c>
      <c r="Z1445">
        <v>0</v>
      </c>
      <c r="AA1445">
        <v>139</v>
      </c>
      <c r="AB1445">
        <v>0</v>
      </c>
      <c r="AC1445">
        <v>31</v>
      </c>
      <c r="AD1445">
        <v>10</v>
      </c>
      <c r="AE1445">
        <v>0</v>
      </c>
      <c r="AF1445">
        <v>0</v>
      </c>
      <c r="AG1445">
        <v>0</v>
      </c>
      <c r="AH1445" t="s">
        <v>746</v>
      </c>
      <c r="AI1445" s="1">
        <v>44641.459293981483</v>
      </c>
      <c r="AJ1445">
        <v>418</v>
      </c>
      <c r="AK1445">
        <v>1</v>
      </c>
      <c r="AL1445">
        <v>0</v>
      </c>
      <c r="AM1445">
        <v>1</v>
      </c>
      <c r="AN1445">
        <v>0</v>
      </c>
      <c r="AO1445">
        <v>1</v>
      </c>
      <c r="AP1445">
        <v>9</v>
      </c>
      <c r="AQ1445">
        <v>0</v>
      </c>
      <c r="AR1445">
        <v>0</v>
      </c>
      <c r="AS1445">
        <v>0</v>
      </c>
      <c r="AT1445" t="s">
        <v>86</v>
      </c>
      <c r="AU1445" t="s">
        <v>86</v>
      </c>
      <c r="AV1445" t="s">
        <v>86</v>
      </c>
      <c r="AW1445" t="s">
        <v>86</v>
      </c>
      <c r="AX1445" t="s">
        <v>86</v>
      </c>
      <c r="AY1445" t="s">
        <v>86</v>
      </c>
      <c r="AZ1445" t="s">
        <v>86</v>
      </c>
      <c r="BA1445" t="s">
        <v>86</v>
      </c>
      <c r="BB1445" t="s">
        <v>86</v>
      </c>
      <c r="BC1445" t="s">
        <v>86</v>
      </c>
      <c r="BD1445" t="s">
        <v>86</v>
      </c>
      <c r="BE1445" t="s">
        <v>86</v>
      </c>
    </row>
    <row r="1446" spans="1:57" x14ac:dyDescent="0.45">
      <c r="A1446" t="s">
        <v>3134</v>
      </c>
      <c r="B1446" t="s">
        <v>77</v>
      </c>
      <c r="C1446" t="s">
        <v>1671</v>
      </c>
      <c r="D1446" t="s">
        <v>79</v>
      </c>
      <c r="E1446" s="2" t="str">
        <f t="shared" si="33"/>
        <v>FX2203527</v>
      </c>
      <c r="F1446" t="s">
        <v>80</v>
      </c>
      <c r="G1446" t="s">
        <v>80</v>
      </c>
      <c r="H1446" t="s">
        <v>81</v>
      </c>
      <c r="I1446" t="s">
        <v>3135</v>
      </c>
      <c r="J1446">
        <v>28</v>
      </c>
      <c r="K1446" t="s">
        <v>83</v>
      </c>
      <c r="L1446" t="s">
        <v>84</v>
      </c>
      <c r="M1446" t="s">
        <v>85</v>
      </c>
      <c r="N1446">
        <v>2</v>
      </c>
      <c r="O1446" s="1">
        <v>44641.368449074071</v>
      </c>
      <c r="P1446" s="1">
        <v>44641.456516203703</v>
      </c>
      <c r="Q1446">
        <v>7002</v>
      </c>
      <c r="R1446">
        <v>607</v>
      </c>
      <c r="S1446" t="b">
        <v>0</v>
      </c>
      <c r="T1446" t="s">
        <v>86</v>
      </c>
      <c r="U1446" t="b">
        <v>0</v>
      </c>
      <c r="V1446" t="s">
        <v>2993</v>
      </c>
      <c r="W1446" s="1">
        <v>44641.44017361111</v>
      </c>
      <c r="X1446">
        <v>436</v>
      </c>
      <c r="Y1446">
        <v>21</v>
      </c>
      <c r="Z1446">
        <v>0</v>
      </c>
      <c r="AA1446">
        <v>21</v>
      </c>
      <c r="AB1446">
        <v>0</v>
      </c>
      <c r="AC1446">
        <v>0</v>
      </c>
      <c r="AD1446">
        <v>7</v>
      </c>
      <c r="AE1446">
        <v>0</v>
      </c>
      <c r="AF1446">
        <v>0</v>
      </c>
      <c r="AG1446">
        <v>0</v>
      </c>
      <c r="AH1446" t="s">
        <v>200</v>
      </c>
      <c r="AI1446" s="1">
        <v>44641.456516203703</v>
      </c>
      <c r="AJ1446">
        <v>171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7</v>
      </c>
      <c r="AQ1446">
        <v>0</v>
      </c>
      <c r="AR1446">
        <v>0</v>
      </c>
      <c r="AS1446">
        <v>0</v>
      </c>
      <c r="AT1446" t="s">
        <v>86</v>
      </c>
      <c r="AU1446" t="s">
        <v>86</v>
      </c>
      <c r="AV1446" t="s">
        <v>86</v>
      </c>
      <c r="AW1446" t="s">
        <v>86</v>
      </c>
      <c r="AX1446" t="s">
        <v>86</v>
      </c>
      <c r="AY1446" t="s">
        <v>86</v>
      </c>
      <c r="AZ1446" t="s">
        <v>86</v>
      </c>
      <c r="BA1446" t="s">
        <v>86</v>
      </c>
      <c r="BB1446" t="s">
        <v>86</v>
      </c>
      <c r="BC1446" t="s">
        <v>86</v>
      </c>
      <c r="BD1446" t="s">
        <v>86</v>
      </c>
      <c r="BE1446" t="s">
        <v>86</v>
      </c>
    </row>
    <row r="1447" spans="1:57" x14ac:dyDescent="0.45">
      <c r="A1447" t="s">
        <v>3136</v>
      </c>
      <c r="B1447" t="s">
        <v>77</v>
      </c>
      <c r="C1447" t="s">
        <v>1671</v>
      </c>
      <c r="D1447" t="s">
        <v>79</v>
      </c>
      <c r="E1447" s="2" t="str">
        <f t="shared" si="33"/>
        <v>FX2203527</v>
      </c>
      <c r="F1447" t="s">
        <v>80</v>
      </c>
      <c r="G1447" t="s">
        <v>80</v>
      </c>
      <c r="H1447" t="s">
        <v>81</v>
      </c>
      <c r="I1447" t="s">
        <v>3137</v>
      </c>
      <c r="J1447">
        <v>28</v>
      </c>
      <c r="K1447" t="s">
        <v>83</v>
      </c>
      <c r="L1447" t="s">
        <v>84</v>
      </c>
      <c r="M1447" t="s">
        <v>85</v>
      </c>
      <c r="N1447">
        <v>2</v>
      </c>
      <c r="O1447" s="1">
        <v>44641.368796296294</v>
      </c>
      <c r="P1447" s="1">
        <v>44641.457939814813</v>
      </c>
      <c r="Q1447">
        <v>7266</v>
      </c>
      <c r="R1447">
        <v>436</v>
      </c>
      <c r="S1447" t="b">
        <v>0</v>
      </c>
      <c r="T1447" t="s">
        <v>86</v>
      </c>
      <c r="U1447" t="b">
        <v>0</v>
      </c>
      <c r="V1447" t="s">
        <v>2993</v>
      </c>
      <c r="W1447" s="1">
        <v>44641.443819444445</v>
      </c>
      <c r="X1447">
        <v>314</v>
      </c>
      <c r="Y1447">
        <v>21</v>
      </c>
      <c r="Z1447">
        <v>0</v>
      </c>
      <c r="AA1447">
        <v>21</v>
      </c>
      <c r="AB1447">
        <v>0</v>
      </c>
      <c r="AC1447">
        <v>0</v>
      </c>
      <c r="AD1447">
        <v>7</v>
      </c>
      <c r="AE1447">
        <v>0</v>
      </c>
      <c r="AF1447">
        <v>0</v>
      </c>
      <c r="AG1447">
        <v>0</v>
      </c>
      <c r="AH1447" t="s">
        <v>200</v>
      </c>
      <c r="AI1447" s="1">
        <v>44641.457939814813</v>
      </c>
      <c r="AJ1447">
        <v>122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7</v>
      </c>
      <c r="AQ1447">
        <v>0</v>
      </c>
      <c r="AR1447">
        <v>0</v>
      </c>
      <c r="AS1447">
        <v>0</v>
      </c>
      <c r="AT1447" t="s">
        <v>86</v>
      </c>
      <c r="AU1447" t="s">
        <v>86</v>
      </c>
      <c r="AV1447" t="s">
        <v>86</v>
      </c>
      <c r="AW1447" t="s">
        <v>86</v>
      </c>
      <c r="AX1447" t="s">
        <v>86</v>
      </c>
      <c r="AY1447" t="s">
        <v>86</v>
      </c>
      <c r="AZ1447" t="s">
        <v>86</v>
      </c>
      <c r="BA1447" t="s">
        <v>86</v>
      </c>
      <c r="BB1447" t="s">
        <v>86</v>
      </c>
      <c r="BC1447" t="s">
        <v>86</v>
      </c>
      <c r="BD1447" t="s">
        <v>86</v>
      </c>
      <c r="BE1447" t="s">
        <v>86</v>
      </c>
    </row>
    <row r="1448" spans="1:57" x14ac:dyDescent="0.45">
      <c r="A1448" t="s">
        <v>3138</v>
      </c>
      <c r="B1448" t="s">
        <v>77</v>
      </c>
      <c r="C1448" t="s">
        <v>1671</v>
      </c>
      <c r="D1448" t="s">
        <v>79</v>
      </c>
      <c r="E1448" s="2" t="str">
        <f t="shared" si="33"/>
        <v>FX2203527</v>
      </c>
      <c r="F1448" t="s">
        <v>80</v>
      </c>
      <c r="G1448" t="s">
        <v>80</v>
      </c>
      <c r="H1448" t="s">
        <v>81</v>
      </c>
      <c r="I1448" t="s">
        <v>3139</v>
      </c>
      <c r="J1448">
        <v>28</v>
      </c>
      <c r="K1448" t="s">
        <v>83</v>
      </c>
      <c r="L1448" t="s">
        <v>84</v>
      </c>
      <c r="M1448" t="s">
        <v>85</v>
      </c>
      <c r="N1448">
        <v>2</v>
      </c>
      <c r="O1448" s="1">
        <v>44641.36886574074</v>
      </c>
      <c r="P1448" s="1">
        <v>44641.45988425926</v>
      </c>
      <c r="Q1448">
        <v>7482</v>
      </c>
      <c r="R1448">
        <v>382</v>
      </c>
      <c r="S1448" t="b">
        <v>0</v>
      </c>
      <c r="T1448" t="s">
        <v>86</v>
      </c>
      <c r="U1448" t="b">
        <v>0</v>
      </c>
      <c r="V1448" t="s">
        <v>1990</v>
      </c>
      <c r="W1448" s="1">
        <v>44641.444930555554</v>
      </c>
      <c r="X1448">
        <v>215</v>
      </c>
      <c r="Y1448">
        <v>21</v>
      </c>
      <c r="Z1448">
        <v>0</v>
      </c>
      <c r="AA1448">
        <v>21</v>
      </c>
      <c r="AB1448">
        <v>0</v>
      </c>
      <c r="AC1448">
        <v>1</v>
      </c>
      <c r="AD1448">
        <v>7</v>
      </c>
      <c r="AE1448">
        <v>0</v>
      </c>
      <c r="AF1448">
        <v>0</v>
      </c>
      <c r="AG1448">
        <v>0</v>
      </c>
      <c r="AH1448" t="s">
        <v>200</v>
      </c>
      <c r="AI1448" s="1">
        <v>44641.45988425926</v>
      </c>
      <c r="AJ1448">
        <v>167</v>
      </c>
      <c r="AK1448">
        <v>1</v>
      </c>
      <c r="AL1448">
        <v>0</v>
      </c>
      <c r="AM1448">
        <v>1</v>
      </c>
      <c r="AN1448">
        <v>0</v>
      </c>
      <c r="AO1448">
        <v>0</v>
      </c>
      <c r="AP1448">
        <v>6</v>
      </c>
      <c r="AQ1448">
        <v>0</v>
      </c>
      <c r="AR1448">
        <v>0</v>
      </c>
      <c r="AS1448">
        <v>0</v>
      </c>
      <c r="AT1448" t="s">
        <v>86</v>
      </c>
      <c r="AU1448" t="s">
        <v>86</v>
      </c>
      <c r="AV1448" t="s">
        <v>86</v>
      </c>
      <c r="AW1448" t="s">
        <v>86</v>
      </c>
      <c r="AX1448" t="s">
        <v>86</v>
      </c>
      <c r="AY1448" t="s">
        <v>86</v>
      </c>
      <c r="AZ1448" t="s">
        <v>86</v>
      </c>
      <c r="BA1448" t="s">
        <v>86</v>
      </c>
      <c r="BB1448" t="s">
        <v>86</v>
      </c>
      <c r="BC1448" t="s">
        <v>86</v>
      </c>
      <c r="BD1448" t="s">
        <v>86</v>
      </c>
      <c r="BE1448" t="s">
        <v>86</v>
      </c>
    </row>
    <row r="1449" spans="1:57" x14ac:dyDescent="0.45">
      <c r="A1449" t="s">
        <v>3140</v>
      </c>
      <c r="B1449" t="s">
        <v>77</v>
      </c>
      <c r="C1449" t="s">
        <v>3141</v>
      </c>
      <c r="D1449" t="s">
        <v>79</v>
      </c>
      <c r="E1449" s="2" t="str">
        <f>HYPERLINK("capsilon://?command=openfolder&amp;siteaddress=FAM.docvelocity-na8.net&amp;folderid=FXEF074490-5E83-59D3-D98E-0C2DEDB18D7F","FX22033739")</f>
        <v>FX22033739</v>
      </c>
      <c r="F1449" t="s">
        <v>80</v>
      </c>
      <c r="G1449" t="s">
        <v>80</v>
      </c>
      <c r="H1449" t="s">
        <v>81</v>
      </c>
      <c r="I1449" t="s">
        <v>3142</v>
      </c>
      <c r="J1449">
        <v>99</v>
      </c>
      <c r="K1449" t="s">
        <v>83</v>
      </c>
      <c r="L1449" t="s">
        <v>84</v>
      </c>
      <c r="M1449" t="s">
        <v>85</v>
      </c>
      <c r="N1449">
        <v>1</v>
      </c>
      <c r="O1449" s="1">
        <v>44641.369039351855</v>
      </c>
      <c r="P1449" s="1">
        <v>44641.455474537041</v>
      </c>
      <c r="Q1449">
        <v>6482</v>
      </c>
      <c r="R1449">
        <v>986</v>
      </c>
      <c r="S1449" t="b">
        <v>0</v>
      </c>
      <c r="T1449" t="s">
        <v>86</v>
      </c>
      <c r="U1449" t="b">
        <v>0</v>
      </c>
      <c r="V1449" t="s">
        <v>1990</v>
      </c>
      <c r="W1449" s="1">
        <v>44641.455474537041</v>
      </c>
      <c r="X1449">
        <v>818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99</v>
      </c>
      <c r="AE1449">
        <v>87</v>
      </c>
      <c r="AF1449">
        <v>0</v>
      </c>
      <c r="AG1449">
        <v>6</v>
      </c>
      <c r="AH1449" t="s">
        <v>86</v>
      </c>
      <c r="AI1449" t="s">
        <v>86</v>
      </c>
      <c r="AJ1449" t="s">
        <v>86</v>
      </c>
      <c r="AK1449" t="s">
        <v>86</v>
      </c>
      <c r="AL1449" t="s">
        <v>86</v>
      </c>
      <c r="AM1449" t="s">
        <v>86</v>
      </c>
      <c r="AN1449" t="s">
        <v>86</v>
      </c>
      <c r="AO1449" t="s">
        <v>86</v>
      </c>
      <c r="AP1449" t="s">
        <v>86</v>
      </c>
      <c r="AQ1449" t="s">
        <v>86</v>
      </c>
      <c r="AR1449" t="s">
        <v>86</v>
      </c>
      <c r="AS1449" t="s">
        <v>86</v>
      </c>
      <c r="AT1449" t="s">
        <v>86</v>
      </c>
      <c r="AU1449" t="s">
        <v>86</v>
      </c>
      <c r="AV1449" t="s">
        <v>86</v>
      </c>
      <c r="AW1449" t="s">
        <v>86</v>
      </c>
      <c r="AX1449" t="s">
        <v>86</v>
      </c>
      <c r="AY1449" t="s">
        <v>86</v>
      </c>
      <c r="AZ1449" t="s">
        <v>86</v>
      </c>
      <c r="BA1449" t="s">
        <v>86</v>
      </c>
      <c r="BB1449" t="s">
        <v>86</v>
      </c>
      <c r="BC1449" t="s">
        <v>86</v>
      </c>
      <c r="BD1449" t="s">
        <v>86</v>
      </c>
      <c r="BE1449" t="s">
        <v>86</v>
      </c>
    </row>
    <row r="1450" spans="1:57" x14ac:dyDescent="0.45">
      <c r="A1450" t="s">
        <v>3143</v>
      </c>
      <c r="B1450" t="s">
        <v>77</v>
      </c>
      <c r="C1450" t="s">
        <v>3144</v>
      </c>
      <c r="D1450" t="s">
        <v>79</v>
      </c>
      <c r="E1450" s="2" t="str">
        <f>HYPERLINK("capsilon://?command=openfolder&amp;siteaddress=FAM.docvelocity-na8.net&amp;folderid=FX76E90D2E-6CE4-74EC-9EB0-40B6C2AC21E6","FX22038168")</f>
        <v>FX22038168</v>
      </c>
      <c r="F1450" t="s">
        <v>80</v>
      </c>
      <c r="G1450" t="s">
        <v>80</v>
      </c>
      <c r="H1450" t="s">
        <v>81</v>
      </c>
      <c r="I1450" t="s">
        <v>3145</v>
      </c>
      <c r="J1450">
        <v>223</v>
      </c>
      <c r="K1450" t="s">
        <v>83</v>
      </c>
      <c r="L1450" t="s">
        <v>84</v>
      </c>
      <c r="M1450" t="s">
        <v>85</v>
      </c>
      <c r="N1450">
        <v>1</v>
      </c>
      <c r="O1450" s="1">
        <v>44641.370034722226</v>
      </c>
      <c r="P1450" s="1">
        <v>44641.506481481483</v>
      </c>
      <c r="Q1450">
        <v>10089</v>
      </c>
      <c r="R1450">
        <v>1700</v>
      </c>
      <c r="S1450" t="b">
        <v>0</v>
      </c>
      <c r="T1450" t="s">
        <v>86</v>
      </c>
      <c r="U1450" t="b">
        <v>0</v>
      </c>
      <c r="V1450" t="s">
        <v>1975</v>
      </c>
      <c r="W1450" s="1">
        <v>44641.506481481483</v>
      </c>
      <c r="X1450">
        <v>333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223</v>
      </c>
      <c r="AE1450">
        <v>197</v>
      </c>
      <c r="AF1450">
        <v>0</v>
      </c>
      <c r="AG1450">
        <v>8</v>
      </c>
      <c r="AH1450" t="s">
        <v>86</v>
      </c>
      <c r="AI1450" t="s">
        <v>86</v>
      </c>
      <c r="AJ1450" t="s">
        <v>86</v>
      </c>
      <c r="AK1450" t="s">
        <v>86</v>
      </c>
      <c r="AL1450" t="s">
        <v>86</v>
      </c>
      <c r="AM1450" t="s">
        <v>86</v>
      </c>
      <c r="AN1450" t="s">
        <v>86</v>
      </c>
      <c r="AO1450" t="s">
        <v>86</v>
      </c>
      <c r="AP1450" t="s">
        <v>86</v>
      </c>
      <c r="AQ1450" t="s">
        <v>86</v>
      </c>
      <c r="AR1450" t="s">
        <v>86</v>
      </c>
      <c r="AS1450" t="s">
        <v>86</v>
      </c>
      <c r="AT1450" t="s">
        <v>86</v>
      </c>
      <c r="AU1450" t="s">
        <v>86</v>
      </c>
      <c r="AV1450" t="s">
        <v>86</v>
      </c>
      <c r="AW1450" t="s">
        <v>86</v>
      </c>
      <c r="AX1450" t="s">
        <v>86</v>
      </c>
      <c r="AY1450" t="s">
        <v>86</v>
      </c>
      <c r="AZ1450" t="s">
        <v>86</v>
      </c>
      <c r="BA1450" t="s">
        <v>86</v>
      </c>
      <c r="BB1450" t="s">
        <v>86</v>
      </c>
      <c r="BC1450" t="s">
        <v>86</v>
      </c>
      <c r="BD1450" t="s">
        <v>86</v>
      </c>
      <c r="BE1450" t="s">
        <v>86</v>
      </c>
    </row>
    <row r="1451" spans="1:57" x14ac:dyDescent="0.45">
      <c r="A1451" t="s">
        <v>3146</v>
      </c>
      <c r="B1451" t="s">
        <v>77</v>
      </c>
      <c r="C1451" t="s">
        <v>3054</v>
      </c>
      <c r="D1451" t="s">
        <v>79</v>
      </c>
      <c r="E1451" s="2" t="str">
        <f>HYPERLINK("capsilon://?command=openfolder&amp;siteaddress=FAM.docvelocity-na8.net&amp;folderid=FX9987C534-1CFF-7199-04B5-FCA517ACB4DF","FX22038158")</f>
        <v>FX22038158</v>
      </c>
      <c r="F1451" t="s">
        <v>80</v>
      </c>
      <c r="G1451" t="s">
        <v>80</v>
      </c>
      <c r="H1451" t="s">
        <v>81</v>
      </c>
      <c r="I1451" t="s">
        <v>3147</v>
      </c>
      <c r="J1451">
        <v>120</v>
      </c>
      <c r="K1451" t="s">
        <v>83</v>
      </c>
      <c r="L1451" t="s">
        <v>84</v>
      </c>
      <c r="M1451" t="s">
        <v>85</v>
      </c>
      <c r="N1451">
        <v>1</v>
      </c>
      <c r="O1451" s="1">
        <v>44641.370474537034</v>
      </c>
      <c r="P1451" s="1">
        <v>44641.461365740739</v>
      </c>
      <c r="Q1451">
        <v>6705</v>
      </c>
      <c r="R1451">
        <v>1148</v>
      </c>
      <c r="S1451" t="b">
        <v>0</v>
      </c>
      <c r="T1451" t="s">
        <v>86</v>
      </c>
      <c r="U1451" t="b">
        <v>0</v>
      </c>
      <c r="V1451" t="s">
        <v>1990</v>
      </c>
      <c r="W1451" s="1">
        <v>44641.461365740739</v>
      </c>
      <c r="X1451">
        <v>509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120</v>
      </c>
      <c r="AE1451">
        <v>108</v>
      </c>
      <c r="AF1451">
        <v>0</v>
      </c>
      <c r="AG1451">
        <v>4</v>
      </c>
      <c r="AH1451" t="s">
        <v>86</v>
      </c>
      <c r="AI1451" t="s">
        <v>86</v>
      </c>
      <c r="AJ1451" t="s">
        <v>86</v>
      </c>
      <c r="AK1451" t="s">
        <v>86</v>
      </c>
      <c r="AL1451" t="s">
        <v>86</v>
      </c>
      <c r="AM1451" t="s">
        <v>86</v>
      </c>
      <c r="AN1451" t="s">
        <v>86</v>
      </c>
      <c r="AO1451" t="s">
        <v>86</v>
      </c>
      <c r="AP1451" t="s">
        <v>86</v>
      </c>
      <c r="AQ1451" t="s">
        <v>86</v>
      </c>
      <c r="AR1451" t="s">
        <v>86</v>
      </c>
      <c r="AS1451" t="s">
        <v>86</v>
      </c>
      <c r="AT1451" t="s">
        <v>86</v>
      </c>
      <c r="AU1451" t="s">
        <v>86</v>
      </c>
      <c r="AV1451" t="s">
        <v>86</v>
      </c>
      <c r="AW1451" t="s">
        <v>86</v>
      </c>
      <c r="AX1451" t="s">
        <v>86</v>
      </c>
      <c r="AY1451" t="s">
        <v>86</v>
      </c>
      <c r="AZ1451" t="s">
        <v>86</v>
      </c>
      <c r="BA1451" t="s">
        <v>86</v>
      </c>
      <c r="BB1451" t="s">
        <v>86</v>
      </c>
      <c r="BC1451" t="s">
        <v>86</v>
      </c>
      <c r="BD1451" t="s">
        <v>86</v>
      </c>
      <c r="BE1451" t="s">
        <v>86</v>
      </c>
    </row>
    <row r="1452" spans="1:57" x14ac:dyDescent="0.45">
      <c r="A1452" t="s">
        <v>3148</v>
      </c>
      <c r="B1452" t="s">
        <v>77</v>
      </c>
      <c r="C1452" t="s">
        <v>3149</v>
      </c>
      <c r="D1452" t="s">
        <v>79</v>
      </c>
      <c r="E1452" s="2" t="str">
        <f>HYPERLINK("capsilon://?command=openfolder&amp;siteaddress=FAM.docvelocity-na8.net&amp;folderid=FXDA28A5F0-D07D-3BDF-B957-F1021E304DEB","FX22038615")</f>
        <v>FX22038615</v>
      </c>
      <c r="F1452" t="s">
        <v>80</v>
      </c>
      <c r="G1452" t="s">
        <v>80</v>
      </c>
      <c r="H1452" t="s">
        <v>81</v>
      </c>
      <c r="I1452" t="s">
        <v>3150</v>
      </c>
      <c r="J1452">
        <v>28</v>
      </c>
      <c r="K1452" t="s">
        <v>83</v>
      </c>
      <c r="L1452" t="s">
        <v>84</v>
      </c>
      <c r="M1452" t="s">
        <v>85</v>
      </c>
      <c r="N1452">
        <v>2</v>
      </c>
      <c r="O1452" s="1">
        <v>44641.371793981481</v>
      </c>
      <c r="P1452" s="1">
        <v>44641.469756944447</v>
      </c>
      <c r="Q1452">
        <v>7923</v>
      </c>
      <c r="R1452">
        <v>541</v>
      </c>
      <c r="S1452" t="b">
        <v>0</v>
      </c>
      <c r="T1452" t="s">
        <v>86</v>
      </c>
      <c r="U1452" t="b">
        <v>0</v>
      </c>
      <c r="V1452" t="s">
        <v>2993</v>
      </c>
      <c r="W1452" s="1">
        <v>44641.454444444447</v>
      </c>
      <c r="X1452">
        <v>300</v>
      </c>
      <c r="Y1452">
        <v>21</v>
      </c>
      <c r="Z1452">
        <v>0</v>
      </c>
      <c r="AA1452">
        <v>21</v>
      </c>
      <c r="AB1452">
        <v>0</v>
      </c>
      <c r="AC1452">
        <v>0</v>
      </c>
      <c r="AD1452">
        <v>7</v>
      </c>
      <c r="AE1452">
        <v>0</v>
      </c>
      <c r="AF1452">
        <v>0</v>
      </c>
      <c r="AG1452">
        <v>0</v>
      </c>
      <c r="AH1452" t="s">
        <v>200</v>
      </c>
      <c r="AI1452" s="1">
        <v>44641.469756944447</v>
      </c>
      <c r="AJ1452">
        <v>241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7</v>
      </c>
      <c r="AQ1452">
        <v>0</v>
      </c>
      <c r="AR1452">
        <v>0</v>
      </c>
      <c r="AS1452">
        <v>0</v>
      </c>
      <c r="AT1452" t="s">
        <v>86</v>
      </c>
      <c r="AU1452" t="s">
        <v>86</v>
      </c>
      <c r="AV1452" t="s">
        <v>86</v>
      </c>
      <c r="AW1452" t="s">
        <v>86</v>
      </c>
      <c r="AX1452" t="s">
        <v>86</v>
      </c>
      <c r="AY1452" t="s">
        <v>86</v>
      </c>
      <c r="AZ1452" t="s">
        <v>86</v>
      </c>
      <c r="BA1452" t="s">
        <v>86</v>
      </c>
      <c r="BB1452" t="s">
        <v>86</v>
      </c>
      <c r="BC1452" t="s">
        <v>86</v>
      </c>
      <c r="BD1452" t="s">
        <v>86</v>
      </c>
      <c r="BE1452" t="s">
        <v>86</v>
      </c>
    </row>
    <row r="1453" spans="1:57" x14ac:dyDescent="0.45">
      <c r="A1453" t="s">
        <v>3151</v>
      </c>
      <c r="B1453" t="s">
        <v>77</v>
      </c>
      <c r="C1453" t="s">
        <v>3152</v>
      </c>
      <c r="D1453" t="s">
        <v>79</v>
      </c>
      <c r="E1453" s="2" t="str">
        <f>HYPERLINK("capsilon://?command=openfolder&amp;siteaddress=FAM.docvelocity-na8.net&amp;folderid=FX1B509AA2-D64C-6EC3-975F-FEEA04561D88","FX22037792")</f>
        <v>FX22037792</v>
      </c>
      <c r="F1453" t="s">
        <v>80</v>
      </c>
      <c r="G1453" t="s">
        <v>80</v>
      </c>
      <c r="H1453" t="s">
        <v>81</v>
      </c>
      <c r="I1453" t="s">
        <v>3153</v>
      </c>
      <c r="J1453">
        <v>28</v>
      </c>
      <c r="K1453" t="s">
        <v>83</v>
      </c>
      <c r="L1453" t="s">
        <v>84</v>
      </c>
      <c r="M1453" t="s">
        <v>85</v>
      </c>
      <c r="N1453">
        <v>2</v>
      </c>
      <c r="O1453" s="1">
        <v>44641.372418981482</v>
      </c>
      <c r="P1453" s="1">
        <v>44641.506608796299</v>
      </c>
      <c r="Q1453">
        <v>11325</v>
      </c>
      <c r="R1453">
        <v>269</v>
      </c>
      <c r="S1453" t="b">
        <v>0</v>
      </c>
      <c r="T1453" t="s">
        <v>86</v>
      </c>
      <c r="U1453" t="b">
        <v>0</v>
      </c>
      <c r="V1453" t="s">
        <v>1986</v>
      </c>
      <c r="W1453" s="1">
        <v>44641.456967592596</v>
      </c>
      <c r="X1453">
        <v>198</v>
      </c>
      <c r="Y1453">
        <v>21</v>
      </c>
      <c r="Z1453">
        <v>0</v>
      </c>
      <c r="AA1453">
        <v>21</v>
      </c>
      <c r="AB1453">
        <v>0</v>
      </c>
      <c r="AC1453">
        <v>0</v>
      </c>
      <c r="AD1453">
        <v>7</v>
      </c>
      <c r="AE1453">
        <v>0</v>
      </c>
      <c r="AF1453">
        <v>0</v>
      </c>
      <c r="AG1453">
        <v>0</v>
      </c>
      <c r="AH1453" t="s">
        <v>122</v>
      </c>
      <c r="AI1453" s="1">
        <v>44641.506608796299</v>
      </c>
      <c r="AJ1453">
        <v>71</v>
      </c>
      <c r="AK1453">
        <v>2</v>
      </c>
      <c r="AL1453">
        <v>0</v>
      </c>
      <c r="AM1453">
        <v>2</v>
      </c>
      <c r="AN1453">
        <v>0</v>
      </c>
      <c r="AO1453">
        <v>2</v>
      </c>
      <c r="AP1453">
        <v>5</v>
      </c>
      <c r="AQ1453">
        <v>0</v>
      </c>
      <c r="AR1453">
        <v>0</v>
      </c>
      <c r="AS1453">
        <v>0</v>
      </c>
      <c r="AT1453" t="s">
        <v>86</v>
      </c>
      <c r="AU1453" t="s">
        <v>86</v>
      </c>
      <c r="AV1453" t="s">
        <v>86</v>
      </c>
      <c r="AW1453" t="s">
        <v>86</v>
      </c>
      <c r="AX1453" t="s">
        <v>86</v>
      </c>
      <c r="AY1453" t="s">
        <v>86</v>
      </c>
      <c r="AZ1453" t="s">
        <v>86</v>
      </c>
      <c r="BA1453" t="s">
        <v>86</v>
      </c>
      <c r="BB1453" t="s">
        <v>86</v>
      </c>
      <c r="BC1453" t="s">
        <v>86</v>
      </c>
      <c r="BD1453" t="s">
        <v>86</v>
      </c>
      <c r="BE1453" t="s">
        <v>86</v>
      </c>
    </row>
    <row r="1454" spans="1:57" x14ac:dyDescent="0.45">
      <c r="A1454" t="s">
        <v>3154</v>
      </c>
      <c r="B1454" t="s">
        <v>77</v>
      </c>
      <c r="C1454" t="s">
        <v>3152</v>
      </c>
      <c r="D1454" t="s">
        <v>79</v>
      </c>
      <c r="E1454" s="2" t="str">
        <f>HYPERLINK("capsilon://?command=openfolder&amp;siteaddress=FAM.docvelocity-na8.net&amp;folderid=FX1B509AA2-D64C-6EC3-975F-FEEA04561D88","FX22037792")</f>
        <v>FX22037792</v>
      </c>
      <c r="F1454" t="s">
        <v>80</v>
      </c>
      <c r="G1454" t="s">
        <v>80</v>
      </c>
      <c r="H1454" t="s">
        <v>81</v>
      </c>
      <c r="I1454" t="s">
        <v>3155</v>
      </c>
      <c r="J1454">
        <v>109</v>
      </c>
      <c r="K1454" t="s">
        <v>83</v>
      </c>
      <c r="L1454" t="s">
        <v>84</v>
      </c>
      <c r="M1454" t="s">
        <v>85</v>
      </c>
      <c r="N1454">
        <v>1</v>
      </c>
      <c r="O1454" s="1">
        <v>44641.372534722221</v>
      </c>
      <c r="P1454" s="1">
        <v>44641.463240740741</v>
      </c>
      <c r="Q1454">
        <v>7504</v>
      </c>
      <c r="R1454">
        <v>333</v>
      </c>
      <c r="S1454" t="b">
        <v>0</v>
      </c>
      <c r="T1454" t="s">
        <v>86</v>
      </c>
      <c r="U1454" t="b">
        <v>0</v>
      </c>
      <c r="V1454" t="s">
        <v>1990</v>
      </c>
      <c r="W1454" s="1">
        <v>44641.463240740741</v>
      </c>
      <c r="X1454">
        <v>161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109</v>
      </c>
      <c r="AE1454">
        <v>104</v>
      </c>
      <c r="AF1454">
        <v>0</v>
      </c>
      <c r="AG1454">
        <v>2</v>
      </c>
      <c r="AH1454" t="s">
        <v>86</v>
      </c>
      <c r="AI1454" t="s">
        <v>86</v>
      </c>
      <c r="AJ1454" t="s">
        <v>86</v>
      </c>
      <c r="AK1454" t="s">
        <v>86</v>
      </c>
      <c r="AL1454" t="s">
        <v>86</v>
      </c>
      <c r="AM1454" t="s">
        <v>86</v>
      </c>
      <c r="AN1454" t="s">
        <v>86</v>
      </c>
      <c r="AO1454" t="s">
        <v>86</v>
      </c>
      <c r="AP1454" t="s">
        <v>86</v>
      </c>
      <c r="AQ1454" t="s">
        <v>86</v>
      </c>
      <c r="AR1454" t="s">
        <v>86</v>
      </c>
      <c r="AS1454" t="s">
        <v>86</v>
      </c>
      <c r="AT1454" t="s">
        <v>86</v>
      </c>
      <c r="AU1454" t="s">
        <v>86</v>
      </c>
      <c r="AV1454" t="s">
        <v>86</v>
      </c>
      <c r="AW1454" t="s">
        <v>86</v>
      </c>
      <c r="AX1454" t="s">
        <v>86</v>
      </c>
      <c r="AY1454" t="s">
        <v>86</v>
      </c>
      <c r="AZ1454" t="s">
        <v>86</v>
      </c>
      <c r="BA1454" t="s">
        <v>86</v>
      </c>
      <c r="BB1454" t="s">
        <v>86</v>
      </c>
      <c r="BC1454" t="s">
        <v>86</v>
      </c>
      <c r="BD1454" t="s">
        <v>86</v>
      </c>
      <c r="BE1454" t="s">
        <v>86</v>
      </c>
    </row>
    <row r="1455" spans="1:57" x14ac:dyDescent="0.45">
      <c r="A1455" t="s">
        <v>3156</v>
      </c>
      <c r="B1455" t="s">
        <v>77</v>
      </c>
      <c r="C1455" t="s">
        <v>3152</v>
      </c>
      <c r="D1455" t="s">
        <v>79</v>
      </c>
      <c r="E1455" s="2" t="str">
        <f>HYPERLINK("capsilon://?command=openfolder&amp;siteaddress=FAM.docvelocity-na8.net&amp;folderid=FX1B509AA2-D64C-6EC3-975F-FEEA04561D88","FX22037792")</f>
        <v>FX22037792</v>
      </c>
      <c r="F1455" t="s">
        <v>80</v>
      </c>
      <c r="G1455" t="s">
        <v>80</v>
      </c>
      <c r="H1455" t="s">
        <v>81</v>
      </c>
      <c r="I1455" t="s">
        <v>3157</v>
      </c>
      <c r="J1455">
        <v>28</v>
      </c>
      <c r="K1455" t="s">
        <v>83</v>
      </c>
      <c r="L1455" t="s">
        <v>84</v>
      </c>
      <c r="M1455" t="s">
        <v>85</v>
      </c>
      <c r="N1455">
        <v>2</v>
      </c>
      <c r="O1455" s="1">
        <v>44641.372708333336</v>
      </c>
      <c r="P1455" s="1">
        <v>44641.509618055556</v>
      </c>
      <c r="Q1455">
        <v>11050</v>
      </c>
      <c r="R1455">
        <v>779</v>
      </c>
      <c r="S1455" t="b">
        <v>0</v>
      </c>
      <c r="T1455" t="s">
        <v>86</v>
      </c>
      <c r="U1455" t="b">
        <v>0</v>
      </c>
      <c r="V1455" t="s">
        <v>2993</v>
      </c>
      <c r="W1455" s="1">
        <v>44641.462557870371</v>
      </c>
      <c r="X1455">
        <v>471</v>
      </c>
      <c r="Y1455">
        <v>21</v>
      </c>
      <c r="Z1455">
        <v>0</v>
      </c>
      <c r="AA1455">
        <v>21</v>
      </c>
      <c r="AB1455">
        <v>0</v>
      </c>
      <c r="AC1455">
        <v>1</v>
      </c>
      <c r="AD1455">
        <v>7</v>
      </c>
      <c r="AE1455">
        <v>0</v>
      </c>
      <c r="AF1455">
        <v>0</v>
      </c>
      <c r="AG1455">
        <v>0</v>
      </c>
      <c r="AH1455" t="s">
        <v>91</v>
      </c>
      <c r="AI1455" s="1">
        <v>44641.509618055556</v>
      </c>
      <c r="AJ1455">
        <v>308</v>
      </c>
      <c r="AK1455">
        <v>3</v>
      </c>
      <c r="AL1455">
        <v>0</v>
      </c>
      <c r="AM1455">
        <v>3</v>
      </c>
      <c r="AN1455">
        <v>0</v>
      </c>
      <c r="AO1455">
        <v>3</v>
      </c>
      <c r="AP1455">
        <v>4</v>
      </c>
      <c r="AQ1455">
        <v>0</v>
      </c>
      <c r="AR1455">
        <v>0</v>
      </c>
      <c r="AS1455">
        <v>0</v>
      </c>
      <c r="AT1455" t="s">
        <v>86</v>
      </c>
      <c r="AU1455" t="s">
        <v>86</v>
      </c>
      <c r="AV1455" t="s">
        <v>86</v>
      </c>
      <c r="AW1455" t="s">
        <v>86</v>
      </c>
      <c r="AX1455" t="s">
        <v>86</v>
      </c>
      <c r="AY1455" t="s">
        <v>86</v>
      </c>
      <c r="AZ1455" t="s">
        <v>86</v>
      </c>
      <c r="BA1455" t="s">
        <v>86</v>
      </c>
      <c r="BB1455" t="s">
        <v>86</v>
      </c>
      <c r="BC1455" t="s">
        <v>86</v>
      </c>
      <c r="BD1455" t="s">
        <v>86</v>
      </c>
      <c r="BE1455" t="s">
        <v>86</v>
      </c>
    </row>
    <row r="1456" spans="1:57" x14ac:dyDescent="0.45">
      <c r="A1456" t="s">
        <v>3158</v>
      </c>
      <c r="B1456" t="s">
        <v>77</v>
      </c>
      <c r="C1456" t="s">
        <v>3152</v>
      </c>
      <c r="D1456" t="s">
        <v>79</v>
      </c>
      <c r="E1456" s="2" t="str">
        <f>HYPERLINK("capsilon://?command=openfolder&amp;siteaddress=FAM.docvelocity-na8.net&amp;folderid=FX1B509AA2-D64C-6EC3-975F-FEEA04561D88","FX22037792")</f>
        <v>FX22037792</v>
      </c>
      <c r="F1456" t="s">
        <v>80</v>
      </c>
      <c r="G1456" t="s">
        <v>80</v>
      </c>
      <c r="H1456" t="s">
        <v>81</v>
      </c>
      <c r="I1456" t="s">
        <v>3159</v>
      </c>
      <c r="J1456">
        <v>94</v>
      </c>
      <c r="K1456" t="s">
        <v>83</v>
      </c>
      <c r="L1456" t="s">
        <v>84</v>
      </c>
      <c r="M1456" t="s">
        <v>85</v>
      </c>
      <c r="N1456">
        <v>1</v>
      </c>
      <c r="O1456" s="1">
        <v>44641.372731481482</v>
      </c>
      <c r="P1456" s="1">
        <v>44641.464143518519</v>
      </c>
      <c r="Q1456">
        <v>7796</v>
      </c>
      <c r="R1456">
        <v>102</v>
      </c>
      <c r="S1456" t="b">
        <v>0</v>
      </c>
      <c r="T1456" t="s">
        <v>86</v>
      </c>
      <c r="U1456" t="b">
        <v>0</v>
      </c>
      <c r="V1456" t="s">
        <v>1990</v>
      </c>
      <c r="W1456" s="1">
        <v>44641.464143518519</v>
      </c>
      <c r="X1456">
        <v>77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94</v>
      </c>
      <c r="AE1456">
        <v>89</v>
      </c>
      <c r="AF1456">
        <v>0</v>
      </c>
      <c r="AG1456">
        <v>2</v>
      </c>
      <c r="AH1456" t="s">
        <v>86</v>
      </c>
      <c r="AI1456" t="s">
        <v>86</v>
      </c>
      <c r="AJ1456" t="s">
        <v>86</v>
      </c>
      <c r="AK1456" t="s">
        <v>86</v>
      </c>
      <c r="AL1456" t="s">
        <v>86</v>
      </c>
      <c r="AM1456" t="s">
        <v>86</v>
      </c>
      <c r="AN1456" t="s">
        <v>86</v>
      </c>
      <c r="AO1456" t="s">
        <v>86</v>
      </c>
      <c r="AP1456" t="s">
        <v>86</v>
      </c>
      <c r="AQ1456" t="s">
        <v>86</v>
      </c>
      <c r="AR1456" t="s">
        <v>86</v>
      </c>
      <c r="AS1456" t="s">
        <v>86</v>
      </c>
      <c r="AT1456" t="s">
        <v>86</v>
      </c>
      <c r="AU1456" t="s">
        <v>86</v>
      </c>
      <c r="AV1456" t="s">
        <v>86</v>
      </c>
      <c r="AW1456" t="s">
        <v>86</v>
      </c>
      <c r="AX1456" t="s">
        <v>86</v>
      </c>
      <c r="AY1456" t="s">
        <v>86</v>
      </c>
      <c r="AZ1456" t="s">
        <v>86</v>
      </c>
      <c r="BA1456" t="s">
        <v>86</v>
      </c>
      <c r="BB1456" t="s">
        <v>86</v>
      </c>
      <c r="BC1456" t="s">
        <v>86</v>
      </c>
      <c r="BD1456" t="s">
        <v>86</v>
      </c>
      <c r="BE1456" t="s">
        <v>86</v>
      </c>
    </row>
    <row r="1457" spans="1:57" x14ac:dyDescent="0.45">
      <c r="A1457" t="s">
        <v>3160</v>
      </c>
      <c r="B1457" t="s">
        <v>77</v>
      </c>
      <c r="C1457" t="s">
        <v>3161</v>
      </c>
      <c r="D1457" t="s">
        <v>79</v>
      </c>
      <c r="E1457" s="2" t="str">
        <f>HYPERLINK("capsilon://?command=openfolder&amp;siteaddress=FAM.docvelocity-na8.net&amp;folderid=FX4E013D33-F374-8935-D766-FE0953366A2E","FX22036783")</f>
        <v>FX22036783</v>
      </c>
      <c r="F1457" t="s">
        <v>80</v>
      </c>
      <c r="G1457" t="s">
        <v>80</v>
      </c>
      <c r="H1457" t="s">
        <v>81</v>
      </c>
      <c r="I1457" t="s">
        <v>3162</v>
      </c>
      <c r="J1457">
        <v>56</v>
      </c>
      <c r="K1457" t="s">
        <v>83</v>
      </c>
      <c r="L1457" t="s">
        <v>84</v>
      </c>
      <c r="M1457" t="s">
        <v>85</v>
      </c>
      <c r="N1457">
        <v>2</v>
      </c>
      <c r="O1457" s="1">
        <v>44641.372800925928</v>
      </c>
      <c r="P1457" s="1">
        <v>44641.511458333334</v>
      </c>
      <c r="Q1457">
        <v>11025</v>
      </c>
      <c r="R1457">
        <v>955</v>
      </c>
      <c r="S1457" t="b">
        <v>0</v>
      </c>
      <c r="T1457" t="s">
        <v>86</v>
      </c>
      <c r="U1457" t="b">
        <v>0</v>
      </c>
      <c r="V1457" t="s">
        <v>1986</v>
      </c>
      <c r="W1457" s="1">
        <v>44641.464594907404</v>
      </c>
      <c r="X1457">
        <v>550</v>
      </c>
      <c r="Y1457">
        <v>51</v>
      </c>
      <c r="Z1457">
        <v>0</v>
      </c>
      <c r="AA1457">
        <v>51</v>
      </c>
      <c r="AB1457">
        <v>0</v>
      </c>
      <c r="AC1457">
        <v>6</v>
      </c>
      <c r="AD1457">
        <v>5</v>
      </c>
      <c r="AE1457">
        <v>0</v>
      </c>
      <c r="AF1457">
        <v>0</v>
      </c>
      <c r="AG1457">
        <v>0</v>
      </c>
      <c r="AH1457" t="s">
        <v>207</v>
      </c>
      <c r="AI1457" s="1">
        <v>44641.511458333334</v>
      </c>
      <c r="AJ1457">
        <v>391</v>
      </c>
      <c r="AK1457">
        <v>2</v>
      </c>
      <c r="AL1457">
        <v>0</v>
      </c>
      <c r="AM1457">
        <v>2</v>
      </c>
      <c r="AN1457">
        <v>0</v>
      </c>
      <c r="AO1457">
        <v>2</v>
      </c>
      <c r="AP1457">
        <v>3</v>
      </c>
      <c r="AQ1457">
        <v>0</v>
      </c>
      <c r="AR1457">
        <v>0</v>
      </c>
      <c r="AS1457">
        <v>0</v>
      </c>
      <c r="AT1457" t="s">
        <v>86</v>
      </c>
      <c r="AU1457" t="s">
        <v>86</v>
      </c>
      <c r="AV1457" t="s">
        <v>86</v>
      </c>
      <c r="AW1457" t="s">
        <v>86</v>
      </c>
      <c r="AX1457" t="s">
        <v>86</v>
      </c>
      <c r="AY1457" t="s">
        <v>86</v>
      </c>
      <c r="AZ1457" t="s">
        <v>86</v>
      </c>
      <c r="BA1457" t="s">
        <v>86</v>
      </c>
      <c r="BB1457" t="s">
        <v>86</v>
      </c>
      <c r="BC1457" t="s">
        <v>86</v>
      </c>
      <c r="BD1457" t="s">
        <v>86</v>
      </c>
      <c r="BE1457" t="s">
        <v>86</v>
      </c>
    </row>
    <row r="1458" spans="1:57" x14ac:dyDescent="0.45">
      <c r="A1458" t="s">
        <v>3163</v>
      </c>
      <c r="B1458" t="s">
        <v>77</v>
      </c>
      <c r="C1458" t="s">
        <v>3161</v>
      </c>
      <c r="D1458" t="s">
        <v>79</v>
      </c>
      <c r="E1458" s="2" t="str">
        <f>HYPERLINK("capsilon://?command=openfolder&amp;siteaddress=FAM.docvelocity-na8.net&amp;folderid=FX4E013D33-F374-8935-D766-FE0953366A2E","FX22036783")</f>
        <v>FX22036783</v>
      </c>
      <c r="F1458" t="s">
        <v>80</v>
      </c>
      <c r="G1458" t="s">
        <v>80</v>
      </c>
      <c r="H1458" t="s">
        <v>81</v>
      </c>
      <c r="I1458" t="s">
        <v>3164</v>
      </c>
      <c r="J1458">
        <v>65</v>
      </c>
      <c r="K1458" t="s">
        <v>83</v>
      </c>
      <c r="L1458" t="s">
        <v>84</v>
      </c>
      <c r="M1458" t="s">
        <v>85</v>
      </c>
      <c r="N1458">
        <v>2</v>
      </c>
      <c r="O1458" s="1">
        <v>44641.372824074075</v>
      </c>
      <c r="P1458" s="1">
        <v>44641.516377314816</v>
      </c>
      <c r="Q1458">
        <v>11452</v>
      </c>
      <c r="R1458">
        <v>951</v>
      </c>
      <c r="S1458" t="b">
        <v>0</v>
      </c>
      <c r="T1458" t="s">
        <v>86</v>
      </c>
      <c r="U1458" t="b">
        <v>0</v>
      </c>
      <c r="V1458" t="s">
        <v>1986</v>
      </c>
      <c r="W1458" s="1">
        <v>44641.470601851855</v>
      </c>
      <c r="X1458">
        <v>518</v>
      </c>
      <c r="Y1458">
        <v>54</v>
      </c>
      <c r="Z1458">
        <v>0</v>
      </c>
      <c r="AA1458">
        <v>54</v>
      </c>
      <c r="AB1458">
        <v>0</v>
      </c>
      <c r="AC1458">
        <v>9</v>
      </c>
      <c r="AD1458">
        <v>11</v>
      </c>
      <c r="AE1458">
        <v>0</v>
      </c>
      <c r="AF1458">
        <v>0</v>
      </c>
      <c r="AG1458">
        <v>0</v>
      </c>
      <c r="AH1458" t="s">
        <v>207</v>
      </c>
      <c r="AI1458" s="1">
        <v>44641.516377314816</v>
      </c>
      <c r="AJ1458">
        <v>424</v>
      </c>
      <c r="AK1458">
        <v>3</v>
      </c>
      <c r="AL1458">
        <v>0</v>
      </c>
      <c r="AM1458">
        <v>3</v>
      </c>
      <c r="AN1458">
        <v>0</v>
      </c>
      <c r="AO1458">
        <v>3</v>
      </c>
      <c r="AP1458">
        <v>8</v>
      </c>
      <c r="AQ1458">
        <v>0</v>
      </c>
      <c r="AR1458">
        <v>0</v>
      </c>
      <c r="AS1458">
        <v>0</v>
      </c>
      <c r="AT1458" t="s">
        <v>86</v>
      </c>
      <c r="AU1458" t="s">
        <v>86</v>
      </c>
      <c r="AV1458" t="s">
        <v>86</v>
      </c>
      <c r="AW1458" t="s">
        <v>86</v>
      </c>
      <c r="AX1458" t="s">
        <v>86</v>
      </c>
      <c r="AY1458" t="s">
        <v>86</v>
      </c>
      <c r="AZ1458" t="s">
        <v>86</v>
      </c>
      <c r="BA1458" t="s">
        <v>86</v>
      </c>
      <c r="BB1458" t="s">
        <v>86</v>
      </c>
      <c r="BC1458" t="s">
        <v>86</v>
      </c>
      <c r="BD1458" t="s">
        <v>86</v>
      </c>
      <c r="BE1458" t="s">
        <v>86</v>
      </c>
    </row>
    <row r="1459" spans="1:57" x14ac:dyDescent="0.45">
      <c r="A1459" t="s">
        <v>3165</v>
      </c>
      <c r="B1459" t="s">
        <v>77</v>
      </c>
      <c r="C1459" t="s">
        <v>3161</v>
      </c>
      <c r="D1459" t="s">
        <v>79</v>
      </c>
      <c r="E1459" s="2" t="str">
        <f>HYPERLINK("capsilon://?command=openfolder&amp;siteaddress=FAM.docvelocity-na8.net&amp;folderid=FX4E013D33-F374-8935-D766-FE0953366A2E","FX22036783")</f>
        <v>FX22036783</v>
      </c>
      <c r="F1459" t="s">
        <v>80</v>
      </c>
      <c r="G1459" t="s">
        <v>80</v>
      </c>
      <c r="H1459" t="s">
        <v>81</v>
      </c>
      <c r="I1459" t="s">
        <v>3166</v>
      </c>
      <c r="J1459">
        <v>28</v>
      </c>
      <c r="K1459" t="s">
        <v>83</v>
      </c>
      <c r="L1459" t="s">
        <v>84</v>
      </c>
      <c r="M1459" t="s">
        <v>85</v>
      </c>
      <c r="N1459">
        <v>2</v>
      </c>
      <c r="O1459" s="1">
        <v>44641.373171296298</v>
      </c>
      <c r="P1459" s="1">
        <v>44641.518958333334</v>
      </c>
      <c r="Q1459">
        <v>11682</v>
      </c>
      <c r="R1459">
        <v>914</v>
      </c>
      <c r="S1459" t="b">
        <v>0</v>
      </c>
      <c r="T1459" t="s">
        <v>86</v>
      </c>
      <c r="U1459" t="b">
        <v>0</v>
      </c>
      <c r="V1459" t="s">
        <v>1816</v>
      </c>
      <c r="W1459" s="1">
        <v>44641.493032407408</v>
      </c>
      <c r="X1459">
        <v>164</v>
      </c>
      <c r="Y1459">
        <v>21</v>
      </c>
      <c r="Z1459">
        <v>0</v>
      </c>
      <c r="AA1459">
        <v>21</v>
      </c>
      <c r="AB1459">
        <v>0</v>
      </c>
      <c r="AC1459">
        <v>7</v>
      </c>
      <c r="AD1459">
        <v>7</v>
      </c>
      <c r="AE1459">
        <v>0</v>
      </c>
      <c r="AF1459">
        <v>0</v>
      </c>
      <c r="AG1459">
        <v>0</v>
      </c>
      <c r="AH1459" t="s">
        <v>91</v>
      </c>
      <c r="AI1459" s="1">
        <v>44641.518958333334</v>
      </c>
      <c r="AJ1459">
        <v>471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7</v>
      </c>
      <c r="AQ1459">
        <v>0</v>
      </c>
      <c r="AR1459">
        <v>0</v>
      </c>
      <c r="AS1459">
        <v>0</v>
      </c>
      <c r="AT1459" t="s">
        <v>86</v>
      </c>
      <c r="AU1459" t="s">
        <v>86</v>
      </c>
      <c r="AV1459" t="s">
        <v>86</v>
      </c>
      <c r="AW1459" t="s">
        <v>86</v>
      </c>
      <c r="AX1459" t="s">
        <v>86</v>
      </c>
      <c r="AY1459" t="s">
        <v>86</v>
      </c>
      <c r="AZ1459" t="s">
        <v>86</v>
      </c>
      <c r="BA1459" t="s">
        <v>86</v>
      </c>
      <c r="BB1459" t="s">
        <v>86</v>
      </c>
      <c r="BC1459" t="s">
        <v>86</v>
      </c>
      <c r="BD1459" t="s">
        <v>86</v>
      </c>
      <c r="BE1459" t="s">
        <v>86</v>
      </c>
    </row>
    <row r="1460" spans="1:57" x14ac:dyDescent="0.45">
      <c r="A1460" t="s">
        <v>3167</v>
      </c>
      <c r="B1460" t="s">
        <v>77</v>
      </c>
      <c r="C1460" t="s">
        <v>3161</v>
      </c>
      <c r="D1460" t="s">
        <v>79</v>
      </c>
      <c r="E1460" s="2" t="str">
        <f>HYPERLINK("capsilon://?command=openfolder&amp;siteaddress=FAM.docvelocity-na8.net&amp;folderid=FX4E013D33-F374-8935-D766-FE0953366A2E","FX22036783")</f>
        <v>FX22036783</v>
      </c>
      <c r="F1460" t="s">
        <v>80</v>
      </c>
      <c r="G1460" t="s">
        <v>80</v>
      </c>
      <c r="H1460" t="s">
        <v>81</v>
      </c>
      <c r="I1460" t="s">
        <v>3168</v>
      </c>
      <c r="J1460">
        <v>28</v>
      </c>
      <c r="K1460" t="s">
        <v>83</v>
      </c>
      <c r="L1460" t="s">
        <v>84</v>
      </c>
      <c r="M1460" t="s">
        <v>85</v>
      </c>
      <c r="N1460">
        <v>2</v>
      </c>
      <c r="O1460" s="1">
        <v>44641.373263888891</v>
      </c>
      <c r="P1460" s="1">
        <v>44641.518553240741</v>
      </c>
      <c r="Q1460">
        <v>12096</v>
      </c>
      <c r="R1460">
        <v>457</v>
      </c>
      <c r="S1460" t="b">
        <v>0</v>
      </c>
      <c r="T1460" t="s">
        <v>86</v>
      </c>
      <c r="U1460" t="b">
        <v>0</v>
      </c>
      <c r="V1460" t="s">
        <v>1816</v>
      </c>
      <c r="W1460" s="1">
        <v>44641.490185185183</v>
      </c>
      <c r="X1460">
        <v>269</v>
      </c>
      <c r="Y1460">
        <v>21</v>
      </c>
      <c r="Z1460">
        <v>0</v>
      </c>
      <c r="AA1460">
        <v>21</v>
      </c>
      <c r="AB1460">
        <v>0</v>
      </c>
      <c r="AC1460">
        <v>5</v>
      </c>
      <c r="AD1460">
        <v>7</v>
      </c>
      <c r="AE1460">
        <v>0</v>
      </c>
      <c r="AF1460">
        <v>0</v>
      </c>
      <c r="AG1460">
        <v>0</v>
      </c>
      <c r="AH1460" t="s">
        <v>207</v>
      </c>
      <c r="AI1460" s="1">
        <v>44641.518553240741</v>
      </c>
      <c r="AJ1460">
        <v>188</v>
      </c>
      <c r="AK1460">
        <v>1</v>
      </c>
      <c r="AL1460">
        <v>0</v>
      </c>
      <c r="AM1460">
        <v>1</v>
      </c>
      <c r="AN1460">
        <v>0</v>
      </c>
      <c r="AO1460">
        <v>1</v>
      </c>
      <c r="AP1460">
        <v>6</v>
      </c>
      <c r="AQ1460">
        <v>0</v>
      </c>
      <c r="AR1460">
        <v>0</v>
      </c>
      <c r="AS1460">
        <v>0</v>
      </c>
      <c r="AT1460" t="s">
        <v>86</v>
      </c>
      <c r="AU1460" t="s">
        <v>86</v>
      </c>
      <c r="AV1460" t="s">
        <v>86</v>
      </c>
      <c r="AW1460" t="s">
        <v>86</v>
      </c>
      <c r="AX1460" t="s">
        <v>86</v>
      </c>
      <c r="AY1460" t="s">
        <v>86</v>
      </c>
      <c r="AZ1460" t="s">
        <v>86</v>
      </c>
      <c r="BA1460" t="s">
        <v>86</v>
      </c>
      <c r="BB1460" t="s">
        <v>86</v>
      </c>
      <c r="BC1460" t="s">
        <v>86</v>
      </c>
      <c r="BD1460" t="s">
        <v>86</v>
      </c>
      <c r="BE1460" t="s">
        <v>86</v>
      </c>
    </row>
    <row r="1461" spans="1:57" x14ac:dyDescent="0.45">
      <c r="A1461" t="s">
        <v>3169</v>
      </c>
      <c r="B1461" t="s">
        <v>77</v>
      </c>
      <c r="C1461" t="s">
        <v>3149</v>
      </c>
      <c r="D1461" t="s">
        <v>79</v>
      </c>
      <c r="E1461" s="2" t="str">
        <f>HYPERLINK("capsilon://?command=openfolder&amp;siteaddress=FAM.docvelocity-na8.net&amp;folderid=FXDA28A5F0-D07D-3BDF-B957-F1021E304DEB","FX22038615")</f>
        <v>FX22038615</v>
      </c>
      <c r="F1461" t="s">
        <v>80</v>
      </c>
      <c r="G1461" t="s">
        <v>80</v>
      </c>
      <c r="H1461" t="s">
        <v>81</v>
      </c>
      <c r="I1461" t="s">
        <v>3170</v>
      </c>
      <c r="J1461">
        <v>90</v>
      </c>
      <c r="K1461" t="s">
        <v>83</v>
      </c>
      <c r="L1461" t="s">
        <v>84</v>
      </c>
      <c r="M1461" t="s">
        <v>85</v>
      </c>
      <c r="N1461">
        <v>2</v>
      </c>
      <c r="O1461" s="1">
        <v>44641.373518518521</v>
      </c>
      <c r="P1461" s="1">
        <v>44641.520613425928</v>
      </c>
      <c r="Q1461">
        <v>12114</v>
      </c>
      <c r="R1461">
        <v>595</v>
      </c>
      <c r="S1461" t="b">
        <v>0</v>
      </c>
      <c r="T1461" t="s">
        <v>86</v>
      </c>
      <c r="U1461" t="b">
        <v>0</v>
      </c>
      <c r="V1461" t="s">
        <v>1900</v>
      </c>
      <c r="W1461" s="1">
        <v>44641.492013888892</v>
      </c>
      <c r="X1461">
        <v>417</v>
      </c>
      <c r="Y1461">
        <v>43</v>
      </c>
      <c r="Z1461">
        <v>0</v>
      </c>
      <c r="AA1461">
        <v>43</v>
      </c>
      <c r="AB1461">
        <v>0</v>
      </c>
      <c r="AC1461">
        <v>9</v>
      </c>
      <c r="AD1461">
        <v>47</v>
      </c>
      <c r="AE1461">
        <v>0</v>
      </c>
      <c r="AF1461">
        <v>0</v>
      </c>
      <c r="AG1461">
        <v>0</v>
      </c>
      <c r="AH1461" t="s">
        <v>207</v>
      </c>
      <c r="AI1461" s="1">
        <v>44641.520613425928</v>
      </c>
      <c r="AJ1461">
        <v>178</v>
      </c>
      <c r="AK1461">
        <v>1</v>
      </c>
      <c r="AL1461">
        <v>0</v>
      </c>
      <c r="AM1461">
        <v>1</v>
      </c>
      <c r="AN1461">
        <v>0</v>
      </c>
      <c r="AO1461">
        <v>1</v>
      </c>
      <c r="AP1461">
        <v>46</v>
      </c>
      <c r="AQ1461">
        <v>0</v>
      </c>
      <c r="AR1461">
        <v>0</v>
      </c>
      <c r="AS1461">
        <v>0</v>
      </c>
      <c r="AT1461" t="s">
        <v>86</v>
      </c>
      <c r="AU1461" t="s">
        <v>86</v>
      </c>
      <c r="AV1461" t="s">
        <v>86</v>
      </c>
      <c r="AW1461" t="s">
        <v>86</v>
      </c>
      <c r="AX1461" t="s">
        <v>86</v>
      </c>
      <c r="AY1461" t="s">
        <v>86</v>
      </c>
      <c r="AZ1461" t="s">
        <v>86</v>
      </c>
      <c r="BA1461" t="s">
        <v>86</v>
      </c>
      <c r="BB1461" t="s">
        <v>86</v>
      </c>
      <c r="BC1461" t="s">
        <v>86</v>
      </c>
      <c r="BD1461" t="s">
        <v>86</v>
      </c>
      <c r="BE1461" t="s">
        <v>86</v>
      </c>
    </row>
    <row r="1462" spans="1:57" x14ac:dyDescent="0.45">
      <c r="A1462" t="s">
        <v>3171</v>
      </c>
      <c r="B1462" t="s">
        <v>77</v>
      </c>
      <c r="C1462" t="s">
        <v>3172</v>
      </c>
      <c r="D1462" t="s">
        <v>79</v>
      </c>
      <c r="E1462" s="2" t="str">
        <f>HYPERLINK("capsilon://?command=openfolder&amp;siteaddress=FAM.docvelocity-na8.net&amp;folderid=FX8D7F5EC2-9205-4835-05C1-CF3871AB2C6E","FX22037180")</f>
        <v>FX22037180</v>
      </c>
      <c r="F1462" t="s">
        <v>80</v>
      </c>
      <c r="G1462" t="s">
        <v>80</v>
      </c>
      <c r="H1462" t="s">
        <v>81</v>
      </c>
      <c r="I1462" t="s">
        <v>3173</v>
      </c>
      <c r="J1462">
        <v>216</v>
      </c>
      <c r="K1462" t="s">
        <v>83</v>
      </c>
      <c r="L1462" t="s">
        <v>84</v>
      </c>
      <c r="M1462" t="s">
        <v>85</v>
      </c>
      <c r="N1462">
        <v>1</v>
      </c>
      <c r="O1462" s="1">
        <v>44641.37358796296</v>
      </c>
      <c r="P1462" s="1">
        <v>44641.516469907408</v>
      </c>
      <c r="Q1462">
        <v>11327</v>
      </c>
      <c r="R1462">
        <v>1018</v>
      </c>
      <c r="S1462" t="b">
        <v>0</v>
      </c>
      <c r="T1462" t="s">
        <v>86</v>
      </c>
      <c r="U1462" t="b">
        <v>0</v>
      </c>
      <c r="V1462" t="s">
        <v>1975</v>
      </c>
      <c r="W1462" s="1">
        <v>44641.516469907408</v>
      </c>
      <c r="X1462">
        <v>862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216</v>
      </c>
      <c r="AE1462">
        <v>192</v>
      </c>
      <c r="AF1462">
        <v>0</v>
      </c>
      <c r="AG1462">
        <v>9</v>
      </c>
      <c r="AH1462" t="s">
        <v>86</v>
      </c>
      <c r="AI1462" t="s">
        <v>86</v>
      </c>
      <c r="AJ1462" t="s">
        <v>86</v>
      </c>
      <c r="AK1462" t="s">
        <v>86</v>
      </c>
      <c r="AL1462" t="s">
        <v>86</v>
      </c>
      <c r="AM1462" t="s">
        <v>86</v>
      </c>
      <c r="AN1462" t="s">
        <v>86</v>
      </c>
      <c r="AO1462" t="s">
        <v>86</v>
      </c>
      <c r="AP1462" t="s">
        <v>86</v>
      </c>
      <c r="AQ1462" t="s">
        <v>86</v>
      </c>
      <c r="AR1462" t="s">
        <v>86</v>
      </c>
      <c r="AS1462" t="s">
        <v>86</v>
      </c>
      <c r="AT1462" t="s">
        <v>86</v>
      </c>
      <c r="AU1462" t="s">
        <v>86</v>
      </c>
      <c r="AV1462" t="s">
        <v>86</v>
      </c>
      <c r="AW1462" t="s">
        <v>86</v>
      </c>
      <c r="AX1462" t="s">
        <v>86</v>
      </c>
      <c r="AY1462" t="s">
        <v>86</v>
      </c>
      <c r="AZ1462" t="s">
        <v>86</v>
      </c>
      <c r="BA1462" t="s">
        <v>86</v>
      </c>
      <c r="BB1462" t="s">
        <v>86</v>
      </c>
      <c r="BC1462" t="s">
        <v>86</v>
      </c>
      <c r="BD1462" t="s">
        <v>86</v>
      </c>
      <c r="BE1462" t="s">
        <v>86</v>
      </c>
    </row>
    <row r="1463" spans="1:57" x14ac:dyDescent="0.45">
      <c r="A1463" t="s">
        <v>3174</v>
      </c>
      <c r="B1463" t="s">
        <v>77</v>
      </c>
      <c r="C1463" t="s">
        <v>3149</v>
      </c>
      <c r="D1463" t="s">
        <v>79</v>
      </c>
      <c r="E1463" s="2" t="str">
        <f>HYPERLINK("capsilon://?command=openfolder&amp;siteaddress=FAM.docvelocity-na8.net&amp;folderid=FXDA28A5F0-D07D-3BDF-B957-F1021E304DEB","FX22038615")</f>
        <v>FX22038615</v>
      </c>
      <c r="F1463" t="s">
        <v>80</v>
      </c>
      <c r="G1463" t="s">
        <v>80</v>
      </c>
      <c r="H1463" t="s">
        <v>81</v>
      </c>
      <c r="I1463" t="s">
        <v>3175</v>
      </c>
      <c r="J1463">
        <v>90</v>
      </c>
      <c r="K1463" t="s">
        <v>83</v>
      </c>
      <c r="L1463" t="s">
        <v>84</v>
      </c>
      <c r="M1463" t="s">
        <v>85</v>
      </c>
      <c r="N1463">
        <v>2</v>
      </c>
      <c r="O1463" s="1">
        <v>44641.373657407406</v>
      </c>
      <c r="P1463" s="1">
        <v>44641.522256944445</v>
      </c>
      <c r="Q1463">
        <v>12405</v>
      </c>
      <c r="R1463">
        <v>434</v>
      </c>
      <c r="S1463" t="b">
        <v>0</v>
      </c>
      <c r="T1463" t="s">
        <v>86</v>
      </c>
      <c r="U1463" t="b">
        <v>0</v>
      </c>
      <c r="V1463" t="s">
        <v>1900</v>
      </c>
      <c r="W1463" s="1">
        <v>44641.493946759256</v>
      </c>
      <c r="X1463">
        <v>149</v>
      </c>
      <c r="Y1463">
        <v>43</v>
      </c>
      <c r="Z1463">
        <v>0</v>
      </c>
      <c r="AA1463">
        <v>43</v>
      </c>
      <c r="AB1463">
        <v>0</v>
      </c>
      <c r="AC1463">
        <v>4</v>
      </c>
      <c r="AD1463">
        <v>47</v>
      </c>
      <c r="AE1463">
        <v>0</v>
      </c>
      <c r="AF1463">
        <v>0</v>
      </c>
      <c r="AG1463">
        <v>0</v>
      </c>
      <c r="AH1463" t="s">
        <v>91</v>
      </c>
      <c r="AI1463" s="1">
        <v>44641.522256944445</v>
      </c>
      <c r="AJ1463">
        <v>285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47</v>
      </c>
      <c r="AQ1463">
        <v>0</v>
      </c>
      <c r="AR1463">
        <v>0</v>
      </c>
      <c r="AS1463">
        <v>0</v>
      </c>
      <c r="AT1463" t="s">
        <v>86</v>
      </c>
      <c r="AU1463" t="s">
        <v>86</v>
      </c>
      <c r="AV1463" t="s">
        <v>86</v>
      </c>
      <c r="AW1463" t="s">
        <v>86</v>
      </c>
      <c r="AX1463" t="s">
        <v>86</v>
      </c>
      <c r="AY1463" t="s">
        <v>86</v>
      </c>
      <c r="AZ1463" t="s">
        <v>86</v>
      </c>
      <c r="BA1463" t="s">
        <v>86</v>
      </c>
      <c r="BB1463" t="s">
        <v>86</v>
      </c>
      <c r="BC1463" t="s">
        <v>86</v>
      </c>
      <c r="BD1463" t="s">
        <v>86</v>
      </c>
      <c r="BE1463" t="s">
        <v>86</v>
      </c>
    </row>
    <row r="1464" spans="1:57" x14ac:dyDescent="0.45">
      <c r="A1464" t="s">
        <v>3176</v>
      </c>
      <c r="B1464" t="s">
        <v>77</v>
      </c>
      <c r="C1464" t="s">
        <v>3177</v>
      </c>
      <c r="D1464" t="s">
        <v>79</v>
      </c>
      <c r="E1464" s="2" t="str">
        <f>HYPERLINK("capsilon://?command=openfolder&amp;siteaddress=FAM.docvelocity-na8.net&amp;folderid=FX90C4B568-9DAA-A707-90A2-D1566DBE1FAD","FX22038367")</f>
        <v>FX22038367</v>
      </c>
      <c r="F1464" t="s">
        <v>80</v>
      </c>
      <c r="G1464" t="s">
        <v>80</v>
      </c>
      <c r="H1464" t="s">
        <v>81</v>
      </c>
      <c r="I1464" t="s">
        <v>3178</v>
      </c>
      <c r="J1464">
        <v>179</v>
      </c>
      <c r="K1464" t="s">
        <v>83</v>
      </c>
      <c r="L1464" t="s">
        <v>84</v>
      </c>
      <c r="M1464" t="s">
        <v>85</v>
      </c>
      <c r="N1464">
        <v>1</v>
      </c>
      <c r="O1464" s="1">
        <v>44641.373877314814</v>
      </c>
      <c r="P1464" s="1">
        <v>44641.536608796298</v>
      </c>
      <c r="Q1464">
        <v>12178</v>
      </c>
      <c r="R1464">
        <v>1882</v>
      </c>
      <c r="S1464" t="b">
        <v>0</v>
      </c>
      <c r="T1464" t="s">
        <v>86</v>
      </c>
      <c r="U1464" t="b">
        <v>0</v>
      </c>
      <c r="V1464" t="s">
        <v>1975</v>
      </c>
      <c r="W1464" s="1">
        <v>44641.536608796298</v>
      </c>
      <c r="X1464">
        <v>1739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179</v>
      </c>
      <c r="AE1464">
        <v>153</v>
      </c>
      <c r="AF1464">
        <v>0</v>
      </c>
      <c r="AG1464">
        <v>7</v>
      </c>
      <c r="AH1464" t="s">
        <v>86</v>
      </c>
      <c r="AI1464" t="s">
        <v>86</v>
      </c>
      <c r="AJ1464" t="s">
        <v>86</v>
      </c>
      <c r="AK1464" t="s">
        <v>86</v>
      </c>
      <c r="AL1464" t="s">
        <v>86</v>
      </c>
      <c r="AM1464" t="s">
        <v>86</v>
      </c>
      <c r="AN1464" t="s">
        <v>86</v>
      </c>
      <c r="AO1464" t="s">
        <v>86</v>
      </c>
      <c r="AP1464" t="s">
        <v>86</v>
      </c>
      <c r="AQ1464" t="s">
        <v>86</v>
      </c>
      <c r="AR1464" t="s">
        <v>86</v>
      </c>
      <c r="AS1464" t="s">
        <v>86</v>
      </c>
      <c r="AT1464" t="s">
        <v>86</v>
      </c>
      <c r="AU1464" t="s">
        <v>86</v>
      </c>
      <c r="AV1464" t="s">
        <v>86</v>
      </c>
      <c r="AW1464" t="s">
        <v>86</v>
      </c>
      <c r="AX1464" t="s">
        <v>86</v>
      </c>
      <c r="AY1464" t="s">
        <v>86</v>
      </c>
      <c r="AZ1464" t="s">
        <v>86</v>
      </c>
      <c r="BA1464" t="s">
        <v>86</v>
      </c>
      <c r="BB1464" t="s">
        <v>86</v>
      </c>
      <c r="BC1464" t="s">
        <v>86</v>
      </c>
      <c r="BD1464" t="s">
        <v>86</v>
      </c>
      <c r="BE1464" t="s">
        <v>86</v>
      </c>
    </row>
    <row r="1465" spans="1:57" x14ac:dyDescent="0.45">
      <c r="A1465" t="s">
        <v>3179</v>
      </c>
      <c r="B1465" t="s">
        <v>77</v>
      </c>
      <c r="C1465" t="s">
        <v>2554</v>
      </c>
      <c r="D1465" t="s">
        <v>79</v>
      </c>
      <c r="E1465" s="2" t="str">
        <f>HYPERLINK("capsilon://?command=openfolder&amp;siteaddress=FAM.docvelocity-na8.net&amp;folderid=FX75552413-5658-2F29-E567-693EC196377D","FX22037146")</f>
        <v>FX22037146</v>
      </c>
      <c r="F1465" t="s">
        <v>80</v>
      </c>
      <c r="G1465" t="s">
        <v>80</v>
      </c>
      <c r="H1465" t="s">
        <v>81</v>
      </c>
      <c r="I1465" t="s">
        <v>3180</v>
      </c>
      <c r="J1465">
        <v>52</v>
      </c>
      <c r="K1465" t="s">
        <v>83</v>
      </c>
      <c r="L1465" t="s">
        <v>84</v>
      </c>
      <c r="M1465" t="s">
        <v>85</v>
      </c>
      <c r="N1465">
        <v>2</v>
      </c>
      <c r="O1465" s="1">
        <v>44641.37395833333</v>
      </c>
      <c r="P1465" s="1">
        <v>44641.521793981483</v>
      </c>
      <c r="Q1465">
        <v>12444</v>
      </c>
      <c r="R1465">
        <v>329</v>
      </c>
      <c r="S1465" t="b">
        <v>0</v>
      </c>
      <c r="T1465" t="s">
        <v>86</v>
      </c>
      <c r="U1465" t="b">
        <v>0</v>
      </c>
      <c r="V1465" t="s">
        <v>1816</v>
      </c>
      <c r="W1465" s="1">
        <v>44641.495671296296</v>
      </c>
      <c r="X1465">
        <v>228</v>
      </c>
      <c r="Y1465">
        <v>14</v>
      </c>
      <c r="Z1465">
        <v>0</v>
      </c>
      <c r="AA1465">
        <v>14</v>
      </c>
      <c r="AB1465">
        <v>47</v>
      </c>
      <c r="AC1465">
        <v>2</v>
      </c>
      <c r="AD1465">
        <v>38</v>
      </c>
      <c r="AE1465">
        <v>0</v>
      </c>
      <c r="AF1465">
        <v>0</v>
      </c>
      <c r="AG1465">
        <v>0</v>
      </c>
      <c r="AH1465" t="s">
        <v>207</v>
      </c>
      <c r="AI1465" s="1">
        <v>44641.521793981483</v>
      </c>
      <c r="AJ1465">
        <v>101</v>
      </c>
      <c r="AK1465">
        <v>0</v>
      </c>
      <c r="AL1465">
        <v>0</v>
      </c>
      <c r="AM1465">
        <v>0</v>
      </c>
      <c r="AN1465">
        <v>47</v>
      </c>
      <c r="AO1465">
        <v>0</v>
      </c>
      <c r="AP1465">
        <v>38</v>
      </c>
      <c r="AQ1465">
        <v>0</v>
      </c>
      <c r="AR1465">
        <v>0</v>
      </c>
      <c r="AS1465">
        <v>0</v>
      </c>
      <c r="AT1465" t="s">
        <v>86</v>
      </c>
      <c r="AU1465" t="s">
        <v>86</v>
      </c>
      <c r="AV1465" t="s">
        <v>86</v>
      </c>
      <c r="AW1465" t="s">
        <v>86</v>
      </c>
      <c r="AX1465" t="s">
        <v>86</v>
      </c>
      <c r="AY1465" t="s">
        <v>86</v>
      </c>
      <c r="AZ1465" t="s">
        <v>86</v>
      </c>
      <c r="BA1465" t="s">
        <v>86</v>
      </c>
      <c r="BB1465" t="s">
        <v>86</v>
      </c>
      <c r="BC1465" t="s">
        <v>86</v>
      </c>
      <c r="BD1465" t="s">
        <v>86</v>
      </c>
      <c r="BE1465" t="s">
        <v>86</v>
      </c>
    </row>
    <row r="1466" spans="1:57" x14ac:dyDescent="0.45">
      <c r="A1466" t="s">
        <v>3181</v>
      </c>
      <c r="B1466" t="s">
        <v>77</v>
      </c>
      <c r="C1466" t="s">
        <v>3182</v>
      </c>
      <c r="D1466" t="s">
        <v>79</v>
      </c>
      <c r="E1466" s="2" t="str">
        <f>HYPERLINK("capsilon://?command=openfolder&amp;siteaddress=FAM.docvelocity-na8.net&amp;folderid=FX6BE77DC3-F3EC-0943-2108-1E57B7475722","FX22037999")</f>
        <v>FX22037999</v>
      </c>
      <c r="F1466" t="s">
        <v>80</v>
      </c>
      <c r="G1466" t="s">
        <v>80</v>
      </c>
      <c r="H1466" t="s">
        <v>81</v>
      </c>
      <c r="I1466" t="s">
        <v>3183</v>
      </c>
      <c r="J1466">
        <v>366</v>
      </c>
      <c r="K1466" t="s">
        <v>83</v>
      </c>
      <c r="L1466" t="s">
        <v>84</v>
      </c>
      <c r="M1466" t="s">
        <v>85</v>
      </c>
      <c r="N1466">
        <v>1</v>
      </c>
      <c r="O1466" s="1">
        <v>44641.374351851853</v>
      </c>
      <c r="P1466" s="1">
        <v>44641.533854166664</v>
      </c>
      <c r="Q1466">
        <v>13071</v>
      </c>
      <c r="R1466">
        <v>710</v>
      </c>
      <c r="S1466" t="b">
        <v>0</v>
      </c>
      <c r="T1466" t="s">
        <v>86</v>
      </c>
      <c r="U1466" t="b">
        <v>0</v>
      </c>
      <c r="V1466" t="s">
        <v>815</v>
      </c>
      <c r="W1466" s="1">
        <v>44641.533854166664</v>
      </c>
      <c r="X1466">
        <v>444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366</v>
      </c>
      <c r="AE1466">
        <v>342</v>
      </c>
      <c r="AF1466">
        <v>0</v>
      </c>
      <c r="AG1466">
        <v>10</v>
      </c>
      <c r="AH1466" t="s">
        <v>86</v>
      </c>
      <c r="AI1466" t="s">
        <v>86</v>
      </c>
      <c r="AJ1466" t="s">
        <v>86</v>
      </c>
      <c r="AK1466" t="s">
        <v>86</v>
      </c>
      <c r="AL1466" t="s">
        <v>86</v>
      </c>
      <c r="AM1466" t="s">
        <v>86</v>
      </c>
      <c r="AN1466" t="s">
        <v>86</v>
      </c>
      <c r="AO1466" t="s">
        <v>86</v>
      </c>
      <c r="AP1466" t="s">
        <v>86</v>
      </c>
      <c r="AQ1466" t="s">
        <v>86</v>
      </c>
      <c r="AR1466" t="s">
        <v>86</v>
      </c>
      <c r="AS1466" t="s">
        <v>86</v>
      </c>
      <c r="AT1466" t="s">
        <v>86</v>
      </c>
      <c r="AU1466" t="s">
        <v>86</v>
      </c>
      <c r="AV1466" t="s">
        <v>86</v>
      </c>
      <c r="AW1466" t="s">
        <v>86</v>
      </c>
      <c r="AX1466" t="s">
        <v>86</v>
      </c>
      <c r="AY1466" t="s">
        <v>86</v>
      </c>
      <c r="AZ1466" t="s">
        <v>86</v>
      </c>
      <c r="BA1466" t="s">
        <v>86</v>
      </c>
      <c r="BB1466" t="s">
        <v>86</v>
      </c>
      <c r="BC1466" t="s">
        <v>86</v>
      </c>
      <c r="BD1466" t="s">
        <v>86</v>
      </c>
      <c r="BE1466" t="s">
        <v>86</v>
      </c>
    </row>
    <row r="1467" spans="1:57" x14ac:dyDescent="0.45">
      <c r="A1467" t="s">
        <v>3184</v>
      </c>
      <c r="B1467" t="s">
        <v>77</v>
      </c>
      <c r="C1467" t="s">
        <v>3185</v>
      </c>
      <c r="D1467" t="s">
        <v>79</v>
      </c>
      <c r="E1467" s="2" t="str">
        <f t="shared" ref="E1467:E1472" si="34">HYPERLINK("capsilon://?command=openfolder&amp;siteaddress=FAM.docvelocity-na8.net&amp;folderid=FXEB5939E5-0033-BA39-749C-B923A970CBC0","FX22037781")</f>
        <v>FX22037781</v>
      </c>
      <c r="F1467" t="s">
        <v>80</v>
      </c>
      <c r="G1467" t="s">
        <v>80</v>
      </c>
      <c r="H1467" t="s">
        <v>81</v>
      </c>
      <c r="I1467" t="s">
        <v>3186</v>
      </c>
      <c r="J1467">
        <v>28</v>
      </c>
      <c r="K1467" t="s">
        <v>83</v>
      </c>
      <c r="L1467" t="s">
        <v>84</v>
      </c>
      <c r="M1467" t="s">
        <v>85</v>
      </c>
      <c r="N1467">
        <v>2</v>
      </c>
      <c r="O1467" s="1">
        <v>44641.375150462962</v>
      </c>
      <c r="P1467" s="1">
        <v>44641.524074074077</v>
      </c>
      <c r="Q1467">
        <v>12482</v>
      </c>
      <c r="R1467">
        <v>385</v>
      </c>
      <c r="S1467" t="b">
        <v>0</v>
      </c>
      <c r="T1467" t="s">
        <v>86</v>
      </c>
      <c r="U1467" t="b">
        <v>0</v>
      </c>
      <c r="V1467" t="s">
        <v>1841</v>
      </c>
      <c r="W1467" s="1">
        <v>44641.495740740742</v>
      </c>
      <c r="X1467">
        <v>189</v>
      </c>
      <c r="Y1467">
        <v>21</v>
      </c>
      <c r="Z1467">
        <v>0</v>
      </c>
      <c r="AA1467">
        <v>21</v>
      </c>
      <c r="AB1467">
        <v>0</v>
      </c>
      <c r="AC1467">
        <v>0</v>
      </c>
      <c r="AD1467">
        <v>7</v>
      </c>
      <c r="AE1467">
        <v>0</v>
      </c>
      <c r="AF1467">
        <v>0</v>
      </c>
      <c r="AG1467">
        <v>0</v>
      </c>
      <c r="AH1467" t="s">
        <v>207</v>
      </c>
      <c r="AI1467" s="1">
        <v>44641.524074074077</v>
      </c>
      <c r="AJ1467">
        <v>196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7</v>
      </c>
      <c r="AQ1467">
        <v>0</v>
      </c>
      <c r="AR1467">
        <v>0</v>
      </c>
      <c r="AS1467">
        <v>0</v>
      </c>
      <c r="AT1467" t="s">
        <v>86</v>
      </c>
      <c r="AU1467" t="s">
        <v>86</v>
      </c>
      <c r="AV1467" t="s">
        <v>86</v>
      </c>
      <c r="AW1467" t="s">
        <v>86</v>
      </c>
      <c r="AX1467" t="s">
        <v>86</v>
      </c>
      <c r="AY1467" t="s">
        <v>86</v>
      </c>
      <c r="AZ1467" t="s">
        <v>86</v>
      </c>
      <c r="BA1467" t="s">
        <v>86</v>
      </c>
      <c r="BB1467" t="s">
        <v>86</v>
      </c>
      <c r="BC1467" t="s">
        <v>86</v>
      </c>
      <c r="BD1467" t="s">
        <v>86</v>
      </c>
      <c r="BE1467" t="s">
        <v>86</v>
      </c>
    </row>
    <row r="1468" spans="1:57" x14ac:dyDescent="0.45">
      <c r="A1468" t="s">
        <v>3187</v>
      </c>
      <c r="B1468" t="s">
        <v>77</v>
      </c>
      <c r="C1468" t="s">
        <v>3185</v>
      </c>
      <c r="D1468" t="s">
        <v>79</v>
      </c>
      <c r="E1468" s="2" t="str">
        <f t="shared" si="34"/>
        <v>FX22037781</v>
      </c>
      <c r="F1468" t="s">
        <v>80</v>
      </c>
      <c r="G1468" t="s">
        <v>80</v>
      </c>
      <c r="H1468" t="s">
        <v>81</v>
      </c>
      <c r="I1468" t="s">
        <v>3188</v>
      </c>
      <c r="J1468">
        <v>28</v>
      </c>
      <c r="K1468" t="s">
        <v>83</v>
      </c>
      <c r="L1468" t="s">
        <v>84</v>
      </c>
      <c r="M1468" t="s">
        <v>85</v>
      </c>
      <c r="N1468">
        <v>2</v>
      </c>
      <c r="O1468" s="1">
        <v>44641.3753125</v>
      </c>
      <c r="P1468" s="1">
        <v>44641.523333333331</v>
      </c>
      <c r="Q1468">
        <v>12591</v>
      </c>
      <c r="R1468">
        <v>198</v>
      </c>
      <c r="S1468" t="b">
        <v>0</v>
      </c>
      <c r="T1468" t="s">
        <v>86</v>
      </c>
      <c r="U1468" t="b">
        <v>0</v>
      </c>
      <c r="V1468" t="s">
        <v>1900</v>
      </c>
      <c r="W1468" s="1">
        <v>44641.495416666665</v>
      </c>
      <c r="X1468">
        <v>106</v>
      </c>
      <c r="Y1468">
        <v>21</v>
      </c>
      <c r="Z1468">
        <v>0</v>
      </c>
      <c r="AA1468">
        <v>21</v>
      </c>
      <c r="AB1468">
        <v>0</v>
      </c>
      <c r="AC1468">
        <v>0</v>
      </c>
      <c r="AD1468">
        <v>7</v>
      </c>
      <c r="AE1468">
        <v>0</v>
      </c>
      <c r="AF1468">
        <v>0</v>
      </c>
      <c r="AG1468">
        <v>0</v>
      </c>
      <c r="AH1468" t="s">
        <v>91</v>
      </c>
      <c r="AI1468" s="1">
        <v>44641.523333333331</v>
      </c>
      <c r="AJ1468">
        <v>92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7</v>
      </c>
      <c r="AQ1468">
        <v>0</v>
      </c>
      <c r="AR1468">
        <v>0</v>
      </c>
      <c r="AS1468">
        <v>0</v>
      </c>
      <c r="AT1468" t="s">
        <v>86</v>
      </c>
      <c r="AU1468" t="s">
        <v>86</v>
      </c>
      <c r="AV1468" t="s">
        <v>86</v>
      </c>
      <c r="AW1468" t="s">
        <v>86</v>
      </c>
      <c r="AX1468" t="s">
        <v>86</v>
      </c>
      <c r="AY1468" t="s">
        <v>86</v>
      </c>
      <c r="AZ1468" t="s">
        <v>86</v>
      </c>
      <c r="BA1468" t="s">
        <v>86</v>
      </c>
      <c r="BB1468" t="s">
        <v>86</v>
      </c>
      <c r="BC1468" t="s">
        <v>86</v>
      </c>
      <c r="BD1468" t="s">
        <v>86</v>
      </c>
      <c r="BE1468" t="s">
        <v>86</v>
      </c>
    </row>
    <row r="1469" spans="1:57" x14ac:dyDescent="0.45">
      <c r="A1469" t="s">
        <v>3189</v>
      </c>
      <c r="B1469" t="s">
        <v>77</v>
      </c>
      <c r="C1469" t="s">
        <v>3185</v>
      </c>
      <c r="D1469" t="s">
        <v>79</v>
      </c>
      <c r="E1469" s="2" t="str">
        <f t="shared" si="34"/>
        <v>FX22037781</v>
      </c>
      <c r="F1469" t="s">
        <v>80</v>
      </c>
      <c r="G1469" t="s">
        <v>80</v>
      </c>
      <c r="H1469" t="s">
        <v>81</v>
      </c>
      <c r="I1469" t="s">
        <v>3190</v>
      </c>
      <c r="J1469">
        <v>28</v>
      </c>
      <c r="K1469" t="s">
        <v>83</v>
      </c>
      <c r="L1469" t="s">
        <v>84</v>
      </c>
      <c r="M1469" t="s">
        <v>85</v>
      </c>
      <c r="N1469">
        <v>2</v>
      </c>
      <c r="O1469" s="1">
        <v>44641.375393518516</v>
      </c>
      <c r="P1469" s="1">
        <v>44641.52449074074</v>
      </c>
      <c r="Q1469">
        <v>12733</v>
      </c>
      <c r="R1469">
        <v>149</v>
      </c>
      <c r="S1469" t="b">
        <v>0</v>
      </c>
      <c r="T1469" t="s">
        <v>86</v>
      </c>
      <c r="U1469" t="b">
        <v>0</v>
      </c>
      <c r="V1469" t="s">
        <v>2617</v>
      </c>
      <c r="W1469" s="1">
        <v>44641.49490740741</v>
      </c>
      <c r="X1469">
        <v>49</v>
      </c>
      <c r="Y1469">
        <v>21</v>
      </c>
      <c r="Z1469">
        <v>0</v>
      </c>
      <c r="AA1469">
        <v>21</v>
      </c>
      <c r="AB1469">
        <v>0</v>
      </c>
      <c r="AC1469">
        <v>0</v>
      </c>
      <c r="AD1469">
        <v>7</v>
      </c>
      <c r="AE1469">
        <v>0</v>
      </c>
      <c r="AF1469">
        <v>0</v>
      </c>
      <c r="AG1469">
        <v>0</v>
      </c>
      <c r="AH1469" t="s">
        <v>91</v>
      </c>
      <c r="AI1469" s="1">
        <v>44641.52449074074</v>
      </c>
      <c r="AJ1469">
        <v>100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7</v>
      </c>
      <c r="AQ1469">
        <v>0</v>
      </c>
      <c r="AR1469">
        <v>0</v>
      </c>
      <c r="AS1469">
        <v>0</v>
      </c>
      <c r="AT1469" t="s">
        <v>86</v>
      </c>
      <c r="AU1469" t="s">
        <v>86</v>
      </c>
      <c r="AV1469" t="s">
        <v>86</v>
      </c>
      <c r="AW1469" t="s">
        <v>86</v>
      </c>
      <c r="AX1469" t="s">
        <v>86</v>
      </c>
      <c r="AY1469" t="s">
        <v>86</v>
      </c>
      <c r="AZ1469" t="s">
        <v>86</v>
      </c>
      <c r="BA1469" t="s">
        <v>86</v>
      </c>
      <c r="BB1469" t="s">
        <v>86</v>
      </c>
      <c r="BC1469" t="s">
        <v>86</v>
      </c>
      <c r="BD1469" t="s">
        <v>86</v>
      </c>
      <c r="BE1469" t="s">
        <v>86</v>
      </c>
    </row>
    <row r="1470" spans="1:57" x14ac:dyDescent="0.45">
      <c r="A1470" t="s">
        <v>3191</v>
      </c>
      <c r="B1470" t="s">
        <v>77</v>
      </c>
      <c r="C1470" t="s">
        <v>3185</v>
      </c>
      <c r="D1470" t="s">
        <v>79</v>
      </c>
      <c r="E1470" s="2" t="str">
        <f t="shared" si="34"/>
        <v>FX22037781</v>
      </c>
      <c r="F1470" t="s">
        <v>80</v>
      </c>
      <c r="G1470" t="s">
        <v>80</v>
      </c>
      <c r="H1470" t="s">
        <v>81</v>
      </c>
      <c r="I1470" t="s">
        <v>3192</v>
      </c>
      <c r="J1470">
        <v>28</v>
      </c>
      <c r="K1470" t="s">
        <v>83</v>
      </c>
      <c r="L1470" t="s">
        <v>84</v>
      </c>
      <c r="M1470" t="s">
        <v>85</v>
      </c>
      <c r="N1470">
        <v>2</v>
      </c>
      <c r="O1470" s="1">
        <v>44641.375439814816</v>
      </c>
      <c r="P1470" s="1">
        <v>44641.525173611109</v>
      </c>
      <c r="Q1470">
        <v>12747</v>
      </c>
      <c r="R1470">
        <v>190</v>
      </c>
      <c r="S1470" t="b">
        <v>0</v>
      </c>
      <c r="T1470" t="s">
        <v>86</v>
      </c>
      <c r="U1470" t="b">
        <v>0</v>
      </c>
      <c r="V1470" t="s">
        <v>2617</v>
      </c>
      <c r="W1470" s="1">
        <v>44641.496030092596</v>
      </c>
      <c r="X1470">
        <v>96</v>
      </c>
      <c r="Y1470">
        <v>21</v>
      </c>
      <c r="Z1470">
        <v>0</v>
      </c>
      <c r="AA1470">
        <v>21</v>
      </c>
      <c r="AB1470">
        <v>0</v>
      </c>
      <c r="AC1470">
        <v>5</v>
      </c>
      <c r="AD1470">
        <v>7</v>
      </c>
      <c r="AE1470">
        <v>0</v>
      </c>
      <c r="AF1470">
        <v>0</v>
      </c>
      <c r="AG1470">
        <v>0</v>
      </c>
      <c r="AH1470" t="s">
        <v>207</v>
      </c>
      <c r="AI1470" s="1">
        <v>44641.525173611109</v>
      </c>
      <c r="AJ1470">
        <v>94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7</v>
      </c>
      <c r="AQ1470">
        <v>0</v>
      </c>
      <c r="AR1470">
        <v>0</v>
      </c>
      <c r="AS1470">
        <v>0</v>
      </c>
      <c r="AT1470" t="s">
        <v>86</v>
      </c>
      <c r="AU1470" t="s">
        <v>86</v>
      </c>
      <c r="AV1470" t="s">
        <v>86</v>
      </c>
      <c r="AW1470" t="s">
        <v>86</v>
      </c>
      <c r="AX1470" t="s">
        <v>86</v>
      </c>
      <c r="AY1470" t="s">
        <v>86</v>
      </c>
      <c r="AZ1470" t="s">
        <v>86</v>
      </c>
      <c r="BA1470" t="s">
        <v>86</v>
      </c>
      <c r="BB1470" t="s">
        <v>86</v>
      </c>
      <c r="BC1470" t="s">
        <v>86</v>
      </c>
      <c r="BD1470" t="s">
        <v>86</v>
      </c>
      <c r="BE1470" t="s">
        <v>86</v>
      </c>
    </row>
    <row r="1471" spans="1:57" x14ac:dyDescent="0.45">
      <c r="A1471" t="s">
        <v>3193</v>
      </c>
      <c r="B1471" t="s">
        <v>77</v>
      </c>
      <c r="C1471" t="s">
        <v>3185</v>
      </c>
      <c r="D1471" t="s">
        <v>79</v>
      </c>
      <c r="E1471" s="2" t="str">
        <f t="shared" si="34"/>
        <v>FX22037781</v>
      </c>
      <c r="F1471" t="s">
        <v>80</v>
      </c>
      <c r="G1471" t="s">
        <v>80</v>
      </c>
      <c r="H1471" t="s">
        <v>81</v>
      </c>
      <c r="I1471" t="s">
        <v>3194</v>
      </c>
      <c r="J1471">
        <v>38</v>
      </c>
      <c r="K1471" t="s">
        <v>83</v>
      </c>
      <c r="L1471" t="s">
        <v>84</v>
      </c>
      <c r="M1471" t="s">
        <v>85</v>
      </c>
      <c r="N1471">
        <v>2</v>
      </c>
      <c r="O1471" s="1">
        <v>44641.375509259262</v>
      </c>
      <c r="P1471" s="1">
        <v>44641.525810185187</v>
      </c>
      <c r="Q1471">
        <v>12717</v>
      </c>
      <c r="R1471">
        <v>269</v>
      </c>
      <c r="S1471" t="b">
        <v>0</v>
      </c>
      <c r="T1471" t="s">
        <v>86</v>
      </c>
      <c r="U1471" t="b">
        <v>0</v>
      </c>
      <c r="V1471" t="s">
        <v>1900</v>
      </c>
      <c r="W1471" s="1">
        <v>44641.497476851851</v>
      </c>
      <c r="X1471">
        <v>156</v>
      </c>
      <c r="Y1471">
        <v>33</v>
      </c>
      <c r="Z1471">
        <v>0</v>
      </c>
      <c r="AA1471">
        <v>33</v>
      </c>
      <c r="AB1471">
        <v>0</v>
      </c>
      <c r="AC1471">
        <v>2</v>
      </c>
      <c r="AD1471">
        <v>5</v>
      </c>
      <c r="AE1471">
        <v>0</v>
      </c>
      <c r="AF1471">
        <v>0</v>
      </c>
      <c r="AG1471">
        <v>0</v>
      </c>
      <c r="AH1471" t="s">
        <v>91</v>
      </c>
      <c r="AI1471" s="1">
        <v>44641.525810185187</v>
      </c>
      <c r="AJ1471">
        <v>113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5</v>
      </c>
      <c r="AQ1471">
        <v>0</v>
      </c>
      <c r="AR1471">
        <v>0</v>
      </c>
      <c r="AS1471">
        <v>0</v>
      </c>
      <c r="AT1471" t="s">
        <v>86</v>
      </c>
      <c r="AU1471" t="s">
        <v>86</v>
      </c>
      <c r="AV1471" t="s">
        <v>86</v>
      </c>
      <c r="AW1471" t="s">
        <v>86</v>
      </c>
      <c r="AX1471" t="s">
        <v>86</v>
      </c>
      <c r="AY1471" t="s">
        <v>86</v>
      </c>
      <c r="AZ1471" t="s">
        <v>86</v>
      </c>
      <c r="BA1471" t="s">
        <v>86</v>
      </c>
      <c r="BB1471" t="s">
        <v>86</v>
      </c>
      <c r="BC1471" t="s">
        <v>86</v>
      </c>
      <c r="BD1471" t="s">
        <v>86</v>
      </c>
      <c r="BE1471" t="s">
        <v>86</v>
      </c>
    </row>
    <row r="1472" spans="1:57" x14ac:dyDescent="0.45">
      <c r="A1472" t="s">
        <v>3195</v>
      </c>
      <c r="B1472" t="s">
        <v>77</v>
      </c>
      <c r="C1472" t="s">
        <v>3185</v>
      </c>
      <c r="D1472" t="s">
        <v>79</v>
      </c>
      <c r="E1472" s="2" t="str">
        <f t="shared" si="34"/>
        <v>FX22037781</v>
      </c>
      <c r="F1472" t="s">
        <v>80</v>
      </c>
      <c r="G1472" t="s">
        <v>80</v>
      </c>
      <c r="H1472" t="s">
        <v>81</v>
      </c>
      <c r="I1472" t="s">
        <v>3196</v>
      </c>
      <c r="J1472">
        <v>38</v>
      </c>
      <c r="K1472" t="s">
        <v>83</v>
      </c>
      <c r="L1472" t="s">
        <v>84</v>
      </c>
      <c r="M1472" t="s">
        <v>85</v>
      </c>
      <c r="N1472">
        <v>2</v>
      </c>
      <c r="O1472" s="1">
        <v>44641.375625000001</v>
      </c>
      <c r="P1472" s="1">
        <v>44641.52615740741</v>
      </c>
      <c r="Q1472">
        <v>12749</v>
      </c>
      <c r="R1472">
        <v>257</v>
      </c>
      <c r="S1472" t="b">
        <v>0</v>
      </c>
      <c r="T1472" t="s">
        <v>86</v>
      </c>
      <c r="U1472" t="b">
        <v>0</v>
      </c>
      <c r="V1472" t="s">
        <v>1841</v>
      </c>
      <c r="W1472" s="1">
        <v>44641.497743055559</v>
      </c>
      <c r="X1472">
        <v>172</v>
      </c>
      <c r="Y1472">
        <v>33</v>
      </c>
      <c r="Z1472">
        <v>0</v>
      </c>
      <c r="AA1472">
        <v>33</v>
      </c>
      <c r="AB1472">
        <v>0</v>
      </c>
      <c r="AC1472">
        <v>2</v>
      </c>
      <c r="AD1472">
        <v>5</v>
      </c>
      <c r="AE1472">
        <v>0</v>
      </c>
      <c r="AF1472">
        <v>0</v>
      </c>
      <c r="AG1472">
        <v>0</v>
      </c>
      <c r="AH1472" t="s">
        <v>122</v>
      </c>
      <c r="AI1472" s="1">
        <v>44641.52615740741</v>
      </c>
      <c r="AJ1472">
        <v>85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5</v>
      </c>
      <c r="AQ1472">
        <v>0</v>
      </c>
      <c r="AR1472">
        <v>0</v>
      </c>
      <c r="AS1472">
        <v>0</v>
      </c>
      <c r="AT1472" t="s">
        <v>86</v>
      </c>
      <c r="AU1472" t="s">
        <v>86</v>
      </c>
      <c r="AV1472" t="s">
        <v>86</v>
      </c>
      <c r="AW1472" t="s">
        <v>86</v>
      </c>
      <c r="AX1472" t="s">
        <v>86</v>
      </c>
      <c r="AY1472" t="s">
        <v>86</v>
      </c>
      <c r="AZ1472" t="s">
        <v>86</v>
      </c>
      <c r="BA1472" t="s">
        <v>86</v>
      </c>
      <c r="BB1472" t="s">
        <v>86</v>
      </c>
      <c r="BC1472" t="s">
        <v>86</v>
      </c>
      <c r="BD1472" t="s">
        <v>86</v>
      </c>
      <c r="BE1472" t="s">
        <v>86</v>
      </c>
    </row>
    <row r="1473" spans="1:57" x14ac:dyDescent="0.45">
      <c r="A1473" t="s">
        <v>3197</v>
      </c>
      <c r="B1473" t="s">
        <v>77</v>
      </c>
      <c r="C1473" t="s">
        <v>3198</v>
      </c>
      <c r="D1473" t="s">
        <v>79</v>
      </c>
      <c r="E1473" s="2" t="str">
        <f>HYPERLINK("capsilon://?command=openfolder&amp;siteaddress=FAM.docvelocity-na8.net&amp;folderid=FXDA1FA07F-1CEC-5558-BF14-526E05AE9635","FX22037718")</f>
        <v>FX22037718</v>
      </c>
      <c r="F1473" t="s">
        <v>80</v>
      </c>
      <c r="G1473" t="s">
        <v>80</v>
      </c>
      <c r="H1473" t="s">
        <v>81</v>
      </c>
      <c r="I1473" t="s">
        <v>3199</v>
      </c>
      <c r="J1473">
        <v>28</v>
      </c>
      <c r="K1473" t="s">
        <v>83</v>
      </c>
      <c r="L1473" t="s">
        <v>84</v>
      </c>
      <c r="M1473" t="s">
        <v>85</v>
      </c>
      <c r="N1473">
        <v>2</v>
      </c>
      <c r="O1473" s="1">
        <v>44641.375972222224</v>
      </c>
      <c r="P1473" s="1">
        <v>44641.527326388888</v>
      </c>
      <c r="Q1473">
        <v>12795</v>
      </c>
      <c r="R1473">
        <v>282</v>
      </c>
      <c r="S1473" t="b">
        <v>0</v>
      </c>
      <c r="T1473" t="s">
        <v>86</v>
      </c>
      <c r="U1473" t="b">
        <v>0</v>
      </c>
      <c r="V1473" t="s">
        <v>1816</v>
      </c>
      <c r="W1473" s="1">
        <v>44641.497453703705</v>
      </c>
      <c r="X1473">
        <v>97</v>
      </c>
      <c r="Y1473">
        <v>21</v>
      </c>
      <c r="Z1473">
        <v>0</v>
      </c>
      <c r="AA1473">
        <v>21</v>
      </c>
      <c r="AB1473">
        <v>0</v>
      </c>
      <c r="AC1473">
        <v>0</v>
      </c>
      <c r="AD1473">
        <v>7</v>
      </c>
      <c r="AE1473">
        <v>0</v>
      </c>
      <c r="AF1473">
        <v>0</v>
      </c>
      <c r="AG1473">
        <v>0</v>
      </c>
      <c r="AH1473" t="s">
        <v>207</v>
      </c>
      <c r="AI1473" s="1">
        <v>44641.527326388888</v>
      </c>
      <c r="AJ1473">
        <v>185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7</v>
      </c>
      <c r="AQ1473">
        <v>0</v>
      </c>
      <c r="AR1473">
        <v>0</v>
      </c>
      <c r="AS1473">
        <v>0</v>
      </c>
      <c r="AT1473" t="s">
        <v>86</v>
      </c>
      <c r="AU1473" t="s">
        <v>86</v>
      </c>
      <c r="AV1473" t="s">
        <v>86</v>
      </c>
      <c r="AW1473" t="s">
        <v>86</v>
      </c>
      <c r="AX1473" t="s">
        <v>86</v>
      </c>
      <c r="AY1473" t="s">
        <v>86</v>
      </c>
      <c r="AZ1473" t="s">
        <v>86</v>
      </c>
      <c r="BA1473" t="s">
        <v>86</v>
      </c>
      <c r="BB1473" t="s">
        <v>86</v>
      </c>
      <c r="BC1473" t="s">
        <v>86</v>
      </c>
      <c r="BD1473" t="s">
        <v>86</v>
      </c>
      <c r="BE1473" t="s">
        <v>86</v>
      </c>
    </row>
    <row r="1474" spans="1:57" x14ac:dyDescent="0.45">
      <c r="A1474" t="s">
        <v>3200</v>
      </c>
      <c r="B1474" t="s">
        <v>77</v>
      </c>
      <c r="C1474" t="s">
        <v>3198</v>
      </c>
      <c r="D1474" t="s">
        <v>79</v>
      </c>
      <c r="E1474" s="2" t="str">
        <f>HYPERLINK("capsilon://?command=openfolder&amp;siteaddress=FAM.docvelocity-na8.net&amp;folderid=FXDA1FA07F-1CEC-5558-BF14-526E05AE9635","FX22037718")</f>
        <v>FX22037718</v>
      </c>
      <c r="F1474" t="s">
        <v>80</v>
      </c>
      <c r="G1474" t="s">
        <v>80</v>
      </c>
      <c r="H1474" t="s">
        <v>81</v>
      </c>
      <c r="I1474" t="s">
        <v>3201</v>
      </c>
      <c r="J1474">
        <v>68</v>
      </c>
      <c r="K1474" t="s">
        <v>83</v>
      </c>
      <c r="L1474" t="s">
        <v>84</v>
      </c>
      <c r="M1474" t="s">
        <v>85</v>
      </c>
      <c r="N1474">
        <v>2</v>
      </c>
      <c r="O1474" s="1">
        <v>44641.376076388886</v>
      </c>
      <c r="P1474" s="1">
        <v>44641.529444444444</v>
      </c>
      <c r="Q1474">
        <v>12714</v>
      </c>
      <c r="R1474">
        <v>537</v>
      </c>
      <c r="S1474" t="b">
        <v>0</v>
      </c>
      <c r="T1474" t="s">
        <v>86</v>
      </c>
      <c r="U1474" t="b">
        <v>0</v>
      </c>
      <c r="V1474" t="s">
        <v>1816</v>
      </c>
      <c r="W1474" s="1">
        <v>44641.500057870369</v>
      </c>
      <c r="X1474">
        <v>224</v>
      </c>
      <c r="Y1474">
        <v>63</v>
      </c>
      <c r="Z1474">
        <v>0</v>
      </c>
      <c r="AA1474">
        <v>63</v>
      </c>
      <c r="AB1474">
        <v>0</v>
      </c>
      <c r="AC1474">
        <v>4</v>
      </c>
      <c r="AD1474">
        <v>5</v>
      </c>
      <c r="AE1474">
        <v>0</v>
      </c>
      <c r="AF1474">
        <v>0</v>
      </c>
      <c r="AG1474">
        <v>0</v>
      </c>
      <c r="AH1474" t="s">
        <v>91</v>
      </c>
      <c r="AI1474" s="1">
        <v>44641.529444444444</v>
      </c>
      <c r="AJ1474">
        <v>313</v>
      </c>
      <c r="AK1474">
        <v>1</v>
      </c>
      <c r="AL1474">
        <v>0</v>
      </c>
      <c r="AM1474">
        <v>1</v>
      </c>
      <c r="AN1474">
        <v>0</v>
      </c>
      <c r="AO1474">
        <v>1</v>
      </c>
      <c r="AP1474">
        <v>4</v>
      </c>
      <c r="AQ1474">
        <v>0</v>
      </c>
      <c r="AR1474">
        <v>0</v>
      </c>
      <c r="AS1474">
        <v>0</v>
      </c>
      <c r="AT1474" t="s">
        <v>86</v>
      </c>
      <c r="AU1474" t="s">
        <v>86</v>
      </c>
      <c r="AV1474" t="s">
        <v>86</v>
      </c>
      <c r="AW1474" t="s">
        <v>86</v>
      </c>
      <c r="AX1474" t="s">
        <v>86</v>
      </c>
      <c r="AY1474" t="s">
        <v>86</v>
      </c>
      <c r="AZ1474" t="s">
        <v>86</v>
      </c>
      <c r="BA1474" t="s">
        <v>86</v>
      </c>
      <c r="BB1474" t="s">
        <v>86</v>
      </c>
      <c r="BC1474" t="s">
        <v>86</v>
      </c>
      <c r="BD1474" t="s">
        <v>86</v>
      </c>
      <c r="BE1474" t="s">
        <v>86</v>
      </c>
    </row>
    <row r="1475" spans="1:57" x14ac:dyDescent="0.45">
      <c r="A1475" t="s">
        <v>3202</v>
      </c>
      <c r="B1475" t="s">
        <v>77</v>
      </c>
      <c r="C1475" t="s">
        <v>3198</v>
      </c>
      <c r="D1475" t="s">
        <v>79</v>
      </c>
      <c r="E1475" s="2" t="str">
        <f>HYPERLINK("capsilon://?command=openfolder&amp;siteaddress=FAM.docvelocity-na8.net&amp;folderid=FXDA1FA07F-1CEC-5558-BF14-526E05AE9635","FX22037718")</f>
        <v>FX22037718</v>
      </c>
      <c r="F1475" t="s">
        <v>80</v>
      </c>
      <c r="G1475" t="s">
        <v>80</v>
      </c>
      <c r="H1475" t="s">
        <v>81</v>
      </c>
      <c r="I1475" t="s">
        <v>3203</v>
      </c>
      <c r="J1475">
        <v>28</v>
      </c>
      <c r="K1475" t="s">
        <v>83</v>
      </c>
      <c r="L1475" t="s">
        <v>84</v>
      </c>
      <c r="M1475" t="s">
        <v>85</v>
      </c>
      <c r="N1475">
        <v>2</v>
      </c>
      <c r="O1475" s="1">
        <v>44641.376145833332</v>
      </c>
      <c r="P1475" s="1">
        <v>44641.526782407411</v>
      </c>
      <c r="Q1475">
        <v>12850</v>
      </c>
      <c r="R1475">
        <v>165</v>
      </c>
      <c r="S1475" t="b">
        <v>0</v>
      </c>
      <c r="T1475" t="s">
        <v>86</v>
      </c>
      <c r="U1475" t="b">
        <v>0</v>
      </c>
      <c r="V1475" t="s">
        <v>1900</v>
      </c>
      <c r="W1475" s="1">
        <v>44641.498784722222</v>
      </c>
      <c r="X1475">
        <v>112</v>
      </c>
      <c r="Y1475">
        <v>21</v>
      </c>
      <c r="Z1475">
        <v>0</v>
      </c>
      <c r="AA1475">
        <v>21</v>
      </c>
      <c r="AB1475">
        <v>0</v>
      </c>
      <c r="AC1475">
        <v>0</v>
      </c>
      <c r="AD1475">
        <v>7</v>
      </c>
      <c r="AE1475">
        <v>0</v>
      </c>
      <c r="AF1475">
        <v>0</v>
      </c>
      <c r="AG1475">
        <v>0</v>
      </c>
      <c r="AH1475" t="s">
        <v>122</v>
      </c>
      <c r="AI1475" s="1">
        <v>44641.526782407411</v>
      </c>
      <c r="AJ1475">
        <v>53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7</v>
      </c>
      <c r="AQ1475">
        <v>0</v>
      </c>
      <c r="AR1475">
        <v>0</v>
      </c>
      <c r="AS1475">
        <v>0</v>
      </c>
      <c r="AT1475" t="s">
        <v>86</v>
      </c>
      <c r="AU1475" t="s">
        <v>86</v>
      </c>
      <c r="AV1475" t="s">
        <v>86</v>
      </c>
      <c r="AW1475" t="s">
        <v>86</v>
      </c>
      <c r="AX1475" t="s">
        <v>86</v>
      </c>
      <c r="AY1475" t="s">
        <v>86</v>
      </c>
      <c r="AZ1475" t="s">
        <v>86</v>
      </c>
      <c r="BA1475" t="s">
        <v>86</v>
      </c>
      <c r="BB1475" t="s">
        <v>86</v>
      </c>
      <c r="BC1475" t="s">
        <v>86</v>
      </c>
      <c r="BD1475" t="s">
        <v>86</v>
      </c>
      <c r="BE1475" t="s">
        <v>86</v>
      </c>
    </row>
    <row r="1476" spans="1:57" x14ac:dyDescent="0.45">
      <c r="A1476" t="s">
        <v>3204</v>
      </c>
      <c r="B1476" t="s">
        <v>77</v>
      </c>
      <c r="C1476" t="s">
        <v>3198</v>
      </c>
      <c r="D1476" t="s">
        <v>79</v>
      </c>
      <c r="E1476" s="2" t="str">
        <f>HYPERLINK("capsilon://?command=openfolder&amp;siteaddress=FAM.docvelocity-na8.net&amp;folderid=FXDA1FA07F-1CEC-5558-BF14-526E05AE9635","FX22037718")</f>
        <v>FX22037718</v>
      </c>
      <c r="F1476" t="s">
        <v>80</v>
      </c>
      <c r="G1476" t="s">
        <v>80</v>
      </c>
      <c r="H1476" t="s">
        <v>81</v>
      </c>
      <c r="I1476" t="s">
        <v>3205</v>
      </c>
      <c r="J1476">
        <v>68</v>
      </c>
      <c r="K1476" t="s">
        <v>83</v>
      </c>
      <c r="L1476" t="s">
        <v>84</v>
      </c>
      <c r="M1476" t="s">
        <v>85</v>
      </c>
      <c r="N1476">
        <v>2</v>
      </c>
      <c r="O1476" s="1">
        <v>44641.376145833332</v>
      </c>
      <c r="P1476" s="1">
        <v>44641.529317129629</v>
      </c>
      <c r="Q1476">
        <v>12883</v>
      </c>
      <c r="R1476">
        <v>351</v>
      </c>
      <c r="S1476" t="b">
        <v>0</v>
      </c>
      <c r="T1476" t="s">
        <v>86</v>
      </c>
      <c r="U1476" t="b">
        <v>0</v>
      </c>
      <c r="V1476" t="s">
        <v>2617</v>
      </c>
      <c r="W1476" s="1">
        <v>44641.499131944445</v>
      </c>
      <c r="X1476">
        <v>133</v>
      </c>
      <c r="Y1476">
        <v>63</v>
      </c>
      <c r="Z1476">
        <v>0</v>
      </c>
      <c r="AA1476">
        <v>63</v>
      </c>
      <c r="AB1476">
        <v>0</v>
      </c>
      <c r="AC1476">
        <v>4</v>
      </c>
      <c r="AD1476">
        <v>5</v>
      </c>
      <c r="AE1476">
        <v>0</v>
      </c>
      <c r="AF1476">
        <v>0</v>
      </c>
      <c r="AG1476">
        <v>0</v>
      </c>
      <c r="AH1476" t="s">
        <v>122</v>
      </c>
      <c r="AI1476" s="1">
        <v>44641.529317129629</v>
      </c>
      <c r="AJ1476">
        <v>218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5</v>
      </c>
      <c r="AQ1476">
        <v>0</v>
      </c>
      <c r="AR1476">
        <v>0</v>
      </c>
      <c r="AS1476">
        <v>0</v>
      </c>
      <c r="AT1476" t="s">
        <v>86</v>
      </c>
      <c r="AU1476" t="s">
        <v>86</v>
      </c>
      <c r="AV1476" t="s">
        <v>86</v>
      </c>
      <c r="AW1476" t="s">
        <v>86</v>
      </c>
      <c r="AX1476" t="s">
        <v>86</v>
      </c>
      <c r="AY1476" t="s">
        <v>86</v>
      </c>
      <c r="AZ1476" t="s">
        <v>86</v>
      </c>
      <c r="BA1476" t="s">
        <v>86</v>
      </c>
      <c r="BB1476" t="s">
        <v>86</v>
      </c>
      <c r="BC1476" t="s">
        <v>86</v>
      </c>
      <c r="BD1476" t="s">
        <v>86</v>
      </c>
      <c r="BE1476" t="s">
        <v>86</v>
      </c>
    </row>
    <row r="1477" spans="1:57" x14ac:dyDescent="0.45">
      <c r="A1477" t="s">
        <v>3206</v>
      </c>
      <c r="B1477" t="s">
        <v>77</v>
      </c>
      <c r="C1477" t="s">
        <v>3207</v>
      </c>
      <c r="D1477" t="s">
        <v>79</v>
      </c>
      <c r="E1477" s="2" t="str">
        <f>HYPERLINK("capsilon://?command=openfolder&amp;siteaddress=FAM.docvelocity-na8.net&amp;folderid=FXBE85FA7C-0A04-4E81-8230-651343FD7340","FX22038740")</f>
        <v>FX22038740</v>
      </c>
      <c r="F1477" t="s">
        <v>80</v>
      </c>
      <c r="G1477" t="s">
        <v>80</v>
      </c>
      <c r="H1477" t="s">
        <v>81</v>
      </c>
      <c r="I1477" t="s">
        <v>3208</v>
      </c>
      <c r="J1477">
        <v>132</v>
      </c>
      <c r="K1477" t="s">
        <v>83</v>
      </c>
      <c r="L1477" t="s">
        <v>84</v>
      </c>
      <c r="M1477" t="s">
        <v>85</v>
      </c>
      <c r="N1477">
        <v>1</v>
      </c>
      <c r="O1477" s="1">
        <v>44641.376377314817</v>
      </c>
      <c r="P1477" s="1">
        <v>44641.528703703705</v>
      </c>
      <c r="Q1477">
        <v>12751</v>
      </c>
      <c r="R1477">
        <v>410</v>
      </c>
      <c r="S1477" t="b">
        <v>0</v>
      </c>
      <c r="T1477" t="s">
        <v>86</v>
      </c>
      <c r="U1477" t="b">
        <v>0</v>
      </c>
      <c r="V1477" t="s">
        <v>815</v>
      </c>
      <c r="W1477" s="1">
        <v>44641.528703703705</v>
      </c>
      <c r="X1477">
        <v>205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132</v>
      </c>
      <c r="AE1477">
        <v>120</v>
      </c>
      <c r="AF1477">
        <v>0</v>
      </c>
      <c r="AG1477">
        <v>4</v>
      </c>
      <c r="AH1477" t="s">
        <v>86</v>
      </c>
      <c r="AI1477" t="s">
        <v>86</v>
      </c>
      <c r="AJ1477" t="s">
        <v>86</v>
      </c>
      <c r="AK1477" t="s">
        <v>86</v>
      </c>
      <c r="AL1477" t="s">
        <v>86</v>
      </c>
      <c r="AM1477" t="s">
        <v>86</v>
      </c>
      <c r="AN1477" t="s">
        <v>86</v>
      </c>
      <c r="AO1477" t="s">
        <v>86</v>
      </c>
      <c r="AP1477" t="s">
        <v>86</v>
      </c>
      <c r="AQ1477" t="s">
        <v>86</v>
      </c>
      <c r="AR1477" t="s">
        <v>86</v>
      </c>
      <c r="AS1477" t="s">
        <v>86</v>
      </c>
      <c r="AT1477" t="s">
        <v>86</v>
      </c>
      <c r="AU1477" t="s">
        <v>86</v>
      </c>
      <c r="AV1477" t="s">
        <v>86</v>
      </c>
      <c r="AW1477" t="s">
        <v>86</v>
      </c>
      <c r="AX1477" t="s">
        <v>86</v>
      </c>
      <c r="AY1477" t="s">
        <v>86</v>
      </c>
      <c r="AZ1477" t="s">
        <v>86</v>
      </c>
      <c r="BA1477" t="s">
        <v>86</v>
      </c>
      <c r="BB1477" t="s">
        <v>86</v>
      </c>
      <c r="BC1477" t="s">
        <v>86</v>
      </c>
      <c r="BD1477" t="s">
        <v>86</v>
      </c>
      <c r="BE1477" t="s">
        <v>86</v>
      </c>
    </row>
    <row r="1478" spans="1:57" x14ac:dyDescent="0.45">
      <c r="A1478" t="s">
        <v>3209</v>
      </c>
      <c r="B1478" t="s">
        <v>77</v>
      </c>
      <c r="C1478" t="s">
        <v>3045</v>
      </c>
      <c r="D1478" t="s">
        <v>79</v>
      </c>
      <c r="E1478" s="2" t="str">
        <f>HYPERLINK("capsilon://?command=openfolder&amp;siteaddress=FAM.docvelocity-na8.net&amp;folderid=FXA04C5D33-4BB4-9FCC-1E4E-D2F3861D9E10","FX22037992")</f>
        <v>FX22037992</v>
      </c>
      <c r="F1478" t="s">
        <v>80</v>
      </c>
      <c r="G1478" t="s">
        <v>80</v>
      </c>
      <c r="H1478" t="s">
        <v>81</v>
      </c>
      <c r="I1478" t="s">
        <v>3072</v>
      </c>
      <c r="J1478">
        <v>1116</v>
      </c>
      <c r="K1478" t="s">
        <v>83</v>
      </c>
      <c r="L1478" t="s">
        <v>84</v>
      </c>
      <c r="M1478" t="s">
        <v>85</v>
      </c>
      <c r="N1478">
        <v>2</v>
      </c>
      <c r="O1478" s="1">
        <v>44641.38008101852</v>
      </c>
      <c r="P1478" s="1">
        <v>44641.551388888889</v>
      </c>
      <c r="Q1478">
        <v>334</v>
      </c>
      <c r="R1478">
        <v>14467</v>
      </c>
      <c r="S1478" t="b">
        <v>0</v>
      </c>
      <c r="T1478" t="s">
        <v>86</v>
      </c>
      <c r="U1478" t="b">
        <v>1</v>
      </c>
      <c r="V1478" t="s">
        <v>1986</v>
      </c>
      <c r="W1478" s="1">
        <v>44641.445104166669</v>
      </c>
      <c r="X1478">
        <v>5576</v>
      </c>
      <c r="Y1478">
        <v>595</v>
      </c>
      <c r="Z1478">
        <v>0</v>
      </c>
      <c r="AA1478">
        <v>595</v>
      </c>
      <c r="AB1478">
        <v>422</v>
      </c>
      <c r="AC1478">
        <v>96</v>
      </c>
      <c r="AD1478">
        <v>521</v>
      </c>
      <c r="AE1478">
        <v>0</v>
      </c>
      <c r="AF1478">
        <v>0</v>
      </c>
      <c r="AG1478">
        <v>0</v>
      </c>
      <c r="AH1478" t="s">
        <v>118</v>
      </c>
      <c r="AI1478" s="1">
        <v>44641.551388888889</v>
      </c>
      <c r="AJ1478">
        <v>4878</v>
      </c>
      <c r="AK1478">
        <v>6</v>
      </c>
      <c r="AL1478">
        <v>0</v>
      </c>
      <c r="AM1478">
        <v>6</v>
      </c>
      <c r="AN1478">
        <v>215</v>
      </c>
      <c r="AO1478">
        <v>6</v>
      </c>
      <c r="AP1478">
        <v>515</v>
      </c>
      <c r="AQ1478">
        <v>0</v>
      </c>
      <c r="AR1478">
        <v>0</v>
      </c>
      <c r="AS1478">
        <v>0</v>
      </c>
      <c r="AT1478" t="s">
        <v>86</v>
      </c>
      <c r="AU1478" t="s">
        <v>86</v>
      </c>
      <c r="AV1478" t="s">
        <v>86</v>
      </c>
      <c r="AW1478" t="s">
        <v>86</v>
      </c>
      <c r="AX1478" t="s">
        <v>86</v>
      </c>
      <c r="AY1478" t="s">
        <v>86</v>
      </c>
      <c r="AZ1478" t="s">
        <v>86</v>
      </c>
      <c r="BA1478" t="s">
        <v>86</v>
      </c>
      <c r="BB1478" t="s">
        <v>86</v>
      </c>
      <c r="BC1478" t="s">
        <v>86</v>
      </c>
      <c r="BD1478" t="s">
        <v>86</v>
      </c>
      <c r="BE1478" t="s">
        <v>86</v>
      </c>
    </row>
    <row r="1479" spans="1:57" x14ac:dyDescent="0.45">
      <c r="A1479" t="s">
        <v>3210</v>
      </c>
      <c r="B1479" t="s">
        <v>77</v>
      </c>
      <c r="C1479" t="s">
        <v>3048</v>
      </c>
      <c r="D1479" t="s">
        <v>79</v>
      </c>
      <c r="E1479" s="2" t="str">
        <f>HYPERLINK("capsilon://?command=openfolder&amp;siteaddress=FAM.docvelocity-na8.net&amp;folderid=FXDDB4FBBD-A8BB-B4A9-7BCE-1D5A60640BD5","FX22037849")</f>
        <v>FX22037849</v>
      </c>
      <c r="F1479" t="s">
        <v>80</v>
      </c>
      <c r="G1479" t="s">
        <v>80</v>
      </c>
      <c r="H1479" t="s">
        <v>81</v>
      </c>
      <c r="I1479" t="s">
        <v>3074</v>
      </c>
      <c r="J1479">
        <v>391</v>
      </c>
      <c r="K1479" t="s">
        <v>83</v>
      </c>
      <c r="L1479" t="s">
        <v>84</v>
      </c>
      <c r="M1479" t="s">
        <v>85</v>
      </c>
      <c r="N1479">
        <v>2</v>
      </c>
      <c r="O1479" s="1">
        <v>44641.388715277775</v>
      </c>
      <c r="P1479" s="1">
        <v>44641.506041666667</v>
      </c>
      <c r="Q1479">
        <v>2321</v>
      </c>
      <c r="R1479">
        <v>7816</v>
      </c>
      <c r="S1479" t="b">
        <v>0</v>
      </c>
      <c r="T1479" t="s">
        <v>86</v>
      </c>
      <c r="U1479" t="b">
        <v>1</v>
      </c>
      <c r="V1479" t="s">
        <v>2733</v>
      </c>
      <c r="W1479" s="1">
        <v>44641.459189814814</v>
      </c>
      <c r="X1479">
        <v>5869</v>
      </c>
      <c r="Y1479">
        <v>331</v>
      </c>
      <c r="Z1479">
        <v>0</v>
      </c>
      <c r="AA1479">
        <v>331</v>
      </c>
      <c r="AB1479">
        <v>0</v>
      </c>
      <c r="AC1479">
        <v>118</v>
      </c>
      <c r="AD1479">
        <v>60</v>
      </c>
      <c r="AE1479">
        <v>0</v>
      </c>
      <c r="AF1479">
        <v>0</v>
      </c>
      <c r="AG1479">
        <v>0</v>
      </c>
      <c r="AH1479" t="s">
        <v>91</v>
      </c>
      <c r="AI1479" s="1">
        <v>44641.506041666667</v>
      </c>
      <c r="AJ1479">
        <v>1762</v>
      </c>
      <c r="AK1479">
        <v>10</v>
      </c>
      <c r="AL1479">
        <v>0</v>
      </c>
      <c r="AM1479">
        <v>10</v>
      </c>
      <c r="AN1479">
        <v>0</v>
      </c>
      <c r="AO1479">
        <v>10</v>
      </c>
      <c r="AP1479">
        <v>50</v>
      </c>
      <c r="AQ1479">
        <v>0</v>
      </c>
      <c r="AR1479">
        <v>0</v>
      </c>
      <c r="AS1479">
        <v>0</v>
      </c>
      <c r="AT1479" t="s">
        <v>86</v>
      </c>
      <c r="AU1479" t="s">
        <v>86</v>
      </c>
      <c r="AV1479" t="s">
        <v>86</v>
      </c>
      <c r="AW1479" t="s">
        <v>86</v>
      </c>
      <c r="AX1479" t="s">
        <v>86</v>
      </c>
      <c r="AY1479" t="s">
        <v>86</v>
      </c>
      <c r="AZ1479" t="s">
        <v>86</v>
      </c>
      <c r="BA1479" t="s">
        <v>86</v>
      </c>
      <c r="BB1479" t="s">
        <v>86</v>
      </c>
      <c r="BC1479" t="s">
        <v>86</v>
      </c>
      <c r="BD1479" t="s">
        <v>86</v>
      </c>
      <c r="BE1479" t="s">
        <v>86</v>
      </c>
    </row>
    <row r="1480" spans="1:57" x14ac:dyDescent="0.45">
      <c r="A1480" t="s">
        <v>3211</v>
      </c>
      <c r="B1480" t="s">
        <v>77</v>
      </c>
      <c r="C1480" t="s">
        <v>3076</v>
      </c>
      <c r="D1480" t="s">
        <v>79</v>
      </c>
      <c r="E1480" s="2" t="str">
        <f>HYPERLINK("capsilon://?command=openfolder&amp;siteaddress=FAM.docvelocity-na8.net&amp;folderid=FX64EFB1F4-DEA0-CAE1-0A2F-B17769F26BFA","FX22037994")</f>
        <v>FX22037994</v>
      </c>
      <c r="F1480" t="s">
        <v>80</v>
      </c>
      <c r="G1480" t="s">
        <v>80</v>
      </c>
      <c r="H1480" t="s">
        <v>81</v>
      </c>
      <c r="I1480" t="s">
        <v>3077</v>
      </c>
      <c r="J1480">
        <v>345</v>
      </c>
      <c r="K1480" t="s">
        <v>83</v>
      </c>
      <c r="L1480" t="s">
        <v>84</v>
      </c>
      <c r="M1480" t="s">
        <v>85</v>
      </c>
      <c r="N1480">
        <v>2</v>
      </c>
      <c r="O1480" s="1">
        <v>44641.410949074074</v>
      </c>
      <c r="P1480" s="1">
        <v>44641.450023148151</v>
      </c>
      <c r="Q1480">
        <v>255</v>
      </c>
      <c r="R1480">
        <v>3121</v>
      </c>
      <c r="S1480" t="b">
        <v>0</v>
      </c>
      <c r="T1480" t="s">
        <v>86</v>
      </c>
      <c r="U1480" t="b">
        <v>1</v>
      </c>
      <c r="V1480" t="s">
        <v>2993</v>
      </c>
      <c r="W1480" s="1">
        <v>44641.435115740744</v>
      </c>
      <c r="X1480">
        <v>1886</v>
      </c>
      <c r="Y1480">
        <v>311</v>
      </c>
      <c r="Z1480">
        <v>0</v>
      </c>
      <c r="AA1480">
        <v>311</v>
      </c>
      <c r="AB1480">
        <v>0</v>
      </c>
      <c r="AC1480">
        <v>11</v>
      </c>
      <c r="AD1480">
        <v>34</v>
      </c>
      <c r="AE1480">
        <v>0</v>
      </c>
      <c r="AF1480">
        <v>0</v>
      </c>
      <c r="AG1480">
        <v>0</v>
      </c>
      <c r="AH1480" t="s">
        <v>746</v>
      </c>
      <c r="AI1480" s="1">
        <v>44641.450023148151</v>
      </c>
      <c r="AJ1480">
        <v>1235</v>
      </c>
      <c r="AK1480">
        <v>15</v>
      </c>
      <c r="AL1480">
        <v>0</v>
      </c>
      <c r="AM1480">
        <v>15</v>
      </c>
      <c r="AN1480">
        <v>0</v>
      </c>
      <c r="AO1480">
        <v>14</v>
      </c>
      <c r="AP1480">
        <v>19</v>
      </c>
      <c r="AQ1480">
        <v>0</v>
      </c>
      <c r="AR1480">
        <v>0</v>
      </c>
      <c r="AS1480">
        <v>0</v>
      </c>
      <c r="AT1480" t="s">
        <v>86</v>
      </c>
      <c r="AU1480" t="s">
        <v>86</v>
      </c>
      <c r="AV1480" t="s">
        <v>86</v>
      </c>
      <c r="AW1480" t="s">
        <v>86</v>
      </c>
      <c r="AX1480" t="s">
        <v>86</v>
      </c>
      <c r="AY1480" t="s">
        <v>86</v>
      </c>
      <c r="AZ1480" t="s">
        <v>86</v>
      </c>
      <c r="BA1480" t="s">
        <v>86</v>
      </c>
      <c r="BB1480" t="s">
        <v>86</v>
      </c>
      <c r="BC1480" t="s">
        <v>86</v>
      </c>
      <c r="BD1480" t="s">
        <v>86</v>
      </c>
      <c r="BE1480" t="s">
        <v>86</v>
      </c>
    </row>
    <row r="1481" spans="1:57" x14ac:dyDescent="0.45">
      <c r="A1481" t="s">
        <v>3212</v>
      </c>
      <c r="B1481" t="s">
        <v>77</v>
      </c>
      <c r="C1481" t="s">
        <v>3116</v>
      </c>
      <c r="D1481" t="s">
        <v>79</v>
      </c>
      <c r="E1481" s="2" t="str">
        <f>HYPERLINK("capsilon://?command=openfolder&amp;siteaddress=FAM.docvelocity-na8.net&amp;folderid=FX1AEDDF9A-64AB-327E-397E-81D116358DCA","FX22034901")</f>
        <v>FX22034901</v>
      </c>
      <c r="F1481" t="s">
        <v>80</v>
      </c>
      <c r="G1481" t="s">
        <v>80</v>
      </c>
      <c r="H1481" t="s">
        <v>81</v>
      </c>
      <c r="I1481" t="s">
        <v>3117</v>
      </c>
      <c r="J1481">
        <v>56</v>
      </c>
      <c r="K1481" t="s">
        <v>83</v>
      </c>
      <c r="L1481" t="s">
        <v>84</v>
      </c>
      <c r="M1481" t="s">
        <v>85</v>
      </c>
      <c r="N1481">
        <v>2</v>
      </c>
      <c r="O1481" s="1">
        <v>44641.414456018516</v>
      </c>
      <c r="P1481" s="1">
        <v>44641.42082175926</v>
      </c>
      <c r="Q1481">
        <v>138</v>
      </c>
      <c r="R1481">
        <v>412</v>
      </c>
      <c r="S1481" t="b">
        <v>0</v>
      </c>
      <c r="T1481" t="s">
        <v>86</v>
      </c>
      <c r="U1481" t="b">
        <v>1</v>
      </c>
      <c r="V1481" t="s">
        <v>1990</v>
      </c>
      <c r="W1481" s="1">
        <v>44641.417291666665</v>
      </c>
      <c r="X1481">
        <v>166</v>
      </c>
      <c r="Y1481">
        <v>42</v>
      </c>
      <c r="Z1481">
        <v>0</v>
      </c>
      <c r="AA1481">
        <v>42</v>
      </c>
      <c r="AB1481">
        <v>0</v>
      </c>
      <c r="AC1481">
        <v>1</v>
      </c>
      <c r="AD1481">
        <v>14</v>
      </c>
      <c r="AE1481">
        <v>0</v>
      </c>
      <c r="AF1481">
        <v>0</v>
      </c>
      <c r="AG1481">
        <v>0</v>
      </c>
      <c r="AH1481" t="s">
        <v>200</v>
      </c>
      <c r="AI1481" s="1">
        <v>44641.42082175926</v>
      </c>
      <c r="AJ1481">
        <v>246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14</v>
      </c>
      <c r="AQ1481">
        <v>0</v>
      </c>
      <c r="AR1481">
        <v>0</v>
      </c>
      <c r="AS1481">
        <v>0</v>
      </c>
      <c r="AT1481" t="s">
        <v>86</v>
      </c>
      <c r="AU1481" t="s">
        <v>86</v>
      </c>
      <c r="AV1481" t="s">
        <v>86</v>
      </c>
      <c r="AW1481" t="s">
        <v>86</v>
      </c>
      <c r="AX1481" t="s">
        <v>86</v>
      </c>
      <c r="AY1481" t="s">
        <v>86</v>
      </c>
      <c r="AZ1481" t="s">
        <v>86</v>
      </c>
      <c r="BA1481" t="s">
        <v>86</v>
      </c>
      <c r="BB1481" t="s">
        <v>86</v>
      </c>
      <c r="BC1481" t="s">
        <v>86</v>
      </c>
      <c r="BD1481" t="s">
        <v>86</v>
      </c>
      <c r="BE1481" t="s">
        <v>86</v>
      </c>
    </row>
    <row r="1482" spans="1:57" x14ac:dyDescent="0.45">
      <c r="A1482" t="s">
        <v>3213</v>
      </c>
      <c r="B1482" t="s">
        <v>77</v>
      </c>
      <c r="C1482" t="s">
        <v>3113</v>
      </c>
      <c r="D1482" t="s">
        <v>79</v>
      </c>
      <c r="E1482" s="2" t="str">
        <f>HYPERLINK("capsilon://?command=openfolder&amp;siteaddress=FAM.docvelocity-na8.net&amp;folderid=FX636B5548-38B8-E04B-95D4-6A8D8810F108","FX22034301")</f>
        <v>FX22034301</v>
      </c>
      <c r="F1482" t="s">
        <v>80</v>
      </c>
      <c r="G1482" t="s">
        <v>80</v>
      </c>
      <c r="H1482" t="s">
        <v>81</v>
      </c>
      <c r="I1482" t="s">
        <v>3114</v>
      </c>
      <c r="J1482">
        <v>114</v>
      </c>
      <c r="K1482" t="s">
        <v>83</v>
      </c>
      <c r="L1482" t="s">
        <v>84</v>
      </c>
      <c r="M1482" t="s">
        <v>85</v>
      </c>
      <c r="N1482">
        <v>2</v>
      </c>
      <c r="O1482" s="1">
        <v>44641.414525462962</v>
      </c>
      <c r="P1482" s="1">
        <v>44641.459583333337</v>
      </c>
      <c r="Q1482">
        <v>246</v>
      </c>
      <c r="R1482">
        <v>3647</v>
      </c>
      <c r="S1482" t="b">
        <v>0</v>
      </c>
      <c r="T1482" t="s">
        <v>86</v>
      </c>
      <c r="U1482" t="b">
        <v>1</v>
      </c>
      <c r="V1482" t="s">
        <v>1990</v>
      </c>
      <c r="W1482" s="1">
        <v>44641.423703703702</v>
      </c>
      <c r="X1482">
        <v>553</v>
      </c>
      <c r="Y1482">
        <v>99</v>
      </c>
      <c r="Z1482">
        <v>0</v>
      </c>
      <c r="AA1482">
        <v>99</v>
      </c>
      <c r="AB1482">
        <v>0</v>
      </c>
      <c r="AC1482">
        <v>12</v>
      </c>
      <c r="AD1482">
        <v>15</v>
      </c>
      <c r="AE1482">
        <v>0</v>
      </c>
      <c r="AF1482">
        <v>0</v>
      </c>
      <c r="AG1482">
        <v>0</v>
      </c>
      <c r="AH1482" t="s">
        <v>113</v>
      </c>
      <c r="AI1482" s="1">
        <v>44641.459583333337</v>
      </c>
      <c r="AJ1482">
        <v>3094</v>
      </c>
      <c r="AK1482">
        <v>33</v>
      </c>
      <c r="AL1482">
        <v>0</v>
      </c>
      <c r="AM1482">
        <v>33</v>
      </c>
      <c r="AN1482">
        <v>0</v>
      </c>
      <c r="AO1482">
        <v>33</v>
      </c>
      <c r="AP1482">
        <v>-18</v>
      </c>
      <c r="AQ1482">
        <v>0</v>
      </c>
      <c r="AR1482">
        <v>0</v>
      </c>
      <c r="AS1482">
        <v>0</v>
      </c>
      <c r="AT1482" t="s">
        <v>86</v>
      </c>
      <c r="AU1482" t="s">
        <v>86</v>
      </c>
      <c r="AV1482" t="s">
        <v>86</v>
      </c>
      <c r="AW1482" t="s">
        <v>86</v>
      </c>
      <c r="AX1482" t="s">
        <v>86</v>
      </c>
      <c r="AY1482" t="s">
        <v>86</v>
      </c>
      <c r="AZ1482" t="s">
        <v>86</v>
      </c>
      <c r="BA1482" t="s">
        <v>86</v>
      </c>
      <c r="BB1482" t="s">
        <v>86</v>
      </c>
      <c r="BC1482" t="s">
        <v>86</v>
      </c>
      <c r="BD1482" t="s">
        <v>86</v>
      </c>
      <c r="BE1482" t="s">
        <v>86</v>
      </c>
    </row>
    <row r="1483" spans="1:57" x14ac:dyDescent="0.45">
      <c r="A1483" t="s">
        <v>3214</v>
      </c>
      <c r="B1483" t="s">
        <v>77</v>
      </c>
      <c r="C1483" t="s">
        <v>3116</v>
      </c>
      <c r="D1483" t="s">
        <v>79</v>
      </c>
      <c r="E1483" s="2" t="str">
        <f>HYPERLINK("capsilon://?command=openfolder&amp;siteaddress=FAM.docvelocity-na8.net&amp;folderid=FX1AEDDF9A-64AB-327E-397E-81D116358DCA","FX22034901")</f>
        <v>FX22034901</v>
      </c>
      <c r="F1483" t="s">
        <v>80</v>
      </c>
      <c r="G1483" t="s">
        <v>80</v>
      </c>
      <c r="H1483" t="s">
        <v>81</v>
      </c>
      <c r="I1483" t="s">
        <v>3121</v>
      </c>
      <c r="J1483">
        <v>56</v>
      </c>
      <c r="K1483" t="s">
        <v>83</v>
      </c>
      <c r="L1483" t="s">
        <v>84</v>
      </c>
      <c r="M1483" t="s">
        <v>85</v>
      </c>
      <c r="N1483">
        <v>2</v>
      </c>
      <c r="O1483" s="1">
        <v>44641.418194444443</v>
      </c>
      <c r="P1483" s="1">
        <v>44641.429803240739</v>
      </c>
      <c r="Q1483">
        <v>585</v>
      </c>
      <c r="R1483">
        <v>418</v>
      </c>
      <c r="S1483" t="b">
        <v>0</v>
      </c>
      <c r="T1483" t="s">
        <v>86</v>
      </c>
      <c r="U1483" t="b">
        <v>1</v>
      </c>
      <c r="V1483" t="s">
        <v>1990</v>
      </c>
      <c r="W1483" s="1">
        <v>44641.425486111111</v>
      </c>
      <c r="X1483">
        <v>153</v>
      </c>
      <c r="Y1483">
        <v>42</v>
      </c>
      <c r="Z1483">
        <v>0</v>
      </c>
      <c r="AA1483">
        <v>42</v>
      </c>
      <c r="AB1483">
        <v>0</v>
      </c>
      <c r="AC1483">
        <v>1</v>
      </c>
      <c r="AD1483">
        <v>14</v>
      </c>
      <c r="AE1483">
        <v>0</v>
      </c>
      <c r="AF1483">
        <v>0</v>
      </c>
      <c r="AG1483">
        <v>0</v>
      </c>
      <c r="AH1483" t="s">
        <v>200</v>
      </c>
      <c r="AI1483" s="1">
        <v>44641.429803240739</v>
      </c>
      <c r="AJ1483">
        <v>259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14</v>
      </c>
      <c r="AQ1483">
        <v>0</v>
      </c>
      <c r="AR1483">
        <v>0</v>
      </c>
      <c r="AS1483">
        <v>0</v>
      </c>
      <c r="AT1483" t="s">
        <v>86</v>
      </c>
      <c r="AU1483" t="s">
        <v>86</v>
      </c>
      <c r="AV1483" t="s">
        <v>86</v>
      </c>
      <c r="AW1483" t="s">
        <v>86</v>
      </c>
      <c r="AX1483" t="s">
        <v>86</v>
      </c>
      <c r="AY1483" t="s">
        <v>86</v>
      </c>
      <c r="AZ1483" t="s">
        <v>86</v>
      </c>
      <c r="BA1483" t="s">
        <v>86</v>
      </c>
      <c r="BB1483" t="s">
        <v>86</v>
      </c>
      <c r="BC1483" t="s">
        <v>86</v>
      </c>
      <c r="BD1483" t="s">
        <v>86</v>
      </c>
      <c r="BE1483" t="s">
        <v>86</v>
      </c>
    </row>
    <row r="1484" spans="1:57" x14ac:dyDescent="0.45">
      <c r="A1484" t="s">
        <v>3215</v>
      </c>
      <c r="B1484" t="s">
        <v>77</v>
      </c>
      <c r="C1484" t="s">
        <v>3116</v>
      </c>
      <c r="D1484" t="s">
        <v>79</v>
      </c>
      <c r="E1484" s="2" t="str">
        <f>HYPERLINK("capsilon://?command=openfolder&amp;siteaddress=FAM.docvelocity-na8.net&amp;folderid=FX1AEDDF9A-64AB-327E-397E-81D116358DCA","FX22034901")</f>
        <v>FX22034901</v>
      </c>
      <c r="F1484" t="s">
        <v>80</v>
      </c>
      <c r="G1484" t="s">
        <v>80</v>
      </c>
      <c r="H1484" t="s">
        <v>81</v>
      </c>
      <c r="I1484" t="s">
        <v>3125</v>
      </c>
      <c r="J1484">
        <v>56</v>
      </c>
      <c r="K1484" t="s">
        <v>83</v>
      </c>
      <c r="L1484" t="s">
        <v>84</v>
      </c>
      <c r="M1484" t="s">
        <v>85</v>
      </c>
      <c r="N1484">
        <v>2</v>
      </c>
      <c r="O1484" s="1">
        <v>44641.419270833336</v>
      </c>
      <c r="P1484" s="1">
        <v>44641.436319444445</v>
      </c>
      <c r="Q1484">
        <v>682</v>
      </c>
      <c r="R1484">
        <v>791</v>
      </c>
      <c r="S1484" t="b">
        <v>0</v>
      </c>
      <c r="T1484" t="s">
        <v>86</v>
      </c>
      <c r="U1484" t="b">
        <v>1</v>
      </c>
      <c r="V1484" t="s">
        <v>1990</v>
      </c>
      <c r="W1484" s="1">
        <v>44641.428148148145</v>
      </c>
      <c r="X1484">
        <v>229</v>
      </c>
      <c r="Y1484">
        <v>42</v>
      </c>
      <c r="Z1484">
        <v>0</v>
      </c>
      <c r="AA1484">
        <v>42</v>
      </c>
      <c r="AB1484">
        <v>0</v>
      </c>
      <c r="AC1484">
        <v>1</v>
      </c>
      <c r="AD1484">
        <v>14</v>
      </c>
      <c r="AE1484">
        <v>0</v>
      </c>
      <c r="AF1484">
        <v>0</v>
      </c>
      <c r="AG1484">
        <v>0</v>
      </c>
      <c r="AH1484" t="s">
        <v>200</v>
      </c>
      <c r="AI1484" s="1">
        <v>44641.436319444445</v>
      </c>
      <c r="AJ1484">
        <v>562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14</v>
      </c>
      <c r="AQ1484">
        <v>0</v>
      </c>
      <c r="AR1484">
        <v>0</v>
      </c>
      <c r="AS1484">
        <v>0</v>
      </c>
      <c r="AT1484" t="s">
        <v>86</v>
      </c>
      <c r="AU1484" t="s">
        <v>86</v>
      </c>
      <c r="AV1484" t="s">
        <v>86</v>
      </c>
      <c r="AW1484" t="s">
        <v>86</v>
      </c>
      <c r="AX1484" t="s">
        <v>86</v>
      </c>
      <c r="AY1484" t="s">
        <v>86</v>
      </c>
      <c r="AZ1484" t="s">
        <v>86</v>
      </c>
      <c r="BA1484" t="s">
        <v>86</v>
      </c>
      <c r="BB1484" t="s">
        <v>86</v>
      </c>
      <c r="BC1484" t="s">
        <v>86</v>
      </c>
      <c r="BD1484" t="s">
        <v>86</v>
      </c>
      <c r="BE1484" t="s">
        <v>86</v>
      </c>
    </row>
    <row r="1485" spans="1:57" x14ac:dyDescent="0.45">
      <c r="A1485" t="s">
        <v>3216</v>
      </c>
      <c r="B1485" t="s">
        <v>77</v>
      </c>
      <c r="C1485" t="s">
        <v>1763</v>
      </c>
      <c r="D1485" t="s">
        <v>79</v>
      </c>
      <c r="E1485" s="2" t="str">
        <f>HYPERLINK("capsilon://?command=openfolder&amp;siteaddress=FAM.docvelocity-na8.net&amp;folderid=FXBF8A5675-175B-CD90-5BCB-95024D990237","FX220212992")</f>
        <v>FX220212992</v>
      </c>
      <c r="F1485" t="s">
        <v>80</v>
      </c>
      <c r="G1485" t="s">
        <v>80</v>
      </c>
      <c r="H1485" t="s">
        <v>81</v>
      </c>
      <c r="I1485" t="s">
        <v>3217</v>
      </c>
      <c r="J1485">
        <v>0</v>
      </c>
      <c r="K1485" t="s">
        <v>83</v>
      </c>
      <c r="L1485" t="s">
        <v>84</v>
      </c>
      <c r="M1485" t="s">
        <v>85</v>
      </c>
      <c r="N1485">
        <v>2</v>
      </c>
      <c r="O1485" s="1">
        <v>44622.506898148145</v>
      </c>
      <c r="P1485" s="1">
        <v>44622.695196759261</v>
      </c>
      <c r="Q1485">
        <v>15725</v>
      </c>
      <c r="R1485">
        <v>544</v>
      </c>
      <c r="S1485" t="b">
        <v>0</v>
      </c>
      <c r="T1485" t="s">
        <v>86</v>
      </c>
      <c r="U1485" t="b">
        <v>0</v>
      </c>
      <c r="V1485" t="s">
        <v>139</v>
      </c>
      <c r="W1485" s="1">
        <v>44622.510416666664</v>
      </c>
      <c r="X1485">
        <v>246</v>
      </c>
      <c r="Y1485">
        <v>47</v>
      </c>
      <c r="Z1485">
        <v>0</v>
      </c>
      <c r="AA1485">
        <v>47</v>
      </c>
      <c r="AB1485">
        <v>0</v>
      </c>
      <c r="AC1485">
        <v>19</v>
      </c>
      <c r="AD1485">
        <v>-47</v>
      </c>
      <c r="AE1485">
        <v>0</v>
      </c>
      <c r="AF1485">
        <v>0</v>
      </c>
      <c r="AG1485">
        <v>0</v>
      </c>
      <c r="AH1485" t="s">
        <v>106</v>
      </c>
      <c r="AI1485" s="1">
        <v>44622.695196759261</v>
      </c>
      <c r="AJ1485">
        <v>298</v>
      </c>
      <c r="AK1485">
        <v>0</v>
      </c>
      <c r="AL1485">
        <v>0</v>
      </c>
      <c r="AM1485">
        <v>0</v>
      </c>
      <c r="AN1485">
        <v>0</v>
      </c>
      <c r="AO1485">
        <v>1</v>
      </c>
      <c r="AP1485">
        <v>-47</v>
      </c>
      <c r="AQ1485">
        <v>0</v>
      </c>
      <c r="AR1485">
        <v>0</v>
      </c>
      <c r="AS1485">
        <v>0</v>
      </c>
      <c r="AT1485" t="s">
        <v>86</v>
      </c>
      <c r="AU1485" t="s">
        <v>86</v>
      </c>
      <c r="AV1485" t="s">
        <v>86</v>
      </c>
      <c r="AW1485" t="s">
        <v>86</v>
      </c>
      <c r="AX1485" t="s">
        <v>86</v>
      </c>
      <c r="AY1485" t="s">
        <v>86</v>
      </c>
      <c r="AZ1485" t="s">
        <v>86</v>
      </c>
      <c r="BA1485" t="s">
        <v>86</v>
      </c>
      <c r="BB1485" t="s">
        <v>86</v>
      </c>
      <c r="BC1485" t="s">
        <v>86</v>
      </c>
      <c r="BD1485" t="s">
        <v>86</v>
      </c>
      <c r="BE1485" t="s">
        <v>86</v>
      </c>
    </row>
    <row r="1486" spans="1:57" x14ac:dyDescent="0.45">
      <c r="A1486" t="s">
        <v>3218</v>
      </c>
      <c r="B1486" t="s">
        <v>77</v>
      </c>
      <c r="C1486" t="s">
        <v>3219</v>
      </c>
      <c r="D1486" t="s">
        <v>79</v>
      </c>
      <c r="E1486" s="2" t="str">
        <f t="shared" ref="E1486:E1498" si="35">HYPERLINK("capsilon://?command=openfolder&amp;siteaddress=FAM.docvelocity-na8.net&amp;folderid=FXBEB9E1DD-A646-860B-1539-A1E661E4C222","FX22038390")</f>
        <v>FX22038390</v>
      </c>
      <c r="F1486" t="s">
        <v>80</v>
      </c>
      <c r="G1486" t="s">
        <v>80</v>
      </c>
      <c r="H1486" t="s">
        <v>81</v>
      </c>
      <c r="I1486" t="s">
        <v>3220</v>
      </c>
      <c r="J1486">
        <v>28</v>
      </c>
      <c r="K1486" t="s">
        <v>83</v>
      </c>
      <c r="L1486" t="s">
        <v>84</v>
      </c>
      <c r="M1486" t="s">
        <v>85</v>
      </c>
      <c r="N1486">
        <v>2</v>
      </c>
      <c r="O1486" s="1">
        <v>44641.424837962964</v>
      </c>
      <c r="P1486" s="1">
        <v>44641.528611111113</v>
      </c>
      <c r="Q1486">
        <v>8499</v>
      </c>
      <c r="R1486">
        <v>467</v>
      </c>
      <c r="S1486" t="b">
        <v>0</v>
      </c>
      <c r="T1486" t="s">
        <v>86</v>
      </c>
      <c r="U1486" t="b">
        <v>0</v>
      </c>
      <c r="V1486" t="s">
        <v>1841</v>
      </c>
      <c r="W1486" s="1">
        <v>44641.502060185187</v>
      </c>
      <c r="X1486">
        <v>357</v>
      </c>
      <c r="Y1486">
        <v>21</v>
      </c>
      <c r="Z1486">
        <v>0</v>
      </c>
      <c r="AA1486">
        <v>21</v>
      </c>
      <c r="AB1486">
        <v>0</v>
      </c>
      <c r="AC1486">
        <v>19</v>
      </c>
      <c r="AD1486">
        <v>7</v>
      </c>
      <c r="AE1486">
        <v>0</v>
      </c>
      <c r="AF1486">
        <v>0</v>
      </c>
      <c r="AG1486">
        <v>0</v>
      </c>
      <c r="AH1486" t="s">
        <v>207</v>
      </c>
      <c r="AI1486" s="1">
        <v>44641.528611111113</v>
      </c>
      <c r="AJ1486">
        <v>110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7</v>
      </c>
      <c r="AQ1486">
        <v>0</v>
      </c>
      <c r="AR1486">
        <v>0</v>
      </c>
      <c r="AS1486">
        <v>0</v>
      </c>
      <c r="AT1486" t="s">
        <v>86</v>
      </c>
      <c r="AU1486" t="s">
        <v>86</v>
      </c>
      <c r="AV1486" t="s">
        <v>86</v>
      </c>
      <c r="AW1486" t="s">
        <v>86</v>
      </c>
      <c r="AX1486" t="s">
        <v>86</v>
      </c>
      <c r="AY1486" t="s">
        <v>86</v>
      </c>
      <c r="AZ1486" t="s">
        <v>86</v>
      </c>
      <c r="BA1486" t="s">
        <v>86</v>
      </c>
      <c r="BB1486" t="s">
        <v>86</v>
      </c>
      <c r="BC1486" t="s">
        <v>86</v>
      </c>
      <c r="BD1486" t="s">
        <v>86</v>
      </c>
      <c r="BE1486" t="s">
        <v>86</v>
      </c>
    </row>
    <row r="1487" spans="1:57" x14ac:dyDescent="0.45">
      <c r="A1487" t="s">
        <v>3221</v>
      </c>
      <c r="B1487" t="s">
        <v>77</v>
      </c>
      <c r="C1487" t="s">
        <v>3219</v>
      </c>
      <c r="D1487" t="s">
        <v>79</v>
      </c>
      <c r="E1487" s="2" t="str">
        <f t="shared" si="35"/>
        <v>FX22038390</v>
      </c>
      <c r="F1487" t="s">
        <v>80</v>
      </c>
      <c r="G1487" t="s">
        <v>80</v>
      </c>
      <c r="H1487" t="s">
        <v>81</v>
      </c>
      <c r="I1487" t="s">
        <v>3222</v>
      </c>
      <c r="J1487">
        <v>55</v>
      </c>
      <c r="K1487" t="s">
        <v>83</v>
      </c>
      <c r="L1487" t="s">
        <v>84</v>
      </c>
      <c r="M1487" t="s">
        <v>85</v>
      </c>
      <c r="N1487">
        <v>2</v>
      </c>
      <c r="O1487" s="1">
        <v>44641.424884259257</v>
      </c>
      <c r="P1487" s="1">
        <v>44641.531747685185</v>
      </c>
      <c r="Q1487">
        <v>8846</v>
      </c>
      <c r="R1487">
        <v>387</v>
      </c>
      <c r="S1487" t="b">
        <v>0</v>
      </c>
      <c r="T1487" t="s">
        <v>86</v>
      </c>
      <c r="U1487" t="b">
        <v>0</v>
      </c>
      <c r="V1487" t="s">
        <v>1787</v>
      </c>
      <c r="W1487" s="1">
        <v>44641.50104166667</v>
      </c>
      <c r="X1487">
        <v>189</v>
      </c>
      <c r="Y1487">
        <v>50</v>
      </c>
      <c r="Z1487">
        <v>0</v>
      </c>
      <c r="AA1487">
        <v>50</v>
      </c>
      <c r="AB1487">
        <v>0</v>
      </c>
      <c r="AC1487">
        <v>1</v>
      </c>
      <c r="AD1487">
        <v>5</v>
      </c>
      <c r="AE1487">
        <v>0</v>
      </c>
      <c r="AF1487">
        <v>0</v>
      </c>
      <c r="AG1487">
        <v>0</v>
      </c>
      <c r="AH1487" t="s">
        <v>91</v>
      </c>
      <c r="AI1487" s="1">
        <v>44641.531747685185</v>
      </c>
      <c r="AJ1487">
        <v>198</v>
      </c>
      <c r="AK1487">
        <v>1</v>
      </c>
      <c r="AL1487">
        <v>0</v>
      </c>
      <c r="AM1487">
        <v>1</v>
      </c>
      <c r="AN1487">
        <v>0</v>
      </c>
      <c r="AO1487">
        <v>1</v>
      </c>
      <c r="AP1487">
        <v>4</v>
      </c>
      <c r="AQ1487">
        <v>0</v>
      </c>
      <c r="AR1487">
        <v>0</v>
      </c>
      <c r="AS1487">
        <v>0</v>
      </c>
      <c r="AT1487" t="s">
        <v>86</v>
      </c>
      <c r="AU1487" t="s">
        <v>86</v>
      </c>
      <c r="AV1487" t="s">
        <v>86</v>
      </c>
      <c r="AW1487" t="s">
        <v>86</v>
      </c>
      <c r="AX1487" t="s">
        <v>86</v>
      </c>
      <c r="AY1487" t="s">
        <v>86</v>
      </c>
      <c r="AZ1487" t="s">
        <v>86</v>
      </c>
      <c r="BA1487" t="s">
        <v>86</v>
      </c>
      <c r="BB1487" t="s">
        <v>86</v>
      </c>
      <c r="BC1487" t="s">
        <v>86</v>
      </c>
      <c r="BD1487" t="s">
        <v>86</v>
      </c>
      <c r="BE1487" t="s">
        <v>86</v>
      </c>
    </row>
    <row r="1488" spans="1:57" x14ac:dyDescent="0.45">
      <c r="A1488" t="s">
        <v>3223</v>
      </c>
      <c r="B1488" t="s">
        <v>77</v>
      </c>
      <c r="C1488" t="s">
        <v>3219</v>
      </c>
      <c r="D1488" t="s">
        <v>79</v>
      </c>
      <c r="E1488" s="2" t="str">
        <f t="shared" si="35"/>
        <v>FX22038390</v>
      </c>
      <c r="F1488" t="s">
        <v>80</v>
      </c>
      <c r="G1488" t="s">
        <v>80</v>
      </c>
      <c r="H1488" t="s">
        <v>81</v>
      </c>
      <c r="I1488" t="s">
        <v>3224</v>
      </c>
      <c r="J1488">
        <v>28</v>
      </c>
      <c r="K1488" t="s">
        <v>83</v>
      </c>
      <c r="L1488" t="s">
        <v>84</v>
      </c>
      <c r="M1488" t="s">
        <v>85</v>
      </c>
      <c r="N1488">
        <v>2</v>
      </c>
      <c r="O1488" s="1">
        <v>44641.42491898148</v>
      </c>
      <c r="P1488" s="1">
        <v>44641.533622685187</v>
      </c>
      <c r="Q1488">
        <v>8972</v>
      </c>
      <c r="R1488">
        <v>420</v>
      </c>
      <c r="S1488" t="b">
        <v>0</v>
      </c>
      <c r="T1488" t="s">
        <v>86</v>
      </c>
      <c r="U1488" t="b">
        <v>0</v>
      </c>
      <c r="V1488" t="s">
        <v>1900</v>
      </c>
      <c r="W1488" s="1">
        <v>44641.501967592594</v>
      </c>
      <c r="X1488">
        <v>259</v>
      </c>
      <c r="Y1488">
        <v>21</v>
      </c>
      <c r="Z1488">
        <v>0</v>
      </c>
      <c r="AA1488">
        <v>21</v>
      </c>
      <c r="AB1488">
        <v>0</v>
      </c>
      <c r="AC1488">
        <v>18</v>
      </c>
      <c r="AD1488">
        <v>7</v>
      </c>
      <c r="AE1488">
        <v>0</v>
      </c>
      <c r="AF1488">
        <v>0</v>
      </c>
      <c r="AG1488">
        <v>0</v>
      </c>
      <c r="AH1488" t="s">
        <v>91</v>
      </c>
      <c r="AI1488" s="1">
        <v>44641.533622685187</v>
      </c>
      <c r="AJ1488">
        <v>161</v>
      </c>
      <c r="AK1488">
        <v>1</v>
      </c>
      <c r="AL1488">
        <v>0</v>
      </c>
      <c r="AM1488">
        <v>1</v>
      </c>
      <c r="AN1488">
        <v>0</v>
      </c>
      <c r="AO1488">
        <v>1</v>
      </c>
      <c r="AP1488">
        <v>6</v>
      </c>
      <c r="AQ1488">
        <v>0</v>
      </c>
      <c r="AR1488">
        <v>0</v>
      </c>
      <c r="AS1488">
        <v>0</v>
      </c>
      <c r="AT1488" t="s">
        <v>86</v>
      </c>
      <c r="AU1488" t="s">
        <v>86</v>
      </c>
      <c r="AV1488" t="s">
        <v>86</v>
      </c>
      <c r="AW1488" t="s">
        <v>86</v>
      </c>
      <c r="AX1488" t="s">
        <v>86</v>
      </c>
      <c r="AY1488" t="s">
        <v>86</v>
      </c>
      <c r="AZ1488" t="s">
        <v>86</v>
      </c>
      <c r="BA1488" t="s">
        <v>86</v>
      </c>
      <c r="BB1488" t="s">
        <v>86</v>
      </c>
      <c r="BC1488" t="s">
        <v>86</v>
      </c>
      <c r="BD1488" t="s">
        <v>86</v>
      </c>
      <c r="BE1488" t="s">
        <v>86</v>
      </c>
    </row>
    <row r="1489" spans="1:57" x14ac:dyDescent="0.45">
      <c r="A1489" t="s">
        <v>3225</v>
      </c>
      <c r="B1489" t="s">
        <v>77</v>
      </c>
      <c r="C1489" t="s">
        <v>3219</v>
      </c>
      <c r="D1489" t="s">
        <v>79</v>
      </c>
      <c r="E1489" s="2" t="str">
        <f t="shared" si="35"/>
        <v>FX22038390</v>
      </c>
      <c r="F1489" t="s">
        <v>80</v>
      </c>
      <c r="G1489" t="s">
        <v>80</v>
      </c>
      <c r="H1489" t="s">
        <v>81</v>
      </c>
      <c r="I1489" t="s">
        <v>3226</v>
      </c>
      <c r="J1489">
        <v>65</v>
      </c>
      <c r="K1489" t="s">
        <v>83</v>
      </c>
      <c r="L1489" t="s">
        <v>84</v>
      </c>
      <c r="M1489" t="s">
        <v>85</v>
      </c>
      <c r="N1489">
        <v>2</v>
      </c>
      <c r="O1489" s="1">
        <v>44641.425034722219</v>
      </c>
      <c r="P1489" s="1">
        <v>44641.536249999997</v>
      </c>
      <c r="Q1489">
        <v>9310</v>
      </c>
      <c r="R1489">
        <v>299</v>
      </c>
      <c r="S1489" t="b">
        <v>0</v>
      </c>
      <c r="T1489" t="s">
        <v>86</v>
      </c>
      <c r="U1489" t="b">
        <v>0</v>
      </c>
      <c r="V1489" t="s">
        <v>2617</v>
      </c>
      <c r="W1489" s="1">
        <v>44641.500219907408</v>
      </c>
      <c r="X1489">
        <v>73</v>
      </c>
      <c r="Y1489">
        <v>60</v>
      </c>
      <c r="Z1489">
        <v>0</v>
      </c>
      <c r="AA1489">
        <v>60</v>
      </c>
      <c r="AB1489">
        <v>0</v>
      </c>
      <c r="AC1489">
        <v>1</v>
      </c>
      <c r="AD1489">
        <v>5</v>
      </c>
      <c r="AE1489">
        <v>0</v>
      </c>
      <c r="AF1489">
        <v>0</v>
      </c>
      <c r="AG1489">
        <v>0</v>
      </c>
      <c r="AH1489" t="s">
        <v>91</v>
      </c>
      <c r="AI1489" s="1">
        <v>44641.536249999997</v>
      </c>
      <c r="AJ1489">
        <v>226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5</v>
      </c>
      <c r="AQ1489">
        <v>0</v>
      </c>
      <c r="AR1489">
        <v>0</v>
      </c>
      <c r="AS1489">
        <v>0</v>
      </c>
      <c r="AT1489" t="s">
        <v>86</v>
      </c>
      <c r="AU1489" t="s">
        <v>86</v>
      </c>
      <c r="AV1489" t="s">
        <v>86</v>
      </c>
      <c r="AW1489" t="s">
        <v>86</v>
      </c>
      <c r="AX1489" t="s">
        <v>86</v>
      </c>
      <c r="AY1489" t="s">
        <v>86</v>
      </c>
      <c r="AZ1489" t="s">
        <v>86</v>
      </c>
      <c r="BA1489" t="s">
        <v>86</v>
      </c>
      <c r="BB1489" t="s">
        <v>86</v>
      </c>
      <c r="BC1489" t="s">
        <v>86</v>
      </c>
      <c r="BD1489" t="s">
        <v>86</v>
      </c>
      <c r="BE1489" t="s">
        <v>86</v>
      </c>
    </row>
    <row r="1490" spans="1:57" x14ac:dyDescent="0.45">
      <c r="A1490" t="s">
        <v>3227</v>
      </c>
      <c r="B1490" t="s">
        <v>77</v>
      </c>
      <c r="C1490" t="s">
        <v>3219</v>
      </c>
      <c r="D1490" t="s">
        <v>79</v>
      </c>
      <c r="E1490" s="2" t="str">
        <f t="shared" si="35"/>
        <v>FX22038390</v>
      </c>
      <c r="F1490" t="s">
        <v>80</v>
      </c>
      <c r="G1490" t="s">
        <v>80</v>
      </c>
      <c r="H1490" t="s">
        <v>81</v>
      </c>
      <c r="I1490" t="s">
        <v>3228</v>
      </c>
      <c r="J1490">
        <v>65</v>
      </c>
      <c r="K1490" t="s">
        <v>83</v>
      </c>
      <c r="L1490" t="s">
        <v>84</v>
      </c>
      <c r="M1490" t="s">
        <v>85</v>
      </c>
      <c r="N1490">
        <v>2</v>
      </c>
      <c r="O1490" s="1">
        <v>44641.425185185188</v>
      </c>
      <c r="P1490" s="1">
        <v>44641.538425925923</v>
      </c>
      <c r="Q1490">
        <v>9528</v>
      </c>
      <c r="R1490">
        <v>256</v>
      </c>
      <c r="S1490" t="b">
        <v>0</v>
      </c>
      <c r="T1490" t="s">
        <v>86</v>
      </c>
      <c r="U1490" t="b">
        <v>0</v>
      </c>
      <c r="V1490" t="s">
        <v>2617</v>
      </c>
      <c r="W1490" s="1">
        <v>44641.501030092593</v>
      </c>
      <c r="X1490">
        <v>69</v>
      </c>
      <c r="Y1490">
        <v>60</v>
      </c>
      <c r="Z1490">
        <v>0</v>
      </c>
      <c r="AA1490">
        <v>60</v>
      </c>
      <c r="AB1490">
        <v>0</v>
      </c>
      <c r="AC1490">
        <v>1</v>
      </c>
      <c r="AD1490">
        <v>5</v>
      </c>
      <c r="AE1490">
        <v>0</v>
      </c>
      <c r="AF1490">
        <v>0</v>
      </c>
      <c r="AG1490">
        <v>0</v>
      </c>
      <c r="AH1490" t="s">
        <v>91</v>
      </c>
      <c r="AI1490" s="1">
        <v>44641.538425925923</v>
      </c>
      <c r="AJ1490">
        <v>187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5</v>
      </c>
      <c r="AQ1490">
        <v>0</v>
      </c>
      <c r="AR1490">
        <v>0</v>
      </c>
      <c r="AS1490">
        <v>0</v>
      </c>
      <c r="AT1490" t="s">
        <v>86</v>
      </c>
      <c r="AU1490" t="s">
        <v>86</v>
      </c>
      <c r="AV1490" t="s">
        <v>86</v>
      </c>
      <c r="AW1490" t="s">
        <v>86</v>
      </c>
      <c r="AX1490" t="s">
        <v>86</v>
      </c>
      <c r="AY1490" t="s">
        <v>86</v>
      </c>
      <c r="AZ1490" t="s">
        <v>86</v>
      </c>
      <c r="BA1490" t="s">
        <v>86</v>
      </c>
      <c r="BB1490" t="s">
        <v>86</v>
      </c>
      <c r="BC1490" t="s">
        <v>86</v>
      </c>
      <c r="BD1490" t="s">
        <v>86</v>
      </c>
      <c r="BE1490" t="s">
        <v>86</v>
      </c>
    </row>
    <row r="1491" spans="1:57" x14ac:dyDescent="0.45">
      <c r="A1491" t="s">
        <v>3229</v>
      </c>
      <c r="B1491" t="s">
        <v>77</v>
      </c>
      <c r="C1491" t="s">
        <v>3219</v>
      </c>
      <c r="D1491" t="s">
        <v>79</v>
      </c>
      <c r="E1491" s="2" t="str">
        <f t="shared" si="35"/>
        <v>FX22038390</v>
      </c>
      <c r="F1491" t="s">
        <v>80</v>
      </c>
      <c r="G1491" t="s">
        <v>80</v>
      </c>
      <c r="H1491" t="s">
        <v>81</v>
      </c>
      <c r="I1491" t="s">
        <v>3230</v>
      </c>
      <c r="J1491">
        <v>65</v>
      </c>
      <c r="K1491" t="s">
        <v>83</v>
      </c>
      <c r="L1491" t="s">
        <v>84</v>
      </c>
      <c r="M1491" t="s">
        <v>85</v>
      </c>
      <c r="N1491">
        <v>2</v>
      </c>
      <c r="O1491" s="1">
        <v>44641.425219907411</v>
      </c>
      <c r="P1491" s="1">
        <v>44641.538495370369</v>
      </c>
      <c r="Q1491">
        <v>9584</v>
      </c>
      <c r="R1491">
        <v>203</v>
      </c>
      <c r="S1491" t="b">
        <v>0</v>
      </c>
      <c r="T1491" t="s">
        <v>86</v>
      </c>
      <c r="U1491" t="b">
        <v>0</v>
      </c>
      <c r="V1491" t="s">
        <v>1816</v>
      </c>
      <c r="W1491" s="1">
        <v>44641.501469907409</v>
      </c>
      <c r="X1491">
        <v>105</v>
      </c>
      <c r="Y1491">
        <v>60</v>
      </c>
      <c r="Z1491">
        <v>0</v>
      </c>
      <c r="AA1491">
        <v>60</v>
      </c>
      <c r="AB1491">
        <v>0</v>
      </c>
      <c r="AC1491">
        <v>1</v>
      </c>
      <c r="AD1491">
        <v>5</v>
      </c>
      <c r="AE1491">
        <v>0</v>
      </c>
      <c r="AF1491">
        <v>0</v>
      </c>
      <c r="AG1491">
        <v>0</v>
      </c>
      <c r="AH1491" t="s">
        <v>122</v>
      </c>
      <c r="AI1491" s="1">
        <v>44641.538495370369</v>
      </c>
      <c r="AJ1491">
        <v>98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5</v>
      </c>
      <c r="AQ1491">
        <v>0</v>
      </c>
      <c r="AR1491">
        <v>0</v>
      </c>
      <c r="AS1491">
        <v>0</v>
      </c>
      <c r="AT1491" t="s">
        <v>86</v>
      </c>
      <c r="AU1491" t="s">
        <v>86</v>
      </c>
      <c r="AV1491" t="s">
        <v>86</v>
      </c>
      <c r="AW1491" t="s">
        <v>86</v>
      </c>
      <c r="AX1491" t="s">
        <v>86</v>
      </c>
      <c r="AY1491" t="s">
        <v>86</v>
      </c>
      <c r="AZ1491" t="s">
        <v>86</v>
      </c>
      <c r="BA1491" t="s">
        <v>86</v>
      </c>
      <c r="BB1491" t="s">
        <v>86</v>
      </c>
      <c r="BC1491" t="s">
        <v>86</v>
      </c>
      <c r="BD1491" t="s">
        <v>86</v>
      </c>
      <c r="BE1491" t="s">
        <v>86</v>
      </c>
    </row>
    <row r="1492" spans="1:57" x14ac:dyDescent="0.45">
      <c r="A1492" t="s">
        <v>3231</v>
      </c>
      <c r="B1492" t="s">
        <v>77</v>
      </c>
      <c r="C1492" t="s">
        <v>3219</v>
      </c>
      <c r="D1492" t="s">
        <v>79</v>
      </c>
      <c r="E1492" s="2" t="str">
        <f t="shared" si="35"/>
        <v>FX22038390</v>
      </c>
      <c r="F1492" t="s">
        <v>80</v>
      </c>
      <c r="G1492" t="s">
        <v>80</v>
      </c>
      <c r="H1492" t="s">
        <v>81</v>
      </c>
      <c r="I1492" t="s">
        <v>3232</v>
      </c>
      <c r="J1492">
        <v>28</v>
      </c>
      <c r="K1492" t="s">
        <v>83</v>
      </c>
      <c r="L1492" t="s">
        <v>84</v>
      </c>
      <c r="M1492" t="s">
        <v>85</v>
      </c>
      <c r="N1492">
        <v>2</v>
      </c>
      <c r="O1492" s="1">
        <v>44641.425474537034</v>
      </c>
      <c r="P1492" s="1">
        <v>44641.539756944447</v>
      </c>
      <c r="Q1492">
        <v>9721</v>
      </c>
      <c r="R1492">
        <v>153</v>
      </c>
      <c r="S1492" t="b">
        <v>0</v>
      </c>
      <c r="T1492" t="s">
        <v>86</v>
      </c>
      <c r="U1492" t="b">
        <v>0</v>
      </c>
      <c r="V1492" t="s">
        <v>2617</v>
      </c>
      <c r="W1492" s="1">
        <v>44641.501493055555</v>
      </c>
      <c r="X1492">
        <v>39</v>
      </c>
      <c r="Y1492">
        <v>21</v>
      </c>
      <c r="Z1492">
        <v>0</v>
      </c>
      <c r="AA1492">
        <v>21</v>
      </c>
      <c r="AB1492">
        <v>0</v>
      </c>
      <c r="AC1492">
        <v>0</v>
      </c>
      <c r="AD1492">
        <v>7</v>
      </c>
      <c r="AE1492">
        <v>0</v>
      </c>
      <c r="AF1492">
        <v>0</v>
      </c>
      <c r="AG1492">
        <v>0</v>
      </c>
      <c r="AH1492" t="s">
        <v>91</v>
      </c>
      <c r="AI1492" s="1">
        <v>44641.539756944447</v>
      </c>
      <c r="AJ1492">
        <v>114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7</v>
      </c>
      <c r="AQ1492">
        <v>0</v>
      </c>
      <c r="AR1492">
        <v>0</v>
      </c>
      <c r="AS1492">
        <v>0</v>
      </c>
      <c r="AT1492" t="s">
        <v>86</v>
      </c>
      <c r="AU1492" t="s">
        <v>86</v>
      </c>
      <c r="AV1492" t="s">
        <v>86</v>
      </c>
      <c r="AW1492" t="s">
        <v>86</v>
      </c>
      <c r="AX1492" t="s">
        <v>86</v>
      </c>
      <c r="AY1492" t="s">
        <v>86</v>
      </c>
      <c r="AZ1492" t="s">
        <v>86</v>
      </c>
      <c r="BA1492" t="s">
        <v>86</v>
      </c>
      <c r="BB1492" t="s">
        <v>86</v>
      </c>
      <c r="BC1492" t="s">
        <v>86</v>
      </c>
      <c r="BD1492" t="s">
        <v>86</v>
      </c>
      <c r="BE1492" t="s">
        <v>86</v>
      </c>
    </row>
    <row r="1493" spans="1:57" x14ac:dyDescent="0.45">
      <c r="A1493" t="s">
        <v>3233</v>
      </c>
      <c r="B1493" t="s">
        <v>77</v>
      </c>
      <c r="C1493" t="s">
        <v>3219</v>
      </c>
      <c r="D1493" t="s">
        <v>79</v>
      </c>
      <c r="E1493" s="2" t="str">
        <f t="shared" si="35"/>
        <v>FX22038390</v>
      </c>
      <c r="F1493" t="s">
        <v>80</v>
      </c>
      <c r="G1493" t="s">
        <v>80</v>
      </c>
      <c r="H1493" t="s">
        <v>81</v>
      </c>
      <c r="I1493" t="s">
        <v>3234</v>
      </c>
      <c r="J1493">
        <v>28</v>
      </c>
      <c r="K1493" t="s">
        <v>83</v>
      </c>
      <c r="L1493" t="s">
        <v>84</v>
      </c>
      <c r="M1493" t="s">
        <v>85</v>
      </c>
      <c r="N1493">
        <v>2</v>
      </c>
      <c r="O1493" s="1">
        <v>44641.425636574073</v>
      </c>
      <c r="P1493" s="1">
        <v>44641.539918981478</v>
      </c>
      <c r="Q1493">
        <v>9494</v>
      </c>
      <c r="R1493">
        <v>380</v>
      </c>
      <c r="S1493" t="b">
        <v>0</v>
      </c>
      <c r="T1493" t="s">
        <v>86</v>
      </c>
      <c r="U1493" t="b">
        <v>0</v>
      </c>
      <c r="V1493" t="s">
        <v>1787</v>
      </c>
      <c r="W1493" s="1">
        <v>44641.504224537035</v>
      </c>
      <c r="X1493">
        <v>257</v>
      </c>
      <c r="Y1493">
        <v>21</v>
      </c>
      <c r="Z1493">
        <v>0</v>
      </c>
      <c r="AA1493">
        <v>21</v>
      </c>
      <c r="AB1493">
        <v>0</v>
      </c>
      <c r="AC1493">
        <v>18</v>
      </c>
      <c r="AD1493">
        <v>7</v>
      </c>
      <c r="AE1493">
        <v>0</v>
      </c>
      <c r="AF1493">
        <v>0</v>
      </c>
      <c r="AG1493">
        <v>0</v>
      </c>
      <c r="AH1493" t="s">
        <v>122</v>
      </c>
      <c r="AI1493" s="1">
        <v>44641.539918981478</v>
      </c>
      <c r="AJ1493">
        <v>123</v>
      </c>
      <c r="AK1493">
        <v>2</v>
      </c>
      <c r="AL1493">
        <v>0</v>
      </c>
      <c r="AM1493">
        <v>2</v>
      </c>
      <c r="AN1493">
        <v>0</v>
      </c>
      <c r="AO1493">
        <v>1</v>
      </c>
      <c r="AP1493">
        <v>5</v>
      </c>
      <c r="AQ1493">
        <v>0</v>
      </c>
      <c r="AR1493">
        <v>0</v>
      </c>
      <c r="AS1493">
        <v>0</v>
      </c>
      <c r="AT1493" t="s">
        <v>86</v>
      </c>
      <c r="AU1493" t="s">
        <v>86</v>
      </c>
      <c r="AV1493" t="s">
        <v>86</v>
      </c>
      <c r="AW1493" t="s">
        <v>86</v>
      </c>
      <c r="AX1493" t="s">
        <v>86</v>
      </c>
      <c r="AY1493" t="s">
        <v>86</v>
      </c>
      <c r="AZ1493" t="s">
        <v>86</v>
      </c>
      <c r="BA1493" t="s">
        <v>86</v>
      </c>
      <c r="BB1493" t="s">
        <v>86</v>
      </c>
      <c r="BC1493" t="s">
        <v>86</v>
      </c>
      <c r="BD1493" t="s">
        <v>86</v>
      </c>
      <c r="BE1493" t="s">
        <v>86</v>
      </c>
    </row>
    <row r="1494" spans="1:57" x14ac:dyDescent="0.45">
      <c r="A1494" t="s">
        <v>3235</v>
      </c>
      <c r="B1494" t="s">
        <v>77</v>
      </c>
      <c r="C1494" t="s">
        <v>3219</v>
      </c>
      <c r="D1494" t="s">
        <v>79</v>
      </c>
      <c r="E1494" s="2" t="str">
        <f t="shared" si="35"/>
        <v>FX22038390</v>
      </c>
      <c r="F1494" t="s">
        <v>80</v>
      </c>
      <c r="G1494" t="s">
        <v>80</v>
      </c>
      <c r="H1494" t="s">
        <v>81</v>
      </c>
      <c r="I1494" t="s">
        <v>3236</v>
      </c>
      <c r="J1494">
        <v>28</v>
      </c>
      <c r="K1494" t="s">
        <v>83</v>
      </c>
      <c r="L1494" t="s">
        <v>84</v>
      </c>
      <c r="M1494" t="s">
        <v>85</v>
      </c>
      <c r="N1494">
        <v>2</v>
      </c>
      <c r="O1494" s="1">
        <v>44641.425694444442</v>
      </c>
      <c r="P1494" s="1">
        <v>44641.54105324074</v>
      </c>
      <c r="Q1494">
        <v>9792</v>
      </c>
      <c r="R1494">
        <v>175</v>
      </c>
      <c r="S1494" t="b">
        <v>0</v>
      </c>
      <c r="T1494" t="s">
        <v>86</v>
      </c>
      <c r="U1494" t="b">
        <v>0</v>
      </c>
      <c r="V1494" t="s">
        <v>1816</v>
      </c>
      <c r="W1494" s="1">
        <v>44641.502222222225</v>
      </c>
      <c r="X1494">
        <v>64</v>
      </c>
      <c r="Y1494">
        <v>21</v>
      </c>
      <c r="Z1494">
        <v>0</v>
      </c>
      <c r="AA1494">
        <v>21</v>
      </c>
      <c r="AB1494">
        <v>0</v>
      </c>
      <c r="AC1494">
        <v>0</v>
      </c>
      <c r="AD1494">
        <v>7</v>
      </c>
      <c r="AE1494">
        <v>0</v>
      </c>
      <c r="AF1494">
        <v>0</v>
      </c>
      <c r="AG1494">
        <v>0</v>
      </c>
      <c r="AH1494" t="s">
        <v>91</v>
      </c>
      <c r="AI1494" s="1">
        <v>44641.54105324074</v>
      </c>
      <c r="AJ1494">
        <v>111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7</v>
      </c>
      <c r="AQ1494">
        <v>0</v>
      </c>
      <c r="AR1494">
        <v>0</v>
      </c>
      <c r="AS1494">
        <v>0</v>
      </c>
      <c r="AT1494" t="s">
        <v>86</v>
      </c>
      <c r="AU1494" t="s">
        <v>86</v>
      </c>
      <c r="AV1494" t="s">
        <v>86</v>
      </c>
      <c r="AW1494" t="s">
        <v>86</v>
      </c>
      <c r="AX1494" t="s">
        <v>86</v>
      </c>
      <c r="AY1494" t="s">
        <v>86</v>
      </c>
      <c r="AZ1494" t="s">
        <v>86</v>
      </c>
      <c r="BA1494" t="s">
        <v>86</v>
      </c>
      <c r="BB1494" t="s">
        <v>86</v>
      </c>
      <c r="BC1494" t="s">
        <v>86</v>
      </c>
      <c r="BD1494" t="s">
        <v>86</v>
      </c>
      <c r="BE1494" t="s">
        <v>86</v>
      </c>
    </row>
    <row r="1495" spans="1:57" x14ac:dyDescent="0.45">
      <c r="A1495" t="s">
        <v>3237</v>
      </c>
      <c r="B1495" t="s">
        <v>77</v>
      </c>
      <c r="C1495" t="s">
        <v>3219</v>
      </c>
      <c r="D1495" t="s">
        <v>79</v>
      </c>
      <c r="E1495" s="2" t="str">
        <f t="shared" si="35"/>
        <v>FX22038390</v>
      </c>
      <c r="F1495" t="s">
        <v>80</v>
      </c>
      <c r="G1495" t="s">
        <v>80</v>
      </c>
      <c r="H1495" t="s">
        <v>81</v>
      </c>
      <c r="I1495" t="s">
        <v>3238</v>
      </c>
      <c r="J1495">
        <v>60</v>
      </c>
      <c r="K1495" t="s">
        <v>83</v>
      </c>
      <c r="L1495" t="s">
        <v>84</v>
      </c>
      <c r="M1495" t="s">
        <v>85</v>
      </c>
      <c r="N1495">
        <v>2</v>
      </c>
      <c r="O1495" s="1">
        <v>44641.425833333335</v>
      </c>
      <c r="P1495" s="1">
        <v>44641.541388888887</v>
      </c>
      <c r="Q1495">
        <v>9785</v>
      </c>
      <c r="R1495">
        <v>199</v>
      </c>
      <c r="S1495" t="b">
        <v>0</v>
      </c>
      <c r="T1495" t="s">
        <v>86</v>
      </c>
      <c r="U1495" t="b">
        <v>0</v>
      </c>
      <c r="V1495" t="s">
        <v>2617</v>
      </c>
      <c r="W1495" s="1">
        <v>44641.502337962964</v>
      </c>
      <c r="X1495">
        <v>73</v>
      </c>
      <c r="Y1495">
        <v>55</v>
      </c>
      <c r="Z1495">
        <v>0</v>
      </c>
      <c r="AA1495">
        <v>55</v>
      </c>
      <c r="AB1495">
        <v>0</v>
      </c>
      <c r="AC1495">
        <v>1</v>
      </c>
      <c r="AD1495">
        <v>5</v>
      </c>
      <c r="AE1495">
        <v>0</v>
      </c>
      <c r="AF1495">
        <v>0</v>
      </c>
      <c r="AG1495">
        <v>0</v>
      </c>
      <c r="AH1495" t="s">
        <v>122</v>
      </c>
      <c r="AI1495" s="1">
        <v>44641.541388888887</v>
      </c>
      <c r="AJ1495">
        <v>126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5</v>
      </c>
      <c r="AQ1495">
        <v>0</v>
      </c>
      <c r="AR1495">
        <v>0</v>
      </c>
      <c r="AS1495">
        <v>0</v>
      </c>
      <c r="AT1495" t="s">
        <v>86</v>
      </c>
      <c r="AU1495" t="s">
        <v>86</v>
      </c>
      <c r="AV1495" t="s">
        <v>86</v>
      </c>
      <c r="AW1495" t="s">
        <v>86</v>
      </c>
      <c r="AX1495" t="s">
        <v>86</v>
      </c>
      <c r="AY1495" t="s">
        <v>86</v>
      </c>
      <c r="AZ1495" t="s">
        <v>86</v>
      </c>
      <c r="BA1495" t="s">
        <v>86</v>
      </c>
      <c r="BB1495" t="s">
        <v>86</v>
      </c>
      <c r="BC1495" t="s">
        <v>86</v>
      </c>
      <c r="BD1495" t="s">
        <v>86</v>
      </c>
      <c r="BE1495" t="s">
        <v>86</v>
      </c>
    </row>
    <row r="1496" spans="1:57" x14ac:dyDescent="0.45">
      <c r="A1496" t="s">
        <v>3239</v>
      </c>
      <c r="B1496" t="s">
        <v>77</v>
      </c>
      <c r="C1496" t="s">
        <v>3219</v>
      </c>
      <c r="D1496" t="s">
        <v>79</v>
      </c>
      <c r="E1496" s="2" t="str">
        <f t="shared" si="35"/>
        <v>FX22038390</v>
      </c>
      <c r="F1496" t="s">
        <v>80</v>
      </c>
      <c r="G1496" t="s">
        <v>80</v>
      </c>
      <c r="H1496" t="s">
        <v>81</v>
      </c>
      <c r="I1496" t="s">
        <v>3240</v>
      </c>
      <c r="J1496">
        <v>65</v>
      </c>
      <c r="K1496" t="s">
        <v>83</v>
      </c>
      <c r="L1496" t="s">
        <v>84</v>
      </c>
      <c r="M1496" t="s">
        <v>85</v>
      </c>
      <c r="N1496">
        <v>2</v>
      </c>
      <c r="O1496" s="1">
        <v>44641.42597222222</v>
      </c>
      <c r="P1496" s="1">
        <v>44641.544953703706</v>
      </c>
      <c r="Q1496">
        <v>9541</v>
      </c>
      <c r="R1496">
        <v>739</v>
      </c>
      <c r="S1496" t="b">
        <v>0</v>
      </c>
      <c r="T1496" t="s">
        <v>86</v>
      </c>
      <c r="U1496" t="b">
        <v>0</v>
      </c>
      <c r="V1496" t="s">
        <v>1900</v>
      </c>
      <c r="W1496" s="1">
        <v>44641.506145833337</v>
      </c>
      <c r="X1496">
        <v>360</v>
      </c>
      <c r="Y1496">
        <v>60</v>
      </c>
      <c r="Z1496">
        <v>0</v>
      </c>
      <c r="AA1496">
        <v>60</v>
      </c>
      <c r="AB1496">
        <v>0</v>
      </c>
      <c r="AC1496">
        <v>1</v>
      </c>
      <c r="AD1496">
        <v>5</v>
      </c>
      <c r="AE1496">
        <v>0</v>
      </c>
      <c r="AF1496">
        <v>0</v>
      </c>
      <c r="AG1496">
        <v>0</v>
      </c>
      <c r="AH1496" t="s">
        <v>207</v>
      </c>
      <c r="AI1496" s="1">
        <v>44641.544953703706</v>
      </c>
      <c r="AJ1496">
        <v>379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5</v>
      </c>
      <c r="AQ1496">
        <v>0</v>
      </c>
      <c r="AR1496">
        <v>0</v>
      </c>
      <c r="AS1496">
        <v>0</v>
      </c>
      <c r="AT1496" t="s">
        <v>86</v>
      </c>
      <c r="AU1496" t="s">
        <v>86</v>
      </c>
      <c r="AV1496" t="s">
        <v>86</v>
      </c>
      <c r="AW1496" t="s">
        <v>86</v>
      </c>
      <c r="AX1496" t="s">
        <v>86</v>
      </c>
      <c r="AY1496" t="s">
        <v>86</v>
      </c>
      <c r="AZ1496" t="s">
        <v>86</v>
      </c>
      <c r="BA1496" t="s">
        <v>86</v>
      </c>
      <c r="BB1496" t="s">
        <v>86</v>
      </c>
      <c r="BC1496" t="s">
        <v>86</v>
      </c>
      <c r="BD1496" t="s">
        <v>86</v>
      </c>
      <c r="BE1496" t="s">
        <v>86</v>
      </c>
    </row>
    <row r="1497" spans="1:57" x14ac:dyDescent="0.45">
      <c r="A1497" t="s">
        <v>3241</v>
      </c>
      <c r="B1497" t="s">
        <v>77</v>
      </c>
      <c r="C1497" t="s">
        <v>3219</v>
      </c>
      <c r="D1497" t="s">
        <v>79</v>
      </c>
      <c r="E1497" s="2" t="str">
        <f t="shared" si="35"/>
        <v>FX22038390</v>
      </c>
      <c r="F1497" t="s">
        <v>80</v>
      </c>
      <c r="G1497" t="s">
        <v>80</v>
      </c>
      <c r="H1497" t="s">
        <v>81</v>
      </c>
      <c r="I1497" t="s">
        <v>3242</v>
      </c>
      <c r="J1497">
        <v>65</v>
      </c>
      <c r="K1497" t="s">
        <v>83</v>
      </c>
      <c r="L1497" t="s">
        <v>84</v>
      </c>
      <c r="M1497" t="s">
        <v>85</v>
      </c>
      <c r="N1497">
        <v>2</v>
      </c>
      <c r="O1497" s="1">
        <v>44641.426238425927</v>
      </c>
      <c r="P1497" s="1">
        <v>44641.543796296297</v>
      </c>
      <c r="Q1497">
        <v>9730</v>
      </c>
      <c r="R1497">
        <v>427</v>
      </c>
      <c r="S1497" t="b">
        <v>0</v>
      </c>
      <c r="T1497" t="s">
        <v>86</v>
      </c>
      <c r="U1497" t="b">
        <v>0</v>
      </c>
      <c r="V1497" t="s">
        <v>1841</v>
      </c>
      <c r="W1497" s="1">
        <v>44641.504270833335</v>
      </c>
      <c r="X1497">
        <v>190</v>
      </c>
      <c r="Y1497">
        <v>60</v>
      </c>
      <c r="Z1497">
        <v>0</v>
      </c>
      <c r="AA1497">
        <v>60</v>
      </c>
      <c r="AB1497">
        <v>0</v>
      </c>
      <c r="AC1497">
        <v>1</v>
      </c>
      <c r="AD1497">
        <v>5</v>
      </c>
      <c r="AE1497">
        <v>0</v>
      </c>
      <c r="AF1497">
        <v>0</v>
      </c>
      <c r="AG1497">
        <v>0</v>
      </c>
      <c r="AH1497" t="s">
        <v>91</v>
      </c>
      <c r="AI1497" s="1">
        <v>44641.543796296297</v>
      </c>
      <c r="AJ1497">
        <v>237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5</v>
      </c>
      <c r="AQ1497">
        <v>0</v>
      </c>
      <c r="AR1497">
        <v>0</v>
      </c>
      <c r="AS1497">
        <v>0</v>
      </c>
      <c r="AT1497" t="s">
        <v>86</v>
      </c>
      <c r="AU1497" t="s">
        <v>86</v>
      </c>
      <c r="AV1497" t="s">
        <v>86</v>
      </c>
      <c r="AW1497" t="s">
        <v>86</v>
      </c>
      <c r="AX1497" t="s">
        <v>86</v>
      </c>
      <c r="AY1497" t="s">
        <v>86</v>
      </c>
      <c r="AZ1497" t="s">
        <v>86</v>
      </c>
      <c r="BA1497" t="s">
        <v>86</v>
      </c>
      <c r="BB1497" t="s">
        <v>86</v>
      </c>
      <c r="BC1497" t="s">
        <v>86</v>
      </c>
      <c r="BD1497" t="s">
        <v>86</v>
      </c>
      <c r="BE1497" t="s">
        <v>86</v>
      </c>
    </row>
    <row r="1498" spans="1:57" x14ac:dyDescent="0.45">
      <c r="A1498" t="s">
        <v>3243</v>
      </c>
      <c r="B1498" t="s">
        <v>77</v>
      </c>
      <c r="C1498" t="s">
        <v>3219</v>
      </c>
      <c r="D1498" t="s">
        <v>79</v>
      </c>
      <c r="E1498" s="2" t="str">
        <f t="shared" si="35"/>
        <v>FX22038390</v>
      </c>
      <c r="F1498" t="s">
        <v>80</v>
      </c>
      <c r="G1498" t="s">
        <v>80</v>
      </c>
      <c r="H1498" t="s">
        <v>81</v>
      </c>
      <c r="I1498" t="s">
        <v>3244</v>
      </c>
      <c r="J1498">
        <v>65</v>
      </c>
      <c r="K1498" t="s">
        <v>83</v>
      </c>
      <c r="L1498" t="s">
        <v>84</v>
      </c>
      <c r="M1498" t="s">
        <v>85</v>
      </c>
      <c r="N1498">
        <v>2</v>
      </c>
      <c r="O1498" s="1">
        <v>44641.426249999997</v>
      </c>
      <c r="P1498" s="1">
        <v>44641.542708333334</v>
      </c>
      <c r="Q1498">
        <v>9812</v>
      </c>
      <c r="R1498">
        <v>250</v>
      </c>
      <c r="S1498" t="b">
        <v>0</v>
      </c>
      <c r="T1498" t="s">
        <v>86</v>
      </c>
      <c r="U1498" t="b">
        <v>0</v>
      </c>
      <c r="V1498" t="s">
        <v>1816</v>
      </c>
      <c r="W1498" s="1">
        <v>44641.503819444442</v>
      </c>
      <c r="X1498">
        <v>137</v>
      </c>
      <c r="Y1498">
        <v>60</v>
      </c>
      <c r="Z1498">
        <v>0</v>
      </c>
      <c r="AA1498">
        <v>60</v>
      </c>
      <c r="AB1498">
        <v>0</v>
      </c>
      <c r="AC1498">
        <v>0</v>
      </c>
      <c r="AD1498">
        <v>5</v>
      </c>
      <c r="AE1498">
        <v>0</v>
      </c>
      <c r="AF1498">
        <v>0</v>
      </c>
      <c r="AG1498">
        <v>0</v>
      </c>
      <c r="AH1498" t="s">
        <v>122</v>
      </c>
      <c r="AI1498" s="1">
        <v>44641.542708333334</v>
      </c>
      <c r="AJ1498">
        <v>113</v>
      </c>
      <c r="AK1498">
        <v>1</v>
      </c>
      <c r="AL1498">
        <v>0</v>
      </c>
      <c r="AM1498">
        <v>1</v>
      </c>
      <c r="AN1498">
        <v>0</v>
      </c>
      <c r="AO1498">
        <v>1</v>
      </c>
      <c r="AP1498">
        <v>4</v>
      </c>
      <c r="AQ1498">
        <v>0</v>
      </c>
      <c r="AR1498">
        <v>0</v>
      </c>
      <c r="AS1498">
        <v>0</v>
      </c>
      <c r="AT1498" t="s">
        <v>86</v>
      </c>
      <c r="AU1498" t="s">
        <v>86</v>
      </c>
      <c r="AV1498" t="s">
        <v>86</v>
      </c>
      <c r="AW1498" t="s">
        <v>86</v>
      </c>
      <c r="AX1498" t="s">
        <v>86</v>
      </c>
      <c r="AY1498" t="s">
        <v>86</v>
      </c>
      <c r="AZ1498" t="s">
        <v>86</v>
      </c>
      <c r="BA1498" t="s">
        <v>86</v>
      </c>
      <c r="BB1498" t="s">
        <v>86</v>
      </c>
      <c r="BC1498" t="s">
        <v>86</v>
      </c>
      <c r="BD1498" t="s">
        <v>86</v>
      </c>
      <c r="BE1498" t="s">
        <v>86</v>
      </c>
    </row>
    <row r="1499" spans="1:57" x14ac:dyDescent="0.45">
      <c r="A1499" t="s">
        <v>3245</v>
      </c>
      <c r="B1499" t="s">
        <v>77</v>
      </c>
      <c r="C1499" t="s">
        <v>1590</v>
      </c>
      <c r="D1499" t="s">
        <v>79</v>
      </c>
      <c r="E1499" s="2" t="str">
        <f>HYPERLINK("capsilon://?command=openfolder&amp;siteaddress=FAM.docvelocity-na8.net&amp;folderid=FX1411E6C6-61EA-5ACC-3684-1D663F621CB5","FX22032373")</f>
        <v>FX22032373</v>
      </c>
      <c r="F1499" t="s">
        <v>80</v>
      </c>
      <c r="G1499" t="s">
        <v>80</v>
      </c>
      <c r="H1499" t="s">
        <v>81</v>
      </c>
      <c r="I1499" t="s">
        <v>3246</v>
      </c>
      <c r="J1499">
        <v>0</v>
      </c>
      <c r="K1499" t="s">
        <v>83</v>
      </c>
      <c r="L1499" t="s">
        <v>84</v>
      </c>
      <c r="M1499" t="s">
        <v>85</v>
      </c>
      <c r="N1499">
        <v>2</v>
      </c>
      <c r="O1499" s="1">
        <v>44641.429803240739</v>
      </c>
      <c r="P1499" s="1">
        <v>44641.543761574074</v>
      </c>
      <c r="Q1499">
        <v>9513</v>
      </c>
      <c r="R1499">
        <v>333</v>
      </c>
      <c r="S1499" t="b">
        <v>0</v>
      </c>
      <c r="T1499" t="s">
        <v>86</v>
      </c>
      <c r="U1499" t="b">
        <v>0</v>
      </c>
      <c r="V1499" t="s">
        <v>2617</v>
      </c>
      <c r="W1499" s="1">
        <v>44641.505162037036</v>
      </c>
      <c r="X1499">
        <v>243</v>
      </c>
      <c r="Y1499">
        <v>52</v>
      </c>
      <c r="Z1499">
        <v>0</v>
      </c>
      <c r="AA1499">
        <v>52</v>
      </c>
      <c r="AB1499">
        <v>0</v>
      </c>
      <c r="AC1499">
        <v>34</v>
      </c>
      <c r="AD1499">
        <v>-52</v>
      </c>
      <c r="AE1499">
        <v>0</v>
      </c>
      <c r="AF1499">
        <v>0</v>
      </c>
      <c r="AG1499">
        <v>0</v>
      </c>
      <c r="AH1499" t="s">
        <v>122</v>
      </c>
      <c r="AI1499" s="1">
        <v>44641.543761574074</v>
      </c>
      <c r="AJ1499">
        <v>90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-52</v>
      </c>
      <c r="AQ1499">
        <v>0</v>
      </c>
      <c r="AR1499">
        <v>0</v>
      </c>
      <c r="AS1499">
        <v>0</v>
      </c>
      <c r="AT1499" t="s">
        <v>86</v>
      </c>
      <c r="AU1499" t="s">
        <v>86</v>
      </c>
      <c r="AV1499" t="s">
        <v>86</v>
      </c>
      <c r="AW1499" t="s">
        <v>86</v>
      </c>
      <c r="AX1499" t="s">
        <v>86</v>
      </c>
      <c r="AY1499" t="s">
        <v>86</v>
      </c>
      <c r="AZ1499" t="s">
        <v>86</v>
      </c>
      <c r="BA1499" t="s">
        <v>86</v>
      </c>
      <c r="BB1499" t="s">
        <v>86</v>
      </c>
      <c r="BC1499" t="s">
        <v>86</v>
      </c>
      <c r="BD1499" t="s">
        <v>86</v>
      </c>
      <c r="BE1499" t="s">
        <v>86</v>
      </c>
    </row>
    <row r="1500" spans="1:57" x14ac:dyDescent="0.45">
      <c r="A1500" t="s">
        <v>3247</v>
      </c>
      <c r="B1500" t="s">
        <v>77</v>
      </c>
      <c r="C1500" t="s">
        <v>2243</v>
      </c>
      <c r="D1500" t="s">
        <v>79</v>
      </c>
      <c r="E1500" s="2" t="str">
        <f>HYPERLINK("capsilon://?command=openfolder&amp;siteaddress=FAM.docvelocity-na8.net&amp;folderid=FX10E15516-B32D-9D22-2945-F4FA08351688","FX22035738")</f>
        <v>FX22035738</v>
      </c>
      <c r="F1500" t="s">
        <v>80</v>
      </c>
      <c r="G1500" t="s">
        <v>80</v>
      </c>
      <c r="H1500" t="s">
        <v>81</v>
      </c>
      <c r="I1500" t="s">
        <v>3248</v>
      </c>
      <c r="J1500">
        <v>0</v>
      </c>
      <c r="K1500" t="s">
        <v>83</v>
      </c>
      <c r="L1500" t="s">
        <v>84</v>
      </c>
      <c r="M1500" t="s">
        <v>85</v>
      </c>
      <c r="N1500">
        <v>1</v>
      </c>
      <c r="O1500" s="1">
        <v>44641.43346064815</v>
      </c>
      <c r="P1500" s="1">
        <v>44641.561736111114</v>
      </c>
      <c r="Q1500">
        <v>9374</v>
      </c>
      <c r="R1500">
        <v>1709</v>
      </c>
      <c r="S1500" t="b">
        <v>0</v>
      </c>
      <c r="T1500" t="s">
        <v>86</v>
      </c>
      <c r="U1500" t="b">
        <v>0</v>
      </c>
      <c r="V1500" t="s">
        <v>815</v>
      </c>
      <c r="W1500" s="1">
        <v>44641.561736111114</v>
      </c>
      <c r="X1500">
        <v>140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52</v>
      </c>
      <c r="AF1500">
        <v>0</v>
      </c>
      <c r="AG1500">
        <v>1</v>
      </c>
      <c r="AH1500" t="s">
        <v>86</v>
      </c>
      <c r="AI1500" t="s">
        <v>86</v>
      </c>
      <c r="AJ1500" t="s">
        <v>86</v>
      </c>
      <c r="AK1500" t="s">
        <v>86</v>
      </c>
      <c r="AL1500" t="s">
        <v>86</v>
      </c>
      <c r="AM1500" t="s">
        <v>86</v>
      </c>
      <c r="AN1500" t="s">
        <v>86</v>
      </c>
      <c r="AO1500" t="s">
        <v>86</v>
      </c>
      <c r="AP1500" t="s">
        <v>86</v>
      </c>
      <c r="AQ1500" t="s">
        <v>86</v>
      </c>
      <c r="AR1500" t="s">
        <v>86</v>
      </c>
      <c r="AS1500" t="s">
        <v>86</v>
      </c>
      <c r="AT1500" t="s">
        <v>86</v>
      </c>
      <c r="AU1500" t="s">
        <v>86</v>
      </c>
      <c r="AV1500" t="s">
        <v>86</v>
      </c>
      <c r="AW1500" t="s">
        <v>86</v>
      </c>
      <c r="AX1500" t="s">
        <v>86</v>
      </c>
      <c r="AY1500" t="s">
        <v>86</v>
      </c>
      <c r="AZ1500" t="s">
        <v>86</v>
      </c>
      <c r="BA1500" t="s">
        <v>86</v>
      </c>
      <c r="BB1500" t="s">
        <v>86</v>
      </c>
      <c r="BC1500" t="s">
        <v>86</v>
      </c>
      <c r="BD1500" t="s">
        <v>86</v>
      </c>
      <c r="BE1500" t="s">
        <v>86</v>
      </c>
    </row>
    <row r="1501" spans="1:57" x14ac:dyDescent="0.45">
      <c r="A1501" t="s">
        <v>3249</v>
      </c>
      <c r="B1501" t="s">
        <v>77</v>
      </c>
      <c r="C1501" t="s">
        <v>3250</v>
      </c>
      <c r="D1501" t="s">
        <v>79</v>
      </c>
      <c r="E1501" s="2" t="str">
        <f>HYPERLINK("capsilon://?command=openfolder&amp;siteaddress=FAM.docvelocity-na8.net&amp;folderid=FXCDDC5482-9464-7BF5-5566-C17383CADA04","FX22038736")</f>
        <v>FX22038736</v>
      </c>
      <c r="F1501" t="s">
        <v>80</v>
      </c>
      <c r="G1501" t="s">
        <v>80</v>
      </c>
      <c r="H1501" t="s">
        <v>81</v>
      </c>
      <c r="I1501" t="s">
        <v>3251</v>
      </c>
      <c r="J1501">
        <v>199</v>
      </c>
      <c r="K1501" t="s">
        <v>83</v>
      </c>
      <c r="L1501" t="s">
        <v>84</v>
      </c>
      <c r="M1501" t="s">
        <v>85</v>
      </c>
      <c r="N1501">
        <v>1</v>
      </c>
      <c r="O1501" s="1">
        <v>44641.454270833332</v>
      </c>
      <c r="P1501" s="1">
        <v>44641.578680555554</v>
      </c>
      <c r="Q1501">
        <v>8146</v>
      </c>
      <c r="R1501">
        <v>2603</v>
      </c>
      <c r="S1501" t="b">
        <v>0</v>
      </c>
      <c r="T1501" t="s">
        <v>86</v>
      </c>
      <c r="U1501" t="b">
        <v>0</v>
      </c>
      <c r="V1501" t="s">
        <v>815</v>
      </c>
      <c r="W1501" s="1">
        <v>44641.578680555554</v>
      </c>
      <c r="X1501">
        <v>1464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199</v>
      </c>
      <c r="AE1501">
        <v>173</v>
      </c>
      <c r="AF1501">
        <v>0</v>
      </c>
      <c r="AG1501">
        <v>5</v>
      </c>
      <c r="AH1501" t="s">
        <v>86</v>
      </c>
      <c r="AI1501" t="s">
        <v>86</v>
      </c>
      <c r="AJ1501" t="s">
        <v>86</v>
      </c>
      <c r="AK1501" t="s">
        <v>86</v>
      </c>
      <c r="AL1501" t="s">
        <v>86</v>
      </c>
      <c r="AM1501" t="s">
        <v>86</v>
      </c>
      <c r="AN1501" t="s">
        <v>86</v>
      </c>
      <c r="AO1501" t="s">
        <v>86</v>
      </c>
      <c r="AP1501" t="s">
        <v>86</v>
      </c>
      <c r="AQ1501" t="s">
        <v>86</v>
      </c>
      <c r="AR1501" t="s">
        <v>86</v>
      </c>
      <c r="AS1501" t="s">
        <v>86</v>
      </c>
      <c r="AT1501" t="s">
        <v>86</v>
      </c>
      <c r="AU1501" t="s">
        <v>86</v>
      </c>
      <c r="AV1501" t="s">
        <v>86</v>
      </c>
      <c r="AW1501" t="s">
        <v>86</v>
      </c>
      <c r="AX1501" t="s">
        <v>86</v>
      </c>
      <c r="AY1501" t="s">
        <v>86</v>
      </c>
      <c r="AZ1501" t="s">
        <v>86</v>
      </c>
      <c r="BA1501" t="s">
        <v>86</v>
      </c>
      <c r="BB1501" t="s">
        <v>86</v>
      </c>
      <c r="BC1501" t="s">
        <v>86</v>
      </c>
      <c r="BD1501" t="s">
        <v>86</v>
      </c>
      <c r="BE1501" t="s">
        <v>86</v>
      </c>
    </row>
    <row r="1502" spans="1:57" x14ac:dyDescent="0.45">
      <c r="A1502" t="s">
        <v>3252</v>
      </c>
      <c r="B1502" t="s">
        <v>77</v>
      </c>
      <c r="C1502" t="s">
        <v>1763</v>
      </c>
      <c r="D1502" t="s">
        <v>79</v>
      </c>
      <c r="E1502" s="2" t="str">
        <f>HYPERLINK("capsilon://?command=openfolder&amp;siteaddress=FAM.docvelocity-na8.net&amp;folderid=FXBF8A5675-175B-CD90-5BCB-95024D990237","FX220212992")</f>
        <v>FX220212992</v>
      </c>
      <c r="F1502" t="s">
        <v>80</v>
      </c>
      <c r="G1502" t="s">
        <v>80</v>
      </c>
      <c r="H1502" t="s">
        <v>81</v>
      </c>
      <c r="I1502" t="s">
        <v>3253</v>
      </c>
      <c r="J1502">
        <v>0</v>
      </c>
      <c r="K1502" t="s">
        <v>83</v>
      </c>
      <c r="L1502" t="s">
        <v>84</v>
      </c>
      <c r="M1502" t="s">
        <v>85</v>
      </c>
      <c r="N1502">
        <v>2</v>
      </c>
      <c r="O1502" s="1">
        <v>44622.507974537039</v>
      </c>
      <c r="P1502" s="1">
        <v>44622.74422453704</v>
      </c>
      <c r="Q1502">
        <v>19660</v>
      </c>
      <c r="R1502">
        <v>752</v>
      </c>
      <c r="S1502" t="b">
        <v>0</v>
      </c>
      <c r="T1502" t="s">
        <v>86</v>
      </c>
      <c r="U1502" t="b">
        <v>0</v>
      </c>
      <c r="V1502" t="s">
        <v>202</v>
      </c>
      <c r="W1502" s="1">
        <v>44622.510277777779</v>
      </c>
      <c r="X1502">
        <v>192</v>
      </c>
      <c r="Y1502">
        <v>47</v>
      </c>
      <c r="Z1502">
        <v>0</v>
      </c>
      <c r="AA1502">
        <v>47</v>
      </c>
      <c r="AB1502">
        <v>0</v>
      </c>
      <c r="AC1502">
        <v>20</v>
      </c>
      <c r="AD1502">
        <v>-47</v>
      </c>
      <c r="AE1502">
        <v>0</v>
      </c>
      <c r="AF1502">
        <v>0</v>
      </c>
      <c r="AG1502">
        <v>0</v>
      </c>
      <c r="AH1502" t="s">
        <v>106</v>
      </c>
      <c r="AI1502" s="1">
        <v>44622.74422453704</v>
      </c>
      <c r="AJ1502">
        <v>498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-47</v>
      </c>
      <c r="AQ1502">
        <v>0</v>
      </c>
      <c r="AR1502">
        <v>0</v>
      </c>
      <c r="AS1502">
        <v>0</v>
      </c>
      <c r="AT1502" t="s">
        <v>86</v>
      </c>
      <c r="AU1502" t="s">
        <v>86</v>
      </c>
      <c r="AV1502" t="s">
        <v>86</v>
      </c>
      <c r="AW1502" t="s">
        <v>86</v>
      </c>
      <c r="AX1502" t="s">
        <v>86</v>
      </c>
      <c r="AY1502" t="s">
        <v>86</v>
      </c>
      <c r="AZ1502" t="s">
        <v>86</v>
      </c>
      <c r="BA1502" t="s">
        <v>86</v>
      </c>
      <c r="BB1502" t="s">
        <v>86</v>
      </c>
      <c r="BC1502" t="s">
        <v>86</v>
      </c>
      <c r="BD1502" t="s">
        <v>86</v>
      </c>
      <c r="BE1502" t="s">
        <v>86</v>
      </c>
    </row>
    <row r="1503" spans="1:57" x14ac:dyDescent="0.45">
      <c r="A1503" t="s">
        <v>3254</v>
      </c>
      <c r="B1503" t="s">
        <v>77</v>
      </c>
      <c r="C1503" t="s">
        <v>3141</v>
      </c>
      <c r="D1503" t="s">
        <v>79</v>
      </c>
      <c r="E1503" s="2" t="str">
        <f>HYPERLINK("capsilon://?command=openfolder&amp;siteaddress=FAM.docvelocity-na8.net&amp;folderid=FXEF074490-5E83-59D3-D98E-0C2DEDB18D7F","FX22033739")</f>
        <v>FX22033739</v>
      </c>
      <c r="F1503" t="s">
        <v>80</v>
      </c>
      <c r="G1503" t="s">
        <v>80</v>
      </c>
      <c r="H1503" t="s">
        <v>81</v>
      </c>
      <c r="I1503" t="s">
        <v>3142</v>
      </c>
      <c r="J1503">
        <v>203</v>
      </c>
      <c r="K1503" t="s">
        <v>83</v>
      </c>
      <c r="L1503" t="s">
        <v>84</v>
      </c>
      <c r="M1503" t="s">
        <v>85</v>
      </c>
      <c r="N1503">
        <v>2</v>
      </c>
      <c r="O1503" s="1">
        <v>44641.456261574072</v>
      </c>
      <c r="P1503" s="1">
        <v>44641.502615740741</v>
      </c>
      <c r="Q1503">
        <v>1907</v>
      </c>
      <c r="R1503">
        <v>2098</v>
      </c>
      <c r="S1503" t="b">
        <v>0</v>
      </c>
      <c r="T1503" t="s">
        <v>86</v>
      </c>
      <c r="U1503" t="b">
        <v>1</v>
      </c>
      <c r="V1503" t="s">
        <v>2996</v>
      </c>
      <c r="W1503" s="1">
        <v>44641.471979166665</v>
      </c>
      <c r="X1503">
        <v>1355</v>
      </c>
      <c r="Y1503">
        <v>167</v>
      </c>
      <c r="Z1503">
        <v>0</v>
      </c>
      <c r="AA1503">
        <v>167</v>
      </c>
      <c r="AB1503">
        <v>0</v>
      </c>
      <c r="AC1503">
        <v>10</v>
      </c>
      <c r="AD1503">
        <v>36</v>
      </c>
      <c r="AE1503">
        <v>0</v>
      </c>
      <c r="AF1503">
        <v>0</v>
      </c>
      <c r="AG1503">
        <v>0</v>
      </c>
      <c r="AH1503" t="s">
        <v>207</v>
      </c>
      <c r="AI1503" s="1">
        <v>44641.502615740741</v>
      </c>
      <c r="AJ1503">
        <v>735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36</v>
      </c>
      <c r="AQ1503">
        <v>0</v>
      </c>
      <c r="AR1503">
        <v>0</v>
      </c>
      <c r="AS1503">
        <v>0</v>
      </c>
      <c r="AT1503" t="s">
        <v>86</v>
      </c>
      <c r="AU1503" t="s">
        <v>86</v>
      </c>
      <c r="AV1503" t="s">
        <v>86</v>
      </c>
      <c r="AW1503" t="s">
        <v>86</v>
      </c>
      <c r="AX1503" t="s">
        <v>86</v>
      </c>
      <c r="AY1503" t="s">
        <v>86</v>
      </c>
      <c r="AZ1503" t="s">
        <v>86</v>
      </c>
      <c r="BA1503" t="s">
        <v>86</v>
      </c>
      <c r="BB1503" t="s">
        <v>86</v>
      </c>
      <c r="BC1503" t="s">
        <v>86</v>
      </c>
      <c r="BD1503" t="s">
        <v>86</v>
      </c>
      <c r="BE1503" t="s">
        <v>86</v>
      </c>
    </row>
    <row r="1504" spans="1:57" x14ac:dyDescent="0.45">
      <c r="A1504" t="s">
        <v>3255</v>
      </c>
      <c r="B1504" t="s">
        <v>77</v>
      </c>
      <c r="C1504" t="s">
        <v>3256</v>
      </c>
      <c r="D1504" t="s">
        <v>79</v>
      </c>
      <c r="E1504" s="2" t="str">
        <f t="shared" ref="E1504:E1515" si="36">HYPERLINK("capsilon://?command=openfolder&amp;siteaddress=FAM.docvelocity-na8.net&amp;folderid=FX90DDBC48-1777-E64D-0B23-A57FA96A3FAF","FX22037691")</f>
        <v>FX22037691</v>
      </c>
      <c r="F1504" t="s">
        <v>80</v>
      </c>
      <c r="G1504" t="s">
        <v>80</v>
      </c>
      <c r="H1504" t="s">
        <v>81</v>
      </c>
      <c r="I1504" t="s">
        <v>3257</v>
      </c>
      <c r="J1504">
        <v>52</v>
      </c>
      <c r="K1504" t="s">
        <v>83</v>
      </c>
      <c r="L1504" t="s">
        <v>84</v>
      </c>
      <c r="M1504" t="s">
        <v>85</v>
      </c>
      <c r="N1504">
        <v>2</v>
      </c>
      <c r="O1504" s="1">
        <v>44641.456377314818</v>
      </c>
      <c r="P1504" s="1">
        <v>44641.544849537036</v>
      </c>
      <c r="Q1504">
        <v>7267</v>
      </c>
      <c r="R1504">
        <v>377</v>
      </c>
      <c r="S1504" t="b">
        <v>0</v>
      </c>
      <c r="T1504" t="s">
        <v>86</v>
      </c>
      <c r="U1504" t="b">
        <v>0</v>
      </c>
      <c r="V1504" t="s">
        <v>1816</v>
      </c>
      <c r="W1504" s="1">
        <v>44641.507395833331</v>
      </c>
      <c r="X1504">
        <v>284</v>
      </c>
      <c r="Y1504">
        <v>38</v>
      </c>
      <c r="Z1504">
        <v>0</v>
      </c>
      <c r="AA1504">
        <v>38</v>
      </c>
      <c r="AB1504">
        <v>0</v>
      </c>
      <c r="AC1504">
        <v>6</v>
      </c>
      <c r="AD1504">
        <v>14</v>
      </c>
      <c r="AE1504">
        <v>0</v>
      </c>
      <c r="AF1504">
        <v>0</v>
      </c>
      <c r="AG1504">
        <v>0</v>
      </c>
      <c r="AH1504" t="s">
        <v>122</v>
      </c>
      <c r="AI1504" s="1">
        <v>44641.544849537036</v>
      </c>
      <c r="AJ1504">
        <v>93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14</v>
      </c>
      <c r="AQ1504">
        <v>0</v>
      </c>
      <c r="AR1504">
        <v>0</v>
      </c>
      <c r="AS1504">
        <v>0</v>
      </c>
      <c r="AT1504" t="s">
        <v>86</v>
      </c>
      <c r="AU1504" t="s">
        <v>86</v>
      </c>
      <c r="AV1504" t="s">
        <v>86</v>
      </c>
      <c r="AW1504" t="s">
        <v>86</v>
      </c>
      <c r="AX1504" t="s">
        <v>86</v>
      </c>
      <c r="AY1504" t="s">
        <v>86</v>
      </c>
      <c r="AZ1504" t="s">
        <v>86</v>
      </c>
      <c r="BA1504" t="s">
        <v>86</v>
      </c>
      <c r="BB1504" t="s">
        <v>86</v>
      </c>
      <c r="BC1504" t="s">
        <v>86</v>
      </c>
      <c r="BD1504" t="s">
        <v>86</v>
      </c>
      <c r="BE1504" t="s">
        <v>86</v>
      </c>
    </row>
    <row r="1505" spans="1:57" x14ac:dyDescent="0.45">
      <c r="A1505" t="s">
        <v>3258</v>
      </c>
      <c r="B1505" t="s">
        <v>77</v>
      </c>
      <c r="C1505" t="s">
        <v>3256</v>
      </c>
      <c r="D1505" t="s">
        <v>79</v>
      </c>
      <c r="E1505" s="2" t="str">
        <f t="shared" si="36"/>
        <v>FX22037691</v>
      </c>
      <c r="F1505" t="s">
        <v>80</v>
      </c>
      <c r="G1505" t="s">
        <v>80</v>
      </c>
      <c r="H1505" t="s">
        <v>81</v>
      </c>
      <c r="I1505" t="s">
        <v>3259</v>
      </c>
      <c r="J1505">
        <v>52</v>
      </c>
      <c r="K1505" t="s">
        <v>83</v>
      </c>
      <c r="L1505" t="s">
        <v>84</v>
      </c>
      <c r="M1505" t="s">
        <v>85</v>
      </c>
      <c r="N1505">
        <v>2</v>
      </c>
      <c r="O1505" s="1">
        <v>44641.45648148148</v>
      </c>
      <c r="P1505" s="1">
        <v>44641.545659722222</v>
      </c>
      <c r="Q1505">
        <v>7367</v>
      </c>
      <c r="R1505">
        <v>338</v>
      </c>
      <c r="S1505" t="b">
        <v>0</v>
      </c>
      <c r="T1505" t="s">
        <v>86</v>
      </c>
      <c r="U1505" t="b">
        <v>0</v>
      </c>
      <c r="V1505" t="s">
        <v>1841</v>
      </c>
      <c r="W1505" s="1">
        <v>44641.507928240739</v>
      </c>
      <c r="X1505">
        <v>263</v>
      </c>
      <c r="Y1505">
        <v>47</v>
      </c>
      <c r="Z1505">
        <v>0</v>
      </c>
      <c r="AA1505">
        <v>47</v>
      </c>
      <c r="AB1505">
        <v>0</v>
      </c>
      <c r="AC1505">
        <v>8</v>
      </c>
      <c r="AD1505">
        <v>5</v>
      </c>
      <c r="AE1505">
        <v>0</v>
      </c>
      <c r="AF1505">
        <v>0</v>
      </c>
      <c r="AG1505">
        <v>0</v>
      </c>
      <c r="AH1505" t="s">
        <v>122</v>
      </c>
      <c r="AI1505" s="1">
        <v>44641.545659722222</v>
      </c>
      <c r="AJ1505">
        <v>69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5</v>
      </c>
      <c r="AQ1505">
        <v>0</v>
      </c>
      <c r="AR1505">
        <v>0</v>
      </c>
      <c r="AS1505">
        <v>0</v>
      </c>
      <c r="AT1505" t="s">
        <v>86</v>
      </c>
      <c r="AU1505" t="s">
        <v>86</v>
      </c>
      <c r="AV1505" t="s">
        <v>86</v>
      </c>
      <c r="AW1505" t="s">
        <v>86</v>
      </c>
      <c r="AX1505" t="s">
        <v>86</v>
      </c>
      <c r="AY1505" t="s">
        <v>86</v>
      </c>
      <c r="AZ1505" t="s">
        <v>86</v>
      </c>
      <c r="BA1505" t="s">
        <v>86</v>
      </c>
      <c r="BB1505" t="s">
        <v>86</v>
      </c>
      <c r="BC1505" t="s">
        <v>86</v>
      </c>
      <c r="BD1505" t="s">
        <v>86</v>
      </c>
      <c r="BE1505" t="s">
        <v>86</v>
      </c>
    </row>
    <row r="1506" spans="1:57" x14ac:dyDescent="0.45">
      <c r="A1506" t="s">
        <v>3260</v>
      </c>
      <c r="B1506" t="s">
        <v>77</v>
      </c>
      <c r="C1506" t="s">
        <v>3256</v>
      </c>
      <c r="D1506" t="s">
        <v>79</v>
      </c>
      <c r="E1506" s="2" t="str">
        <f t="shared" si="36"/>
        <v>FX22037691</v>
      </c>
      <c r="F1506" t="s">
        <v>80</v>
      </c>
      <c r="G1506" t="s">
        <v>80</v>
      </c>
      <c r="H1506" t="s">
        <v>81</v>
      </c>
      <c r="I1506" t="s">
        <v>3261</v>
      </c>
      <c r="J1506">
        <v>52</v>
      </c>
      <c r="K1506" t="s">
        <v>83</v>
      </c>
      <c r="L1506" t="s">
        <v>84</v>
      </c>
      <c r="M1506" t="s">
        <v>85</v>
      </c>
      <c r="N1506">
        <v>2</v>
      </c>
      <c r="O1506" s="1">
        <v>44641.456516203703</v>
      </c>
      <c r="P1506" s="1">
        <v>44641.547175925924</v>
      </c>
      <c r="Q1506">
        <v>7333</v>
      </c>
      <c r="R1506">
        <v>500</v>
      </c>
      <c r="S1506" t="b">
        <v>0</v>
      </c>
      <c r="T1506" t="s">
        <v>86</v>
      </c>
      <c r="U1506" t="b">
        <v>0</v>
      </c>
      <c r="V1506" t="s">
        <v>2086</v>
      </c>
      <c r="W1506" s="1">
        <v>44641.508912037039</v>
      </c>
      <c r="X1506">
        <v>309</v>
      </c>
      <c r="Y1506">
        <v>41</v>
      </c>
      <c r="Z1506">
        <v>0</v>
      </c>
      <c r="AA1506">
        <v>41</v>
      </c>
      <c r="AB1506">
        <v>0</v>
      </c>
      <c r="AC1506">
        <v>7</v>
      </c>
      <c r="AD1506">
        <v>11</v>
      </c>
      <c r="AE1506">
        <v>0</v>
      </c>
      <c r="AF1506">
        <v>0</v>
      </c>
      <c r="AG1506">
        <v>0</v>
      </c>
      <c r="AH1506" t="s">
        <v>207</v>
      </c>
      <c r="AI1506" s="1">
        <v>44641.547175925924</v>
      </c>
      <c r="AJ1506">
        <v>191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11</v>
      </c>
      <c r="AQ1506">
        <v>0</v>
      </c>
      <c r="AR1506">
        <v>0</v>
      </c>
      <c r="AS1506">
        <v>0</v>
      </c>
      <c r="AT1506" t="s">
        <v>86</v>
      </c>
      <c r="AU1506" t="s">
        <v>86</v>
      </c>
      <c r="AV1506" t="s">
        <v>86</v>
      </c>
      <c r="AW1506" t="s">
        <v>86</v>
      </c>
      <c r="AX1506" t="s">
        <v>86</v>
      </c>
      <c r="AY1506" t="s">
        <v>86</v>
      </c>
      <c r="AZ1506" t="s">
        <v>86</v>
      </c>
      <c r="BA1506" t="s">
        <v>86</v>
      </c>
      <c r="BB1506" t="s">
        <v>86</v>
      </c>
      <c r="BC1506" t="s">
        <v>86</v>
      </c>
      <c r="BD1506" t="s">
        <v>86</v>
      </c>
      <c r="BE1506" t="s">
        <v>86</v>
      </c>
    </row>
    <row r="1507" spans="1:57" x14ac:dyDescent="0.45">
      <c r="A1507" t="s">
        <v>3262</v>
      </c>
      <c r="B1507" t="s">
        <v>77</v>
      </c>
      <c r="C1507" t="s">
        <v>3256</v>
      </c>
      <c r="D1507" t="s">
        <v>79</v>
      </c>
      <c r="E1507" s="2" t="str">
        <f t="shared" si="36"/>
        <v>FX22037691</v>
      </c>
      <c r="F1507" t="s">
        <v>80</v>
      </c>
      <c r="G1507" t="s">
        <v>80</v>
      </c>
      <c r="H1507" t="s">
        <v>81</v>
      </c>
      <c r="I1507" t="s">
        <v>3263</v>
      </c>
      <c r="J1507">
        <v>52</v>
      </c>
      <c r="K1507" t="s">
        <v>83</v>
      </c>
      <c r="L1507" t="s">
        <v>84</v>
      </c>
      <c r="M1507" t="s">
        <v>85</v>
      </c>
      <c r="N1507">
        <v>2</v>
      </c>
      <c r="O1507" s="1">
        <v>44641.456631944442</v>
      </c>
      <c r="P1507" s="1">
        <v>44641.546435185184</v>
      </c>
      <c r="Q1507">
        <v>7438</v>
      </c>
      <c r="R1507">
        <v>321</v>
      </c>
      <c r="S1507" t="b">
        <v>0</v>
      </c>
      <c r="T1507" t="s">
        <v>86</v>
      </c>
      <c r="U1507" t="b">
        <v>0</v>
      </c>
      <c r="V1507" t="s">
        <v>1787</v>
      </c>
      <c r="W1507" s="1">
        <v>44641.508321759262</v>
      </c>
      <c r="X1507">
        <v>255</v>
      </c>
      <c r="Y1507">
        <v>38</v>
      </c>
      <c r="Z1507">
        <v>0</v>
      </c>
      <c r="AA1507">
        <v>38</v>
      </c>
      <c r="AB1507">
        <v>0</v>
      </c>
      <c r="AC1507">
        <v>7</v>
      </c>
      <c r="AD1507">
        <v>14</v>
      </c>
      <c r="AE1507">
        <v>0</v>
      </c>
      <c r="AF1507">
        <v>0</v>
      </c>
      <c r="AG1507">
        <v>0</v>
      </c>
      <c r="AH1507" t="s">
        <v>122</v>
      </c>
      <c r="AI1507" s="1">
        <v>44641.546435185184</v>
      </c>
      <c r="AJ1507">
        <v>66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14</v>
      </c>
      <c r="AQ1507">
        <v>0</v>
      </c>
      <c r="AR1507">
        <v>0</v>
      </c>
      <c r="AS1507">
        <v>0</v>
      </c>
      <c r="AT1507" t="s">
        <v>86</v>
      </c>
      <c r="AU1507" t="s">
        <v>86</v>
      </c>
      <c r="AV1507" t="s">
        <v>86</v>
      </c>
      <c r="AW1507" t="s">
        <v>86</v>
      </c>
      <c r="AX1507" t="s">
        <v>86</v>
      </c>
      <c r="AY1507" t="s">
        <v>86</v>
      </c>
      <c r="AZ1507" t="s">
        <v>86</v>
      </c>
      <c r="BA1507" t="s">
        <v>86</v>
      </c>
      <c r="BB1507" t="s">
        <v>86</v>
      </c>
      <c r="BC1507" t="s">
        <v>86</v>
      </c>
      <c r="BD1507" t="s">
        <v>86</v>
      </c>
      <c r="BE1507" t="s">
        <v>86</v>
      </c>
    </row>
    <row r="1508" spans="1:57" x14ac:dyDescent="0.45">
      <c r="A1508" t="s">
        <v>3264</v>
      </c>
      <c r="B1508" t="s">
        <v>77</v>
      </c>
      <c r="C1508" t="s">
        <v>3256</v>
      </c>
      <c r="D1508" t="s">
        <v>79</v>
      </c>
      <c r="E1508" s="2" t="str">
        <f t="shared" si="36"/>
        <v>FX22037691</v>
      </c>
      <c r="F1508" t="s">
        <v>80</v>
      </c>
      <c r="G1508" t="s">
        <v>80</v>
      </c>
      <c r="H1508" t="s">
        <v>81</v>
      </c>
      <c r="I1508" t="s">
        <v>3265</v>
      </c>
      <c r="J1508">
        <v>44</v>
      </c>
      <c r="K1508" t="s">
        <v>83</v>
      </c>
      <c r="L1508" t="s">
        <v>84</v>
      </c>
      <c r="M1508" t="s">
        <v>85</v>
      </c>
      <c r="N1508">
        <v>2</v>
      </c>
      <c r="O1508" s="1">
        <v>44641.456736111111</v>
      </c>
      <c r="P1508" s="1">
        <v>44641.547407407408</v>
      </c>
      <c r="Q1508">
        <v>7649</v>
      </c>
      <c r="R1508">
        <v>185</v>
      </c>
      <c r="S1508" t="b">
        <v>0</v>
      </c>
      <c r="T1508" t="s">
        <v>86</v>
      </c>
      <c r="U1508" t="b">
        <v>0</v>
      </c>
      <c r="V1508" t="s">
        <v>2617</v>
      </c>
      <c r="W1508" s="1">
        <v>44641.507256944446</v>
      </c>
      <c r="X1508">
        <v>102</v>
      </c>
      <c r="Y1508">
        <v>36</v>
      </c>
      <c r="Z1508">
        <v>0</v>
      </c>
      <c r="AA1508">
        <v>36</v>
      </c>
      <c r="AB1508">
        <v>0</v>
      </c>
      <c r="AC1508">
        <v>2</v>
      </c>
      <c r="AD1508">
        <v>8</v>
      </c>
      <c r="AE1508">
        <v>0</v>
      </c>
      <c r="AF1508">
        <v>0</v>
      </c>
      <c r="AG1508">
        <v>0</v>
      </c>
      <c r="AH1508" t="s">
        <v>122</v>
      </c>
      <c r="AI1508" s="1">
        <v>44641.547407407408</v>
      </c>
      <c r="AJ1508">
        <v>83</v>
      </c>
      <c r="AK1508">
        <v>3</v>
      </c>
      <c r="AL1508">
        <v>0</v>
      </c>
      <c r="AM1508">
        <v>3</v>
      </c>
      <c r="AN1508">
        <v>0</v>
      </c>
      <c r="AO1508">
        <v>2</v>
      </c>
      <c r="AP1508">
        <v>5</v>
      </c>
      <c r="AQ1508">
        <v>0</v>
      </c>
      <c r="AR1508">
        <v>0</v>
      </c>
      <c r="AS1508">
        <v>0</v>
      </c>
      <c r="AT1508" t="s">
        <v>86</v>
      </c>
      <c r="AU1508" t="s">
        <v>86</v>
      </c>
      <c r="AV1508" t="s">
        <v>86</v>
      </c>
      <c r="AW1508" t="s">
        <v>86</v>
      </c>
      <c r="AX1508" t="s">
        <v>86</v>
      </c>
      <c r="AY1508" t="s">
        <v>86</v>
      </c>
      <c r="AZ1508" t="s">
        <v>86</v>
      </c>
      <c r="BA1508" t="s">
        <v>86</v>
      </c>
      <c r="BB1508" t="s">
        <v>86</v>
      </c>
      <c r="BC1508" t="s">
        <v>86</v>
      </c>
      <c r="BD1508" t="s">
        <v>86</v>
      </c>
      <c r="BE1508" t="s">
        <v>86</v>
      </c>
    </row>
    <row r="1509" spans="1:57" x14ac:dyDescent="0.45">
      <c r="A1509" t="s">
        <v>3266</v>
      </c>
      <c r="B1509" t="s">
        <v>77</v>
      </c>
      <c r="C1509" t="s">
        <v>3256</v>
      </c>
      <c r="D1509" t="s">
        <v>79</v>
      </c>
      <c r="E1509" s="2" t="str">
        <f t="shared" si="36"/>
        <v>FX22037691</v>
      </c>
      <c r="F1509" t="s">
        <v>80</v>
      </c>
      <c r="G1509" t="s">
        <v>80</v>
      </c>
      <c r="H1509" t="s">
        <v>81</v>
      </c>
      <c r="I1509" t="s">
        <v>3267</v>
      </c>
      <c r="J1509">
        <v>44</v>
      </c>
      <c r="K1509" t="s">
        <v>83</v>
      </c>
      <c r="L1509" t="s">
        <v>84</v>
      </c>
      <c r="M1509" t="s">
        <v>85</v>
      </c>
      <c r="N1509">
        <v>2</v>
      </c>
      <c r="O1509" s="1">
        <v>44641.456793981481</v>
      </c>
      <c r="P1509" s="1">
        <v>44641.548738425925</v>
      </c>
      <c r="Q1509">
        <v>7618</v>
      </c>
      <c r="R1509">
        <v>326</v>
      </c>
      <c r="S1509" t="b">
        <v>0</v>
      </c>
      <c r="T1509" t="s">
        <v>86</v>
      </c>
      <c r="U1509" t="b">
        <v>0</v>
      </c>
      <c r="V1509" t="s">
        <v>1895</v>
      </c>
      <c r="W1509" s="1">
        <v>44641.508449074077</v>
      </c>
      <c r="X1509">
        <v>192</v>
      </c>
      <c r="Y1509">
        <v>39</v>
      </c>
      <c r="Z1509">
        <v>0</v>
      </c>
      <c r="AA1509">
        <v>39</v>
      </c>
      <c r="AB1509">
        <v>0</v>
      </c>
      <c r="AC1509">
        <v>4</v>
      </c>
      <c r="AD1509">
        <v>5</v>
      </c>
      <c r="AE1509">
        <v>0</v>
      </c>
      <c r="AF1509">
        <v>0</v>
      </c>
      <c r="AG1509">
        <v>0</v>
      </c>
      <c r="AH1509" t="s">
        <v>207</v>
      </c>
      <c r="AI1509" s="1">
        <v>44641.548738425925</v>
      </c>
      <c r="AJ1509">
        <v>134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5</v>
      </c>
      <c r="AQ1509">
        <v>0</v>
      </c>
      <c r="AR1509">
        <v>0</v>
      </c>
      <c r="AS1509">
        <v>0</v>
      </c>
      <c r="AT1509" t="s">
        <v>86</v>
      </c>
      <c r="AU1509" t="s">
        <v>86</v>
      </c>
      <c r="AV1509" t="s">
        <v>86</v>
      </c>
      <c r="AW1509" t="s">
        <v>86</v>
      </c>
      <c r="AX1509" t="s">
        <v>86</v>
      </c>
      <c r="AY1509" t="s">
        <v>86</v>
      </c>
      <c r="AZ1509" t="s">
        <v>86</v>
      </c>
      <c r="BA1509" t="s">
        <v>86</v>
      </c>
      <c r="BB1509" t="s">
        <v>86</v>
      </c>
      <c r="BC1509" t="s">
        <v>86</v>
      </c>
      <c r="BD1509" t="s">
        <v>86</v>
      </c>
      <c r="BE1509" t="s">
        <v>86</v>
      </c>
    </row>
    <row r="1510" spans="1:57" x14ac:dyDescent="0.45">
      <c r="A1510" t="s">
        <v>3268</v>
      </c>
      <c r="B1510" t="s">
        <v>77</v>
      </c>
      <c r="C1510" t="s">
        <v>3256</v>
      </c>
      <c r="D1510" t="s">
        <v>79</v>
      </c>
      <c r="E1510" s="2" t="str">
        <f t="shared" si="36"/>
        <v>FX22037691</v>
      </c>
      <c r="F1510" t="s">
        <v>80</v>
      </c>
      <c r="G1510" t="s">
        <v>80</v>
      </c>
      <c r="H1510" t="s">
        <v>81</v>
      </c>
      <c r="I1510" t="s">
        <v>3269</v>
      </c>
      <c r="J1510">
        <v>0</v>
      </c>
      <c r="K1510" t="s">
        <v>83</v>
      </c>
      <c r="L1510" t="s">
        <v>84</v>
      </c>
      <c r="M1510" t="s">
        <v>85</v>
      </c>
      <c r="N1510">
        <v>2</v>
      </c>
      <c r="O1510" s="1">
        <v>44641.456817129627</v>
      </c>
      <c r="P1510" s="1">
        <v>44641.549456018518</v>
      </c>
      <c r="Q1510">
        <v>7549</v>
      </c>
      <c r="R1510">
        <v>455</v>
      </c>
      <c r="S1510" t="b">
        <v>0</v>
      </c>
      <c r="T1510" t="s">
        <v>86</v>
      </c>
      <c r="U1510" t="b">
        <v>0</v>
      </c>
      <c r="V1510" t="s">
        <v>2617</v>
      </c>
      <c r="W1510" s="1">
        <v>44641.510497685187</v>
      </c>
      <c r="X1510">
        <v>279</v>
      </c>
      <c r="Y1510">
        <v>37</v>
      </c>
      <c r="Z1510">
        <v>0</v>
      </c>
      <c r="AA1510">
        <v>37</v>
      </c>
      <c r="AB1510">
        <v>0</v>
      </c>
      <c r="AC1510">
        <v>29</v>
      </c>
      <c r="AD1510">
        <v>-37</v>
      </c>
      <c r="AE1510">
        <v>0</v>
      </c>
      <c r="AF1510">
        <v>0</v>
      </c>
      <c r="AG1510">
        <v>0</v>
      </c>
      <c r="AH1510" t="s">
        <v>122</v>
      </c>
      <c r="AI1510" s="1">
        <v>44641.549456018518</v>
      </c>
      <c r="AJ1510">
        <v>176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-37</v>
      </c>
      <c r="AQ1510">
        <v>0</v>
      </c>
      <c r="AR1510">
        <v>0</v>
      </c>
      <c r="AS1510">
        <v>0</v>
      </c>
      <c r="AT1510" t="s">
        <v>86</v>
      </c>
      <c r="AU1510" t="s">
        <v>86</v>
      </c>
      <c r="AV1510" t="s">
        <v>86</v>
      </c>
      <c r="AW1510" t="s">
        <v>86</v>
      </c>
      <c r="AX1510" t="s">
        <v>86</v>
      </c>
      <c r="AY1510" t="s">
        <v>86</v>
      </c>
      <c r="AZ1510" t="s">
        <v>86</v>
      </c>
      <c r="BA1510" t="s">
        <v>86</v>
      </c>
      <c r="BB1510" t="s">
        <v>86</v>
      </c>
      <c r="BC1510" t="s">
        <v>86</v>
      </c>
      <c r="BD1510" t="s">
        <v>86</v>
      </c>
      <c r="BE1510" t="s">
        <v>86</v>
      </c>
    </row>
    <row r="1511" spans="1:57" x14ac:dyDescent="0.45">
      <c r="A1511" t="s">
        <v>3270</v>
      </c>
      <c r="B1511" t="s">
        <v>77</v>
      </c>
      <c r="C1511" t="s">
        <v>3256</v>
      </c>
      <c r="D1511" t="s">
        <v>79</v>
      </c>
      <c r="E1511" s="2" t="str">
        <f t="shared" si="36"/>
        <v>FX22037691</v>
      </c>
      <c r="F1511" t="s">
        <v>80</v>
      </c>
      <c r="G1511" t="s">
        <v>80</v>
      </c>
      <c r="H1511" t="s">
        <v>81</v>
      </c>
      <c r="I1511" t="s">
        <v>3271</v>
      </c>
      <c r="J1511">
        <v>28</v>
      </c>
      <c r="K1511" t="s">
        <v>83</v>
      </c>
      <c r="L1511" t="s">
        <v>84</v>
      </c>
      <c r="M1511" t="s">
        <v>85</v>
      </c>
      <c r="N1511">
        <v>2</v>
      </c>
      <c r="O1511" s="1">
        <v>44641.457141203704</v>
      </c>
      <c r="P1511" s="1">
        <v>44641.55327546296</v>
      </c>
      <c r="Q1511">
        <v>7581</v>
      </c>
      <c r="R1511">
        <v>725</v>
      </c>
      <c r="S1511" t="b">
        <v>0</v>
      </c>
      <c r="T1511" t="s">
        <v>86</v>
      </c>
      <c r="U1511" t="b">
        <v>0</v>
      </c>
      <c r="V1511" t="s">
        <v>1816</v>
      </c>
      <c r="W1511" s="1">
        <v>44641.511273148149</v>
      </c>
      <c r="X1511">
        <v>334</v>
      </c>
      <c r="Y1511">
        <v>21</v>
      </c>
      <c r="Z1511">
        <v>0</v>
      </c>
      <c r="AA1511">
        <v>21</v>
      </c>
      <c r="AB1511">
        <v>0</v>
      </c>
      <c r="AC1511">
        <v>6</v>
      </c>
      <c r="AD1511">
        <v>7</v>
      </c>
      <c r="AE1511">
        <v>0</v>
      </c>
      <c r="AF1511">
        <v>0</v>
      </c>
      <c r="AG1511">
        <v>0</v>
      </c>
      <c r="AH1511" t="s">
        <v>207</v>
      </c>
      <c r="AI1511" s="1">
        <v>44641.55327546296</v>
      </c>
      <c r="AJ1511">
        <v>391</v>
      </c>
      <c r="AK1511">
        <v>1</v>
      </c>
      <c r="AL1511">
        <v>0</v>
      </c>
      <c r="AM1511">
        <v>1</v>
      </c>
      <c r="AN1511">
        <v>0</v>
      </c>
      <c r="AO1511">
        <v>1</v>
      </c>
      <c r="AP1511">
        <v>6</v>
      </c>
      <c r="AQ1511">
        <v>0</v>
      </c>
      <c r="AR1511">
        <v>0</v>
      </c>
      <c r="AS1511">
        <v>0</v>
      </c>
      <c r="AT1511" t="s">
        <v>86</v>
      </c>
      <c r="AU1511" t="s">
        <v>86</v>
      </c>
      <c r="AV1511" t="s">
        <v>86</v>
      </c>
      <c r="AW1511" t="s">
        <v>86</v>
      </c>
      <c r="AX1511" t="s">
        <v>86</v>
      </c>
      <c r="AY1511" t="s">
        <v>86</v>
      </c>
      <c r="AZ1511" t="s">
        <v>86</v>
      </c>
      <c r="BA1511" t="s">
        <v>86</v>
      </c>
      <c r="BB1511" t="s">
        <v>86</v>
      </c>
      <c r="BC1511" t="s">
        <v>86</v>
      </c>
      <c r="BD1511" t="s">
        <v>86</v>
      </c>
      <c r="BE1511" t="s">
        <v>86</v>
      </c>
    </row>
    <row r="1512" spans="1:57" x14ac:dyDescent="0.45">
      <c r="A1512" t="s">
        <v>3272</v>
      </c>
      <c r="B1512" t="s">
        <v>77</v>
      </c>
      <c r="C1512" t="s">
        <v>3256</v>
      </c>
      <c r="D1512" t="s">
        <v>79</v>
      </c>
      <c r="E1512" s="2" t="str">
        <f t="shared" si="36"/>
        <v>FX22037691</v>
      </c>
      <c r="F1512" t="s">
        <v>80</v>
      </c>
      <c r="G1512" t="s">
        <v>80</v>
      </c>
      <c r="H1512" t="s">
        <v>81</v>
      </c>
      <c r="I1512" t="s">
        <v>3273</v>
      </c>
      <c r="J1512">
        <v>28</v>
      </c>
      <c r="K1512" t="s">
        <v>83</v>
      </c>
      <c r="L1512" t="s">
        <v>84</v>
      </c>
      <c r="M1512" t="s">
        <v>85</v>
      </c>
      <c r="N1512">
        <v>2</v>
      </c>
      <c r="O1512" s="1">
        <v>44641.457175925927</v>
      </c>
      <c r="P1512" s="1">
        <v>44641.55</v>
      </c>
      <c r="Q1512">
        <v>7899</v>
      </c>
      <c r="R1512">
        <v>121</v>
      </c>
      <c r="S1512" t="b">
        <v>0</v>
      </c>
      <c r="T1512" t="s">
        <v>86</v>
      </c>
      <c r="U1512" t="b">
        <v>0</v>
      </c>
      <c r="V1512" t="s">
        <v>1787</v>
      </c>
      <c r="W1512" s="1">
        <v>44641.509201388886</v>
      </c>
      <c r="X1512">
        <v>75</v>
      </c>
      <c r="Y1512">
        <v>21</v>
      </c>
      <c r="Z1512">
        <v>0</v>
      </c>
      <c r="AA1512">
        <v>21</v>
      </c>
      <c r="AB1512">
        <v>0</v>
      </c>
      <c r="AC1512">
        <v>0</v>
      </c>
      <c r="AD1512">
        <v>7</v>
      </c>
      <c r="AE1512">
        <v>0</v>
      </c>
      <c r="AF1512">
        <v>0</v>
      </c>
      <c r="AG1512">
        <v>0</v>
      </c>
      <c r="AH1512" t="s">
        <v>122</v>
      </c>
      <c r="AI1512" s="1">
        <v>44641.55</v>
      </c>
      <c r="AJ1512">
        <v>46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7</v>
      </c>
      <c r="AQ1512">
        <v>0</v>
      </c>
      <c r="AR1512">
        <v>0</v>
      </c>
      <c r="AS1512">
        <v>0</v>
      </c>
      <c r="AT1512" t="s">
        <v>86</v>
      </c>
      <c r="AU1512" t="s">
        <v>86</v>
      </c>
      <c r="AV1512" t="s">
        <v>86</v>
      </c>
      <c r="AW1512" t="s">
        <v>86</v>
      </c>
      <c r="AX1512" t="s">
        <v>86</v>
      </c>
      <c r="AY1512" t="s">
        <v>86</v>
      </c>
      <c r="AZ1512" t="s">
        <v>86</v>
      </c>
      <c r="BA1512" t="s">
        <v>86</v>
      </c>
      <c r="BB1512" t="s">
        <v>86</v>
      </c>
      <c r="BC1512" t="s">
        <v>86</v>
      </c>
      <c r="BD1512" t="s">
        <v>86</v>
      </c>
      <c r="BE1512" t="s">
        <v>86</v>
      </c>
    </row>
    <row r="1513" spans="1:57" x14ac:dyDescent="0.45">
      <c r="A1513" t="s">
        <v>3274</v>
      </c>
      <c r="B1513" t="s">
        <v>77</v>
      </c>
      <c r="C1513" t="s">
        <v>3256</v>
      </c>
      <c r="D1513" t="s">
        <v>79</v>
      </c>
      <c r="E1513" s="2" t="str">
        <f t="shared" si="36"/>
        <v>FX22037691</v>
      </c>
      <c r="F1513" t="s">
        <v>80</v>
      </c>
      <c r="G1513" t="s">
        <v>80</v>
      </c>
      <c r="H1513" t="s">
        <v>81</v>
      </c>
      <c r="I1513" t="s">
        <v>3275</v>
      </c>
      <c r="J1513">
        <v>28</v>
      </c>
      <c r="K1513" t="s">
        <v>83</v>
      </c>
      <c r="L1513" t="s">
        <v>84</v>
      </c>
      <c r="M1513" t="s">
        <v>85</v>
      </c>
      <c r="N1513">
        <v>2</v>
      </c>
      <c r="O1513" s="1">
        <v>44641.457337962966</v>
      </c>
      <c r="P1513" s="1">
        <v>44641.551041666666</v>
      </c>
      <c r="Q1513">
        <v>7836</v>
      </c>
      <c r="R1513">
        <v>260</v>
      </c>
      <c r="S1513" t="b">
        <v>0</v>
      </c>
      <c r="T1513" t="s">
        <v>86</v>
      </c>
      <c r="U1513" t="b">
        <v>0</v>
      </c>
      <c r="V1513" t="s">
        <v>1895</v>
      </c>
      <c r="W1513" s="1">
        <v>44641.510439814818</v>
      </c>
      <c r="X1513">
        <v>171</v>
      </c>
      <c r="Y1513">
        <v>21</v>
      </c>
      <c r="Z1513">
        <v>0</v>
      </c>
      <c r="AA1513">
        <v>21</v>
      </c>
      <c r="AB1513">
        <v>0</v>
      </c>
      <c r="AC1513">
        <v>1</v>
      </c>
      <c r="AD1513">
        <v>7</v>
      </c>
      <c r="AE1513">
        <v>0</v>
      </c>
      <c r="AF1513">
        <v>0</v>
      </c>
      <c r="AG1513">
        <v>0</v>
      </c>
      <c r="AH1513" t="s">
        <v>122</v>
      </c>
      <c r="AI1513" s="1">
        <v>44641.551041666666</v>
      </c>
      <c r="AJ1513">
        <v>89</v>
      </c>
      <c r="AK1513">
        <v>3</v>
      </c>
      <c r="AL1513">
        <v>0</v>
      </c>
      <c r="AM1513">
        <v>3</v>
      </c>
      <c r="AN1513">
        <v>0</v>
      </c>
      <c r="AO1513">
        <v>2</v>
      </c>
      <c r="AP1513">
        <v>4</v>
      </c>
      <c r="AQ1513">
        <v>0</v>
      </c>
      <c r="AR1513">
        <v>0</v>
      </c>
      <c r="AS1513">
        <v>0</v>
      </c>
      <c r="AT1513" t="s">
        <v>86</v>
      </c>
      <c r="AU1513" t="s">
        <v>86</v>
      </c>
      <c r="AV1513" t="s">
        <v>86</v>
      </c>
      <c r="AW1513" t="s">
        <v>86</v>
      </c>
      <c r="AX1513" t="s">
        <v>86</v>
      </c>
      <c r="AY1513" t="s">
        <v>86</v>
      </c>
      <c r="AZ1513" t="s">
        <v>86</v>
      </c>
      <c r="BA1513" t="s">
        <v>86</v>
      </c>
      <c r="BB1513" t="s">
        <v>86</v>
      </c>
      <c r="BC1513" t="s">
        <v>86</v>
      </c>
      <c r="BD1513" t="s">
        <v>86</v>
      </c>
      <c r="BE1513" t="s">
        <v>86</v>
      </c>
    </row>
    <row r="1514" spans="1:57" x14ac:dyDescent="0.45">
      <c r="A1514" t="s">
        <v>3276</v>
      </c>
      <c r="B1514" t="s">
        <v>77</v>
      </c>
      <c r="C1514" t="s">
        <v>3256</v>
      </c>
      <c r="D1514" t="s">
        <v>79</v>
      </c>
      <c r="E1514" s="2" t="str">
        <f t="shared" si="36"/>
        <v>FX22037691</v>
      </c>
      <c r="F1514" t="s">
        <v>80</v>
      </c>
      <c r="G1514" t="s">
        <v>80</v>
      </c>
      <c r="H1514" t="s">
        <v>81</v>
      </c>
      <c r="I1514" t="s">
        <v>3277</v>
      </c>
      <c r="J1514">
        <v>28</v>
      </c>
      <c r="K1514" t="s">
        <v>83</v>
      </c>
      <c r="L1514" t="s">
        <v>84</v>
      </c>
      <c r="M1514" t="s">
        <v>85</v>
      </c>
      <c r="N1514">
        <v>2</v>
      </c>
      <c r="O1514" s="1">
        <v>44641.457372685189</v>
      </c>
      <c r="P1514" s="1">
        <v>44641.55190972222</v>
      </c>
      <c r="Q1514">
        <v>7612</v>
      </c>
      <c r="R1514">
        <v>556</v>
      </c>
      <c r="S1514" t="b">
        <v>0</v>
      </c>
      <c r="T1514" t="s">
        <v>86</v>
      </c>
      <c r="U1514" t="b">
        <v>0</v>
      </c>
      <c r="V1514" t="s">
        <v>2617</v>
      </c>
      <c r="W1514" s="1">
        <v>44641.514641203707</v>
      </c>
      <c r="X1514">
        <v>337</v>
      </c>
      <c r="Y1514">
        <v>21</v>
      </c>
      <c r="Z1514">
        <v>0</v>
      </c>
      <c r="AA1514">
        <v>21</v>
      </c>
      <c r="AB1514">
        <v>0</v>
      </c>
      <c r="AC1514">
        <v>17</v>
      </c>
      <c r="AD1514">
        <v>7</v>
      </c>
      <c r="AE1514">
        <v>0</v>
      </c>
      <c r="AF1514">
        <v>0</v>
      </c>
      <c r="AG1514">
        <v>0</v>
      </c>
      <c r="AH1514" t="s">
        <v>122</v>
      </c>
      <c r="AI1514" s="1">
        <v>44641.55190972222</v>
      </c>
      <c r="AJ1514">
        <v>74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7</v>
      </c>
      <c r="AQ1514">
        <v>0</v>
      </c>
      <c r="AR1514">
        <v>0</v>
      </c>
      <c r="AS1514">
        <v>0</v>
      </c>
      <c r="AT1514" t="s">
        <v>86</v>
      </c>
      <c r="AU1514" t="s">
        <v>86</v>
      </c>
      <c r="AV1514" t="s">
        <v>86</v>
      </c>
      <c r="AW1514" t="s">
        <v>86</v>
      </c>
      <c r="AX1514" t="s">
        <v>86</v>
      </c>
      <c r="AY1514" t="s">
        <v>86</v>
      </c>
      <c r="AZ1514" t="s">
        <v>86</v>
      </c>
      <c r="BA1514" t="s">
        <v>86</v>
      </c>
      <c r="BB1514" t="s">
        <v>86</v>
      </c>
      <c r="BC1514" t="s">
        <v>86</v>
      </c>
      <c r="BD1514" t="s">
        <v>86</v>
      </c>
      <c r="BE1514" t="s">
        <v>86</v>
      </c>
    </row>
    <row r="1515" spans="1:57" x14ac:dyDescent="0.45">
      <c r="A1515" t="s">
        <v>3278</v>
      </c>
      <c r="B1515" t="s">
        <v>77</v>
      </c>
      <c r="C1515" t="s">
        <v>3256</v>
      </c>
      <c r="D1515" t="s">
        <v>79</v>
      </c>
      <c r="E1515" s="2" t="str">
        <f t="shared" si="36"/>
        <v>FX22037691</v>
      </c>
      <c r="F1515" t="s">
        <v>80</v>
      </c>
      <c r="G1515" t="s">
        <v>80</v>
      </c>
      <c r="H1515" t="s">
        <v>81</v>
      </c>
      <c r="I1515" t="s">
        <v>3279</v>
      </c>
      <c r="J1515">
        <v>28</v>
      </c>
      <c r="K1515" t="s">
        <v>83</v>
      </c>
      <c r="L1515" t="s">
        <v>84</v>
      </c>
      <c r="M1515" t="s">
        <v>85</v>
      </c>
      <c r="N1515">
        <v>2</v>
      </c>
      <c r="O1515" s="1">
        <v>44641.457604166666</v>
      </c>
      <c r="P1515" s="1">
        <v>44641.552337962959</v>
      </c>
      <c r="Q1515">
        <v>8053</v>
      </c>
      <c r="R1515">
        <v>132</v>
      </c>
      <c r="S1515" t="b">
        <v>0</v>
      </c>
      <c r="T1515" t="s">
        <v>86</v>
      </c>
      <c r="U1515" t="b">
        <v>0</v>
      </c>
      <c r="V1515" t="s">
        <v>1787</v>
      </c>
      <c r="W1515" s="1">
        <v>44641.511180555557</v>
      </c>
      <c r="X1515">
        <v>74</v>
      </c>
      <c r="Y1515">
        <v>21</v>
      </c>
      <c r="Z1515">
        <v>0</v>
      </c>
      <c r="AA1515">
        <v>21</v>
      </c>
      <c r="AB1515">
        <v>0</v>
      </c>
      <c r="AC1515">
        <v>0</v>
      </c>
      <c r="AD1515">
        <v>7</v>
      </c>
      <c r="AE1515">
        <v>0</v>
      </c>
      <c r="AF1515">
        <v>0</v>
      </c>
      <c r="AG1515">
        <v>0</v>
      </c>
      <c r="AH1515" t="s">
        <v>122</v>
      </c>
      <c r="AI1515" s="1">
        <v>44641.552337962959</v>
      </c>
      <c r="AJ1515">
        <v>37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7</v>
      </c>
      <c r="AQ1515">
        <v>0</v>
      </c>
      <c r="AR1515">
        <v>0</v>
      </c>
      <c r="AS1515">
        <v>0</v>
      </c>
      <c r="AT1515" t="s">
        <v>86</v>
      </c>
      <c r="AU1515" t="s">
        <v>86</v>
      </c>
      <c r="AV1515" t="s">
        <v>86</v>
      </c>
      <c r="AW1515" t="s">
        <v>86</v>
      </c>
      <c r="AX1515" t="s">
        <v>86</v>
      </c>
      <c r="AY1515" t="s">
        <v>86</v>
      </c>
      <c r="AZ1515" t="s">
        <v>86</v>
      </c>
      <c r="BA1515" t="s">
        <v>86</v>
      </c>
      <c r="BB1515" t="s">
        <v>86</v>
      </c>
      <c r="BC1515" t="s">
        <v>86</v>
      </c>
      <c r="BD1515" t="s">
        <v>86</v>
      </c>
      <c r="BE1515" t="s">
        <v>86</v>
      </c>
    </row>
    <row r="1516" spans="1:57" x14ac:dyDescent="0.45">
      <c r="A1516" t="s">
        <v>3280</v>
      </c>
      <c r="B1516" t="s">
        <v>77</v>
      </c>
      <c r="C1516" t="s">
        <v>3281</v>
      </c>
      <c r="D1516" t="s">
        <v>79</v>
      </c>
      <c r="E1516" s="2" t="str">
        <f>HYPERLINK("capsilon://?command=openfolder&amp;siteaddress=FAM.docvelocity-na8.net&amp;folderid=FX6528D6BA-1EA2-8761-B0C6-3E74BC850D6E","FX22024453")</f>
        <v>FX22024453</v>
      </c>
      <c r="F1516" t="s">
        <v>80</v>
      </c>
      <c r="G1516" t="s">
        <v>80</v>
      </c>
      <c r="H1516" t="s">
        <v>81</v>
      </c>
      <c r="I1516" t="s">
        <v>3282</v>
      </c>
      <c r="J1516">
        <v>0</v>
      </c>
      <c r="K1516" t="s">
        <v>83</v>
      </c>
      <c r="L1516" t="s">
        <v>84</v>
      </c>
      <c r="M1516" t="s">
        <v>85</v>
      </c>
      <c r="N1516">
        <v>2</v>
      </c>
      <c r="O1516" s="1">
        <v>44641.459282407406</v>
      </c>
      <c r="P1516" s="1">
        <v>44641.552488425928</v>
      </c>
      <c r="Q1516">
        <v>7940</v>
      </c>
      <c r="R1516">
        <v>113</v>
      </c>
      <c r="S1516" t="b">
        <v>0</v>
      </c>
      <c r="T1516" t="s">
        <v>86</v>
      </c>
      <c r="U1516" t="b">
        <v>0</v>
      </c>
      <c r="V1516" t="s">
        <v>1895</v>
      </c>
      <c r="W1516" s="1">
        <v>44641.511620370373</v>
      </c>
      <c r="X1516">
        <v>101</v>
      </c>
      <c r="Y1516">
        <v>0</v>
      </c>
      <c r="Z1516">
        <v>0</v>
      </c>
      <c r="AA1516">
        <v>0</v>
      </c>
      <c r="AB1516">
        <v>9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 t="s">
        <v>122</v>
      </c>
      <c r="AI1516" s="1">
        <v>44641.552488425928</v>
      </c>
      <c r="AJ1516">
        <v>12</v>
      </c>
      <c r="AK1516">
        <v>0</v>
      </c>
      <c r="AL1516">
        <v>0</v>
      </c>
      <c r="AM1516">
        <v>0</v>
      </c>
      <c r="AN1516">
        <v>9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 t="s">
        <v>86</v>
      </c>
      <c r="AU1516" t="s">
        <v>86</v>
      </c>
      <c r="AV1516" t="s">
        <v>86</v>
      </c>
      <c r="AW1516" t="s">
        <v>86</v>
      </c>
      <c r="AX1516" t="s">
        <v>86</v>
      </c>
      <c r="AY1516" t="s">
        <v>86</v>
      </c>
      <c r="AZ1516" t="s">
        <v>86</v>
      </c>
      <c r="BA1516" t="s">
        <v>86</v>
      </c>
      <c r="BB1516" t="s">
        <v>86</v>
      </c>
      <c r="BC1516" t="s">
        <v>86</v>
      </c>
      <c r="BD1516" t="s">
        <v>86</v>
      </c>
      <c r="BE1516" t="s">
        <v>86</v>
      </c>
    </row>
    <row r="1517" spans="1:57" x14ac:dyDescent="0.45">
      <c r="A1517" t="s">
        <v>3283</v>
      </c>
      <c r="B1517" t="s">
        <v>77</v>
      </c>
      <c r="C1517" t="s">
        <v>3284</v>
      </c>
      <c r="D1517" t="s">
        <v>79</v>
      </c>
      <c r="E1517" s="2" t="str">
        <f>HYPERLINK("capsilon://?command=openfolder&amp;siteaddress=FAM.docvelocity-na8.net&amp;folderid=FXCFF2DB3C-BCFB-ADEB-8C21-27F541EBFAA3","FX220213078")</f>
        <v>FX220213078</v>
      </c>
      <c r="F1517" t="s">
        <v>80</v>
      </c>
      <c r="G1517" t="s">
        <v>80</v>
      </c>
      <c r="H1517" t="s">
        <v>81</v>
      </c>
      <c r="I1517" t="s">
        <v>3285</v>
      </c>
      <c r="J1517">
        <v>0</v>
      </c>
      <c r="K1517" t="s">
        <v>83</v>
      </c>
      <c r="L1517" t="s">
        <v>84</v>
      </c>
      <c r="M1517" t="s">
        <v>85</v>
      </c>
      <c r="N1517">
        <v>1</v>
      </c>
      <c r="O1517" s="1">
        <v>44622.508657407408</v>
      </c>
      <c r="P1517" s="1">
        <v>44622.533796296295</v>
      </c>
      <c r="Q1517">
        <v>1420</v>
      </c>
      <c r="R1517">
        <v>752</v>
      </c>
      <c r="S1517" t="b">
        <v>0</v>
      </c>
      <c r="T1517" t="s">
        <v>86</v>
      </c>
      <c r="U1517" t="b">
        <v>0</v>
      </c>
      <c r="V1517" t="s">
        <v>87</v>
      </c>
      <c r="W1517" s="1">
        <v>44622.533796296295</v>
      </c>
      <c r="X1517">
        <v>583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48</v>
      </c>
      <c r="AF1517">
        <v>0</v>
      </c>
      <c r="AG1517">
        <v>8</v>
      </c>
      <c r="AH1517" t="s">
        <v>86</v>
      </c>
      <c r="AI1517" t="s">
        <v>86</v>
      </c>
      <c r="AJ1517" t="s">
        <v>86</v>
      </c>
      <c r="AK1517" t="s">
        <v>86</v>
      </c>
      <c r="AL1517" t="s">
        <v>86</v>
      </c>
      <c r="AM1517" t="s">
        <v>86</v>
      </c>
      <c r="AN1517" t="s">
        <v>86</v>
      </c>
      <c r="AO1517" t="s">
        <v>86</v>
      </c>
      <c r="AP1517" t="s">
        <v>86</v>
      </c>
      <c r="AQ1517" t="s">
        <v>86</v>
      </c>
      <c r="AR1517" t="s">
        <v>86</v>
      </c>
      <c r="AS1517" t="s">
        <v>86</v>
      </c>
      <c r="AT1517" t="s">
        <v>86</v>
      </c>
      <c r="AU1517" t="s">
        <v>86</v>
      </c>
      <c r="AV1517" t="s">
        <v>86</v>
      </c>
      <c r="AW1517" t="s">
        <v>86</v>
      </c>
      <c r="AX1517" t="s">
        <v>86</v>
      </c>
      <c r="AY1517" t="s">
        <v>86</v>
      </c>
      <c r="AZ1517" t="s">
        <v>86</v>
      </c>
      <c r="BA1517" t="s">
        <v>86</v>
      </c>
      <c r="BB1517" t="s">
        <v>86</v>
      </c>
      <c r="BC1517" t="s">
        <v>86</v>
      </c>
      <c r="BD1517" t="s">
        <v>86</v>
      </c>
      <c r="BE1517" t="s">
        <v>86</v>
      </c>
    </row>
    <row r="1518" spans="1:57" x14ac:dyDescent="0.45">
      <c r="A1518" t="s">
        <v>3286</v>
      </c>
      <c r="B1518" t="s">
        <v>77</v>
      </c>
      <c r="C1518" t="s">
        <v>3287</v>
      </c>
      <c r="D1518" t="s">
        <v>79</v>
      </c>
      <c r="E1518" s="2" t="str">
        <f>HYPERLINK("capsilon://?command=openfolder&amp;siteaddress=FAM.docvelocity-na8.net&amp;folderid=FX4219DBCF-74C8-E383-7738-17B1A18475D6","FX22035139")</f>
        <v>FX22035139</v>
      </c>
      <c r="F1518" t="s">
        <v>80</v>
      </c>
      <c r="G1518" t="s">
        <v>80</v>
      </c>
      <c r="H1518" t="s">
        <v>81</v>
      </c>
      <c r="I1518" t="s">
        <v>3288</v>
      </c>
      <c r="J1518">
        <v>109</v>
      </c>
      <c r="K1518" t="s">
        <v>83</v>
      </c>
      <c r="L1518" t="s">
        <v>84</v>
      </c>
      <c r="M1518" t="s">
        <v>85</v>
      </c>
      <c r="N1518">
        <v>1</v>
      </c>
      <c r="O1518" s="1">
        <v>44641.460613425923</v>
      </c>
      <c r="P1518" s="1">
        <v>44641.582037037035</v>
      </c>
      <c r="Q1518">
        <v>9960</v>
      </c>
      <c r="R1518">
        <v>531</v>
      </c>
      <c r="S1518" t="b">
        <v>0</v>
      </c>
      <c r="T1518" t="s">
        <v>86</v>
      </c>
      <c r="U1518" t="b">
        <v>0</v>
      </c>
      <c r="V1518" t="s">
        <v>815</v>
      </c>
      <c r="W1518" s="1">
        <v>44641.582037037035</v>
      </c>
      <c r="X1518">
        <v>290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109</v>
      </c>
      <c r="AE1518">
        <v>78</v>
      </c>
      <c r="AF1518">
        <v>0</v>
      </c>
      <c r="AG1518">
        <v>7</v>
      </c>
      <c r="AH1518" t="s">
        <v>86</v>
      </c>
      <c r="AI1518" t="s">
        <v>86</v>
      </c>
      <c r="AJ1518" t="s">
        <v>86</v>
      </c>
      <c r="AK1518" t="s">
        <v>86</v>
      </c>
      <c r="AL1518" t="s">
        <v>86</v>
      </c>
      <c r="AM1518" t="s">
        <v>86</v>
      </c>
      <c r="AN1518" t="s">
        <v>86</v>
      </c>
      <c r="AO1518" t="s">
        <v>86</v>
      </c>
      <c r="AP1518" t="s">
        <v>86</v>
      </c>
      <c r="AQ1518" t="s">
        <v>86</v>
      </c>
      <c r="AR1518" t="s">
        <v>86</v>
      </c>
      <c r="AS1518" t="s">
        <v>86</v>
      </c>
      <c r="AT1518" t="s">
        <v>86</v>
      </c>
      <c r="AU1518" t="s">
        <v>86</v>
      </c>
      <c r="AV1518" t="s">
        <v>86</v>
      </c>
      <c r="AW1518" t="s">
        <v>86</v>
      </c>
      <c r="AX1518" t="s">
        <v>86</v>
      </c>
      <c r="AY1518" t="s">
        <v>86</v>
      </c>
      <c r="AZ1518" t="s">
        <v>86</v>
      </c>
      <c r="BA1518" t="s">
        <v>86</v>
      </c>
      <c r="BB1518" t="s">
        <v>86</v>
      </c>
      <c r="BC1518" t="s">
        <v>86</v>
      </c>
      <c r="BD1518" t="s">
        <v>86</v>
      </c>
      <c r="BE1518" t="s">
        <v>86</v>
      </c>
    </row>
    <row r="1519" spans="1:57" x14ac:dyDescent="0.45">
      <c r="A1519" t="s">
        <v>3289</v>
      </c>
      <c r="B1519" t="s">
        <v>77</v>
      </c>
      <c r="C1519" t="s">
        <v>3054</v>
      </c>
      <c r="D1519" t="s">
        <v>79</v>
      </c>
      <c r="E1519" s="2" t="str">
        <f>HYPERLINK("capsilon://?command=openfolder&amp;siteaddress=FAM.docvelocity-na8.net&amp;folderid=FX9987C534-1CFF-7199-04B5-FCA517ACB4DF","FX22038158")</f>
        <v>FX22038158</v>
      </c>
      <c r="F1519" t="s">
        <v>80</v>
      </c>
      <c r="G1519" t="s">
        <v>80</v>
      </c>
      <c r="H1519" t="s">
        <v>81</v>
      </c>
      <c r="I1519" t="s">
        <v>3147</v>
      </c>
      <c r="J1519">
        <v>172</v>
      </c>
      <c r="K1519" t="s">
        <v>83</v>
      </c>
      <c r="L1519" t="s">
        <v>84</v>
      </c>
      <c r="M1519" t="s">
        <v>85</v>
      </c>
      <c r="N1519">
        <v>2</v>
      </c>
      <c r="O1519" s="1">
        <v>44641.462013888886</v>
      </c>
      <c r="P1519" s="1">
        <v>44641.504513888889</v>
      </c>
      <c r="Q1519">
        <v>2371</v>
      </c>
      <c r="R1519">
        <v>1301</v>
      </c>
      <c r="S1519" t="b">
        <v>0</v>
      </c>
      <c r="T1519" t="s">
        <v>86</v>
      </c>
      <c r="U1519" t="b">
        <v>1</v>
      </c>
      <c r="V1519" t="s">
        <v>2993</v>
      </c>
      <c r="W1519" s="1">
        <v>44641.474618055552</v>
      </c>
      <c r="X1519">
        <v>1041</v>
      </c>
      <c r="Y1519">
        <v>148</v>
      </c>
      <c r="Z1519">
        <v>0</v>
      </c>
      <c r="AA1519">
        <v>148</v>
      </c>
      <c r="AB1519">
        <v>0</v>
      </c>
      <c r="AC1519">
        <v>18</v>
      </c>
      <c r="AD1519">
        <v>24</v>
      </c>
      <c r="AE1519">
        <v>0</v>
      </c>
      <c r="AF1519">
        <v>0</v>
      </c>
      <c r="AG1519">
        <v>0</v>
      </c>
      <c r="AH1519" t="s">
        <v>122</v>
      </c>
      <c r="AI1519" s="1">
        <v>44641.504513888889</v>
      </c>
      <c r="AJ1519">
        <v>255</v>
      </c>
      <c r="AK1519">
        <v>9</v>
      </c>
      <c r="AL1519">
        <v>0</v>
      </c>
      <c r="AM1519">
        <v>9</v>
      </c>
      <c r="AN1519">
        <v>0</v>
      </c>
      <c r="AO1519">
        <v>8</v>
      </c>
      <c r="AP1519">
        <v>15</v>
      </c>
      <c r="AQ1519">
        <v>0</v>
      </c>
      <c r="AR1519">
        <v>0</v>
      </c>
      <c r="AS1519">
        <v>0</v>
      </c>
      <c r="AT1519" t="s">
        <v>86</v>
      </c>
      <c r="AU1519" t="s">
        <v>86</v>
      </c>
      <c r="AV1519" t="s">
        <v>86</v>
      </c>
      <c r="AW1519" t="s">
        <v>86</v>
      </c>
      <c r="AX1519" t="s">
        <v>86</v>
      </c>
      <c r="AY1519" t="s">
        <v>86</v>
      </c>
      <c r="AZ1519" t="s">
        <v>86</v>
      </c>
      <c r="BA1519" t="s">
        <v>86</v>
      </c>
      <c r="BB1519" t="s">
        <v>86</v>
      </c>
      <c r="BC1519" t="s">
        <v>86</v>
      </c>
      <c r="BD1519" t="s">
        <v>86</v>
      </c>
      <c r="BE1519" t="s">
        <v>86</v>
      </c>
    </row>
    <row r="1520" spans="1:57" x14ac:dyDescent="0.45">
      <c r="A1520" t="s">
        <v>3290</v>
      </c>
      <c r="B1520" t="s">
        <v>77</v>
      </c>
      <c r="C1520" t="s">
        <v>3152</v>
      </c>
      <c r="D1520" t="s">
        <v>79</v>
      </c>
      <c r="E1520" s="2" t="str">
        <f>HYPERLINK("capsilon://?command=openfolder&amp;siteaddress=FAM.docvelocity-na8.net&amp;folderid=FX1B509AA2-D64C-6EC3-975F-FEEA04561D88","FX22037792")</f>
        <v>FX22037792</v>
      </c>
      <c r="F1520" t="s">
        <v>80</v>
      </c>
      <c r="G1520" t="s">
        <v>80</v>
      </c>
      <c r="H1520" t="s">
        <v>81</v>
      </c>
      <c r="I1520" t="s">
        <v>3155</v>
      </c>
      <c r="J1520">
        <v>133</v>
      </c>
      <c r="K1520" t="s">
        <v>83</v>
      </c>
      <c r="L1520" t="s">
        <v>84</v>
      </c>
      <c r="M1520" t="s">
        <v>85</v>
      </c>
      <c r="N1520">
        <v>2</v>
      </c>
      <c r="O1520" s="1">
        <v>44641.463900462964</v>
      </c>
      <c r="P1520" s="1">
        <v>44641.506921296299</v>
      </c>
      <c r="Q1520">
        <v>2860</v>
      </c>
      <c r="R1520">
        <v>857</v>
      </c>
      <c r="S1520" t="b">
        <v>0</v>
      </c>
      <c r="T1520" t="s">
        <v>86</v>
      </c>
      <c r="U1520" t="b">
        <v>1</v>
      </c>
      <c r="V1520" t="s">
        <v>1990</v>
      </c>
      <c r="W1520" s="1">
        <v>44641.469768518517</v>
      </c>
      <c r="X1520">
        <v>485</v>
      </c>
      <c r="Y1520">
        <v>123</v>
      </c>
      <c r="Z1520">
        <v>0</v>
      </c>
      <c r="AA1520">
        <v>123</v>
      </c>
      <c r="AB1520">
        <v>0</v>
      </c>
      <c r="AC1520">
        <v>5</v>
      </c>
      <c r="AD1520">
        <v>10</v>
      </c>
      <c r="AE1520">
        <v>0</v>
      </c>
      <c r="AF1520">
        <v>0</v>
      </c>
      <c r="AG1520">
        <v>0</v>
      </c>
      <c r="AH1520" t="s">
        <v>207</v>
      </c>
      <c r="AI1520" s="1">
        <v>44641.506921296299</v>
      </c>
      <c r="AJ1520">
        <v>372</v>
      </c>
      <c r="AK1520">
        <v>4</v>
      </c>
      <c r="AL1520">
        <v>0</v>
      </c>
      <c r="AM1520">
        <v>4</v>
      </c>
      <c r="AN1520">
        <v>0</v>
      </c>
      <c r="AO1520">
        <v>4</v>
      </c>
      <c r="AP1520">
        <v>6</v>
      </c>
      <c r="AQ1520">
        <v>0</v>
      </c>
      <c r="AR1520">
        <v>0</v>
      </c>
      <c r="AS1520">
        <v>0</v>
      </c>
      <c r="AT1520" t="s">
        <v>86</v>
      </c>
      <c r="AU1520" t="s">
        <v>86</v>
      </c>
      <c r="AV1520" t="s">
        <v>86</v>
      </c>
      <c r="AW1520" t="s">
        <v>86</v>
      </c>
      <c r="AX1520" t="s">
        <v>86</v>
      </c>
      <c r="AY1520" t="s">
        <v>86</v>
      </c>
      <c r="AZ1520" t="s">
        <v>86</v>
      </c>
      <c r="BA1520" t="s">
        <v>86</v>
      </c>
      <c r="BB1520" t="s">
        <v>86</v>
      </c>
      <c r="BC1520" t="s">
        <v>86</v>
      </c>
      <c r="BD1520" t="s">
        <v>86</v>
      </c>
      <c r="BE1520" t="s">
        <v>86</v>
      </c>
    </row>
    <row r="1521" spans="1:57" x14ac:dyDescent="0.45">
      <c r="A1521" t="s">
        <v>3291</v>
      </c>
      <c r="B1521" t="s">
        <v>77</v>
      </c>
      <c r="C1521" t="s">
        <v>3152</v>
      </c>
      <c r="D1521" t="s">
        <v>79</v>
      </c>
      <c r="E1521" s="2" t="str">
        <f>HYPERLINK("capsilon://?command=openfolder&amp;siteaddress=FAM.docvelocity-na8.net&amp;folderid=FX1B509AA2-D64C-6EC3-975F-FEEA04561D88","FX22037792")</f>
        <v>FX22037792</v>
      </c>
      <c r="F1521" t="s">
        <v>80</v>
      </c>
      <c r="G1521" t="s">
        <v>80</v>
      </c>
      <c r="H1521" t="s">
        <v>81</v>
      </c>
      <c r="I1521" t="s">
        <v>3159</v>
      </c>
      <c r="J1521">
        <v>118</v>
      </c>
      <c r="K1521" t="s">
        <v>83</v>
      </c>
      <c r="L1521" t="s">
        <v>84</v>
      </c>
      <c r="M1521" t="s">
        <v>85</v>
      </c>
      <c r="N1521">
        <v>2</v>
      </c>
      <c r="O1521" s="1">
        <v>44641.464745370373</v>
      </c>
      <c r="P1521" s="1">
        <v>44641.50577546296</v>
      </c>
      <c r="Q1521">
        <v>2708</v>
      </c>
      <c r="R1521">
        <v>837</v>
      </c>
      <c r="S1521" t="b">
        <v>0</v>
      </c>
      <c r="T1521" t="s">
        <v>86</v>
      </c>
      <c r="U1521" t="b">
        <v>1</v>
      </c>
      <c r="V1521" t="s">
        <v>2733</v>
      </c>
      <c r="W1521" s="1">
        <v>44641.47378472222</v>
      </c>
      <c r="X1521">
        <v>729</v>
      </c>
      <c r="Y1521">
        <v>108</v>
      </c>
      <c r="Z1521">
        <v>0</v>
      </c>
      <c r="AA1521">
        <v>108</v>
      </c>
      <c r="AB1521">
        <v>0</v>
      </c>
      <c r="AC1521">
        <v>2</v>
      </c>
      <c r="AD1521">
        <v>10</v>
      </c>
      <c r="AE1521">
        <v>0</v>
      </c>
      <c r="AF1521">
        <v>0</v>
      </c>
      <c r="AG1521">
        <v>0</v>
      </c>
      <c r="AH1521" t="s">
        <v>122</v>
      </c>
      <c r="AI1521" s="1">
        <v>44641.50577546296</v>
      </c>
      <c r="AJ1521">
        <v>108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10</v>
      </c>
      <c r="AQ1521">
        <v>0</v>
      </c>
      <c r="AR1521">
        <v>0</v>
      </c>
      <c r="AS1521">
        <v>0</v>
      </c>
      <c r="AT1521" t="s">
        <v>86</v>
      </c>
      <c r="AU1521" t="s">
        <v>86</v>
      </c>
      <c r="AV1521" t="s">
        <v>86</v>
      </c>
      <c r="AW1521" t="s">
        <v>86</v>
      </c>
      <c r="AX1521" t="s">
        <v>86</v>
      </c>
      <c r="AY1521" t="s">
        <v>86</v>
      </c>
      <c r="AZ1521" t="s">
        <v>86</v>
      </c>
      <c r="BA1521" t="s">
        <v>86</v>
      </c>
      <c r="BB1521" t="s">
        <v>86</v>
      </c>
      <c r="BC1521" t="s">
        <v>86</v>
      </c>
      <c r="BD1521" t="s">
        <v>86</v>
      </c>
      <c r="BE1521" t="s">
        <v>86</v>
      </c>
    </row>
    <row r="1522" spans="1:57" x14ac:dyDescent="0.45">
      <c r="A1522" t="s">
        <v>3292</v>
      </c>
      <c r="B1522" t="s">
        <v>77</v>
      </c>
      <c r="C1522" t="s">
        <v>3293</v>
      </c>
      <c r="D1522" t="s">
        <v>79</v>
      </c>
      <c r="E1522" s="2" t="str">
        <f>HYPERLINK("capsilon://?command=openfolder&amp;siteaddress=FAM.docvelocity-na8.net&amp;folderid=FXA9645AEA-3B25-5633-0F89-24C44D331E86","FX22038855")</f>
        <v>FX22038855</v>
      </c>
      <c r="F1522" t="s">
        <v>80</v>
      </c>
      <c r="G1522" t="s">
        <v>80</v>
      </c>
      <c r="H1522" t="s">
        <v>81</v>
      </c>
      <c r="I1522" t="s">
        <v>3294</v>
      </c>
      <c r="J1522">
        <v>319</v>
      </c>
      <c r="K1522" t="s">
        <v>83</v>
      </c>
      <c r="L1522" t="s">
        <v>84</v>
      </c>
      <c r="M1522" t="s">
        <v>85</v>
      </c>
      <c r="N1522">
        <v>1</v>
      </c>
      <c r="O1522" s="1">
        <v>44641.469884259262</v>
      </c>
      <c r="P1522" s="1">
        <v>44641.589328703703</v>
      </c>
      <c r="Q1522">
        <v>9536</v>
      </c>
      <c r="R1522">
        <v>784</v>
      </c>
      <c r="S1522" t="b">
        <v>0</v>
      </c>
      <c r="T1522" t="s">
        <v>86</v>
      </c>
      <c r="U1522" t="b">
        <v>0</v>
      </c>
      <c r="V1522" t="s">
        <v>815</v>
      </c>
      <c r="W1522" s="1">
        <v>44641.589328703703</v>
      </c>
      <c r="X1522">
        <v>553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319</v>
      </c>
      <c r="AE1522">
        <v>281</v>
      </c>
      <c r="AF1522">
        <v>0</v>
      </c>
      <c r="AG1522">
        <v>9</v>
      </c>
      <c r="AH1522" t="s">
        <v>86</v>
      </c>
      <c r="AI1522" t="s">
        <v>86</v>
      </c>
      <c r="AJ1522" t="s">
        <v>86</v>
      </c>
      <c r="AK1522" t="s">
        <v>86</v>
      </c>
      <c r="AL1522" t="s">
        <v>86</v>
      </c>
      <c r="AM1522" t="s">
        <v>86</v>
      </c>
      <c r="AN1522" t="s">
        <v>86</v>
      </c>
      <c r="AO1522" t="s">
        <v>86</v>
      </c>
      <c r="AP1522" t="s">
        <v>86</v>
      </c>
      <c r="AQ1522" t="s">
        <v>86</v>
      </c>
      <c r="AR1522" t="s">
        <v>86</v>
      </c>
      <c r="AS1522" t="s">
        <v>86</v>
      </c>
      <c r="AT1522" t="s">
        <v>86</v>
      </c>
      <c r="AU1522" t="s">
        <v>86</v>
      </c>
      <c r="AV1522" t="s">
        <v>86</v>
      </c>
      <c r="AW1522" t="s">
        <v>86</v>
      </c>
      <c r="AX1522" t="s">
        <v>86</v>
      </c>
      <c r="AY1522" t="s">
        <v>86</v>
      </c>
      <c r="AZ1522" t="s">
        <v>86</v>
      </c>
      <c r="BA1522" t="s">
        <v>86</v>
      </c>
      <c r="BB1522" t="s">
        <v>86</v>
      </c>
      <c r="BC1522" t="s">
        <v>86</v>
      </c>
      <c r="BD1522" t="s">
        <v>86</v>
      </c>
      <c r="BE1522" t="s">
        <v>86</v>
      </c>
    </row>
    <row r="1523" spans="1:57" x14ac:dyDescent="0.45">
      <c r="A1523" t="s">
        <v>3295</v>
      </c>
      <c r="B1523" t="s">
        <v>77</v>
      </c>
      <c r="C1523" t="s">
        <v>3116</v>
      </c>
      <c r="D1523" t="s">
        <v>79</v>
      </c>
      <c r="E1523" s="2" t="str">
        <f t="shared" ref="E1523:E1528" si="37">HYPERLINK("capsilon://?command=openfolder&amp;siteaddress=FAM.docvelocity-na8.net&amp;folderid=FX1AEDDF9A-64AB-327E-397E-81D116358DCA","FX22034901")</f>
        <v>FX22034901</v>
      </c>
      <c r="F1523" t="s">
        <v>80</v>
      </c>
      <c r="G1523" t="s">
        <v>80</v>
      </c>
      <c r="H1523" t="s">
        <v>81</v>
      </c>
      <c r="I1523" t="s">
        <v>3296</v>
      </c>
      <c r="J1523">
        <v>28</v>
      </c>
      <c r="K1523" t="s">
        <v>83</v>
      </c>
      <c r="L1523" t="s">
        <v>84</v>
      </c>
      <c r="M1523" t="s">
        <v>85</v>
      </c>
      <c r="N1523">
        <v>2</v>
      </c>
      <c r="O1523" s="1">
        <v>44641.474108796298</v>
      </c>
      <c r="P1523" s="1">
        <v>44641.553078703706</v>
      </c>
      <c r="Q1523">
        <v>6617</v>
      </c>
      <c r="R1523">
        <v>206</v>
      </c>
      <c r="S1523" t="b">
        <v>0</v>
      </c>
      <c r="T1523" t="s">
        <v>86</v>
      </c>
      <c r="U1523" t="b">
        <v>0</v>
      </c>
      <c r="V1523" t="s">
        <v>2086</v>
      </c>
      <c r="W1523" s="1">
        <v>44641.512800925928</v>
      </c>
      <c r="X1523">
        <v>156</v>
      </c>
      <c r="Y1523">
        <v>21</v>
      </c>
      <c r="Z1523">
        <v>0</v>
      </c>
      <c r="AA1523">
        <v>21</v>
      </c>
      <c r="AB1523">
        <v>0</v>
      </c>
      <c r="AC1523">
        <v>0</v>
      </c>
      <c r="AD1523">
        <v>7</v>
      </c>
      <c r="AE1523">
        <v>0</v>
      </c>
      <c r="AF1523">
        <v>0</v>
      </c>
      <c r="AG1523">
        <v>0</v>
      </c>
      <c r="AH1523" t="s">
        <v>122</v>
      </c>
      <c r="AI1523" s="1">
        <v>44641.553078703706</v>
      </c>
      <c r="AJ1523">
        <v>50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7</v>
      </c>
      <c r="AQ1523">
        <v>0</v>
      </c>
      <c r="AR1523">
        <v>0</v>
      </c>
      <c r="AS1523">
        <v>0</v>
      </c>
      <c r="AT1523" t="s">
        <v>86</v>
      </c>
      <c r="AU1523" t="s">
        <v>86</v>
      </c>
      <c r="AV1523" t="s">
        <v>86</v>
      </c>
      <c r="AW1523" t="s">
        <v>86</v>
      </c>
      <c r="AX1523" t="s">
        <v>86</v>
      </c>
      <c r="AY1523" t="s">
        <v>86</v>
      </c>
      <c r="AZ1523" t="s">
        <v>86</v>
      </c>
      <c r="BA1523" t="s">
        <v>86</v>
      </c>
      <c r="BB1523" t="s">
        <v>86</v>
      </c>
      <c r="BC1523" t="s">
        <v>86</v>
      </c>
      <c r="BD1523" t="s">
        <v>86</v>
      </c>
      <c r="BE1523" t="s">
        <v>86</v>
      </c>
    </row>
    <row r="1524" spans="1:57" x14ac:dyDescent="0.45">
      <c r="A1524" t="s">
        <v>3297</v>
      </c>
      <c r="B1524" t="s">
        <v>77</v>
      </c>
      <c r="C1524" t="s">
        <v>3116</v>
      </c>
      <c r="D1524" t="s">
        <v>79</v>
      </c>
      <c r="E1524" s="2" t="str">
        <f t="shared" si="37"/>
        <v>FX22034901</v>
      </c>
      <c r="F1524" t="s">
        <v>80</v>
      </c>
      <c r="G1524" t="s">
        <v>80</v>
      </c>
      <c r="H1524" t="s">
        <v>81</v>
      </c>
      <c r="I1524" t="s">
        <v>3298</v>
      </c>
      <c r="J1524">
        <v>28</v>
      </c>
      <c r="K1524" t="s">
        <v>83</v>
      </c>
      <c r="L1524" t="s">
        <v>84</v>
      </c>
      <c r="M1524" t="s">
        <v>85</v>
      </c>
      <c r="N1524">
        <v>2</v>
      </c>
      <c r="O1524" s="1">
        <v>44641.474143518521</v>
      </c>
      <c r="P1524" s="1">
        <v>44641.553726851853</v>
      </c>
      <c r="Q1524">
        <v>6720</v>
      </c>
      <c r="R1524">
        <v>156</v>
      </c>
      <c r="S1524" t="b">
        <v>0</v>
      </c>
      <c r="T1524" t="s">
        <v>86</v>
      </c>
      <c r="U1524" t="b">
        <v>0</v>
      </c>
      <c r="V1524" t="s">
        <v>1787</v>
      </c>
      <c r="W1524" s="1">
        <v>44641.512361111112</v>
      </c>
      <c r="X1524">
        <v>101</v>
      </c>
      <c r="Y1524">
        <v>21</v>
      </c>
      <c r="Z1524">
        <v>0</v>
      </c>
      <c r="AA1524">
        <v>21</v>
      </c>
      <c r="AB1524">
        <v>0</v>
      </c>
      <c r="AC1524">
        <v>0</v>
      </c>
      <c r="AD1524">
        <v>7</v>
      </c>
      <c r="AE1524">
        <v>0</v>
      </c>
      <c r="AF1524">
        <v>0</v>
      </c>
      <c r="AG1524">
        <v>0</v>
      </c>
      <c r="AH1524" t="s">
        <v>122</v>
      </c>
      <c r="AI1524" s="1">
        <v>44641.553726851853</v>
      </c>
      <c r="AJ1524">
        <v>55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7</v>
      </c>
      <c r="AQ1524">
        <v>0</v>
      </c>
      <c r="AR1524">
        <v>0</v>
      </c>
      <c r="AS1524">
        <v>0</v>
      </c>
      <c r="AT1524" t="s">
        <v>86</v>
      </c>
      <c r="AU1524" t="s">
        <v>86</v>
      </c>
      <c r="AV1524" t="s">
        <v>86</v>
      </c>
      <c r="AW1524" t="s">
        <v>86</v>
      </c>
      <c r="AX1524" t="s">
        <v>86</v>
      </c>
      <c r="AY1524" t="s">
        <v>86</v>
      </c>
      <c r="AZ1524" t="s">
        <v>86</v>
      </c>
      <c r="BA1524" t="s">
        <v>86</v>
      </c>
      <c r="BB1524" t="s">
        <v>86</v>
      </c>
      <c r="BC1524" t="s">
        <v>86</v>
      </c>
      <c r="BD1524" t="s">
        <v>86</v>
      </c>
      <c r="BE1524" t="s">
        <v>86</v>
      </c>
    </row>
    <row r="1525" spans="1:57" x14ac:dyDescent="0.45">
      <c r="A1525" t="s">
        <v>3299</v>
      </c>
      <c r="B1525" t="s">
        <v>77</v>
      </c>
      <c r="C1525" t="s">
        <v>3116</v>
      </c>
      <c r="D1525" t="s">
        <v>79</v>
      </c>
      <c r="E1525" s="2" t="str">
        <f t="shared" si="37"/>
        <v>FX22034901</v>
      </c>
      <c r="F1525" t="s">
        <v>80</v>
      </c>
      <c r="G1525" t="s">
        <v>80</v>
      </c>
      <c r="H1525" t="s">
        <v>81</v>
      </c>
      <c r="I1525" t="s">
        <v>3300</v>
      </c>
      <c r="J1525">
        <v>51</v>
      </c>
      <c r="K1525" t="s">
        <v>83</v>
      </c>
      <c r="L1525" t="s">
        <v>84</v>
      </c>
      <c r="M1525" t="s">
        <v>85</v>
      </c>
      <c r="N1525">
        <v>2</v>
      </c>
      <c r="O1525" s="1">
        <v>44641.474548611113</v>
      </c>
      <c r="P1525" s="1">
        <v>44641.555</v>
      </c>
      <c r="Q1525">
        <v>6551</v>
      </c>
      <c r="R1525">
        <v>400</v>
      </c>
      <c r="S1525" t="b">
        <v>0</v>
      </c>
      <c r="T1525" t="s">
        <v>86</v>
      </c>
      <c r="U1525" t="b">
        <v>0</v>
      </c>
      <c r="V1525" t="s">
        <v>1797</v>
      </c>
      <c r="W1525" s="1">
        <v>44641.514201388891</v>
      </c>
      <c r="X1525">
        <v>252</v>
      </c>
      <c r="Y1525">
        <v>41</v>
      </c>
      <c r="Z1525">
        <v>0</v>
      </c>
      <c r="AA1525">
        <v>41</v>
      </c>
      <c r="AB1525">
        <v>0</v>
      </c>
      <c r="AC1525">
        <v>4</v>
      </c>
      <c r="AD1525">
        <v>10</v>
      </c>
      <c r="AE1525">
        <v>0</v>
      </c>
      <c r="AF1525">
        <v>0</v>
      </c>
      <c r="AG1525">
        <v>0</v>
      </c>
      <c r="AH1525" t="s">
        <v>207</v>
      </c>
      <c r="AI1525" s="1">
        <v>44641.555</v>
      </c>
      <c r="AJ1525">
        <v>148</v>
      </c>
      <c r="AK1525">
        <v>1</v>
      </c>
      <c r="AL1525">
        <v>0</v>
      </c>
      <c r="AM1525">
        <v>1</v>
      </c>
      <c r="AN1525">
        <v>0</v>
      </c>
      <c r="AO1525">
        <v>1</v>
      </c>
      <c r="AP1525">
        <v>9</v>
      </c>
      <c r="AQ1525">
        <v>0</v>
      </c>
      <c r="AR1525">
        <v>0</v>
      </c>
      <c r="AS1525">
        <v>0</v>
      </c>
      <c r="AT1525" t="s">
        <v>86</v>
      </c>
      <c r="AU1525" t="s">
        <v>86</v>
      </c>
      <c r="AV1525" t="s">
        <v>86</v>
      </c>
      <c r="AW1525" t="s">
        <v>86</v>
      </c>
      <c r="AX1525" t="s">
        <v>86</v>
      </c>
      <c r="AY1525" t="s">
        <v>86</v>
      </c>
      <c r="AZ1525" t="s">
        <v>86</v>
      </c>
      <c r="BA1525" t="s">
        <v>86</v>
      </c>
      <c r="BB1525" t="s">
        <v>86</v>
      </c>
      <c r="BC1525" t="s">
        <v>86</v>
      </c>
      <c r="BD1525" t="s">
        <v>86</v>
      </c>
      <c r="BE1525" t="s">
        <v>86</v>
      </c>
    </row>
    <row r="1526" spans="1:57" x14ac:dyDescent="0.45">
      <c r="A1526" t="s">
        <v>3301</v>
      </c>
      <c r="B1526" t="s">
        <v>77</v>
      </c>
      <c r="C1526" t="s">
        <v>3116</v>
      </c>
      <c r="D1526" t="s">
        <v>79</v>
      </c>
      <c r="E1526" s="2" t="str">
        <f t="shared" si="37"/>
        <v>FX22034901</v>
      </c>
      <c r="F1526" t="s">
        <v>80</v>
      </c>
      <c r="G1526" t="s">
        <v>80</v>
      </c>
      <c r="H1526" t="s">
        <v>81</v>
      </c>
      <c r="I1526" t="s">
        <v>3302</v>
      </c>
      <c r="J1526">
        <v>51</v>
      </c>
      <c r="K1526" t="s">
        <v>83</v>
      </c>
      <c r="L1526" t="s">
        <v>84</v>
      </c>
      <c r="M1526" t="s">
        <v>85</v>
      </c>
      <c r="N1526">
        <v>2</v>
      </c>
      <c r="O1526" s="1">
        <v>44641.474629629629</v>
      </c>
      <c r="P1526" s="1">
        <v>44641.5549537037</v>
      </c>
      <c r="Q1526">
        <v>6661</v>
      </c>
      <c r="R1526">
        <v>279</v>
      </c>
      <c r="S1526" t="b">
        <v>0</v>
      </c>
      <c r="T1526" t="s">
        <v>86</v>
      </c>
      <c r="U1526" t="b">
        <v>0</v>
      </c>
      <c r="V1526" t="s">
        <v>1841</v>
      </c>
      <c r="W1526" s="1">
        <v>44641.513020833336</v>
      </c>
      <c r="X1526">
        <v>137</v>
      </c>
      <c r="Y1526">
        <v>41</v>
      </c>
      <c r="Z1526">
        <v>0</v>
      </c>
      <c r="AA1526">
        <v>41</v>
      </c>
      <c r="AB1526">
        <v>0</v>
      </c>
      <c r="AC1526">
        <v>4</v>
      </c>
      <c r="AD1526">
        <v>10</v>
      </c>
      <c r="AE1526">
        <v>0</v>
      </c>
      <c r="AF1526">
        <v>0</v>
      </c>
      <c r="AG1526">
        <v>0</v>
      </c>
      <c r="AH1526" t="s">
        <v>91</v>
      </c>
      <c r="AI1526" s="1">
        <v>44641.5549537037</v>
      </c>
      <c r="AJ1526">
        <v>142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10</v>
      </c>
      <c r="AQ1526">
        <v>0</v>
      </c>
      <c r="AR1526">
        <v>0</v>
      </c>
      <c r="AS1526">
        <v>0</v>
      </c>
      <c r="AT1526" t="s">
        <v>86</v>
      </c>
      <c r="AU1526" t="s">
        <v>86</v>
      </c>
      <c r="AV1526" t="s">
        <v>86</v>
      </c>
      <c r="AW1526" t="s">
        <v>86</v>
      </c>
      <c r="AX1526" t="s">
        <v>86</v>
      </c>
      <c r="AY1526" t="s">
        <v>86</v>
      </c>
      <c r="AZ1526" t="s">
        <v>86</v>
      </c>
      <c r="BA1526" t="s">
        <v>86</v>
      </c>
      <c r="BB1526" t="s">
        <v>86</v>
      </c>
      <c r="BC1526" t="s">
        <v>86</v>
      </c>
      <c r="BD1526" t="s">
        <v>86</v>
      </c>
      <c r="BE1526" t="s">
        <v>86</v>
      </c>
    </row>
    <row r="1527" spans="1:57" x14ac:dyDescent="0.45">
      <c r="A1527" t="s">
        <v>3303</v>
      </c>
      <c r="B1527" t="s">
        <v>77</v>
      </c>
      <c r="C1527" t="s">
        <v>3116</v>
      </c>
      <c r="D1527" t="s">
        <v>79</v>
      </c>
      <c r="E1527" s="2" t="str">
        <f t="shared" si="37"/>
        <v>FX22034901</v>
      </c>
      <c r="F1527" t="s">
        <v>80</v>
      </c>
      <c r="G1527" t="s">
        <v>80</v>
      </c>
      <c r="H1527" t="s">
        <v>81</v>
      </c>
      <c r="I1527" t="s">
        <v>3304</v>
      </c>
      <c r="J1527">
        <v>51</v>
      </c>
      <c r="K1527" t="s">
        <v>83</v>
      </c>
      <c r="L1527" t="s">
        <v>84</v>
      </c>
      <c r="M1527" t="s">
        <v>85</v>
      </c>
      <c r="N1527">
        <v>2</v>
      </c>
      <c r="O1527" s="1">
        <v>44641.474687499998</v>
      </c>
      <c r="P1527" s="1">
        <v>44641.554548611108</v>
      </c>
      <c r="Q1527">
        <v>6681</v>
      </c>
      <c r="R1527">
        <v>219</v>
      </c>
      <c r="S1527" t="b">
        <v>0</v>
      </c>
      <c r="T1527" t="s">
        <v>86</v>
      </c>
      <c r="U1527" t="b">
        <v>0</v>
      </c>
      <c r="V1527" t="s">
        <v>1816</v>
      </c>
      <c r="W1527" s="1">
        <v>44641.513287037036</v>
      </c>
      <c r="X1527">
        <v>149</v>
      </c>
      <c r="Y1527">
        <v>41</v>
      </c>
      <c r="Z1527">
        <v>0</v>
      </c>
      <c r="AA1527">
        <v>41</v>
      </c>
      <c r="AB1527">
        <v>0</v>
      </c>
      <c r="AC1527">
        <v>4</v>
      </c>
      <c r="AD1527">
        <v>10</v>
      </c>
      <c r="AE1527">
        <v>0</v>
      </c>
      <c r="AF1527">
        <v>0</v>
      </c>
      <c r="AG1527">
        <v>0</v>
      </c>
      <c r="AH1527" t="s">
        <v>122</v>
      </c>
      <c r="AI1527" s="1">
        <v>44641.554548611108</v>
      </c>
      <c r="AJ1527">
        <v>70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10</v>
      </c>
      <c r="AQ1527">
        <v>0</v>
      </c>
      <c r="AR1527">
        <v>0</v>
      </c>
      <c r="AS1527">
        <v>0</v>
      </c>
      <c r="AT1527" t="s">
        <v>86</v>
      </c>
      <c r="AU1527" t="s">
        <v>86</v>
      </c>
      <c r="AV1527" t="s">
        <v>86</v>
      </c>
      <c r="AW1527" t="s">
        <v>86</v>
      </c>
      <c r="AX1527" t="s">
        <v>86</v>
      </c>
      <c r="AY1527" t="s">
        <v>86</v>
      </c>
      <c r="AZ1527" t="s">
        <v>86</v>
      </c>
      <c r="BA1527" t="s">
        <v>86</v>
      </c>
      <c r="BB1527" t="s">
        <v>86</v>
      </c>
      <c r="BC1527" t="s">
        <v>86</v>
      </c>
      <c r="BD1527" t="s">
        <v>86</v>
      </c>
      <c r="BE1527" t="s">
        <v>86</v>
      </c>
    </row>
    <row r="1528" spans="1:57" x14ac:dyDescent="0.45">
      <c r="A1528" t="s">
        <v>3305</v>
      </c>
      <c r="B1528" t="s">
        <v>77</v>
      </c>
      <c r="C1528" t="s">
        <v>3116</v>
      </c>
      <c r="D1528" t="s">
        <v>79</v>
      </c>
      <c r="E1528" s="2" t="str">
        <f t="shared" si="37"/>
        <v>FX22034901</v>
      </c>
      <c r="F1528" t="s">
        <v>80</v>
      </c>
      <c r="G1528" t="s">
        <v>80</v>
      </c>
      <c r="H1528" t="s">
        <v>81</v>
      </c>
      <c r="I1528" t="s">
        <v>3306</v>
      </c>
      <c r="J1528">
        <v>51</v>
      </c>
      <c r="K1528" t="s">
        <v>83</v>
      </c>
      <c r="L1528" t="s">
        <v>84</v>
      </c>
      <c r="M1528" t="s">
        <v>85</v>
      </c>
      <c r="N1528">
        <v>2</v>
      </c>
      <c r="O1528" s="1">
        <v>44641.474768518521</v>
      </c>
      <c r="P1528" s="1">
        <v>44641.555150462962</v>
      </c>
      <c r="Q1528">
        <v>6751</v>
      </c>
      <c r="R1528">
        <v>194</v>
      </c>
      <c r="S1528" t="b">
        <v>0</v>
      </c>
      <c r="T1528" t="s">
        <v>86</v>
      </c>
      <c r="U1528" t="b">
        <v>0</v>
      </c>
      <c r="V1528" t="s">
        <v>1895</v>
      </c>
      <c r="W1528" s="1">
        <v>44641.513622685183</v>
      </c>
      <c r="X1528">
        <v>143</v>
      </c>
      <c r="Y1528">
        <v>41</v>
      </c>
      <c r="Z1528">
        <v>0</v>
      </c>
      <c r="AA1528">
        <v>41</v>
      </c>
      <c r="AB1528">
        <v>0</v>
      </c>
      <c r="AC1528">
        <v>4</v>
      </c>
      <c r="AD1528">
        <v>10</v>
      </c>
      <c r="AE1528">
        <v>0</v>
      </c>
      <c r="AF1528">
        <v>0</v>
      </c>
      <c r="AG1528">
        <v>0</v>
      </c>
      <c r="AH1528" t="s">
        <v>122</v>
      </c>
      <c r="AI1528" s="1">
        <v>44641.555150462962</v>
      </c>
      <c r="AJ1528">
        <v>51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10</v>
      </c>
      <c r="AQ1528">
        <v>0</v>
      </c>
      <c r="AR1528">
        <v>0</v>
      </c>
      <c r="AS1528">
        <v>0</v>
      </c>
      <c r="AT1528" t="s">
        <v>86</v>
      </c>
      <c r="AU1528" t="s">
        <v>86</v>
      </c>
      <c r="AV1528" t="s">
        <v>86</v>
      </c>
      <c r="AW1528" t="s">
        <v>86</v>
      </c>
      <c r="AX1528" t="s">
        <v>86</v>
      </c>
      <c r="AY1528" t="s">
        <v>86</v>
      </c>
      <c r="AZ1528" t="s">
        <v>86</v>
      </c>
      <c r="BA1528" t="s">
        <v>86</v>
      </c>
      <c r="BB1528" t="s">
        <v>86</v>
      </c>
      <c r="BC1528" t="s">
        <v>86</v>
      </c>
      <c r="BD1528" t="s">
        <v>86</v>
      </c>
      <c r="BE1528" t="s">
        <v>86</v>
      </c>
    </row>
    <row r="1529" spans="1:57" x14ac:dyDescent="0.45">
      <c r="A1529" t="s">
        <v>3307</v>
      </c>
      <c r="B1529" t="s">
        <v>77</v>
      </c>
      <c r="C1529" t="s">
        <v>3308</v>
      </c>
      <c r="D1529" t="s">
        <v>79</v>
      </c>
      <c r="E1529" s="2" t="str">
        <f>HYPERLINK("capsilon://?command=openfolder&amp;siteaddress=FAM.docvelocity-na8.net&amp;folderid=FX8477DAB4-884D-2E26-EAE3-5C4E8167CDAC","FX22028339")</f>
        <v>FX22028339</v>
      </c>
      <c r="F1529" t="s">
        <v>80</v>
      </c>
      <c r="G1529" t="s">
        <v>80</v>
      </c>
      <c r="H1529" t="s">
        <v>81</v>
      </c>
      <c r="I1529" t="s">
        <v>3309</v>
      </c>
      <c r="J1529">
        <v>0</v>
      </c>
      <c r="K1529" t="s">
        <v>83</v>
      </c>
      <c r="L1529" t="s">
        <v>84</v>
      </c>
      <c r="M1529" t="s">
        <v>85</v>
      </c>
      <c r="N1529">
        <v>2</v>
      </c>
      <c r="O1529" s="1">
        <v>44641.488518518519</v>
      </c>
      <c r="P1529" s="1">
        <v>44641.555231481485</v>
      </c>
      <c r="Q1529">
        <v>5711</v>
      </c>
      <c r="R1529">
        <v>53</v>
      </c>
      <c r="S1529" t="b">
        <v>0</v>
      </c>
      <c r="T1529" t="s">
        <v>86</v>
      </c>
      <c r="U1529" t="b">
        <v>0</v>
      </c>
      <c r="V1529" t="s">
        <v>1787</v>
      </c>
      <c r="W1529" s="1">
        <v>44641.512916666667</v>
      </c>
      <c r="X1529">
        <v>30</v>
      </c>
      <c r="Y1529">
        <v>0</v>
      </c>
      <c r="Z1529">
        <v>0</v>
      </c>
      <c r="AA1529">
        <v>0</v>
      </c>
      <c r="AB1529">
        <v>37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 t="s">
        <v>91</v>
      </c>
      <c r="AI1529" s="1">
        <v>44641.555231481485</v>
      </c>
      <c r="AJ1529">
        <v>23</v>
      </c>
      <c r="AK1529">
        <v>0</v>
      </c>
      <c r="AL1529">
        <v>0</v>
      </c>
      <c r="AM1529">
        <v>0</v>
      </c>
      <c r="AN1529">
        <v>37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 t="s">
        <v>86</v>
      </c>
      <c r="AU1529" t="s">
        <v>86</v>
      </c>
      <c r="AV1529" t="s">
        <v>86</v>
      </c>
      <c r="AW1529" t="s">
        <v>86</v>
      </c>
      <c r="AX1529" t="s">
        <v>86</v>
      </c>
      <c r="AY1529" t="s">
        <v>86</v>
      </c>
      <c r="AZ1529" t="s">
        <v>86</v>
      </c>
      <c r="BA1529" t="s">
        <v>86</v>
      </c>
      <c r="BB1529" t="s">
        <v>86</v>
      </c>
      <c r="BC1529" t="s">
        <v>86</v>
      </c>
      <c r="BD1529" t="s">
        <v>86</v>
      </c>
      <c r="BE1529" t="s">
        <v>86</v>
      </c>
    </row>
    <row r="1530" spans="1:57" x14ac:dyDescent="0.45">
      <c r="A1530" t="s">
        <v>3310</v>
      </c>
      <c r="B1530" t="s">
        <v>77</v>
      </c>
      <c r="C1530" t="s">
        <v>3311</v>
      </c>
      <c r="D1530" t="s">
        <v>79</v>
      </c>
      <c r="E1530" s="2" t="str">
        <f>HYPERLINK("capsilon://?command=openfolder&amp;siteaddress=FAM.docvelocity-na8.net&amp;folderid=FX766C2C21-49A0-9119-27F5-94CA51DD5CCF","FX22038515")</f>
        <v>FX22038515</v>
      </c>
      <c r="F1530" t="s">
        <v>80</v>
      </c>
      <c r="G1530" t="s">
        <v>80</v>
      </c>
      <c r="H1530" t="s">
        <v>81</v>
      </c>
      <c r="I1530" t="s">
        <v>3312</v>
      </c>
      <c r="J1530">
        <v>146</v>
      </c>
      <c r="K1530" t="s">
        <v>83</v>
      </c>
      <c r="L1530" t="s">
        <v>84</v>
      </c>
      <c r="M1530" t="s">
        <v>85</v>
      </c>
      <c r="N1530">
        <v>1</v>
      </c>
      <c r="O1530" s="1">
        <v>44641.492418981485</v>
      </c>
      <c r="P1530" s="1">
        <v>44641.593645833331</v>
      </c>
      <c r="Q1530">
        <v>8219</v>
      </c>
      <c r="R1530">
        <v>527</v>
      </c>
      <c r="S1530" t="b">
        <v>0</v>
      </c>
      <c r="T1530" t="s">
        <v>86</v>
      </c>
      <c r="U1530" t="b">
        <v>0</v>
      </c>
      <c r="V1530" t="s">
        <v>815</v>
      </c>
      <c r="W1530" s="1">
        <v>44641.593645833331</v>
      </c>
      <c r="X1530">
        <v>219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146</v>
      </c>
      <c r="AE1530">
        <v>141</v>
      </c>
      <c r="AF1530">
        <v>0</v>
      </c>
      <c r="AG1530">
        <v>3</v>
      </c>
      <c r="AH1530" t="s">
        <v>86</v>
      </c>
      <c r="AI1530" t="s">
        <v>86</v>
      </c>
      <c r="AJ1530" t="s">
        <v>86</v>
      </c>
      <c r="AK1530" t="s">
        <v>86</v>
      </c>
      <c r="AL1530" t="s">
        <v>86</v>
      </c>
      <c r="AM1530" t="s">
        <v>86</v>
      </c>
      <c r="AN1530" t="s">
        <v>86</v>
      </c>
      <c r="AO1530" t="s">
        <v>86</v>
      </c>
      <c r="AP1530" t="s">
        <v>86</v>
      </c>
      <c r="AQ1530" t="s">
        <v>86</v>
      </c>
      <c r="AR1530" t="s">
        <v>86</v>
      </c>
      <c r="AS1530" t="s">
        <v>86</v>
      </c>
      <c r="AT1530" t="s">
        <v>86</v>
      </c>
      <c r="AU1530" t="s">
        <v>86</v>
      </c>
      <c r="AV1530" t="s">
        <v>86</v>
      </c>
      <c r="AW1530" t="s">
        <v>86</v>
      </c>
      <c r="AX1530" t="s">
        <v>86</v>
      </c>
      <c r="AY1530" t="s">
        <v>86</v>
      </c>
      <c r="AZ1530" t="s">
        <v>86</v>
      </c>
      <c r="BA1530" t="s">
        <v>86</v>
      </c>
      <c r="BB1530" t="s">
        <v>86</v>
      </c>
      <c r="BC1530" t="s">
        <v>86</v>
      </c>
      <c r="BD1530" t="s">
        <v>86</v>
      </c>
      <c r="BE1530" t="s">
        <v>86</v>
      </c>
    </row>
    <row r="1531" spans="1:57" x14ac:dyDescent="0.45">
      <c r="A1531" t="s">
        <v>3313</v>
      </c>
      <c r="B1531" t="s">
        <v>77</v>
      </c>
      <c r="C1531" t="s">
        <v>3144</v>
      </c>
      <c r="D1531" t="s">
        <v>79</v>
      </c>
      <c r="E1531" s="2" t="str">
        <f>HYPERLINK("capsilon://?command=openfolder&amp;siteaddress=FAM.docvelocity-na8.net&amp;folderid=FX76E90D2E-6CE4-74EC-9EB0-40B6C2AC21E6","FX22038168")</f>
        <v>FX22038168</v>
      </c>
      <c r="F1531" t="s">
        <v>80</v>
      </c>
      <c r="G1531" t="s">
        <v>80</v>
      </c>
      <c r="H1531" t="s">
        <v>81</v>
      </c>
      <c r="I1531" t="s">
        <v>3145</v>
      </c>
      <c r="J1531">
        <v>347</v>
      </c>
      <c r="K1531" t="s">
        <v>83</v>
      </c>
      <c r="L1531" t="s">
        <v>84</v>
      </c>
      <c r="M1531" t="s">
        <v>85</v>
      </c>
      <c r="N1531">
        <v>2</v>
      </c>
      <c r="O1531" s="1">
        <v>44641.507407407407</v>
      </c>
      <c r="P1531" s="1">
        <v>44641.540555555555</v>
      </c>
      <c r="Q1531">
        <v>113</v>
      </c>
      <c r="R1531">
        <v>2751</v>
      </c>
      <c r="S1531" t="b">
        <v>0</v>
      </c>
      <c r="T1531" t="s">
        <v>86</v>
      </c>
      <c r="U1531" t="b">
        <v>1</v>
      </c>
      <c r="V1531" t="s">
        <v>1900</v>
      </c>
      <c r="W1531" s="1">
        <v>44641.527627314812</v>
      </c>
      <c r="X1531">
        <v>1646</v>
      </c>
      <c r="Y1531">
        <v>253</v>
      </c>
      <c r="Z1531">
        <v>0</v>
      </c>
      <c r="AA1531">
        <v>253</v>
      </c>
      <c r="AB1531">
        <v>36</v>
      </c>
      <c r="AC1531">
        <v>100</v>
      </c>
      <c r="AD1531">
        <v>94</v>
      </c>
      <c r="AE1531">
        <v>0</v>
      </c>
      <c r="AF1531">
        <v>0</v>
      </c>
      <c r="AG1531">
        <v>0</v>
      </c>
      <c r="AH1531" t="s">
        <v>207</v>
      </c>
      <c r="AI1531" s="1">
        <v>44641.540555555555</v>
      </c>
      <c r="AJ1531">
        <v>1031</v>
      </c>
      <c r="AK1531">
        <v>2</v>
      </c>
      <c r="AL1531">
        <v>0</v>
      </c>
      <c r="AM1531">
        <v>2</v>
      </c>
      <c r="AN1531">
        <v>36</v>
      </c>
      <c r="AO1531">
        <v>2</v>
      </c>
      <c r="AP1531">
        <v>92</v>
      </c>
      <c r="AQ1531">
        <v>0</v>
      </c>
      <c r="AR1531">
        <v>0</v>
      </c>
      <c r="AS1531">
        <v>0</v>
      </c>
      <c r="AT1531" t="s">
        <v>86</v>
      </c>
      <c r="AU1531" t="s">
        <v>86</v>
      </c>
      <c r="AV1531" t="s">
        <v>86</v>
      </c>
      <c r="AW1531" t="s">
        <v>86</v>
      </c>
      <c r="AX1531" t="s">
        <v>86</v>
      </c>
      <c r="AY1531" t="s">
        <v>86</v>
      </c>
      <c r="AZ1531" t="s">
        <v>86</v>
      </c>
      <c r="BA1531" t="s">
        <v>86</v>
      </c>
      <c r="BB1531" t="s">
        <v>86</v>
      </c>
      <c r="BC1531" t="s">
        <v>86</v>
      </c>
      <c r="BD1531" t="s">
        <v>86</v>
      </c>
      <c r="BE1531" t="s">
        <v>86</v>
      </c>
    </row>
    <row r="1532" spans="1:57" x14ac:dyDescent="0.45">
      <c r="A1532" t="s">
        <v>3314</v>
      </c>
      <c r="B1532" t="s">
        <v>77</v>
      </c>
      <c r="C1532" t="s">
        <v>1091</v>
      </c>
      <c r="D1532" t="s">
        <v>79</v>
      </c>
      <c r="E1532" s="2" t="str">
        <f>HYPERLINK("capsilon://?command=openfolder&amp;siteaddress=FAM.docvelocity-na8.net&amp;folderid=FXD7E9EE26-0E4A-4EC1-4E86-8125BDF86B8C","FX22027619")</f>
        <v>FX22027619</v>
      </c>
      <c r="F1532" t="s">
        <v>80</v>
      </c>
      <c r="G1532" t="s">
        <v>80</v>
      </c>
      <c r="H1532" t="s">
        <v>81</v>
      </c>
      <c r="I1532" t="s">
        <v>3315</v>
      </c>
      <c r="J1532">
        <v>0</v>
      </c>
      <c r="K1532" t="s">
        <v>83</v>
      </c>
      <c r="L1532" t="s">
        <v>84</v>
      </c>
      <c r="M1532" t="s">
        <v>85</v>
      </c>
      <c r="N1532">
        <v>2</v>
      </c>
      <c r="O1532" s="1">
        <v>44641.50986111111</v>
      </c>
      <c r="P1532" s="1">
        <v>44641.555208333331</v>
      </c>
      <c r="Q1532">
        <v>3869</v>
      </c>
      <c r="R1532">
        <v>49</v>
      </c>
      <c r="S1532" t="b">
        <v>0</v>
      </c>
      <c r="T1532" t="s">
        <v>86</v>
      </c>
      <c r="U1532" t="b">
        <v>0</v>
      </c>
      <c r="V1532" t="s">
        <v>1787</v>
      </c>
      <c r="W1532" s="1">
        <v>44641.513472222221</v>
      </c>
      <c r="X1532">
        <v>26</v>
      </c>
      <c r="Y1532">
        <v>0</v>
      </c>
      <c r="Z1532">
        <v>0</v>
      </c>
      <c r="AA1532">
        <v>0</v>
      </c>
      <c r="AB1532">
        <v>37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 t="s">
        <v>207</v>
      </c>
      <c r="AI1532" s="1">
        <v>44641.555208333331</v>
      </c>
      <c r="AJ1532">
        <v>17</v>
      </c>
      <c r="AK1532">
        <v>0</v>
      </c>
      <c r="AL1532">
        <v>0</v>
      </c>
      <c r="AM1532">
        <v>0</v>
      </c>
      <c r="AN1532">
        <v>37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 t="s">
        <v>86</v>
      </c>
      <c r="AU1532" t="s">
        <v>86</v>
      </c>
      <c r="AV1532" t="s">
        <v>86</v>
      </c>
      <c r="AW1532" t="s">
        <v>86</v>
      </c>
      <c r="AX1532" t="s">
        <v>86</v>
      </c>
      <c r="AY1532" t="s">
        <v>86</v>
      </c>
      <c r="AZ1532" t="s">
        <v>86</v>
      </c>
      <c r="BA1532" t="s">
        <v>86</v>
      </c>
      <c r="BB1532" t="s">
        <v>86</v>
      </c>
      <c r="BC1532" t="s">
        <v>86</v>
      </c>
      <c r="BD1532" t="s">
        <v>86</v>
      </c>
      <c r="BE1532" t="s">
        <v>86</v>
      </c>
    </row>
    <row r="1533" spans="1:57" x14ac:dyDescent="0.45">
      <c r="A1533" t="s">
        <v>3316</v>
      </c>
      <c r="B1533" t="s">
        <v>77</v>
      </c>
      <c r="C1533" t="s">
        <v>1511</v>
      </c>
      <c r="D1533" t="s">
        <v>79</v>
      </c>
      <c r="E1533" s="2" t="str">
        <f>HYPERLINK("capsilon://?command=openfolder&amp;siteaddress=FAM.docvelocity-na8.net&amp;folderid=FX8ACC6922-BB03-03DB-D708-3BDB8AC5FBB2","FX22028468")</f>
        <v>FX22028468</v>
      </c>
      <c r="F1533" t="s">
        <v>80</v>
      </c>
      <c r="G1533" t="s">
        <v>80</v>
      </c>
      <c r="H1533" t="s">
        <v>81</v>
      </c>
      <c r="I1533" t="s">
        <v>3317</v>
      </c>
      <c r="J1533">
        <v>0</v>
      </c>
      <c r="K1533" t="s">
        <v>83</v>
      </c>
      <c r="L1533" t="s">
        <v>84</v>
      </c>
      <c r="M1533" t="s">
        <v>85</v>
      </c>
      <c r="N1533">
        <v>2</v>
      </c>
      <c r="O1533" s="1">
        <v>44641.515659722223</v>
      </c>
      <c r="P1533" s="1">
        <v>44641.560034722221</v>
      </c>
      <c r="Q1533">
        <v>3025</v>
      </c>
      <c r="R1533">
        <v>809</v>
      </c>
      <c r="S1533" t="b">
        <v>0</v>
      </c>
      <c r="T1533" t="s">
        <v>86</v>
      </c>
      <c r="U1533" t="b">
        <v>0</v>
      </c>
      <c r="V1533" t="s">
        <v>2617</v>
      </c>
      <c r="W1533" s="1">
        <v>44641.529479166667</v>
      </c>
      <c r="X1533">
        <v>355</v>
      </c>
      <c r="Y1533">
        <v>52</v>
      </c>
      <c r="Z1533">
        <v>0</v>
      </c>
      <c r="AA1533">
        <v>52</v>
      </c>
      <c r="AB1533">
        <v>0</v>
      </c>
      <c r="AC1533">
        <v>32</v>
      </c>
      <c r="AD1533">
        <v>-52</v>
      </c>
      <c r="AE1533">
        <v>0</v>
      </c>
      <c r="AF1533">
        <v>0</v>
      </c>
      <c r="AG1533">
        <v>0</v>
      </c>
      <c r="AH1533" t="s">
        <v>122</v>
      </c>
      <c r="AI1533" s="1">
        <v>44641.560034722221</v>
      </c>
      <c r="AJ1533">
        <v>421</v>
      </c>
      <c r="AK1533">
        <v>6</v>
      </c>
      <c r="AL1533">
        <v>0</v>
      </c>
      <c r="AM1533">
        <v>6</v>
      </c>
      <c r="AN1533">
        <v>0</v>
      </c>
      <c r="AO1533">
        <v>6</v>
      </c>
      <c r="AP1533">
        <v>-58</v>
      </c>
      <c r="AQ1533">
        <v>0</v>
      </c>
      <c r="AR1533">
        <v>0</v>
      </c>
      <c r="AS1533">
        <v>0</v>
      </c>
      <c r="AT1533" t="s">
        <v>86</v>
      </c>
      <c r="AU1533" t="s">
        <v>86</v>
      </c>
      <c r="AV1533" t="s">
        <v>86</v>
      </c>
      <c r="AW1533" t="s">
        <v>86</v>
      </c>
      <c r="AX1533" t="s">
        <v>86</v>
      </c>
      <c r="AY1533" t="s">
        <v>86</v>
      </c>
      <c r="AZ1533" t="s">
        <v>86</v>
      </c>
      <c r="BA1533" t="s">
        <v>86</v>
      </c>
      <c r="BB1533" t="s">
        <v>86</v>
      </c>
      <c r="BC1533" t="s">
        <v>86</v>
      </c>
      <c r="BD1533" t="s">
        <v>86</v>
      </c>
      <c r="BE1533" t="s">
        <v>86</v>
      </c>
    </row>
    <row r="1534" spans="1:57" x14ac:dyDescent="0.45">
      <c r="A1534" t="s">
        <v>3318</v>
      </c>
      <c r="B1534" t="s">
        <v>77</v>
      </c>
      <c r="C1534" t="s">
        <v>1511</v>
      </c>
      <c r="D1534" t="s">
        <v>79</v>
      </c>
      <c r="E1534" s="2" t="str">
        <f>HYPERLINK("capsilon://?command=openfolder&amp;siteaddress=FAM.docvelocity-na8.net&amp;folderid=FX8ACC6922-BB03-03DB-D708-3BDB8AC5FBB2","FX22028468")</f>
        <v>FX22028468</v>
      </c>
      <c r="F1534" t="s">
        <v>80</v>
      </c>
      <c r="G1534" t="s">
        <v>80</v>
      </c>
      <c r="H1534" t="s">
        <v>81</v>
      </c>
      <c r="I1534" t="s">
        <v>3319</v>
      </c>
      <c r="J1534">
        <v>85</v>
      </c>
      <c r="K1534" t="s">
        <v>83</v>
      </c>
      <c r="L1534" t="s">
        <v>84</v>
      </c>
      <c r="M1534" t="s">
        <v>85</v>
      </c>
      <c r="N1534">
        <v>1</v>
      </c>
      <c r="O1534" s="1">
        <v>44641.517233796294</v>
      </c>
      <c r="P1534" s="1">
        <v>44641.590682870374</v>
      </c>
      <c r="Q1534">
        <v>5911</v>
      </c>
      <c r="R1534">
        <v>435</v>
      </c>
      <c r="S1534" t="b">
        <v>0</v>
      </c>
      <c r="T1534" t="s">
        <v>86</v>
      </c>
      <c r="U1534" t="b">
        <v>0</v>
      </c>
      <c r="V1534" t="s">
        <v>815</v>
      </c>
      <c r="W1534" s="1">
        <v>44641.590682870374</v>
      </c>
      <c r="X1534">
        <v>116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85</v>
      </c>
      <c r="AE1534">
        <v>80</v>
      </c>
      <c r="AF1534">
        <v>0</v>
      </c>
      <c r="AG1534">
        <v>2</v>
      </c>
      <c r="AH1534" t="s">
        <v>86</v>
      </c>
      <c r="AI1534" t="s">
        <v>86</v>
      </c>
      <c r="AJ1534" t="s">
        <v>86</v>
      </c>
      <c r="AK1534" t="s">
        <v>86</v>
      </c>
      <c r="AL1534" t="s">
        <v>86</v>
      </c>
      <c r="AM1534" t="s">
        <v>86</v>
      </c>
      <c r="AN1534" t="s">
        <v>86</v>
      </c>
      <c r="AO1534" t="s">
        <v>86</v>
      </c>
      <c r="AP1534" t="s">
        <v>86</v>
      </c>
      <c r="AQ1534" t="s">
        <v>86</v>
      </c>
      <c r="AR1534" t="s">
        <v>86</v>
      </c>
      <c r="AS1534" t="s">
        <v>86</v>
      </c>
      <c r="AT1534" t="s">
        <v>86</v>
      </c>
      <c r="AU1534" t="s">
        <v>86</v>
      </c>
      <c r="AV1534" t="s">
        <v>86</v>
      </c>
      <c r="AW1534" t="s">
        <v>86</v>
      </c>
      <c r="AX1534" t="s">
        <v>86</v>
      </c>
      <c r="AY1534" t="s">
        <v>86</v>
      </c>
      <c r="AZ1534" t="s">
        <v>86</v>
      </c>
      <c r="BA1534" t="s">
        <v>86</v>
      </c>
      <c r="BB1534" t="s">
        <v>86</v>
      </c>
      <c r="BC1534" t="s">
        <v>86</v>
      </c>
      <c r="BD1534" t="s">
        <v>86</v>
      </c>
      <c r="BE1534" t="s">
        <v>86</v>
      </c>
    </row>
    <row r="1535" spans="1:57" x14ac:dyDescent="0.45">
      <c r="A1535" t="s">
        <v>3320</v>
      </c>
      <c r="B1535" t="s">
        <v>77</v>
      </c>
      <c r="C1535" t="s">
        <v>3172</v>
      </c>
      <c r="D1535" t="s">
        <v>79</v>
      </c>
      <c r="E1535" s="2" t="str">
        <f>HYPERLINK("capsilon://?command=openfolder&amp;siteaddress=FAM.docvelocity-na8.net&amp;folderid=FX8D7F5EC2-9205-4835-05C1-CF3871AB2C6E","FX22037180")</f>
        <v>FX22037180</v>
      </c>
      <c r="F1535" t="s">
        <v>80</v>
      </c>
      <c r="G1535" t="s">
        <v>80</v>
      </c>
      <c r="H1535" t="s">
        <v>81</v>
      </c>
      <c r="I1535" t="s">
        <v>3173</v>
      </c>
      <c r="J1535">
        <v>344</v>
      </c>
      <c r="K1535" t="s">
        <v>83</v>
      </c>
      <c r="L1535" t="s">
        <v>84</v>
      </c>
      <c r="M1535" t="s">
        <v>85</v>
      </c>
      <c r="N1535">
        <v>2</v>
      </c>
      <c r="O1535" s="1">
        <v>44641.517337962963</v>
      </c>
      <c r="P1535" s="1">
        <v>44641.535231481481</v>
      </c>
      <c r="Q1535">
        <v>398</v>
      </c>
      <c r="R1535">
        <v>1148</v>
      </c>
      <c r="S1535" t="b">
        <v>0</v>
      </c>
      <c r="T1535" t="s">
        <v>86</v>
      </c>
      <c r="U1535" t="b">
        <v>1</v>
      </c>
      <c r="V1535" t="s">
        <v>1787</v>
      </c>
      <c r="W1535" s="1">
        <v>44641.527905092589</v>
      </c>
      <c r="X1535">
        <v>638</v>
      </c>
      <c r="Y1535">
        <v>276</v>
      </c>
      <c r="Z1535">
        <v>0</v>
      </c>
      <c r="AA1535">
        <v>276</v>
      </c>
      <c r="AB1535">
        <v>0</v>
      </c>
      <c r="AC1535">
        <v>12</v>
      </c>
      <c r="AD1535">
        <v>68</v>
      </c>
      <c r="AE1535">
        <v>0</v>
      </c>
      <c r="AF1535">
        <v>0</v>
      </c>
      <c r="AG1535">
        <v>0</v>
      </c>
      <c r="AH1535" t="s">
        <v>122</v>
      </c>
      <c r="AI1535" s="1">
        <v>44641.535231481481</v>
      </c>
      <c r="AJ1535">
        <v>510</v>
      </c>
      <c r="AK1535">
        <v>2</v>
      </c>
      <c r="AL1535">
        <v>0</v>
      </c>
      <c r="AM1535">
        <v>2</v>
      </c>
      <c r="AN1535">
        <v>0</v>
      </c>
      <c r="AO1535">
        <v>1</v>
      </c>
      <c r="AP1535">
        <v>66</v>
      </c>
      <c r="AQ1535">
        <v>0</v>
      </c>
      <c r="AR1535">
        <v>0</v>
      </c>
      <c r="AS1535">
        <v>0</v>
      </c>
      <c r="AT1535" t="s">
        <v>86</v>
      </c>
      <c r="AU1535" t="s">
        <v>86</v>
      </c>
      <c r="AV1535" t="s">
        <v>86</v>
      </c>
      <c r="AW1535" t="s">
        <v>86</v>
      </c>
      <c r="AX1535" t="s">
        <v>86</v>
      </c>
      <c r="AY1535" t="s">
        <v>86</v>
      </c>
      <c r="AZ1535" t="s">
        <v>86</v>
      </c>
      <c r="BA1535" t="s">
        <v>86</v>
      </c>
      <c r="BB1535" t="s">
        <v>86</v>
      </c>
      <c r="BC1535" t="s">
        <v>86</v>
      </c>
      <c r="BD1535" t="s">
        <v>86</v>
      </c>
      <c r="BE1535" t="s">
        <v>86</v>
      </c>
    </row>
    <row r="1536" spans="1:57" x14ac:dyDescent="0.45">
      <c r="A1536" t="s">
        <v>3321</v>
      </c>
      <c r="B1536" t="s">
        <v>77</v>
      </c>
      <c r="C1536" t="s">
        <v>3311</v>
      </c>
      <c r="D1536" t="s">
        <v>79</v>
      </c>
      <c r="E1536" s="2" t="str">
        <f>HYPERLINK("capsilon://?command=openfolder&amp;siteaddress=FAM.docvelocity-na8.net&amp;folderid=FX766C2C21-49A0-9119-27F5-94CA51DD5CCF","FX22038515")</f>
        <v>FX22038515</v>
      </c>
      <c r="F1536" t="s">
        <v>80</v>
      </c>
      <c r="G1536" t="s">
        <v>80</v>
      </c>
      <c r="H1536" t="s">
        <v>81</v>
      </c>
      <c r="I1536" t="s">
        <v>3322</v>
      </c>
      <c r="J1536">
        <v>28</v>
      </c>
      <c r="K1536" t="s">
        <v>83</v>
      </c>
      <c r="L1536" t="s">
        <v>84</v>
      </c>
      <c r="M1536" t="s">
        <v>85</v>
      </c>
      <c r="N1536">
        <v>2</v>
      </c>
      <c r="O1536" s="1">
        <v>44641.521504629629</v>
      </c>
      <c r="P1536" s="1">
        <v>44641.556458333333</v>
      </c>
      <c r="Q1536">
        <v>2812</v>
      </c>
      <c r="R1536">
        <v>208</v>
      </c>
      <c r="S1536" t="b">
        <v>0</v>
      </c>
      <c r="T1536" t="s">
        <v>86</v>
      </c>
      <c r="U1536" t="b">
        <v>0</v>
      </c>
      <c r="V1536" t="s">
        <v>1900</v>
      </c>
      <c r="W1536" s="1">
        <v>44641.529236111113</v>
      </c>
      <c r="X1536">
        <v>101</v>
      </c>
      <c r="Y1536">
        <v>21</v>
      </c>
      <c r="Z1536">
        <v>0</v>
      </c>
      <c r="AA1536">
        <v>21</v>
      </c>
      <c r="AB1536">
        <v>0</v>
      </c>
      <c r="AC1536">
        <v>0</v>
      </c>
      <c r="AD1536">
        <v>7</v>
      </c>
      <c r="AE1536">
        <v>0</v>
      </c>
      <c r="AF1536">
        <v>0</v>
      </c>
      <c r="AG1536">
        <v>0</v>
      </c>
      <c r="AH1536" t="s">
        <v>207</v>
      </c>
      <c r="AI1536" s="1">
        <v>44641.556458333333</v>
      </c>
      <c r="AJ1536">
        <v>107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7</v>
      </c>
      <c r="AQ1536">
        <v>0</v>
      </c>
      <c r="AR1536">
        <v>0</v>
      </c>
      <c r="AS1536">
        <v>0</v>
      </c>
      <c r="AT1536" t="s">
        <v>86</v>
      </c>
      <c r="AU1536" t="s">
        <v>86</v>
      </c>
      <c r="AV1536" t="s">
        <v>86</v>
      </c>
      <c r="AW1536" t="s">
        <v>86</v>
      </c>
      <c r="AX1536" t="s">
        <v>86</v>
      </c>
      <c r="AY1536" t="s">
        <v>86</v>
      </c>
      <c r="AZ1536" t="s">
        <v>86</v>
      </c>
      <c r="BA1536" t="s">
        <v>86</v>
      </c>
      <c r="BB1536" t="s">
        <v>86</v>
      </c>
      <c r="BC1536" t="s">
        <v>86</v>
      </c>
      <c r="BD1536" t="s">
        <v>86</v>
      </c>
      <c r="BE1536" t="s">
        <v>86</v>
      </c>
    </row>
    <row r="1537" spans="1:57" x14ac:dyDescent="0.45">
      <c r="A1537" t="s">
        <v>3323</v>
      </c>
      <c r="B1537" t="s">
        <v>77</v>
      </c>
      <c r="C1537" t="s">
        <v>3311</v>
      </c>
      <c r="D1537" t="s">
        <v>79</v>
      </c>
      <c r="E1537" s="2" t="str">
        <f>HYPERLINK("capsilon://?command=openfolder&amp;siteaddress=FAM.docvelocity-na8.net&amp;folderid=FX766C2C21-49A0-9119-27F5-94CA51DD5CCF","FX22038515")</f>
        <v>FX22038515</v>
      </c>
      <c r="F1537" t="s">
        <v>80</v>
      </c>
      <c r="G1537" t="s">
        <v>80</v>
      </c>
      <c r="H1537" t="s">
        <v>81</v>
      </c>
      <c r="I1537" t="s">
        <v>3324</v>
      </c>
      <c r="J1537">
        <v>183</v>
      </c>
      <c r="K1537" t="s">
        <v>83</v>
      </c>
      <c r="L1537" t="s">
        <v>84</v>
      </c>
      <c r="M1537" t="s">
        <v>85</v>
      </c>
      <c r="N1537">
        <v>1</v>
      </c>
      <c r="O1537" s="1">
        <v>44641.521608796298</v>
      </c>
      <c r="P1537" s="1">
        <v>44641.595243055555</v>
      </c>
      <c r="Q1537">
        <v>6063</v>
      </c>
      <c r="R1537">
        <v>299</v>
      </c>
      <c r="S1537" t="b">
        <v>0</v>
      </c>
      <c r="T1537" t="s">
        <v>86</v>
      </c>
      <c r="U1537" t="b">
        <v>0</v>
      </c>
      <c r="V1537" t="s">
        <v>815</v>
      </c>
      <c r="W1537" s="1">
        <v>44641.595243055555</v>
      </c>
      <c r="X1537">
        <v>127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183</v>
      </c>
      <c r="AE1537">
        <v>178</v>
      </c>
      <c r="AF1537">
        <v>0</v>
      </c>
      <c r="AG1537">
        <v>2</v>
      </c>
      <c r="AH1537" t="s">
        <v>86</v>
      </c>
      <c r="AI1537" t="s">
        <v>86</v>
      </c>
      <c r="AJ1537" t="s">
        <v>86</v>
      </c>
      <c r="AK1537" t="s">
        <v>86</v>
      </c>
      <c r="AL1537" t="s">
        <v>86</v>
      </c>
      <c r="AM1537" t="s">
        <v>86</v>
      </c>
      <c r="AN1537" t="s">
        <v>86</v>
      </c>
      <c r="AO1537" t="s">
        <v>86</v>
      </c>
      <c r="AP1537" t="s">
        <v>86</v>
      </c>
      <c r="AQ1537" t="s">
        <v>86</v>
      </c>
      <c r="AR1537" t="s">
        <v>86</v>
      </c>
      <c r="AS1537" t="s">
        <v>86</v>
      </c>
      <c r="AT1537" t="s">
        <v>86</v>
      </c>
      <c r="AU1537" t="s">
        <v>86</v>
      </c>
      <c r="AV1537" t="s">
        <v>86</v>
      </c>
      <c r="AW1537" t="s">
        <v>86</v>
      </c>
      <c r="AX1537" t="s">
        <v>86</v>
      </c>
      <c r="AY1537" t="s">
        <v>86</v>
      </c>
      <c r="AZ1537" t="s">
        <v>86</v>
      </c>
      <c r="BA1537" t="s">
        <v>86</v>
      </c>
      <c r="BB1537" t="s">
        <v>86</v>
      </c>
      <c r="BC1537" t="s">
        <v>86</v>
      </c>
      <c r="BD1537" t="s">
        <v>86</v>
      </c>
      <c r="BE1537" t="s">
        <v>86</v>
      </c>
    </row>
    <row r="1538" spans="1:57" x14ac:dyDescent="0.45">
      <c r="A1538" t="s">
        <v>3325</v>
      </c>
      <c r="B1538" t="s">
        <v>77</v>
      </c>
      <c r="C1538" t="s">
        <v>3311</v>
      </c>
      <c r="D1538" t="s">
        <v>79</v>
      </c>
      <c r="E1538" s="2" t="str">
        <f>HYPERLINK("capsilon://?command=openfolder&amp;siteaddress=FAM.docvelocity-na8.net&amp;folderid=FX766C2C21-49A0-9119-27F5-94CA51DD5CCF","FX22038515")</f>
        <v>FX22038515</v>
      </c>
      <c r="F1538" t="s">
        <v>80</v>
      </c>
      <c r="G1538" t="s">
        <v>80</v>
      </c>
      <c r="H1538" t="s">
        <v>81</v>
      </c>
      <c r="I1538" t="s">
        <v>3326</v>
      </c>
      <c r="J1538">
        <v>28</v>
      </c>
      <c r="K1538" t="s">
        <v>83</v>
      </c>
      <c r="L1538" t="s">
        <v>84</v>
      </c>
      <c r="M1538" t="s">
        <v>85</v>
      </c>
      <c r="N1538">
        <v>1</v>
      </c>
      <c r="O1538" s="1">
        <v>44641.521770833337</v>
      </c>
      <c r="P1538" s="1">
        <v>44641.596724537034</v>
      </c>
      <c r="Q1538">
        <v>6000</v>
      </c>
      <c r="R1538">
        <v>476</v>
      </c>
      <c r="S1538" t="b">
        <v>0</v>
      </c>
      <c r="T1538" t="s">
        <v>86</v>
      </c>
      <c r="U1538" t="b">
        <v>0</v>
      </c>
      <c r="V1538" t="s">
        <v>815</v>
      </c>
      <c r="W1538" s="1">
        <v>44641.596724537034</v>
      </c>
      <c r="X1538">
        <v>120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28</v>
      </c>
      <c r="AE1538">
        <v>21</v>
      </c>
      <c r="AF1538">
        <v>0</v>
      </c>
      <c r="AG1538">
        <v>2</v>
      </c>
      <c r="AH1538" t="s">
        <v>86</v>
      </c>
      <c r="AI1538" t="s">
        <v>86</v>
      </c>
      <c r="AJ1538" t="s">
        <v>86</v>
      </c>
      <c r="AK1538" t="s">
        <v>86</v>
      </c>
      <c r="AL1538" t="s">
        <v>86</v>
      </c>
      <c r="AM1538" t="s">
        <v>86</v>
      </c>
      <c r="AN1538" t="s">
        <v>86</v>
      </c>
      <c r="AO1538" t="s">
        <v>86</v>
      </c>
      <c r="AP1538" t="s">
        <v>86</v>
      </c>
      <c r="AQ1538" t="s">
        <v>86</v>
      </c>
      <c r="AR1538" t="s">
        <v>86</v>
      </c>
      <c r="AS1538" t="s">
        <v>86</v>
      </c>
      <c r="AT1538" t="s">
        <v>86</v>
      </c>
      <c r="AU1538" t="s">
        <v>86</v>
      </c>
      <c r="AV1538" t="s">
        <v>86</v>
      </c>
      <c r="AW1538" t="s">
        <v>86</v>
      </c>
      <c r="AX1538" t="s">
        <v>86</v>
      </c>
      <c r="AY1538" t="s">
        <v>86</v>
      </c>
      <c r="AZ1538" t="s">
        <v>86</v>
      </c>
      <c r="BA1538" t="s">
        <v>86</v>
      </c>
      <c r="BB1538" t="s">
        <v>86</v>
      </c>
      <c r="BC1538" t="s">
        <v>86</v>
      </c>
      <c r="BD1538" t="s">
        <v>86</v>
      </c>
      <c r="BE1538" t="s">
        <v>86</v>
      </c>
    </row>
    <row r="1539" spans="1:57" x14ac:dyDescent="0.45">
      <c r="A1539" t="s">
        <v>3327</v>
      </c>
      <c r="B1539" t="s">
        <v>77</v>
      </c>
      <c r="C1539" t="s">
        <v>3328</v>
      </c>
      <c r="D1539" t="s">
        <v>79</v>
      </c>
      <c r="E1539" s="2" t="str">
        <f>HYPERLINK("capsilon://?command=openfolder&amp;siteaddress=FAM.docvelocity-na8.net&amp;folderid=FX8D63E202-9C47-0092-5561-EDA684775793","FX22038698")</f>
        <v>FX22038698</v>
      </c>
      <c r="F1539" t="s">
        <v>80</v>
      </c>
      <c r="G1539" t="s">
        <v>80</v>
      </c>
      <c r="H1539" t="s">
        <v>81</v>
      </c>
      <c r="I1539" t="s">
        <v>3329</v>
      </c>
      <c r="J1539">
        <v>272</v>
      </c>
      <c r="K1539" t="s">
        <v>83</v>
      </c>
      <c r="L1539" t="s">
        <v>84</v>
      </c>
      <c r="M1539" t="s">
        <v>85</v>
      </c>
      <c r="N1539">
        <v>1</v>
      </c>
      <c r="O1539" s="1">
        <v>44641.524155092593</v>
      </c>
      <c r="P1539" s="1">
        <v>44641.603541666664</v>
      </c>
      <c r="Q1539">
        <v>6066</v>
      </c>
      <c r="R1539">
        <v>793</v>
      </c>
      <c r="S1539" t="b">
        <v>0</v>
      </c>
      <c r="T1539" t="s">
        <v>86</v>
      </c>
      <c r="U1539" t="b">
        <v>0</v>
      </c>
      <c r="V1539" t="s">
        <v>815</v>
      </c>
      <c r="W1539" s="1">
        <v>44641.603541666664</v>
      </c>
      <c r="X1539">
        <v>588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272</v>
      </c>
      <c r="AE1539">
        <v>248</v>
      </c>
      <c r="AF1539">
        <v>0</v>
      </c>
      <c r="AG1539">
        <v>10</v>
      </c>
      <c r="AH1539" t="s">
        <v>86</v>
      </c>
      <c r="AI1539" t="s">
        <v>86</v>
      </c>
      <c r="AJ1539" t="s">
        <v>86</v>
      </c>
      <c r="AK1539" t="s">
        <v>86</v>
      </c>
      <c r="AL1539" t="s">
        <v>86</v>
      </c>
      <c r="AM1539" t="s">
        <v>86</v>
      </c>
      <c r="AN1539" t="s">
        <v>86</v>
      </c>
      <c r="AO1539" t="s">
        <v>86</v>
      </c>
      <c r="AP1539" t="s">
        <v>86</v>
      </c>
      <c r="AQ1539" t="s">
        <v>86</v>
      </c>
      <c r="AR1539" t="s">
        <v>86</v>
      </c>
      <c r="AS1539" t="s">
        <v>86</v>
      </c>
      <c r="AT1539" t="s">
        <v>86</v>
      </c>
      <c r="AU1539" t="s">
        <v>86</v>
      </c>
      <c r="AV1539" t="s">
        <v>86</v>
      </c>
      <c r="AW1539" t="s">
        <v>86</v>
      </c>
      <c r="AX1539" t="s">
        <v>86</v>
      </c>
      <c r="AY1539" t="s">
        <v>86</v>
      </c>
      <c r="AZ1539" t="s">
        <v>86</v>
      </c>
      <c r="BA1539" t="s">
        <v>86</v>
      </c>
      <c r="BB1539" t="s">
        <v>86</v>
      </c>
      <c r="BC1539" t="s">
        <v>86</v>
      </c>
      <c r="BD1539" t="s">
        <v>86</v>
      </c>
      <c r="BE1539" t="s">
        <v>86</v>
      </c>
    </row>
    <row r="1540" spans="1:57" x14ac:dyDescent="0.45">
      <c r="A1540" t="s">
        <v>3330</v>
      </c>
      <c r="B1540" t="s">
        <v>77</v>
      </c>
      <c r="C1540" t="s">
        <v>1671</v>
      </c>
      <c r="D1540" t="s">
        <v>79</v>
      </c>
      <c r="E1540" s="2" t="str">
        <f>HYPERLINK("capsilon://?command=openfolder&amp;siteaddress=FAM.docvelocity-na8.net&amp;folderid=FXBA3BE742-AB7A-9F89-56C3-FA07332A98E3","FX2203527")</f>
        <v>FX2203527</v>
      </c>
      <c r="F1540" t="s">
        <v>80</v>
      </c>
      <c r="G1540" t="s">
        <v>80</v>
      </c>
      <c r="H1540" t="s">
        <v>81</v>
      </c>
      <c r="I1540" t="s">
        <v>3331</v>
      </c>
      <c r="J1540">
        <v>41</v>
      </c>
      <c r="K1540" t="s">
        <v>83</v>
      </c>
      <c r="L1540" t="s">
        <v>84</v>
      </c>
      <c r="M1540" t="s">
        <v>85</v>
      </c>
      <c r="N1540">
        <v>2</v>
      </c>
      <c r="O1540" s="1">
        <v>44641.524756944447</v>
      </c>
      <c r="P1540" s="1">
        <v>44641.557500000003</v>
      </c>
      <c r="Q1540">
        <v>2376</v>
      </c>
      <c r="R1540">
        <v>453</v>
      </c>
      <c r="S1540" t="b">
        <v>0</v>
      </c>
      <c r="T1540" t="s">
        <v>86</v>
      </c>
      <c r="U1540" t="b">
        <v>0</v>
      </c>
      <c r="V1540" t="s">
        <v>1787</v>
      </c>
      <c r="W1540" s="1">
        <v>44641.531944444447</v>
      </c>
      <c r="X1540">
        <v>257</v>
      </c>
      <c r="Y1540">
        <v>36</v>
      </c>
      <c r="Z1540">
        <v>0</v>
      </c>
      <c r="AA1540">
        <v>36</v>
      </c>
      <c r="AB1540">
        <v>0</v>
      </c>
      <c r="AC1540">
        <v>11</v>
      </c>
      <c r="AD1540">
        <v>5</v>
      </c>
      <c r="AE1540">
        <v>0</v>
      </c>
      <c r="AF1540">
        <v>0</v>
      </c>
      <c r="AG1540">
        <v>0</v>
      </c>
      <c r="AH1540" t="s">
        <v>91</v>
      </c>
      <c r="AI1540" s="1">
        <v>44641.557500000003</v>
      </c>
      <c r="AJ1540">
        <v>196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5</v>
      </c>
      <c r="AQ1540">
        <v>0</v>
      </c>
      <c r="AR1540">
        <v>0</v>
      </c>
      <c r="AS1540">
        <v>0</v>
      </c>
      <c r="AT1540" t="s">
        <v>86</v>
      </c>
      <c r="AU1540" t="s">
        <v>86</v>
      </c>
      <c r="AV1540" t="s">
        <v>86</v>
      </c>
      <c r="AW1540" t="s">
        <v>86</v>
      </c>
      <c r="AX1540" t="s">
        <v>86</v>
      </c>
      <c r="AY1540" t="s">
        <v>86</v>
      </c>
      <c r="AZ1540" t="s">
        <v>86</v>
      </c>
      <c r="BA1540" t="s">
        <v>86</v>
      </c>
      <c r="BB1540" t="s">
        <v>86</v>
      </c>
      <c r="BC1540" t="s">
        <v>86</v>
      </c>
      <c r="BD1540" t="s">
        <v>86</v>
      </c>
      <c r="BE1540" t="s">
        <v>86</v>
      </c>
    </row>
    <row r="1541" spans="1:57" x14ac:dyDescent="0.45">
      <c r="A1541" t="s">
        <v>3332</v>
      </c>
      <c r="B1541" t="s">
        <v>77</v>
      </c>
      <c r="C1541" t="s">
        <v>1671</v>
      </c>
      <c r="D1541" t="s">
        <v>79</v>
      </c>
      <c r="E1541" s="2" t="str">
        <f>HYPERLINK("capsilon://?command=openfolder&amp;siteaddress=FAM.docvelocity-na8.net&amp;folderid=FXBA3BE742-AB7A-9F89-56C3-FA07332A98E3","FX2203527")</f>
        <v>FX2203527</v>
      </c>
      <c r="F1541" t="s">
        <v>80</v>
      </c>
      <c r="G1541" t="s">
        <v>80</v>
      </c>
      <c r="H1541" t="s">
        <v>81</v>
      </c>
      <c r="I1541" t="s">
        <v>3333</v>
      </c>
      <c r="J1541">
        <v>46</v>
      </c>
      <c r="K1541" t="s">
        <v>83</v>
      </c>
      <c r="L1541" t="s">
        <v>84</v>
      </c>
      <c r="M1541" t="s">
        <v>85</v>
      </c>
      <c r="N1541">
        <v>2</v>
      </c>
      <c r="O1541" s="1">
        <v>44641.525011574071</v>
      </c>
      <c r="P1541" s="1">
        <v>44641.560011574074</v>
      </c>
      <c r="Q1541">
        <v>2539</v>
      </c>
      <c r="R1541">
        <v>485</v>
      </c>
      <c r="S1541" t="b">
        <v>0</v>
      </c>
      <c r="T1541" t="s">
        <v>86</v>
      </c>
      <c r="U1541" t="b">
        <v>0</v>
      </c>
      <c r="V1541" t="s">
        <v>2617</v>
      </c>
      <c r="W1541" s="1">
        <v>44641.532118055555</v>
      </c>
      <c r="X1541">
        <v>179</v>
      </c>
      <c r="Y1541">
        <v>41</v>
      </c>
      <c r="Z1541">
        <v>0</v>
      </c>
      <c r="AA1541">
        <v>41</v>
      </c>
      <c r="AB1541">
        <v>0</v>
      </c>
      <c r="AC1541">
        <v>11</v>
      </c>
      <c r="AD1541">
        <v>5</v>
      </c>
      <c r="AE1541">
        <v>0</v>
      </c>
      <c r="AF1541">
        <v>0</v>
      </c>
      <c r="AG1541">
        <v>0</v>
      </c>
      <c r="AH1541" t="s">
        <v>207</v>
      </c>
      <c r="AI1541" s="1">
        <v>44641.560011574074</v>
      </c>
      <c r="AJ1541">
        <v>306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5</v>
      </c>
      <c r="AQ1541">
        <v>0</v>
      </c>
      <c r="AR1541">
        <v>0</v>
      </c>
      <c r="AS1541">
        <v>0</v>
      </c>
      <c r="AT1541" t="s">
        <v>86</v>
      </c>
      <c r="AU1541" t="s">
        <v>86</v>
      </c>
      <c r="AV1541" t="s">
        <v>86</v>
      </c>
      <c r="AW1541" t="s">
        <v>86</v>
      </c>
      <c r="AX1541" t="s">
        <v>86</v>
      </c>
      <c r="AY1541" t="s">
        <v>86</v>
      </c>
      <c r="AZ1541" t="s">
        <v>86</v>
      </c>
      <c r="BA1541" t="s">
        <v>86</v>
      </c>
      <c r="BB1541" t="s">
        <v>86</v>
      </c>
      <c r="BC1541" t="s">
        <v>86</v>
      </c>
      <c r="BD1541" t="s">
        <v>86</v>
      </c>
      <c r="BE1541" t="s">
        <v>86</v>
      </c>
    </row>
    <row r="1542" spans="1:57" x14ac:dyDescent="0.45">
      <c r="A1542" t="s">
        <v>3334</v>
      </c>
      <c r="B1542" t="s">
        <v>77</v>
      </c>
      <c r="C1542" t="s">
        <v>1671</v>
      </c>
      <c r="D1542" t="s">
        <v>79</v>
      </c>
      <c r="E1542" s="2" t="str">
        <f>HYPERLINK("capsilon://?command=openfolder&amp;siteaddress=FAM.docvelocity-na8.net&amp;folderid=FXBA3BE742-AB7A-9F89-56C3-FA07332A98E3","FX2203527")</f>
        <v>FX2203527</v>
      </c>
      <c r="F1542" t="s">
        <v>80</v>
      </c>
      <c r="G1542" t="s">
        <v>80</v>
      </c>
      <c r="H1542" t="s">
        <v>81</v>
      </c>
      <c r="I1542" t="s">
        <v>3335</v>
      </c>
      <c r="J1542">
        <v>134</v>
      </c>
      <c r="K1542" t="s">
        <v>83</v>
      </c>
      <c r="L1542" t="s">
        <v>84</v>
      </c>
      <c r="M1542" t="s">
        <v>85</v>
      </c>
      <c r="N1542">
        <v>2</v>
      </c>
      <c r="O1542" s="1">
        <v>44641.525243055556</v>
      </c>
      <c r="P1542" s="1">
        <v>44641.563090277778</v>
      </c>
      <c r="Q1542">
        <v>975</v>
      </c>
      <c r="R1542">
        <v>2295</v>
      </c>
      <c r="S1542" t="b">
        <v>0</v>
      </c>
      <c r="T1542" t="s">
        <v>86</v>
      </c>
      <c r="U1542" t="b">
        <v>0</v>
      </c>
      <c r="V1542" t="s">
        <v>202</v>
      </c>
      <c r="W1542" s="1">
        <v>44641.552303240744</v>
      </c>
      <c r="X1542">
        <v>1813</v>
      </c>
      <c r="Y1542">
        <v>124</v>
      </c>
      <c r="Z1542">
        <v>0</v>
      </c>
      <c r="AA1542">
        <v>124</v>
      </c>
      <c r="AB1542">
        <v>0</v>
      </c>
      <c r="AC1542">
        <v>61</v>
      </c>
      <c r="AD1542">
        <v>10</v>
      </c>
      <c r="AE1542">
        <v>0</v>
      </c>
      <c r="AF1542">
        <v>0</v>
      </c>
      <c r="AG1542">
        <v>0</v>
      </c>
      <c r="AH1542" t="s">
        <v>91</v>
      </c>
      <c r="AI1542" s="1">
        <v>44641.563090277778</v>
      </c>
      <c r="AJ1542">
        <v>482</v>
      </c>
      <c r="AK1542">
        <v>1</v>
      </c>
      <c r="AL1542">
        <v>0</v>
      </c>
      <c r="AM1542">
        <v>1</v>
      </c>
      <c r="AN1542">
        <v>0</v>
      </c>
      <c r="AO1542">
        <v>1</v>
      </c>
      <c r="AP1542">
        <v>9</v>
      </c>
      <c r="AQ1542">
        <v>0</v>
      </c>
      <c r="AR1542">
        <v>0</v>
      </c>
      <c r="AS1542">
        <v>0</v>
      </c>
      <c r="AT1542" t="s">
        <v>86</v>
      </c>
      <c r="AU1542" t="s">
        <v>86</v>
      </c>
      <c r="AV1542" t="s">
        <v>86</v>
      </c>
      <c r="AW1542" t="s">
        <v>86</v>
      </c>
      <c r="AX1542" t="s">
        <v>86</v>
      </c>
      <c r="AY1542" t="s">
        <v>86</v>
      </c>
      <c r="AZ1542" t="s">
        <v>86</v>
      </c>
      <c r="BA1542" t="s">
        <v>86</v>
      </c>
      <c r="BB1542" t="s">
        <v>86</v>
      </c>
      <c r="BC1542" t="s">
        <v>86</v>
      </c>
      <c r="BD1542" t="s">
        <v>86</v>
      </c>
      <c r="BE1542" t="s">
        <v>86</v>
      </c>
    </row>
    <row r="1543" spans="1:57" x14ac:dyDescent="0.45">
      <c r="A1543" t="s">
        <v>3336</v>
      </c>
      <c r="B1543" t="s">
        <v>77</v>
      </c>
      <c r="C1543" t="s">
        <v>1671</v>
      </c>
      <c r="D1543" t="s">
        <v>79</v>
      </c>
      <c r="E1543" s="2" t="str">
        <f>HYPERLINK("capsilon://?command=openfolder&amp;siteaddress=FAM.docvelocity-na8.net&amp;folderid=FXBA3BE742-AB7A-9F89-56C3-FA07332A98E3","FX2203527")</f>
        <v>FX2203527</v>
      </c>
      <c r="F1543" t="s">
        <v>80</v>
      </c>
      <c r="G1543" t="s">
        <v>80</v>
      </c>
      <c r="H1543" t="s">
        <v>81</v>
      </c>
      <c r="I1543" t="s">
        <v>3337</v>
      </c>
      <c r="J1543">
        <v>144</v>
      </c>
      <c r="K1543" t="s">
        <v>83</v>
      </c>
      <c r="L1543" t="s">
        <v>84</v>
      </c>
      <c r="M1543" t="s">
        <v>85</v>
      </c>
      <c r="N1543">
        <v>2</v>
      </c>
      <c r="O1543" s="1">
        <v>44641.525277777779</v>
      </c>
      <c r="P1543" s="1">
        <v>44641.585902777777</v>
      </c>
      <c r="Q1543">
        <v>3560</v>
      </c>
      <c r="R1543">
        <v>1678</v>
      </c>
      <c r="S1543" t="b">
        <v>0</v>
      </c>
      <c r="T1543" t="s">
        <v>86</v>
      </c>
      <c r="U1543" t="b">
        <v>0</v>
      </c>
      <c r="V1543" t="s">
        <v>1787</v>
      </c>
      <c r="W1543" s="1">
        <v>44641.541770833333</v>
      </c>
      <c r="X1543">
        <v>849</v>
      </c>
      <c r="Y1543">
        <v>139</v>
      </c>
      <c r="Z1543">
        <v>0</v>
      </c>
      <c r="AA1543">
        <v>139</v>
      </c>
      <c r="AB1543">
        <v>0</v>
      </c>
      <c r="AC1543">
        <v>22</v>
      </c>
      <c r="AD1543">
        <v>5</v>
      </c>
      <c r="AE1543">
        <v>0</v>
      </c>
      <c r="AF1543">
        <v>0</v>
      </c>
      <c r="AG1543">
        <v>0</v>
      </c>
      <c r="AH1543" t="s">
        <v>207</v>
      </c>
      <c r="AI1543" s="1">
        <v>44641.585902777777</v>
      </c>
      <c r="AJ1543">
        <v>475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5</v>
      </c>
      <c r="AQ1543">
        <v>0</v>
      </c>
      <c r="AR1543">
        <v>0</v>
      </c>
      <c r="AS1543">
        <v>0</v>
      </c>
      <c r="AT1543" t="s">
        <v>86</v>
      </c>
      <c r="AU1543" t="s">
        <v>86</v>
      </c>
      <c r="AV1543" t="s">
        <v>86</v>
      </c>
      <c r="AW1543" t="s">
        <v>86</v>
      </c>
      <c r="AX1543" t="s">
        <v>86</v>
      </c>
      <c r="AY1543" t="s">
        <v>86</v>
      </c>
      <c r="AZ1543" t="s">
        <v>86</v>
      </c>
      <c r="BA1543" t="s">
        <v>86</v>
      </c>
      <c r="BB1543" t="s">
        <v>86</v>
      </c>
      <c r="BC1543" t="s">
        <v>86</v>
      </c>
      <c r="BD1543" t="s">
        <v>86</v>
      </c>
      <c r="BE1543" t="s">
        <v>86</v>
      </c>
    </row>
    <row r="1544" spans="1:57" x14ac:dyDescent="0.45">
      <c r="A1544" t="s">
        <v>3338</v>
      </c>
      <c r="B1544" t="s">
        <v>77</v>
      </c>
      <c r="C1544" t="s">
        <v>1671</v>
      </c>
      <c r="D1544" t="s">
        <v>79</v>
      </c>
      <c r="E1544" s="2" t="str">
        <f>HYPERLINK("capsilon://?command=openfolder&amp;siteaddress=FAM.docvelocity-na8.net&amp;folderid=FXBA3BE742-AB7A-9F89-56C3-FA07332A98E3","FX2203527")</f>
        <v>FX2203527</v>
      </c>
      <c r="F1544" t="s">
        <v>80</v>
      </c>
      <c r="G1544" t="s">
        <v>80</v>
      </c>
      <c r="H1544" t="s">
        <v>81</v>
      </c>
      <c r="I1544" t="s">
        <v>3339</v>
      </c>
      <c r="J1544">
        <v>28</v>
      </c>
      <c r="K1544" t="s">
        <v>83</v>
      </c>
      <c r="L1544" t="s">
        <v>84</v>
      </c>
      <c r="M1544" t="s">
        <v>85</v>
      </c>
      <c r="N1544">
        <v>2</v>
      </c>
      <c r="O1544" s="1">
        <v>44641.525497685187</v>
      </c>
      <c r="P1544" s="1">
        <v>44641.581678240742</v>
      </c>
      <c r="Q1544">
        <v>4735</v>
      </c>
      <c r="R1544">
        <v>119</v>
      </c>
      <c r="S1544" t="b">
        <v>0</v>
      </c>
      <c r="T1544" t="s">
        <v>86</v>
      </c>
      <c r="U1544" t="b">
        <v>0</v>
      </c>
      <c r="V1544" t="s">
        <v>2617</v>
      </c>
      <c r="W1544" s="1">
        <v>44641.532916666663</v>
      </c>
      <c r="X1544">
        <v>68</v>
      </c>
      <c r="Y1544">
        <v>21</v>
      </c>
      <c r="Z1544">
        <v>0</v>
      </c>
      <c r="AA1544">
        <v>21</v>
      </c>
      <c r="AB1544">
        <v>0</v>
      </c>
      <c r="AC1544">
        <v>0</v>
      </c>
      <c r="AD1544">
        <v>7</v>
      </c>
      <c r="AE1544">
        <v>0</v>
      </c>
      <c r="AF1544">
        <v>0</v>
      </c>
      <c r="AG1544">
        <v>0</v>
      </c>
      <c r="AH1544" t="s">
        <v>122</v>
      </c>
      <c r="AI1544" s="1">
        <v>44641.581678240742</v>
      </c>
      <c r="AJ1544">
        <v>51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7</v>
      </c>
      <c r="AQ1544">
        <v>0</v>
      </c>
      <c r="AR1544">
        <v>0</v>
      </c>
      <c r="AS1544">
        <v>0</v>
      </c>
      <c r="AT1544" t="s">
        <v>86</v>
      </c>
      <c r="AU1544" t="s">
        <v>86</v>
      </c>
      <c r="AV1544" t="s">
        <v>86</v>
      </c>
      <c r="AW1544" t="s">
        <v>86</v>
      </c>
      <c r="AX1544" t="s">
        <v>86</v>
      </c>
      <c r="AY1544" t="s">
        <v>86</v>
      </c>
      <c r="AZ1544" t="s">
        <v>86</v>
      </c>
      <c r="BA1544" t="s">
        <v>86</v>
      </c>
      <c r="BB1544" t="s">
        <v>86</v>
      </c>
      <c r="BC1544" t="s">
        <v>86</v>
      </c>
      <c r="BD1544" t="s">
        <v>86</v>
      </c>
      <c r="BE1544" t="s">
        <v>86</v>
      </c>
    </row>
    <row r="1545" spans="1:57" x14ac:dyDescent="0.45">
      <c r="A1545" t="s">
        <v>3340</v>
      </c>
      <c r="B1545" t="s">
        <v>77</v>
      </c>
      <c r="C1545" t="s">
        <v>3207</v>
      </c>
      <c r="D1545" t="s">
        <v>79</v>
      </c>
      <c r="E1545" s="2" t="str">
        <f>HYPERLINK("capsilon://?command=openfolder&amp;siteaddress=FAM.docvelocity-na8.net&amp;folderid=FXBE85FA7C-0A04-4E81-8230-651343FD7340","FX22038740")</f>
        <v>FX22038740</v>
      </c>
      <c r="F1545" t="s">
        <v>80</v>
      </c>
      <c r="G1545" t="s">
        <v>80</v>
      </c>
      <c r="H1545" t="s">
        <v>81</v>
      </c>
      <c r="I1545" t="s">
        <v>3208</v>
      </c>
      <c r="J1545">
        <v>184</v>
      </c>
      <c r="K1545" t="s">
        <v>83</v>
      </c>
      <c r="L1545" t="s">
        <v>84</v>
      </c>
      <c r="M1545" t="s">
        <v>85</v>
      </c>
      <c r="N1545">
        <v>2</v>
      </c>
      <c r="O1545" s="1">
        <v>44641.52952546296</v>
      </c>
      <c r="P1545" s="1">
        <v>44641.537349537037</v>
      </c>
      <c r="Q1545">
        <v>65</v>
      </c>
      <c r="R1545">
        <v>611</v>
      </c>
      <c r="S1545" t="b">
        <v>0</v>
      </c>
      <c r="T1545" t="s">
        <v>86</v>
      </c>
      <c r="U1545" t="b">
        <v>1</v>
      </c>
      <c r="V1545" t="s">
        <v>1900</v>
      </c>
      <c r="W1545" s="1">
        <v>44641.534537037034</v>
      </c>
      <c r="X1545">
        <v>429</v>
      </c>
      <c r="Y1545">
        <v>160</v>
      </c>
      <c r="Z1545">
        <v>0</v>
      </c>
      <c r="AA1545">
        <v>160</v>
      </c>
      <c r="AB1545">
        <v>0</v>
      </c>
      <c r="AC1545">
        <v>8</v>
      </c>
      <c r="AD1545">
        <v>24</v>
      </c>
      <c r="AE1545">
        <v>0</v>
      </c>
      <c r="AF1545">
        <v>0</v>
      </c>
      <c r="AG1545">
        <v>0</v>
      </c>
      <c r="AH1545" t="s">
        <v>122</v>
      </c>
      <c r="AI1545" s="1">
        <v>44641.537349537037</v>
      </c>
      <c r="AJ1545">
        <v>182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24</v>
      </c>
      <c r="AQ1545">
        <v>0</v>
      </c>
      <c r="AR1545">
        <v>0</v>
      </c>
      <c r="AS1545">
        <v>0</v>
      </c>
      <c r="AT1545" t="s">
        <v>86</v>
      </c>
      <c r="AU1545" t="s">
        <v>86</v>
      </c>
      <c r="AV1545" t="s">
        <v>86</v>
      </c>
      <c r="AW1545" t="s">
        <v>86</v>
      </c>
      <c r="AX1545" t="s">
        <v>86</v>
      </c>
      <c r="AY1545" t="s">
        <v>86</v>
      </c>
      <c r="AZ1545" t="s">
        <v>86</v>
      </c>
      <c r="BA1545" t="s">
        <v>86</v>
      </c>
      <c r="BB1545" t="s">
        <v>86</v>
      </c>
      <c r="BC1545" t="s">
        <v>86</v>
      </c>
      <c r="BD1545" t="s">
        <v>86</v>
      </c>
      <c r="BE1545" t="s">
        <v>86</v>
      </c>
    </row>
    <row r="1546" spans="1:57" x14ac:dyDescent="0.45">
      <c r="A1546" t="s">
        <v>3341</v>
      </c>
      <c r="B1546" t="s">
        <v>77</v>
      </c>
      <c r="C1546" t="s">
        <v>1763</v>
      </c>
      <c r="D1546" t="s">
        <v>79</v>
      </c>
      <c r="E1546" s="2" t="str">
        <f>HYPERLINK("capsilon://?command=openfolder&amp;siteaddress=FAM.docvelocity-na8.net&amp;folderid=FXBF8A5675-175B-CD90-5BCB-95024D990237","FX220212992")</f>
        <v>FX220212992</v>
      </c>
      <c r="F1546" t="s">
        <v>80</v>
      </c>
      <c r="G1546" t="s">
        <v>80</v>
      </c>
      <c r="H1546" t="s">
        <v>81</v>
      </c>
      <c r="I1546" t="s">
        <v>3342</v>
      </c>
      <c r="J1546">
        <v>0</v>
      </c>
      <c r="K1546" t="s">
        <v>83</v>
      </c>
      <c r="L1546" t="s">
        <v>84</v>
      </c>
      <c r="M1546" t="s">
        <v>85</v>
      </c>
      <c r="N1546">
        <v>2</v>
      </c>
      <c r="O1546" s="1">
        <v>44622.516851851855</v>
      </c>
      <c r="P1546" s="1">
        <v>44622.748206018521</v>
      </c>
      <c r="Q1546">
        <v>19070</v>
      </c>
      <c r="R1546">
        <v>919</v>
      </c>
      <c r="S1546" t="b">
        <v>0</v>
      </c>
      <c r="T1546" t="s">
        <v>86</v>
      </c>
      <c r="U1546" t="b">
        <v>0</v>
      </c>
      <c r="V1546" t="s">
        <v>116</v>
      </c>
      <c r="W1546" s="1">
        <v>44622.524305555555</v>
      </c>
      <c r="X1546">
        <v>599</v>
      </c>
      <c r="Y1546">
        <v>47</v>
      </c>
      <c r="Z1546">
        <v>0</v>
      </c>
      <c r="AA1546">
        <v>47</v>
      </c>
      <c r="AB1546">
        <v>0</v>
      </c>
      <c r="AC1546">
        <v>20</v>
      </c>
      <c r="AD1546">
        <v>-47</v>
      </c>
      <c r="AE1546">
        <v>0</v>
      </c>
      <c r="AF1546">
        <v>0</v>
      </c>
      <c r="AG1546">
        <v>0</v>
      </c>
      <c r="AH1546" t="s">
        <v>106</v>
      </c>
      <c r="AI1546" s="1">
        <v>44622.748206018521</v>
      </c>
      <c r="AJ1546">
        <v>320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-47</v>
      </c>
      <c r="AQ1546">
        <v>0</v>
      </c>
      <c r="AR1546">
        <v>0</v>
      </c>
      <c r="AS1546">
        <v>0</v>
      </c>
      <c r="AT1546" t="s">
        <v>86</v>
      </c>
      <c r="AU1546" t="s">
        <v>86</v>
      </c>
      <c r="AV1546" t="s">
        <v>86</v>
      </c>
      <c r="AW1546" t="s">
        <v>86</v>
      </c>
      <c r="AX1546" t="s">
        <v>86</v>
      </c>
      <c r="AY1546" t="s">
        <v>86</v>
      </c>
      <c r="AZ1546" t="s">
        <v>86</v>
      </c>
      <c r="BA1546" t="s">
        <v>86</v>
      </c>
      <c r="BB1546" t="s">
        <v>86</v>
      </c>
      <c r="BC1546" t="s">
        <v>86</v>
      </c>
      <c r="BD1546" t="s">
        <v>86</v>
      </c>
      <c r="BE1546" t="s">
        <v>86</v>
      </c>
    </row>
    <row r="1547" spans="1:57" x14ac:dyDescent="0.45">
      <c r="A1547" t="s">
        <v>3343</v>
      </c>
      <c r="B1547" t="s">
        <v>77</v>
      </c>
      <c r="C1547" t="s">
        <v>1763</v>
      </c>
      <c r="D1547" t="s">
        <v>79</v>
      </c>
      <c r="E1547" s="2" t="str">
        <f>HYPERLINK("capsilon://?command=openfolder&amp;siteaddress=FAM.docvelocity-na8.net&amp;folderid=FXBF8A5675-175B-CD90-5BCB-95024D990237","FX220212992")</f>
        <v>FX220212992</v>
      </c>
      <c r="F1547" t="s">
        <v>80</v>
      </c>
      <c r="G1547" t="s">
        <v>80</v>
      </c>
      <c r="H1547" t="s">
        <v>81</v>
      </c>
      <c r="I1547" t="s">
        <v>3344</v>
      </c>
      <c r="J1547">
        <v>0</v>
      </c>
      <c r="K1547" t="s">
        <v>83</v>
      </c>
      <c r="L1547" t="s">
        <v>84</v>
      </c>
      <c r="M1547" t="s">
        <v>85</v>
      </c>
      <c r="N1547">
        <v>2</v>
      </c>
      <c r="O1547" s="1">
        <v>44622.516932870371</v>
      </c>
      <c r="P1547" s="1">
        <v>44622.752500000002</v>
      </c>
      <c r="Q1547">
        <v>19658</v>
      </c>
      <c r="R1547">
        <v>695</v>
      </c>
      <c r="S1547" t="b">
        <v>0</v>
      </c>
      <c r="T1547" t="s">
        <v>86</v>
      </c>
      <c r="U1547" t="b">
        <v>0</v>
      </c>
      <c r="V1547" t="s">
        <v>200</v>
      </c>
      <c r="W1547" s="1">
        <v>44622.521180555559</v>
      </c>
      <c r="X1547">
        <v>325</v>
      </c>
      <c r="Y1547">
        <v>47</v>
      </c>
      <c r="Z1547">
        <v>0</v>
      </c>
      <c r="AA1547">
        <v>47</v>
      </c>
      <c r="AB1547">
        <v>0</v>
      </c>
      <c r="AC1547">
        <v>25</v>
      </c>
      <c r="AD1547">
        <v>-47</v>
      </c>
      <c r="AE1547">
        <v>0</v>
      </c>
      <c r="AF1547">
        <v>0</v>
      </c>
      <c r="AG1547">
        <v>0</v>
      </c>
      <c r="AH1547" t="s">
        <v>106</v>
      </c>
      <c r="AI1547" s="1">
        <v>44622.752500000002</v>
      </c>
      <c r="AJ1547">
        <v>370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-47</v>
      </c>
      <c r="AQ1547">
        <v>0</v>
      </c>
      <c r="AR1547">
        <v>0</v>
      </c>
      <c r="AS1547">
        <v>0</v>
      </c>
      <c r="AT1547" t="s">
        <v>86</v>
      </c>
      <c r="AU1547" t="s">
        <v>86</v>
      </c>
      <c r="AV1547" t="s">
        <v>86</v>
      </c>
      <c r="AW1547" t="s">
        <v>86</v>
      </c>
      <c r="AX1547" t="s">
        <v>86</v>
      </c>
      <c r="AY1547" t="s">
        <v>86</v>
      </c>
      <c r="AZ1547" t="s">
        <v>86</v>
      </c>
      <c r="BA1547" t="s">
        <v>86</v>
      </c>
      <c r="BB1547" t="s">
        <v>86</v>
      </c>
      <c r="BC1547" t="s">
        <v>86</v>
      </c>
      <c r="BD1547" t="s">
        <v>86</v>
      </c>
      <c r="BE1547" t="s">
        <v>86</v>
      </c>
    </row>
    <row r="1548" spans="1:57" x14ac:dyDescent="0.45">
      <c r="A1548" t="s">
        <v>3345</v>
      </c>
      <c r="B1548" t="s">
        <v>77</v>
      </c>
      <c r="C1548" t="s">
        <v>3182</v>
      </c>
      <c r="D1548" t="s">
        <v>79</v>
      </c>
      <c r="E1548" s="2" t="str">
        <f>HYPERLINK("capsilon://?command=openfolder&amp;siteaddress=FAM.docvelocity-na8.net&amp;folderid=FX6BE77DC3-F3EC-0943-2108-1E57B7475722","FX22037999")</f>
        <v>FX22037999</v>
      </c>
      <c r="F1548" t="s">
        <v>80</v>
      </c>
      <c r="G1548" t="s">
        <v>80</v>
      </c>
      <c r="H1548" t="s">
        <v>81</v>
      </c>
      <c r="I1548" t="s">
        <v>3183</v>
      </c>
      <c r="J1548">
        <v>518</v>
      </c>
      <c r="K1548" t="s">
        <v>83</v>
      </c>
      <c r="L1548" t="s">
        <v>84</v>
      </c>
      <c r="M1548" t="s">
        <v>85</v>
      </c>
      <c r="N1548">
        <v>2</v>
      </c>
      <c r="O1548" s="1">
        <v>44641.53497685185</v>
      </c>
      <c r="P1548" s="1">
        <v>44641.588958333334</v>
      </c>
      <c r="Q1548">
        <v>308</v>
      </c>
      <c r="R1548">
        <v>4356</v>
      </c>
      <c r="S1548" t="b">
        <v>0</v>
      </c>
      <c r="T1548" t="s">
        <v>86</v>
      </c>
      <c r="U1548" t="b">
        <v>1</v>
      </c>
      <c r="V1548" t="s">
        <v>1900</v>
      </c>
      <c r="W1548" s="1">
        <v>44641.558715277781</v>
      </c>
      <c r="X1548">
        <v>2040</v>
      </c>
      <c r="Y1548">
        <v>430</v>
      </c>
      <c r="Z1548">
        <v>0</v>
      </c>
      <c r="AA1548">
        <v>430</v>
      </c>
      <c r="AB1548">
        <v>0</v>
      </c>
      <c r="AC1548">
        <v>74</v>
      </c>
      <c r="AD1548">
        <v>88</v>
      </c>
      <c r="AE1548">
        <v>0</v>
      </c>
      <c r="AF1548">
        <v>0</v>
      </c>
      <c r="AG1548">
        <v>0</v>
      </c>
      <c r="AH1548" t="s">
        <v>91</v>
      </c>
      <c r="AI1548" s="1">
        <v>44641.588958333334</v>
      </c>
      <c r="AJ1548">
        <v>2235</v>
      </c>
      <c r="AK1548">
        <v>13</v>
      </c>
      <c r="AL1548">
        <v>0</v>
      </c>
      <c r="AM1548">
        <v>13</v>
      </c>
      <c r="AN1548">
        <v>0</v>
      </c>
      <c r="AO1548">
        <v>13</v>
      </c>
      <c r="AP1548">
        <v>75</v>
      </c>
      <c r="AQ1548">
        <v>0</v>
      </c>
      <c r="AR1548">
        <v>0</v>
      </c>
      <c r="AS1548">
        <v>0</v>
      </c>
      <c r="AT1548" t="s">
        <v>86</v>
      </c>
      <c r="AU1548" t="s">
        <v>86</v>
      </c>
      <c r="AV1548" t="s">
        <v>86</v>
      </c>
      <c r="AW1548" t="s">
        <v>86</v>
      </c>
      <c r="AX1548" t="s">
        <v>86</v>
      </c>
      <c r="AY1548" t="s">
        <v>86</v>
      </c>
      <c r="AZ1548" t="s">
        <v>86</v>
      </c>
      <c r="BA1548" t="s">
        <v>86</v>
      </c>
      <c r="BB1548" t="s">
        <v>86</v>
      </c>
      <c r="BC1548" t="s">
        <v>86</v>
      </c>
      <c r="BD1548" t="s">
        <v>86</v>
      </c>
      <c r="BE1548" t="s">
        <v>86</v>
      </c>
    </row>
    <row r="1549" spans="1:57" x14ac:dyDescent="0.45">
      <c r="A1549" t="s">
        <v>3346</v>
      </c>
      <c r="B1549" t="s">
        <v>77</v>
      </c>
      <c r="C1549" t="s">
        <v>674</v>
      </c>
      <c r="D1549" t="s">
        <v>79</v>
      </c>
      <c r="E1549" s="2" t="str">
        <f>HYPERLINK("capsilon://?command=openfolder&amp;siteaddress=FAM.docvelocity-na8.net&amp;folderid=FXAD99DFC6-D92E-D396-A03F-B7DFF944B576","FX22032143")</f>
        <v>FX22032143</v>
      </c>
      <c r="F1549" t="s">
        <v>80</v>
      </c>
      <c r="G1549" t="s">
        <v>80</v>
      </c>
      <c r="H1549" t="s">
        <v>81</v>
      </c>
      <c r="I1549" t="s">
        <v>3347</v>
      </c>
      <c r="J1549">
        <v>0</v>
      </c>
      <c r="K1549" t="s">
        <v>83</v>
      </c>
      <c r="L1549" t="s">
        <v>84</v>
      </c>
      <c r="M1549" t="s">
        <v>85</v>
      </c>
      <c r="N1549">
        <v>2</v>
      </c>
      <c r="O1549" s="1">
        <v>44641.536608796298</v>
      </c>
      <c r="P1549" s="1">
        <v>44641.582881944443</v>
      </c>
      <c r="Q1549">
        <v>3821</v>
      </c>
      <c r="R1549">
        <v>177</v>
      </c>
      <c r="S1549" t="b">
        <v>0</v>
      </c>
      <c r="T1549" t="s">
        <v>86</v>
      </c>
      <c r="U1549" t="b">
        <v>0</v>
      </c>
      <c r="V1549" t="s">
        <v>1895</v>
      </c>
      <c r="W1549" s="1">
        <v>44641.539155092592</v>
      </c>
      <c r="X1549">
        <v>74</v>
      </c>
      <c r="Y1549">
        <v>9</v>
      </c>
      <c r="Z1549">
        <v>0</v>
      </c>
      <c r="AA1549">
        <v>9</v>
      </c>
      <c r="AB1549">
        <v>0</v>
      </c>
      <c r="AC1549">
        <v>3</v>
      </c>
      <c r="AD1549">
        <v>-9</v>
      </c>
      <c r="AE1549">
        <v>0</v>
      </c>
      <c r="AF1549">
        <v>0</v>
      </c>
      <c r="AG1549">
        <v>0</v>
      </c>
      <c r="AH1549" t="s">
        <v>122</v>
      </c>
      <c r="AI1549" s="1">
        <v>44641.582881944443</v>
      </c>
      <c r="AJ1549">
        <v>103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-9</v>
      </c>
      <c r="AQ1549">
        <v>0</v>
      </c>
      <c r="AR1549">
        <v>0</v>
      </c>
      <c r="AS1549">
        <v>0</v>
      </c>
      <c r="AT1549" t="s">
        <v>86</v>
      </c>
      <c r="AU1549" t="s">
        <v>86</v>
      </c>
      <c r="AV1549" t="s">
        <v>86</v>
      </c>
      <c r="AW1549" t="s">
        <v>86</v>
      </c>
      <c r="AX1549" t="s">
        <v>86</v>
      </c>
      <c r="AY1549" t="s">
        <v>86</v>
      </c>
      <c r="AZ1549" t="s">
        <v>86</v>
      </c>
      <c r="BA1549" t="s">
        <v>86</v>
      </c>
      <c r="BB1549" t="s">
        <v>86</v>
      </c>
      <c r="BC1549" t="s">
        <v>86</v>
      </c>
      <c r="BD1549" t="s">
        <v>86</v>
      </c>
      <c r="BE1549" t="s">
        <v>86</v>
      </c>
    </row>
    <row r="1550" spans="1:57" x14ac:dyDescent="0.45">
      <c r="A1550" t="s">
        <v>3348</v>
      </c>
      <c r="B1550" t="s">
        <v>77</v>
      </c>
      <c r="C1550" t="s">
        <v>3349</v>
      </c>
      <c r="D1550" t="s">
        <v>79</v>
      </c>
      <c r="E1550" s="2" t="str">
        <f>HYPERLINK("capsilon://?command=openfolder&amp;siteaddress=FAM.docvelocity-na8.net&amp;folderid=FXF5F65D59-ED56-73C8-AAFD-46F3E6B36DB3","FX22035147")</f>
        <v>FX22035147</v>
      </c>
      <c r="F1550" t="s">
        <v>80</v>
      </c>
      <c r="G1550" t="s">
        <v>80</v>
      </c>
      <c r="H1550" t="s">
        <v>81</v>
      </c>
      <c r="I1550" t="s">
        <v>3350</v>
      </c>
      <c r="J1550">
        <v>89</v>
      </c>
      <c r="K1550" t="s">
        <v>83</v>
      </c>
      <c r="L1550" t="s">
        <v>84</v>
      </c>
      <c r="M1550" t="s">
        <v>85</v>
      </c>
      <c r="N1550">
        <v>2</v>
      </c>
      <c r="O1550" s="1">
        <v>44641.539664351854</v>
      </c>
      <c r="P1550" s="1">
        <v>44641.584409722222</v>
      </c>
      <c r="Q1550">
        <v>3525</v>
      </c>
      <c r="R1550">
        <v>341</v>
      </c>
      <c r="S1550" t="b">
        <v>0</v>
      </c>
      <c r="T1550" t="s">
        <v>86</v>
      </c>
      <c r="U1550" t="b">
        <v>0</v>
      </c>
      <c r="V1550" t="s">
        <v>1895</v>
      </c>
      <c r="W1550" s="1">
        <v>44641.542233796295</v>
      </c>
      <c r="X1550">
        <v>210</v>
      </c>
      <c r="Y1550">
        <v>79</v>
      </c>
      <c r="Z1550">
        <v>0</v>
      </c>
      <c r="AA1550">
        <v>79</v>
      </c>
      <c r="AB1550">
        <v>0</v>
      </c>
      <c r="AC1550">
        <v>5</v>
      </c>
      <c r="AD1550">
        <v>10</v>
      </c>
      <c r="AE1550">
        <v>0</v>
      </c>
      <c r="AF1550">
        <v>0</v>
      </c>
      <c r="AG1550">
        <v>0</v>
      </c>
      <c r="AH1550" t="s">
        <v>122</v>
      </c>
      <c r="AI1550" s="1">
        <v>44641.584409722222</v>
      </c>
      <c r="AJ1550">
        <v>131</v>
      </c>
      <c r="AK1550">
        <v>1</v>
      </c>
      <c r="AL1550">
        <v>0</v>
      </c>
      <c r="AM1550">
        <v>1</v>
      </c>
      <c r="AN1550">
        <v>0</v>
      </c>
      <c r="AO1550">
        <v>1</v>
      </c>
      <c r="AP1550">
        <v>9</v>
      </c>
      <c r="AQ1550">
        <v>0</v>
      </c>
      <c r="AR1550">
        <v>0</v>
      </c>
      <c r="AS1550">
        <v>0</v>
      </c>
      <c r="AT1550" t="s">
        <v>86</v>
      </c>
      <c r="AU1550" t="s">
        <v>86</v>
      </c>
      <c r="AV1550" t="s">
        <v>86</v>
      </c>
      <c r="AW1550" t="s">
        <v>86</v>
      </c>
      <c r="AX1550" t="s">
        <v>86</v>
      </c>
      <c r="AY1550" t="s">
        <v>86</v>
      </c>
      <c r="AZ1550" t="s">
        <v>86</v>
      </c>
      <c r="BA1550" t="s">
        <v>86</v>
      </c>
      <c r="BB1550" t="s">
        <v>86</v>
      </c>
      <c r="BC1550" t="s">
        <v>86</v>
      </c>
      <c r="BD1550" t="s">
        <v>86</v>
      </c>
      <c r="BE1550" t="s">
        <v>86</v>
      </c>
    </row>
    <row r="1551" spans="1:57" x14ac:dyDescent="0.45">
      <c r="A1551" t="s">
        <v>3351</v>
      </c>
      <c r="B1551" t="s">
        <v>77</v>
      </c>
      <c r="C1551" t="s">
        <v>3349</v>
      </c>
      <c r="D1551" t="s">
        <v>79</v>
      </c>
      <c r="E1551" s="2" t="str">
        <f>HYPERLINK("capsilon://?command=openfolder&amp;siteaddress=FAM.docvelocity-na8.net&amp;folderid=FXF5F65D59-ED56-73C8-AAFD-46F3E6B36DB3","FX22035147")</f>
        <v>FX22035147</v>
      </c>
      <c r="F1551" t="s">
        <v>80</v>
      </c>
      <c r="G1551" t="s">
        <v>80</v>
      </c>
      <c r="H1551" t="s">
        <v>81</v>
      </c>
      <c r="I1551" t="s">
        <v>3352</v>
      </c>
      <c r="J1551">
        <v>41</v>
      </c>
      <c r="K1551" t="s">
        <v>83</v>
      </c>
      <c r="L1551" t="s">
        <v>84</v>
      </c>
      <c r="M1551" t="s">
        <v>85</v>
      </c>
      <c r="N1551">
        <v>2</v>
      </c>
      <c r="O1551" s="1">
        <v>44641.539699074077</v>
      </c>
      <c r="P1551" s="1">
        <v>44641.585127314815</v>
      </c>
      <c r="Q1551">
        <v>3493</v>
      </c>
      <c r="R1551">
        <v>432</v>
      </c>
      <c r="S1551" t="b">
        <v>0</v>
      </c>
      <c r="T1551" t="s">
        <v>86</v>
      </c>
      <c r="U1551" t="b">
        <v>0</v>
      </c>
      <c r="V1551" t="s">
        <v>2086</v>
      </c>
      <c r="W1551" s="1">
        <v>44641.544571759259</v>
      </c>
      <c r="X1551">
        <v>371</v>
      </c>
      <c r="Y1551">
        <v>36</v>
      </c>
      <c r="Z1551">
        <v>0</v>
      </c>
      <c r="AA1551">
        <v>36</v>
      </c>
      <c r="AB1551">
        <v>0</v>
      </c>
      <c r="AC1551">
        <v>0</v>
      </c>
      <c r="AD1551">
        <v>5</v>
      </c>
      <c r="AE1551">
        <v>0</v>
      </c>
      <c r="AF1551">
        <v>0</v>
      </c>
      <c r="AG1551">
        <v>0</v>
      </c>
      <c r="AH1551" t="s">
        <v>122</v>
      </c>
      <c r="AI1551" s="1">
        <v>44641.585127314815</v>
      </c>
      <c r="AJ1551">
        <v>61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5</v>
      </c>
      <c r="AQ1551">
        <v>0</v>
      </c>
      <c r="AR1551">
        <v>0</v>
      </c>
      <c r="AS1551">
        <v>0</v>
      </c>
      <c r="AT1551" t="s">
        <v>86</v>
      </c>
      <c r="AU1551" t="s">
        <v>86</v>
      </c>
      <c r="AV1551" t="s">
        <v>86</v>
      </c>
      <c r="AW1551" t="s">
        <v>86</v>
      </c>
      <c r="AX1551" t="s">
        <v>86</v>
      </c>
      <c r="AY1551" t="s">
        <v>86</v>
      </c>
      <c r="AZ1551" t="s">
        <v>86</v>
      </c>
      <c r="BA1551" t="s">
        <v>86</v>
      </c>
      <c r="BB1551" t="s">
        <v>86</v>
      </c>
      <c r="BC1551" t="s">
        <v>86</v>
      </c>
      <c r="BD1551" t="s">
        <v>86</v>
      </c>
      <c r="BE1551" t="s">
        <v>86</v>
      </c>
    </row>
    <row r="1552" spans="1:57" x14ac:dyDescent="0.45">
      <c r="A1552" t="s">
        <v>3353</v>
      </c>
      <c r="B1552" t="s">
        <v>77</v>
      </c>
      <c r="C1552" t="s">
        <v>3349</v>
      </c>
      <c r="D1552" t="s">
        <v>79</v>
      </c>
      <c r="E1552" s="2" t="str">
        <f>HYPERLINK("capsilon://?command=openfolder&amp;siteaddress=FAM.docvelocity-na8.net&amp;folderid=FXF5F65D59-ED56-73C8-AAFD-46F3E6B36DB3","FX22035147")</f>
        <v>FX22035147</v>
      </c>
      <c r="F1552" t="s">
        <v>80</v>
      </c>
      <c r="G1552" t="s">
        <v>80</v>
      </c>
      <c r="H1552" t="s">
        <v>81</v>
      </c>
      <c r="I1552" t="s">
        <v>3354</v>
      </c>
      <c r="J1552">
        <v>104</v>
      </c>
      <c r="K1552" t="s">
        <v>83</v>
      </c>
      <c r="L1552" t="s">
        <v>84</v>
      </c>
      <c r="M1552" t="s">
        <v>85</v>
      </c>
      <c r="N1552">
        <v>2</v>
      </c>
      <c r="O1552" s="1">
        <v>44641.539861111109</v>
      </c>
      <c r="P1552" s="1">
        <v>44641.587152777778</v>
      </c>
      <c r="Q1552">
        <v>3708</v>
      </c>
      <c r="R1552">
        <v>378</v>
      </c>
      <c r="S1552" t="b">
        <v>0</v>
      </c>
      <c r="T1552" t="s">
        <v>86</v>
      </c>
      <c r="U1552" t="b">
        <v>0</v>
      </c>
      <c r="V1552" t="s">
        <v>1841</v>
      </c>
      <c r="W1552" s="1">
        <v>44641.543680555558</v>
      </c>
      <c r="X1552">
        <v>204</v>
      </c>
      <c r="Y1552">
        <v>94</v>
      </c>
      <c r="Z1552">
        <v>0</v>
      </c>
      <c r="AA1552">
        <v>94</v>
      </c>
      <c r="AB1552">
        <v>0</v>
      </c>
      <c r="AC1552">
        <v>5</v>
      </c>
      <c r="AD1552">
        <v>10</v>
      </c>
      <c r="AE1552">
        <v>0</v>
      </c>
      <c r="AF1552">
        <v>0</v>
      </c>
      <c r="AG1552">
        <v>0</v>
      </c>
      <c r="AH1552" t="s">
        <v>122</v>
      </c>
      <c r="AI1552" s="1">
        <v>44641.587152777778</v>
      </c>
      <c r="AJ1552">
        <v>174</v>
      </c>
      <c r="AK1552">
        <v>2</v>
      </c>
      <c r="AL1552">
        <v>0</v>
      </c>
      <c r="AM1552">
        <v>2</v>
      </c>
      <c r="AN1552">
        <v>0</v>
      </c>
      <c r="AO1552">
        <v>1</v>
      </c>
      <c r="AP1552">
        <v>8</v>
      </c>
      <c r="AQ1552">
        <v>0</v>
      </c>
      <c r="AR1552">
        <v>0</v>
      </c>
      <c r="AS1552">
        <v>0</v>
      </c>
      <c r="AT1552" t="s">
        <v>86</v>
      </c>
      <c r="AU1552" t="s">
        <v>86</v>
      </c>
      <c r="AV1552" t="s">
        <v>86</v>
      </c>
      <c r="AW1552" t="s">
        <v>86</v>
      </c>
      <c r="AX1552" t="s">
        <v>86</v>
      </c>
      <c r="AY1552" t="s">
        <v>86</v>
      </c>
      <c r="AZ1552" t="s">
        <v>86</v>
      </c>
      <c r="BA1552" t="s">
        <v>86</v>
      </c>
      <c r="BB1552" t="s">
        <v>86</v>
      </c>
      <c r="BC1552" t="s">
        <v>86</v>
      </c>
      <c r="BD1552" t="s">
        <v>86</v>
      </c>
      <c r="BE1552" t="s">
        <v>86</v>
      </c>
    </row>
    <row r="1553" spans="1:57" x14ac:dyDescent="0.45">
      <c r="A1553" t="s">
        <v>3355</v>
      </c>
      <c r="B1553" t="s">
        <v>77</v>
      </c>
      <c r="C1553" t="s">
        <v>3349</v>
      </c>
      <c r="D1553" t="s">
        <v>79</v>
      </c>
      <c r="E1553" s="2" t="str">
        <f>HYPERLINK("capsilon://?command=openfolder&amp;siteaddress=FAM.docvelocity-na8.net&amp;folderid=FXF5F65D59-ED56-73C8-AAFD-46F3E6B36DB3","FX22035147")</f>
        <v>FX22035147</v>
      </c>
      <c r="F1553" t="s">
        <v>80</v>
      </c>
      <c r="G1553" t="s">
        <v>80</v>
      </c>
      <c r="H1553" t="s">
        <v>81</v>
      </c>
      <c r="I1553" t="s">
        <v>3356</v>
      </c>
      <c r="J1553">
        <v>28</v>
      </c>
      <c r="K1553" t="s">
        <v>83</v>
      </c>
      <c r="L1553" t="s">
        <v>84</v>
      </c>
      <c r="M1553" t="s">
        <v>85</v>
      </c>
      <c r="N1553">
        <v>2</v>
      </c>
      <c r="O1553" s="1">
        <v>44641.540081018517</v>
      </c>
      <c r="P1553" s="1">
        <v>44641.587719907409</v>
      </c>
      <c r="Q1553">
        <v>3679</v>
      </c>
      <c r="R1553">
        <v>437</v>
      </c>
      <c r="S1553" t="b">
        <v>0</v>
      </c>
      <c r="T1553" t="s">
        <v>86</v>
      </c>
      <c r="U1553" t="b">
        <v>0</v>
      </c>
      <c r="V1553" t="s">
        <v>1787</v>
      </c>
      <c r="W1553" s="1">
        <v>44641.546284722222</v>
      </c>
      <c r="X1553">
        <v>389</v>
      </c>
      <c r="Y1553">
        <v>21</v>
      </c>
      <c r="Z1553">
        <v>0</v>
      </c>
      <c r="AA1553">
        <v>21</v>
      </c>
      <c r="AB1553">
        <v>0</v>
      </c>
      <c r="AC1553">
        <v>13</v>
      </c>
      <c r="AD1553">
        <v>7</v>
      </c>
      <c r="AE1553">
        <v>0</v>
      </c>
      <c r="AF1553">
        <v>0</v>
      </c>
      <c r="AG1553">
        <v>0</v>
      </c>
      <c r="AH1553" t="s">
        <v>122</v>
      </c>
      <c r="AI1553" s="1">
        <v>44641.587719907409</v>
      </c>
      <c r="AJ1553">
        <v>48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7</v>
      </c>
      <c r="AQ1553">
        <v>0</v>
      </c>
      <c r="AR1553">
        <v>0</v>
      </c>
      <c r="AS1553">
        <v>0</v>
      </c>
      <c r="AT1553" t="s">
        <v>86</v>
      </c>
      <c r="AU1553" t="s">
        <v>86</v>
      </c>
      <c r="AV1553" t="s">
        <v>86</v>
      </c>
      <c r="AW1553" t="s">
        <v>86</v>
      </c>
      <c r="AX1553" t="s">
        <v>86</v>
      </c>
      <c r="AY1553" t="s">
        <v>86</v>
      </c>
      <c r="AZ1553" t="s">
        <v>86</v>
      </c>
      <c r="BA1553" t="s">
        <v>86</v>
      </c>
      <c r="BB1553" t="s">
        <v>86</v>
      </c>
      <c r="BC1553" t="s">
        <v>86</v>
      </c>
      <c r="BD1553" t="s">
        <v>86</v>
      </c>
      <c r="BE1553" t="s">
        <v>86</v>
      </c>
    </row>
    <row r="1554" spans="1:57" x14ac:dyDescent="0.45">
      <c r="A1554" t="s">
        <v>3357</v>
      </c>
      <c r="B1554" t="s">
        <v>77</v>
      </c>
      <c r="C1554" t="s">
        <v>3349</v>
      </c>
      <c r="D1554" t="s">
        <v>79</v>
      </c>
      <c r="E1554" s="2" t="str">
        <f>HYPERLINK("capsilon://?command=openfolder&amp;siteaddress=FAM.docvelocity-na8.net&amp;folderid=FXF5F65D59-ED56-73C8-AAFD-46F3E6B36DB3","FX22035147")</f>
        <v>FX22035147</v>
      </c>
      <c r="F1554" t="s">
        <v>80</v>
      </c>
      <c r="G1554" t="s">
        <v>80</v>
      </c>
      <c r="H1554" t="s">
        <v>81</v>
      </c>
      <c r="I1554" t="s">
        <v>3358</v>
      </c>
      <c r="J1554">
        <v>28</v>
      </c>
      <c r="K1554" t="s">
        <v>83</v>
      </c>
      <c r="L1554" t="s">
        <v>84</v>
      </c>
      <c r="M1554" t="s">
        <v>85</v>
      </c>
      <c r="N1554">
        <v>2</v>
      </c>
      <c r="O1554" s="1">
        <v>44641.540196759262</v>
      </c>
      <c r="P1554" s="1">
        <v>44641.588310185187</v>
      </c>
      <c r="Q1554">
        <v>4017</v>
      </c>
      <c r="R1554">
        <v>140</v>
      </c>
      <c r="S1554" t="b">
        <v>0</v>
      </c>
      <c r="T1554" t="s">
        <v>86</v>
      </c>
      <c r="U1554" t="b">
        <v>0</v>
      </c>
      <c r="V1554" t="s">
        <v>2617</v>
      </c>
      <c r="W1554" s="1">
        <v>44641.542997685188</v>
      </c>
      <c r="X1554">
        <v>90</v>
      </c>
      <c r="Y1554">
        <v>21</v>
      </c>
      <c r="Z1554">
        <v>0</v>
      </c>
      <c r="AA1554">
        <v>21</v>
      </c>
      <c r="AB1554">
        <v>0</v>
      </c>
      <c r="AC1554">
        <v>1</v>
      </c>
      <c r="AD1554">
        <v>7</v>
      </c>
      <c r="AE1554">
        <v>0</v>
      </c>
      <c r="AF1554">
        <v>0</v>
      </c>
      <c r="AG1554">
        <v>0</v>
      </c>
      <c r="AH1554" t="s">
        <v>122</v>
      </c>
      <c r="AI1554" s="1">
        <v>44641.588310185187</v>
      </c>
      <c r="AJ1554">
        <v>50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7</v>
      </c>
      <c r="AQ1554">
        <v>0</v>
      </c>
      <c r="AR1554">
        <v>0</v>
      </c>
      <c r="AS1554">
        <v>0</v>
      </c>
      <c r="AT1554" t="s">
        <v>86</v>
      </c>
      <c r="AU1554" t="s">
        <v>86</v>
      </c>
      <c r="AV1554" t="s">
        <v>86</v>
      </c>
      <c r="AW1554" t="s">
        <v>86</v>
      </c>
      <c r="AX1554" t="s">
        <v>86</v>
      </c>
      <c r="AY1554" t="s">
        <v>86</v>
      </c>
      <c r="AZ1554" t="s">
        <v>86</v>
      </c>
      <c r="BA1554" t="s">
        <v>86</v>
      </c>
      <c r="BB1554" t="s">
        <v>86</v>
      </c>
      <c r="BC1554" t="s">
        <v>86</v>
      </c>
      <c r="BD1554" t="s">
        <v>86</v>
      </c>
      <c r="BE1554" t="s">
        <v>86</v>
      </c>
    </row>
    <row r="1555" spans="1:57" x14ac:dyDescent="0.45">
      <c r="A1555" t="s">
        <v>3359</v>
      </c>
      <c r="B1555" t="s">
        <v>77</v>
      </c>
      <c r="C1555" t="s">
        <v>1511</v>
      </c>
      <c r="D1555" t="s">
        <v>79</v>
      </c>
      <c r="E1555" s="2" t="str">
        <f>HYPERLINK("capsilon://?command=openfolder&amp;siteaddress=FAM.docvelocity-na8.net&amp;folderid=FX8ACC6922-BB03-03DB-D708-3BDB8AC5FBB2","FX22028468")</f>
        <v>FX22028468</v>
      </c>
      <c r="F1555" t="s">
        <v>80</v>
      </c>
      <c r="G1555" t="s">
        <v>80</v>
      </c>
      <c r="H1555" t="s">
        <v>81</v>
      </c>
      <c r="I1555" t="s">
        <v>3360</v>
      </c>
      <c r="J1555">
        <v>0</v>
      </c>
      <c r="K1555" t="s">
        <v>83</v>
      </c>
      <c r="L1555" t="s">
        <v>84</v>
      </c>
      <c r="M1555" t="s">
        <v>85</v>
      </c>
      <c r="N1555">
        <v>2</v>
      </c>
      <c r="O1555" s="1">
        <v>44641.542488425926</v>
      </c>
      <c r="P1555" s="1">
        <v>44641.588622685187</v>
      </c>
      <c r="Q1555">
        <v>3851</v>
      </c>
      <c r="R1555">
        <v>135</v>
      </c>
      <c r="S1555" t="b">
        <v>0</v>
      </c>
      <c r="T1555" t="s">
        <v>86</v>
      </c>
      <c r="U1555" t="b">
        <v>0</v>
      </c>
      <c r="V1555" t="s">
        <v>1895</v>
      </c>
      <c r="W1555" s="1">
        <v>44641.543796296297</v>
      </c>
      <c r="X1555">
        <v>109</v>
      </c>
      <c r="Y1555">
        <v>9</v>
      </c>
      <c r="Z1555">
        <v>0</v>
      </c>
      <c r="AA1555">
        <v>9</v>
      </c>
      <c r="AB1555">
        <v>0</v>
      </c>
      <c r="AC1555">
        <v>1</v>
      </c>
      <c r="AD1555">
        <v>-9</v>
      </c>
      <c r="AE1555">
        <v>0</v>
      </c>
      <c r="AF1555">
        <v>0</v>
      </c>
      <c r="AG1555">
        <v>0</v>
      </c>
      <c r="AH1555" t="s">
        <v>122</v>
      </c>
      <c r="AI1555" s="1">
        <v>44641.588622685187</v>
      </c>
      <c r="AJ1555">
        <v>26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-9</v>
      </c>
      <c r="AQ1555">
        <v>0</v>
      </c>
      <c r="AR1555">
        <v>0</v>
      </c>
      <c r="AS1555">
        <v>0</v>
      </c>
      <c r="AT1555" t="s">
        <v>86</v>
      </c>
      <c r="AU1555" t="s">
        <v>86</v>
      </c>
      <c r="AV1555" t="s">
        <v>86</v>
      </c>
      <c r="AW1555" t="s">
        <v>86</v>
      </c>
      <c r="AX1555" t="s">
        <v>86</v>
      </c>
      <c r="AY1555" t="s">
        <v>86</v>
      </c>
      <c r="AZ1555" t="s">
        <v>86</v>
      </c>
      <c r="BA1555" t="s">
        <v>86</v>
      </c>
      <c r="BB1555" t="s">
        <v>86</v>
      </c>
      <c r="BC1555" t="s">
        <v>86</v>
      </c>
      <c r="BD1555" t="s">
        <v>86</v>
      </c>
      <c r="BE1555" t="s">
        <v>86</v>
      </c>
    </row>
    <row r="1556" spans="1:57" x14ac:dyDescent="0.45">
      <c r="A1556" t="s">
        <v>3361</v>
      </c>
      <c r="B1556" t="s">
        <v>77</v>
      </c>
      <c r="C1556" t="s">
        <v>2431</v>
      </c>
      <c r="D1556" t="s">
        <v>79</v>
      </c>
      <c r="E1556" s="2" t="str">
        <f>HYPERLINK("capsilon://?command=openfolder&amp;siteaddress=FAM.docvelocity-na8.net&amp;folderid=FX75A3FE25-3E73-6FB1-16A9-FA3C02A2B239","FX22036637")</f>
        <v>FX22036637</v>
      </c>
      <c r="F1556" t="s">
        <v>80</v>
      </c>
      <c r="G1556" t="s">
        <v>80</v>
      </c>
      <c r="H1556" t="s">
        <v>81</v>
      </c>
      <c r="I1556" t="s">
        <v>3362</v>
      </c>
      <c r="J1556">
        <v>28</v>
      </c>
      <c r="K1556" t="s">
        <v>83</v>
      </c>
      <c r="L1556" t="s">
        <v>84</v>
      </c>
      <c r="M1556" t="s">
        <v>85</v>
      </c>
      <c r="N1556">
        <v>2</v>
      </c>
      <c r="O1556" s="1">
        <v>44641.547835648147</v>
      </c>
      <c r="P1556" s="1">
        <v>44641.589178240742</v>
      </c>
      <c r="Q1556">
        <v>3233</v>
      </c>
      <c r="R1556">
        <v>339</v>
      </c>
      <c r="S1556" t="b">
        <v>0</v>
      </c>
      <c r="T1556" t="s">
        <v>86</v>
      </c>
      <c r="U1556" t="b">
        <v>0</v>
      </c>
      <c r="V1556" t="s">
        <v>2086</v>
      </c>
      <c r="W1556" s="1">
        <v>44641.553657407407</v>
      </c>
      <c r="X1556">
        <v>292</v>
      </c>
      <c r="Y1556">
        <v>21</v>
      </c>
      <c r="Z1556">
        <v>0</v>
      </c>
      <c r="AA1556">
        <v>21</v>
      </c>
      <c r="AB1556">
        <v>0</v>
      </c>
      <c r="AC1556">
        <v>2</v>
      </c>
      <c r="AD1556">
        <v>7</v>
      </c>
      <c r="AE1556">
        <v>0</v>
      </c>
      <c r="AF1556">
        <v>0</v>
      </c>
      <c r="AG1556">
        <v>0</v>
      </c>
      <c r="AH1556" t="s">
        <v>122</v>
      </c>
      <c r="AI1556" s="1">
        <v>44641.589178240742</v>
      </c>
      <c r="AJ1556">
        <v>47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7</v>
      </c>
      <c r="AQ1556">
        <v>0</v>
      </c>
      <c r="AR1556">
        <v>0</v>
      </c>
      <c r="AS1556">
        <v>0</v>
      </c>
      <c r="AT1556" t="s">
        <v>86</v>
      </c>
      <c r="AU1556" t="s">
        <v>86</v>
      </c>
      <c r="AV1556" t="s">
        <v>86</v>
      </c>
      <c r="AW1556" t="s">
        <v>86</v>
      </c>
      <c r="AX1556" t="s">
        <v>86</v>
      </c>
      <c r="AY1556" t="s">
        <v>86</v>
      </c>
      <c r="AZ1556" t="s">
        <v>86</v>
      </c>
      <c r="BA1556" t="s">
        <v>86</v>
      </c>
      <c r="BB1556" t="s">
        <v>86</v>
      </c>
      <c r="BC1556" t="s">
        <v>86</v>
      </c>
      <c r="BD1556" t="s">
        <v>86</v>
      </c>
      <c r="BE1556" t="s">
        <v>86</v>
      </c>
    </row>
    <row r="1557" spans="1:57" x14ac:dyDescent="0.45">
      <c r="A1557" t="s">
        <v>3363</v>
      </c>
      <c r="B1557" t="s">
        <v>77</v>
      </c>
      <c r="C1557" t="s">
        <v>2243</v>
      </c>
      <c r="D1557" t="s">
        <v>79</v>
      </c>
      <c r="E1557" s="2" t="str">
        <f>HYPERLINK("capsilon://?command=openfolder&amp;siteaddress=FAM.docvelocity-na8.net&amp;folderid=FX10E15516-B32D-9D22-2945-F4FA08351688","FX22035738")</f>
        <v>FX22035738</v>
      </c>
      <c r="F1557" t="s">
        <v>80</v>
      </c>
      <c r="G1557" t="s">
        <v>80</v>
      </c>
      <c r="H1557" t="s">
        <v>81</v>
      </c>
      <c r="I1557" t="s">
        <v>3248</v>
      </c>
      <c r="J1557">
        <v>0</v>
      </c>
      <c r="K1557" t="s">
        <v>83</v>
      </c>
      <c r="L1557" t="s">
        <v>84</v>
      </c>
      <c r="M1557" t="s">
        <v>85</v>
      </c>
      <c r="N1557">
        <v>2</v>
      </c>
      <c r="O1557" s="1">
        <v>44641.562083333331</v>
      </c>
      <c r="P1557" s="1">
        <v>44641.756643518522</v>
      </c>
      <c r="Q1557">
        <v>12290</v>
      </c>
      <c r="R1557">
        <v>4520</v>
      </c>
      <c r="S1557" t="b">
        <v>0</v>
      </c>
      <c r="T1557" t="s">
        <v>86</v>
      </c>
      <c r="U1557" t="b">
        <v>1</v>
      </c>
      <c r="V1557" t="s">
        <v>1797</v>
      </c>
      <c r="W1557" s="1">
        <v>44641.574560185189</v>
      </c>
      <c r="X1557">
        <v>879</v>
      </c>
      <c r="Y1557">
        <v>37</v>
      </c>
      <c r="Z1557">
        <v>0</v>
      </c>
      <c r="AA1557">
        <v>37</v>
      </c>
      <c r="AB1557">
        <v>0</v>
      </c>
      <c r="AC1557">
        <v>30</v>
      </c>
      <c r="AD1557">
        <v>-37</v>
      </c>
      <c r="AE1557">
        <v>0</v>
      </c>
      <c r="AF1557">
        <v>0</v>
      </c>
      <c r="AG1557">
        <v>0</v>
      </c>
      <c r="AH1557" t="s">
        <v>116</v>
      </c>
      <c r="AI1557" s="1">
        <v>44641.756643518522</v>
      </c>
      <c r="AJ1557">
        <v>1413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-37</v>
      </c>
      <c r="AQ1557">
        <v>0</v>
      </c>
      <c r="AR1557">
        <v>0</v>
      </c>
      <c r="AS1557">
        <v>0</v>
      </c>
      <c r="AT1557" t="s">
        <v>86</v>
      </c>
      <c r="AU1557" t="s">
        <v>86</v>
      </c>
      <c r="AV1557" t="s">
        <v>86</v>
      </c>
      <c r="AW1557" t="s">
        <v>86</v>
      </c>
      <c r="AX1557" t="s">
        <v>86</v>
      </c>
      <c r="AY1557" t="s">
        <v>86</v>
      </c>
      <c r="AZ1557" t="s">
        <v>86</v>
      </c>
      <c r="BA1557" t="s">
        <v>86</v>
      </c>
      <c r="BB1557" t="s">
        <v>86</v>
      </c>
      <c r="BC1557" t="s">
        <v>86</v>
      </c>
      <c r="BD1557" t="s">
        <v>86</v>
      </c>
      <c r="BE1557" t="s">
        <v>86</v>
      </c>
    </row>
    <row r="1558" spans="1:57" x14ac:dyDescent="0.45">
      <c r="A1558" t="s">
        <v>3364</v>
      </c>
      <c r="B1558" t="s">
        <v>77</v>
      </c>
      <c r="C1558" t="s">
        <v>3365</v>
      </c>
      <c r="D1558" t="s">
        <v>79</v>
      </c>
      <c r="E1558" s="2" t="str">
        <f>HYPERLINK("capsilon://?command=openfolder&amp;siteaddress=FAM.docvelocity-na8.net&amp;folderid=FXDA72BE01-384E-6D40-43F9-45E21FEAFBE4","FX22039240")</f>
        <v>FX22039240</v>
      </c>
      <c r="F1558" t="s">
        <v>80</v>
      </c>
      <c r="G1558" t="s">
        <v>80</v>
      </c>
      <c r="H1558" t="s">
        <v>81</v>
      </c>
      <c r="I1558" t="s">
        <v>3366</v>
      </c>
      <c r="J1558">
        <v>203</v>
      </c>
      <c r="K1558" t="s">
        <v>83</v>
      </c>
      <c r="L1558" t="s">
        <v>84</v>
      </c>
      <c r="M1558" t="s">
        <v>85</v>
      </c>
      <c r="N1558">
        <v>1</v>
      </c>
      <c r="O1558" s="1">
        <v>44641.567824074074</v>
      </c>
      <c r="P1558" s="1">
        <v>44641.615624999999</v>
      </c>
      <c r="Q1558">
        <v>2818</v>
      </c>
      <c r="R1558">
        <v>1312</v>
      </c>
      <c r="S1558" t="b">
        <v>0</v>
      </c>
      <c r="T1558" t="s">
        <v>86</v>
      </c>
      <c r="U1558" t="b">
        <v>0</v>
      </c>
      <c r="V1558" t="s">
        <v>815</v>
      </c>
      <c r="W1558" s="1">
        <v>44641.615624999999</v>
      </c>
      <c r="X1558">
        <v>1043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203</v>
      </c>
      <c r="AE1558">
        <v>191</v>
      </c>
      <c r="AF1558">
        <v>0</v>
      </c>
      <c r="AG1558">
        <v>9</v>
      </c>
      <c r="AH1558" t="s">
        <v>86</v>
      </c>
      <c r="AI1558" t="s">
        <v>86</v>
      </c>
      <c r="AJ1558" t="s">
        <v>86</v>
      </c>
      <c r="AK1558" t="s">
        <v>86</v>
      </c>
      <c r="AL1558" t="s">
        <v>86</v>
      </c>
      <c r="AM1558" t="s">
        <v>86</v>
      </c>
      <c r="AN1558" t="s">
        <v>86</v>
      </c>
      <c r="AO1558" t="s">
        <v>86</v>
      </c>
      <c r="AP1558" t="s">
        <v>86</v>
      </c>
      <c r="AQ1558" t="s">
        <v>86</v>
      </c>
      <c r="AR1558" t="s">
        <v>86</v>
      </c>
      <c r="AS1558" t="s">
        <v>86</v>
      </c>
      <c r="AT1558" t="s">
        <v>86</v>
      </c>
      <c r="AU1558" t="s">
        <v>86</v>
      </c>
      <c r="AV1558" t="s">
        <v>86</v>
      </c>
      <c r="AW1558" t="s">
        <v>86</v>
      </c>
      <c r="AX1558" t="s">
        <v>86</v>
      </c>
      <c r="AY1558" t="s">
        <v>86</v>
      </c>
      <c r="AZ1558" t="s">
        <v>86</v>
      </c>
      <c r="BA1558" t="s">
        <v>86</v>
      </c>
      <c r="BB1558" t="s">
        <v>86</v>
      </c>
      <c r="BC1558" t="s">
        <v>86</v>
      </c>
      <c r="BD1558" t="s">
        <v>86</v>
      </c>
      <c r="BE1558" t="s">
        <v>86</v>
      </c>
    </row>
    <row r="1559" spans="1:57" x14ac:dyDescent="0.45">
      <c r="A1559" t="s">
        <v>3367</v>
      </c>
      <c r="B1559" t="s">
        <v>77</v>
      </c>
      <c r="C1559" t="s">
        <v>3368</v>
      </c>
      <c r="D1559" t="s">
        <v>79</v>
      </c>
      <c r="E1559" s="2" t="str">
        <f>HYPERLINK("capsilon://?command=openfolder&amp;siteaddress=FAM.docvelocity-na8.net&amp;folderid=FX1C0780D0-BBE4-C8AB-1550-AE7EB3265AF4","FX22038607")</f>
        <v>FX22038607</v>
      </c>
      <c r="F1559" t="s">
        <v>80</v>
      </c>
      <c r="G1559" t="s">
        <v>80</v>
      </c>
      <c r="H1559" t="s">
        <v>81</v>
      </c>
      <c r="I1559" t="s">
        <v>3369</v>
      </c>
      <c r="J1559">
        <v>213</v>
      </c>
      <c r="K1559" t="s">
        <v>83</v>
      </c>
      <c r="L1559" t="s">
        <v>84</v>
      </c>
      <c r="M1559" t="s">
        <v>85</v>
      </c>
      <c r="N1559">
        <v>1</v>
      </c>
      <c r="O1559" s="1">
        <v>44641.579976851855</v>
      </c>
      <c r="P1559" s="1">
        <v>44641.618043981478</v>
      </c>
      <c r="Q1559">
        <v>2945</v>
      </c>
      <c r="R1559">
        <v>344</v>
      </c>
      <c r="S1559" t="b">
        <v>0</v>
      </c>
      <c r="T1559" t="s">
        <v>86</v>
      </c>
      <c r="U1559" t="b">
        <v>0</v>
      </c>
      <c r="V1559" t="s">
        <v>815</v>
      </c>
      <c r="W1559" s="1">
        <v>44641.618043981478</v>
      </c>
      <c r="X1559">
        <v>208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213</v>
      </c>
      <c r="AE1559">
        <v>187</v>
      </c>
      <c r="AF1559">
        <v>0</v>
      </c>
      <c r="AG1559">
        <v>4</v>
      </c>
      <c r="AH1559" t="s">
        <v>86</v>
      </c>
      <c r="AI1559" t="s">
        <v>86</v>
      </c>
      <c r="AJ1559" t="s">
        <v>86</v>
      </c>
      <c r="AK1559" t="s">
        <v>86</v>
      </c>
      <c r="AL1559" t="s">
        <v>86</v>
      </c>
      <c r="AM1559" t="s">
        <v>86</v>
      </c>
      <c r="AN1559" t="s">
        <v>86</v>
      </c>
      <c r="AO1559" t="s">
        <v>86</v>
      </c>
      <c r="AP1559" t="s">
        <v>86</v>
      </c>
      <c r="AQ1559" t="s">
        <v>86</v>
      </c>
      <c r="AR1559" t="s">
        <v>86</v>
      </c>
      <c r="AS1559" t="s">
        <v>86</v>
      </c>
      <c r="AT1559" t="s">
        <v>86</v>
      </c>
      <c r="AU1559" t="s">
        <v>86</v>
      </c>
      <c r="AV1559" t="s">
        <v>86</v>
      </c>
      <c r="AW1559" t="s">
        <v>86</v>
      </c>
      <c r="AX1559" t="s">
        <v>86</v>
      </c>
      <c r="AY1559" t="s">
        <v>86</v>
      </c>
      <c r="AZ1559" t="s">
        <v>86</v>
      </c>
      <c r="BA1559" t="s">
        <v>86</v>
      </c>
      <c r="BB1559" t="s">
        <v>86</v>
      </c>
      <c r="BC1559" t="s">
        <v>86</v>
      </c>
      <c r="BD1559" t="s">
        <v>86</v>
      </c>
      <c r="BE1559" t="s">
        <v>86</v>
      </c>
    </row>
    <row r="1560" spans="1:57" x14ac:dyDescent="0.45">
      <c r="A1560" t="s">
        <v>3370</v>
      </c>
      <c r="B1560" t="s">
        <v>77</v>
      </c>
      <c r="C1560" t="s">
        <v>3250</v>
      </c>
      <c r="D1560" t="s">
        <v>79</v>
      </c>
      <c r="E1560" s="2" t="str">
        <f>HYPERLINK("capsilon://?command=openfolder&amp;siteaddress=FAM.docvelocity-na8.net&amp;folderid=FXCDDC5482-9464-7BF5-5566-C17383CADA04","FX22038736")</f>
        <v>FX22038736</v>
      </c>
      <c r="F1560" t="s">
        <v>80</v>
      </c>
      <c r="G1560" t="s">
        <v>80</v>
      </c>
      <c r="H1560" t="s">
        <v>81</v>
      </c>
      <c r="I1560" t="s">
        <v>3251</v>
      </c>
      <c r="J1560">
        <v>255</v>
      </c>
      <c r="K1560" t="s">
        <v>83</v>
      </c>
      <c r="L1560" t="s">
        <v>84</v>
      </c>
      <c r="M1560" t="s">
        <v>85</v>
      </c>
      <c r="N1560">
        <v>2</v>
      </c>
      <c r="O1560" s="1">
        <v>44641.580011574071</v>
      </c>
      <c r="P1560" s="1">
        <v>44641.69940972222</v>
      </c>
      <c r="Q1560">
        <v>9013</v>
      </c>
      <c r="R1560">
        <v>1303</v>
      </c>
      <c r="S1560" t="b">
        <v>0</v>
      </c>
      <c r="T1560" t="s">
        <v>86</v>
      </c>
      <c r="U1560" t="b">
        <v>1</v>
      </c>
      <c r="V1560" t="s">
        <v>1900</v>
      </c>
      <c r="W1560" s="1">
        <v>44641.593877314815</v>
      </c>
      <c r="X1560">
        <v>868</v>
      </c>
      <c r="Y1560">
        <v>189</v>
      </c>
      <c r="Z1560">
        <v>0</v>
      </c>
      <c r="AA1560">
        <v>189</v>
      </c>
      <c r="AB1560">
        <v>21</v>
      </c>
      <c r="AC1560">
        <v>34</v>
      </c>
      <c r="AD1560">
        <v>66</v>
      </c>
      <c r="AE1560">
        <v>0</v>
      </c>
      <c r="AF1560">
        <v>0</v>
      </c>
      <c r="AG1560">
        <v>0</v>
      </c>
      <c r="AH1560" t="s">
        <v>122</v>
      </c>
      <c r="AI1560" s="1">
        <v>44641.69940972222</v>
      </c>
      <c r="AJ1560">
        <v>224</v>
      </c>
      <c r="AK1560">
        <v>2</v>
      </c>
      <c r="AL1560">
        <v>0</v>
      </c>
      <c r="AM1560">
        <v>2</v>
      </c>
      <c r="AN1560">
        <v>21</v>
      </c>
      <c r="AO1560">
        <v>1</v>
      </c>
      <c r="AP1560">
        <v>64</v>
      </c>
      <c r="AQ1560">
        <v>0</v>
      </c>
      <c r="AR1560">
        <v>0</v>
      </c>
      <c r="AS1560">
        <v>0</v>
      </c>
      <c r="AT1560" t="s">
        <v>86</v>
      </c>
      <c r="AU1560" t="s">
        <v>86</v>
      </c>
      <c r="AV1560" t="s">
        <v>86</v>
      </c>
      <c r="AW1560" t="s">
        <v>86</v>
      </c>
      <c r="AX1560" t="s">
        <v>86</v>
      </c>
      <c r="AY1560" t="s">
        <v>86</v>
      </c>
      <c r="AZ1560" t="s">
        <v>86</v>
      </c>
      <c r="BA1560" t="s">
        <v>86</v>
      </c>
      <c r="BB1560" t="s">
        <v>86</v>
      </c>
      <c r="BC1560" t="s">
        <v>86</v>
      </c>
      <c r="BD1560" t="s">
        <v>86</v>
      </c>
      <c r="BE1560" t="s">
        <v>86</v>
      </c>
    </row>
    <row r="1561" spans="1:57" x14ac:dyDescent="0.45">
      <c r="A1561" t="s">
        <v>3371</v>
      </c>
      <c r="B1561" t="s">
        <v>77</v>
      </c>
      <c r="C1561" t="s">
        <v>3287</v>
      </c>
      <c r="D1561" t="s">
        <v>79</v>
      </c>
      <c r="E1561" s="2" t="str">
        <f>HYPERLINK("capsilon://?command=openfolder&amp;siteaddress=FAM.docvelocity-na8.net&amp;folderid=FX4219DBCF-74C8-E383-7738-17B1A18475D6","FX22035139")</f>
        <v>FX22035139</v>
      </c>
      <c r="F1561" t="s">
        <v>80</v>
      </c>
      <c r="G1561" t="s">
        <v>80</v>
      </c>
      <c r="H1561" t="s">
        <v>81</v>
      </c>
      <c r="I1561" t="s">
        <v>3288</v>
      </c>
      <c r="J1561">
        <v>298</v>
      </c>
      <c r="K1561" t="s">
        <v>83</v>
      </c>
      <c r="L1561" t="s">
        <v>84</v>
      </c>
      <c r="M1561" t="s">
        <v>85</v>
      </c>
      <c r="N1561">
        <v>2</v>
      </c>
      <c r="O1561" s="1">
        <v>44641.582951388889</v>
      </c>
      <c r="P1561" s="1">
        <v>44641.742291666669</v>
      </c>
      <c r="Q1561">
        <v>10860</v>
      </c>
      <c r="R1561">
        <v>2907</v>
      </c>
      <c r="S1561" t="b">
        <v>0</v>
      </c>
      <c r="T1561" t="s">
        <v>86</v>
      </c>
      <c r="U1561" t="b">
        <v>1</v>
      </c>
      <c r="V1561" t="s">
        <v>2086</v>
      </c>
      <c r="W1561" s="1">
        <v>44641.60193287037</v>
      </c>
      <c r="X1561">
        <v>1620</v>
      </c>
      <c r="Y1561">
        <v>243</v>
      </c>
      <c r="Z1561">
        <v>0</v>
      </c>
      <c r="AA1561">
        <v>243</v>
      </c>
      <c r="AB1561">
        <v>0</v>
      </c>
      <c r="AC1561">
        <v>23</v>
      </c>
      <c r="AD1561">
        <v>55</v>
      </c>
      <c r="AE1561">
        <v>0</v>
      </c>
      <c r="AF1561">
        <v>0</v>
      </c>
      <c r="AG1561">
        <v>0</v>
      </c>
      <c r="AH1561" t="s">
        <v>87</v>
      </c>
      <c r="AI1561" s="1">
        <v>44641.742291666669</v>
      </c>
      <c r="AJ1561">
        <v>1241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55</v>
      </c>
      <c r="AQ1561">
        <v>0</v>
      </c>
      <c r="AR1561">
        <v>0</v>
      </c>
      <c r="AS1561">
        <v>0</v>
      </c>
      <c r="AT1561" t="s">
        <v>86</v>
      </c>
      <c r="AU1561" t="s">
        <v>86</v>
      </c>
      <c r="AV1561" t="s">
        <v>86</v>
      </c>
      <c r="AW1561" t="s">
        <v>86</v>
      </c>
      <c r="AX1561" t="s">
        <v>86</v>
      </c>
      <c r="AY1561" t="s">
        <v>86</v>
      </c>
      <c r="AZ1561" t="s">
        <v>86</v>
      </c>
      <c r="BA1561" t="s">
        <v>86</v>
      </c>
      <c r="BB1561" t="s">
        <v>86</v>
      </c>
      <c r="BC1561" t="s">
        <v>86</v>
      </c>
      <c r="BD1561" t="s">
        <v>86</v>
      </c>
      <c r="BE1561" t="s">
        <v>86</v>
      </c>
    </row>
    <row r="1562" spans="1:57" x14ac:dyDescent="0.45">
      <c r="A1562" t="s">
        <v>3372</v>
      </c>
      <c r="B1562" t="s">
        <v>77</v>
      </c>
      <c r="C1562" t="s">
        <v>3373</v>
      </c>
      <c r="D1562" t="s">
        <v>79</v>
      </c>
      <c r="E1562" s="2" t="str">
        <f>HYPERLINK("capsilon://?command=openfolder&amp;siteaddress=FAM.docvelocity-na8.net&amp;folderid=FXC48B1993-B8FC-E40B-7E40-00F30CA3FD75","FX22039299")</f>
        <v>FX22039299</v>
      </c>
      <c r="F1562" t="s">
        <v>80</v>
      </c>
      <c r="G1562" t="s">
        <v>80</v>
      </c>
      <c r="H1562" t="s">
        <v>81</v>
      </c>
      <c r="I1562" t="s">
        <v>3374</v>
      </c>
      <c r="J1562">
        <v>247</v>
      </c>
      <c r="K1562" t="s">
        <v>83</v>
      </c>
      <c r="L1562" t="s">
        <v>84</v>
      </c>
      <c r="M1562" t="s">
        <v>85</v>
      </c>
      <c r="N1562">
        <v>1</v>
      </c>
      <c r="O1562" s="1">
        <v>44641.585081018522</v>
      </c>
      <c r="P1562" s="1">
        <v>44641.62190972222</v>
      </c>
      <c r="Q1562">
        <v>2683</v>
      </c>
      <c r="R1562">
        <v>499</v>
      </c>
      <c r="S1562" t="b">
        <v>0</v>
      </c>
      <c r="T1562" t="s">
        <v>86</v>
      </c>
      <c r="U1562" t="b">
        <v>0</v>
      </c>
      <c r="V1562" t="s">
        <v>815</v>
      </c>
      <c r="W1562" s="1">
        <v>44641.62190972222</v>
      </c>
      <c r="X1562">
        <v>333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247</v>
      </c>
      <c r="AE1562">
        <v>223</v>
      </c>
      <c r="AF1562">
        <v>0</v>
      </c>
      <c r="AG1562">
        <v>8</v>
      </c>
      <c r="AH1562" t="s">
        <v>86</v>
      </c>
      <c r="AI1562" t="s">
        <v>86</v>
      </c>
      <c r="AJ1562" t="s">
        <v>86</v>
      </c>
      <c r="AK1562" t="s">
        <v>86</v>
      </c>
      <c r="AL1562" t="s">
        <v>86</v>
      </c>
      <c r="AM1562" t="s">
        <v>86</v>
      </c>
      <c r="AN1562" t="s">
        <v>86</v>
      </c>
      <c r="AO1562" t="s">
        <v>86</v>
      </c>
      <c r="AP1562" t="s">
        <v>86</v>
      </c>
      <c r="AQ1562" t="s">
        <v>86</v>
      </c>
      <c r="AR1562" t="s">
        <v>86</v>
      </c>
      <c r="AS1562" t="s">
        <v>86</v>
      </c>
      <c r="AT1562" t="s">
        <v>86</v>
      </c>
      <c r="AU1562" t="s">
        <v>86</v>
      </c>
      <c r="AV1562" t="s">
        <v>86</v>
      </c>
      <c r="AW1562" t="s">
        <v>86</v>
      </c>
      <c r="AX1562" t="s">
        <v>86</v>
      </c>
      <c r="AY1562" t="s">
        <v>86</v>
      </c>
      <c r="AZ1562" t="s">
        <v>86</v>
      </c>
      <c r="BA1562" t="s">
        <v>86</v>
      </c>
      <c r="BB1562" t="s">
        <v>86</v>
      </c>
      <c r="BC1562" t="s">
        <v>86</v>
      </c>
      <c r="BD1562" t="s">
        <v>86</v>
      </c>
      <c r="BE1562" t="s">
        <v>86</v>
      </c>
    </row>
    <row r="1563" spans="1:57" x14ac:dyDescent="0.45">
      <c r="A1563" t="s">
        <v>3375</v>
      </c>
      <c r="B1563" t="s">
        <v>77</v>
      </c>
      <c r="C1563" t="s">
        <v>1511</v>
      </c>
      <c r="D1563" t="s">
        <v>79</v>
      </c>
      <c r="E1563" s="2" t="str">
        <f>HYPERLINK("capsilon://?command=openfolder&amp;siteaddress=FAM.docvelocity-na8.net&amp;folderid=FX8ACC6922-BB03-03DB-D708-3BDB8AC5FBB2","FX22028468")</f>
        <v>FX22028468</v>
      </c>
      <c r="F1563" t="s">
        <v>80</v>
      </c>
      <c r="G1563" t="s">
        <v>80</v>
      </c>
      <c r="H1563" t="s">
        <v>81</v>
      </c>
      <c r="I1563" t="s">
        <v>3376</v>
      </c>
      <c r="J1563">
        <v>68</v>
      </c>
      <c r="K1563" t="s">
        <v>83</v>
      </c>
      <c r="L1563" t="s">
        <v>84</v>
      </c>
      <c r="M1563" t="s">
        <v>85</v>
      </c>
      <c r="N1563">
        <v>1</v>
      </c>
      <c r="O1563" s="1">
        <v>44641.585335648146</v>
      </c>
      <c r="P1563" s="1">
        <v>44641.623564814814</v>
      </c>
      <c r="Q1563">
        <v>2932</v>
      </c>
      <c r="R1563">
        <v>371</v>
      </c>
      <c r="S1563" t="b">
        <v>0</v>
      </c>
      <c r="T1563" t="s">
        <v>86</v>
      </c>
      <c r="U1563" t="b">
        <v>0</v>
      </c>
      <c r="V1563" t="s">
        <v>815</v>
      </c>
      <c r="W1563" s="1">
        <v>44641.623564814814</v>
      </c>
      <c r="X1563">
        <v>130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68</v>
      </c>
      <c r="AE1563">
        <v>63</v>
      </c>
      <c r="AF1563">
        <v>0</v>
      </c>
      <c r="AG1563">
        <v>2</v>
      </c>
      <c r="AH1563" t="s">
        <v>86</v>
      </c>
      <c r="AI1563" t="s">
        <v>86</v>
      </c>
      <c r="AJ1563" t="s">
        <v>86</v>
      </c>
      <c r="AK1563" t="s">
        <v>86</v>
      </c>
      <c r="AL1563" t="s">
        <v>86</v>
      </c>
      <c r="AM1563" t="s">
        <v>86</v>
      </c>
      <c r="AN1563" t="s">
        <v>86</v>
      </c>
      <c r="AO1563" t="s">
        <v>86</v>
      </c>
      <c r="AP1563" t="s">
        <v>86</v>
      </c>
      <c r="AQ1563" t="s">
        <v>86</v>
      </c>
      <c r="AR1563" t="s">
        <v>86</v>
      </c>
      <c r="AS1563" t="s">
        <v>86</v>
      </c>
      <c r="AT1563" t="s">
        <v>86</v>
      </c>
      <c r="AU1563" t="s">
        <v>86</v>
      </c>
      <c r="AV1563" t="s">
        <v>86</v>
      </c>
      <c r="AW1563" t="s">
        <v>86</v>
      </c>
      <c r="AX1563" t="s">
        <v>86</v>
      </c>
      <c r="AY1563" t="s">
        <v>86</v>
      </c>
      <c r="AZ1563" t="s">
        <v>86</v>
      </c>
      <c r="BA1563" t="s">
        <v>86</v>
      </c>
      <c r="BB1563" t="s">
        <v>86</v>
      </c>
      <c r="BC1563" t="s">
        <v>86</v>
      </c>
      <c r="BD1563" t="s">
        <v>86</v>
      </c>
      <c r="BE1563" t="s">
        <v>86</v>
      </c>
    </row>
    <row r="1564" spans="1:57" x14ac:dyDescent="0.45">
      <c r="A1564" t="s">
        <v>3377</v>
      </c>
      <c r="B1564" t="s">
        <v>77</v>
      </c>
      <c r="C1564" t="s">
        <v>3293</v>
      </c>
      <c r="D1564" t="s">
        <v>79</v>
      </c>
      <c r="E1564" s="2" t="str">
        <f>HYPERLINK("capsilon://?command=openfolder&amp;siteaddress=FAM.docvelocity-na8.net&amp;folderid=FXA9645AEA-3B25-5633-0F89-24C44D331E86","FX22038855")</f>
        <v>FX22038855</v>
      </c>
      <c r="F1564" t="s">
        <v>80</v>
      </c>
      <c r="G1564" t="s">
        <v>80</v>
      </c>
      <c r="H1564" t="s">
        <v>81</v>
      </c>
      <c r="I1564" t="s">
        <v>3294</v>
      </c>
      <c r="J1564">
        <v>423</v>
      </c>
      <c r="K1564" t="s">
        <v>83</v>
      </c>
      <c r="L1564" t="s">
        <v>84</v>
      </c>
      <c r="M1564" t="s">
        <v>85</v>
      </c>
      <c r="N1564">
        <v>2</v>
      </c>
      <c r="O1564" s="1">
        <v>44641.590324074074</v>
      </c>
      <c r="P1564" s="1">
        <v>44641.780578703707</v>
      </c>
      <c r="Q1564">
        <v>13237</v>
      </c>
      <c r="R1564">
        <v>3201</v>
      </c>
      <c r="S1564" t="b">
        <v>0</v>
      </c>
      <c r="T1564" t="s">
        <v>86</v>
      </c>
      <c r="U1564" t="b">
        <v>1</v>
      </c>
      <c r="V1564" t="s">
        <v>1797</v>
      </c>
      <c r="W1564" s="1">
        <v>44641.618634259263</v>
      </c>
      <c r="X1564">
        <v>2086</v>
      </c>
      <c r="Y1564">
        <v>335</v>
      </c>
      <c r="Z1564">
        <v>0</v>
      </c>
      <c r="AA1564">
        <v>335</v>
      </c>
      <c r="AB1564">
        <v>0</v>
      </c>
      <c r="AC1564">
        <v>70</v>
      </c>
      <c r="AD1564">
        <v>88</v>
      </c>
      <c r="AE1564">
        <v>0</v>
      </c>
      <c r="AF1564">
        <v>0</v>
      </c>
      <c r="AG1564">
        <v>0</v>
      </c>
      <c r="AH1564" t="s">
        <v>207</v>
      </c>
      <c r="AI1564" s="1">
        <v>44641.780578703707</v>
      </c>
      <c r="AJ1564">
        <v>972</v>
      </c>
      <c r="AK1564">
        <v>4</v>
      </c>
      <c r="AL1564">
        <v>0</v>
      </c>
      <c r="AM1564">
        <v>4</v>
      </c>
      <c r="AN1564">
        <v>0</v>
      </c>
      <c r="AO1564">
        <v>4</v>
      </c>
      <c r="AP1564">
        <v>84</v>
      </c>
      <c r="AQ1564">
        <v>0</v>
      </c>
      <c r="AR1564">
        <v>0</v>
      </c>
      <c r="AS1564">
        <v>0</v>
      </c>
      <c r="AT1564" t="s">
        <v>86</v>
      </c>
      <c r="AU1564" t="s">
        <v>86</v>
      </c>
      <c r="AV1564" t="s">
        <v>86</v>
      </c>
      <c r="AW1564" t="s">
        <v>86</v>
      </c>
      <c r="AX1564" t="s">
        <v>86</v>
      </c>
      <c r="AY1564" t="s">
        <v>86</v>
      </c>
      <c r="AZ1564" t="s">
        <v>86</v>
      </c>
      <c r="BA1564" t="s">
        <v>86</v>
      </c>
      <c r="BB1564" t="s">
        <v>86</v>
      </c>
      <c r="BC1564" t="s">
        <v>86</v>
      </c>
      <c r="BD1564" t="s">
        <v>86</v>
      </c>
      <c r="BE1564" t="s">
        <v>86</v>
      </c>
    </row>
    <row r="1565" spans="1:57" x14ac:dyDescent="0.45">
      <c r="A1565" t="s">
        <v>3378</v>
      </c>
      <c r="B1565" t="s">
        <v>77</v>
      </c>
      <c r="C1565" t="s">
        <v>1511</v>
      </c>
      <c r="D1565" t="s">
        <v>79</v>
      </c>
      <c r="E1565" s="2" t="str">
        <f>HYPERLINK("capsilon://?command=openfolder&amp;siteaddress=FAM.docvelocity-na8.net&amp;folderid=FX8ACC6922-BB03-03DB-D708-3BDB8AC5FBB2","FX22028468")</f>
        <v>FX22028468</v>
      </c>
      <c r="F1565" t="s">
        <v>80</v>
      </c>
      <c r="G1565" t="s">
        <v>80</v>
      </c>
      <c r="H1565" t="s">
        <v>81</v>
      </c>
      <c r="I1565" t="s">
        <v>3319</v>
      </c>
      <c r="J1565">
        <v>109</v>
      </c>
      <c r="K1565" t="s">
        <v>83</v>
      </c>
      <c r="L1565" t="s">
        <v>84</v>
      </c>
      <c r="M1565" t="s">
        <v>85</v>
      </c>
      <c r="N1565">
        <v>2</v>
      </c>
      <c r="O1565" s="1">
        <v>44641.591331018521</v>
      </c>
      <c r="P1565" s="1">
        <v>44641.77039351852</v>
      </c>
      <c r="Q1565">
        <v>14808</v>
      </c>
      <c r="R1565">
        <v>663</v>
      </c>
      <c r="S1565" t="b">
        <v>0</v>
      </c>
      <c r="T1565" t="s">
        <v>86</v>
      </c>
      <c r="U1565" t="b">
        <v>1</v>
      </c>
      <c r="V1565" t="s">
        <v>1900</v>
      </c>
      <c r="W1565" s="1">
        <v>44641.596863425926</v>
      </c>
      <c r="X1565">
        <v>257</v>
      </c>
      <c r="Y1565">
        <v>69</v>
      </c>
      <c r="Z1565">
        <v>0</v>
      </c>
      <c r="AA1565">
        <v>69</v>
      </c>
      <c r="AB1565">
        <v>0</v>
      </c>
      <c r="AC1565">
        <v>2</v>
      </c>
      <c r="AD1565">
        <v>40</v>
      </c>
      <c r="AE1565">
        <v>0</v>
      </c>
      <c r="AF1565">
        <v>0</v>
      </c>
      <c r="AG1565">
        <v>0</v>
      </c>
      <c r="AH1565" t="s">
        <v>91</v>
      </c>
      <c r="AI1565" s="1">
        <v>44641.77039351852</v>
      </c>
      <c r="AJ1565">
        <v>397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40</v>
      </c>
      <c r="AQ1565">
        <v>0</v>
      </c>
      <c r="AR1565">
        <v>0</v>
      </c>
      <c r="AS1565">
        <v>0</v>
      </c>
      <c r="AT1565" t="s">
        <v>86</v>
      </c>
      <c r="AU1565" t="s">
        <v>86</v>
      </c>
      <c r="AV1565" t="s">
        <v>86</v>
      </c>
      <c r="AW1565" t="s">
        <v>86</v>
      </c>
      <c r="AX1565" t="s">
        <v>86</v>
      </c>
      <c r="AY1565" t="s">
        <v>86</v>
      </c>
      <c r="AZ1565" t="s">
        <v>86</v>
      </c>
      <c r="BA1565" t="s">
        <v>86</v>
      </c>
      <c r="BB1565" t="s">
        <v>86</v>
      </c>
      <c r="BC1565" t="s">
        <v>86</v>
      </c>
      <c r="BD1565" t="s">
        <v>86</v>
      </c>
      <c r="BE1565" t="s">
        <v>86</v>
      </c>
    </row>
    <row r="1566" spans="1:57" x14ac:dyDescent="0.45">
      <c r="A1566" t="s">
        <v>3379</v>
      </c>
      <c r="B1566" t="s">
        <v>77</v>
      </c>
      <c r="C1566" t="s">
        <v>3311</v>
      </c>
      <c r="D1566" t="s">
        <v>79</v>
      </c>
      <c r="E1566" s="2" t="str">
        <f>HYPERLINK("capsilon://?command=openfolder&amp;siteaddress=FAM.docvelocity-na8.net&amp;folderid=FX766C2C21-49A0-9119-27F5-94CA51DD5CCF","FX22038515")</f>
        <v>FX22038515</v>
      </c>
      <c r="F1566" t="s">
        <v>80</v>
      </c>
      <c r="G1566" t="s">
        <v>80</v>
      </c>
      <c r="H1566" t="s">
        <v>81</v>
      </c>
      <c r="I1566" t="s">
        <v>3312</v>
      </c>
      <c r="J1566">
        <v>194</v>
      </c>
      <c r="K1566" t="s">
        <v>83</v>
      </c>
      <c r="L1566" t="s">
        <v>84</v>
      </c>
      <c r="M1566" t="s">
        <v>85</v>
      </c>
      <c r="N1566">
        <v>2</v>
      </c>
      <c r="O1566" s="1">
        <v>44641.594351851854</v>
      </c>
      <c r="P1566" s="1">
        <v>44641.768807870372</v>
      </c>
      <c r="Q1566">
        <v>13770</v>
      </c>
      <c r="R1566">
        <v>1303</v>
      </c>
      <c r="S1566" t="b">
        <v>0</v>
      </c>
      <c r="T1566" t="s">
        <v>86</v>
      </c>
      <c r="U1566" t="b">
        <v>1</v>
      </c>
      <c r="V1566" t="s">
        <v>2088</v>
      </c>
      <c r="W1566" s="1">
        <v>44641.607534722221</v>
      </c>
      <c r="X1566">
        <v>1043</v>
      </c>
      <c r="Y1566">
        <v>143</v>
      </c>
      <c r="Z1566">
        <v>0</v>
      </c>
      <c r="AA1566">
        <v>143</v>
      </c>
      <c r="AB1566">
        <v>0</v>
      </c>
      <c r="AC1566">
        <v>12</v>
      </c>
      <c r="AD1566">
        <v>51</v>
      </c>
      <c r="AE1566">
        <v>0</v>
      </c>
      <c r="AF1566">
        <v>0</v>
      </c>
      <c r="AG1566">
        <v>0</v>
      </c>
      <c r="AH1566" t="s">
        <v>122</v>
      </c>
      <c r="AI1566" s="1">
        <v>44641.768807870372</v>
      </c>
      <c r="AJ1566">
        <v>254</v>
      </c>
      <c r="AK1566">
        <v>2</v>
      </c>
      <c r="AL1566">
        <v>0</v>
      </c>
      <c r="AM1566">
        <v>2</v>
      </c>
      <c r="AN1566">
        <v>0</v>
      </c>
      <c r="AO1566">
        <v>1</v>
      </c>
      <c r="AP1566">
        <v>49</v>
      </c>
      <c r="AQ1566">
        <v>0</v>
      </c>
      <c r="AR1566">
        <v>0</v>
      </c>
      <c r="AS1566">
        <v>0</v>
      </c>
      <c r="AT1566" t="s">
        <v>86</v>
      </c>
      <c r="AU1566" t="s">
        <v>86</v>
      </c>
      <c r="AV1566" t="s">
        <v>86</v>
      </c>
      <c r="AW1566" t="s">
        <v>86</v>
      </c>
      <c r="AX1566" t="s">
        <v>86</v>
      </c>
      <c r="AY1566" t="s">
        <v>86</v>
      </c>
      <c r="AZ1566" t="s">
        <v>86</v>
      </c>
      <c r="BA1566" t="s">
        <v>86</v>
      </c>
      <c r="BB1566" t="s">
        <v>86</v>
      </c>
      <c r="BC1566" t="s">
        <v>86</v>
      </c>
      <c r="BD1566" t="s">
        <v>86</v>
      </c>
      <c r="BE1566" t="s">
        <v>86</v>
      </c>
    </row>
    <row r="1567" spans="1:57" x14ac:dyDescent="0.45">
      <c r="A1567" t="s">
        <v>3380</v>
      </c>
      <c r="B1567" t="s">
        <v>77</v>
      </c>
      <c r="C1567" t="s">
        <v>3311</v>
      </c>
      <c r="D1567" t="s">
        <v>79</v>
      </c>
      <c r="E1567" s="2" t="str">
        <f>HYPERLINK("capsilon://?command=openfolder&amp;siteaddress=FAM.docvelocity-na8.net&amp;folderid=FX766C2C21-49A0-9119-27F5-94CA51DD5CCF","FX22038515")</f>
        <v>FX22038515</v>
      </c>
      <c r="F1567" t="s">
        <v>80</v>
      </c>
      <c r="G1567" t="s">
        <v>80</v>
      </c>
      <c r="H1567" t="s">
        <v>81</v>
      </c>
      <c r="I1567" t="s">
        <v>3324</v>
      </c>
      <c r="J1567">
        <v>207</v>
      </c>
      <c r="K1567" t="s">
        <v>83</v>
      </c>
      <c r="L1567" t="s">
        <v>84</v>
      </c>
      <c r="M1567" t="s">
        <v>85</v>
      </c>
      <c r="N1567">
        <v>2</v>
      </c>
      <c r="O1567" s="1">
        <v>44641.595891203702</v>
      </c>
      <c r="P1567" s="1">
        <v>44641.771435185183</v>
      </c>
      <c r="Q1567">
        <v>14605</v>
      </c>
      <c r="R1567">
        <v>562</v>
      </c>
      <c r="S1567" t="b">
        <v>0</v>
      </c>
      <c r="T1567" t="s">
        <v>86</v>
      </c>
      <c r="U1567" t="b">
        <v>1</v>
      </c>
      <c r="V1567" t="s">
        <v>1816</v>
      </c>
      <c r="W1567" s="1">
        <v>44641.599930555552</v>
      </c>
      <c r="X1567">
        <v>336</v>
      </c>
      <c r="Y1567">
        <v>197</v>
      </c>
      <c r="Z1567">
        <v>0</v>
      </c>
      <c r="AA1567">
        <v>197</v>
      </c>
      <c r="AB1567">
        <v>0</v>
      </c>
      <c r="AC1567">
        <v>4</v>
      </c>
      <c r="AD1567">
        <v>10</v>
      </c>
      <c r="AE1567">
        <v>0</v>
      </c>
      <c r="AF1567">
        <v>0</v>
      </c>
      <c r="AG1567">
        <v>0</v>
      </c>
      <c r="AH1567" t="s">
        <v>122</v>
      </c>
      <c r="AI1567" s="1">
        <v>44641.771435185183</v>
      </c>
      <c r="AJ1567">
        <v>226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10</v>
      </c>
      <c r="AQ1567">
        <v>0</v>
      </c>
      <c r="AR1567">
        <v>0</v>
      </c>
      <c r="AS1567">
        <v>0</v>
      </c>
      <c r="AT1567" t="s">
        <v>86</v>
      </c>
      <c r="AU1567" t="s">
        <v>86</v>
      </c>
      <c r="AV1567" t="s">
        <v>86</v>
      </c>
      <c r="AW1567" t="s">
        <v>86</v>
      </c>
      <c r="AX1567" t="s">
        <v>86</v>
      </c>
      <c r="AY1567" t="s">
        <v>86</v>
      </c>
      <c r="AZ1567" t="s">
        <v>86</v>
      </c>
      <c r="BA1567" t="s">
        <v>86</v>
      </c>
      <c r="BB1567" t="s">
        <v>86</v>
      </c>
      <c r="BC1567" t="s">
        <v>86</v>
      </c>
      <c r="BD1567" t="s">
        <v>86</v>
      </c>
      <c r="BE1567" t="s">
        <v>86</v>
      </c>
    </row>
    <row r="1568" spans="1:57" x14ac:dyDescent="0.45">
      <c r="A1568" t="s">
        <v>3381</v>
      </c>
      <c r="B1568" t="s">
        <v>77</v>
      </c>
      <c r="C1568" t="s">
        <v>3185</v>
      </c>
      <c r="D1568" t="s">
        <v>79</v>
      </c>
      <c r="E1568" s="2" t="str">
        <f>HYPERLINK("capsilon://?command=openfolder&amp;siteaddress=FAM.docvelocity-na8.net&amp;folderid=FXEB5939E5-0033-BA39-749C-B923A970CBC0","FX22037781")</f>
        <v>FX22037781</v>
      </c>
      <c r="F1568" t="s">
        <v>80</v>
      </c>
      <c r="G1568" t="s">
        <v>80</v>
      </c>
      <c r="H1568" t="s">
        <v>81</v>
      </c>
      <c r="I1568" t="s">
        <v>3382</v>
      </c>
      <c r="J1568">
        <v>0</v>
      </c>
      <c r="K1568" t="s">
        <v>83</v>
      </c>
      <c r="L1568" t="s">
        <v>84</v>
      </c>
      <c r="M1568" t="s">
        <v>85</v>
      </c>
      <c r="N1568">
        <v>2</v>
      </c>
      <c r="O1568" s="1">
        <v>44641.596747685187</v>
      </c>
      <c r="P1568" s="1">
        <v>44641.792245370372</v>
      </c>
      <c r="Q1568">
        <v>16781</v>
      </c>
      <c r="R1568">
        <v>110</v>
      </c>
      <c r="S1568" t="b">
        <v>0</v>
      </c>
      <c r="T1568" t="s">
        <v>86</v>
      </c>
      <c r="U1568" t="b">
        <v>0</v>
      </c>
      <c r="V1568" t="s">
        <v>1900</v>
      </c>
      <c r="W1568" s="1">
        <v>44641.600960648146</v>
      </c>
      <c r="X1568">
        <v>82</v>
      </c>
      <c r="Y1568">
        <v>9</v>
      </c>
      <c r="Z1568">
        <v>0</v>
      </c>
      <c r="AA1568">
        <v>9</v>
      </c>
      <c r="AB1568">
        <v>0</v>
      </c>
      <c r="AC1568">
        <v>3</v>
      </c>
      <c r="AD1568">
        <v>-9</v>
      </c>
      <c r="AE1568">
        <v>0</v>
      </c>
      <c r="AF1568">
        <v>0</v>
      </c>
      <c r="AG1568">
        <v>0</v>
      </c>
      <c r="AH1568" t="s">
        <v>122</v>
      </c>
      <c r="AI1568" s="1">
        <v>44641.792245370372</v>
      </c>
      <c r="AJ1568">
        <v>28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-9</v>
      </c>
      <c r="AQ1568">
        <v>0</v>
      </c>
      <c r="AR1568">
        <v>0</v>
      </c>
      <c r="AS1568">
        <v>0</v>
      </c>
      <c r="AT1568" t="s">
        <v>86</v>
      </c>
      <c r="AU1568" t="s">
        <v>86</v>
      </c>
      <c r="AV1568" t="s">
        <v>86</v>
      </c>
      <c r="AW1568" t="s">
        <v>86</v>
      </c>
      <c r="AX1568" t="s">
        <v>86</v>
      </c>
      <c r="AY1568" t="s">
        <v>86</v>
      </c>
      <c r="AZ1568" t="s">
        <v>86</v>
      </c>
      <c r="BA1568" t="s">
        <v>86</v>
      </c>
      <c r="BB1568" t="s">
        <v>86</v>
      </c>
      <c r="BC1568" t="s">
        <v>86</v>
      </c>
      <c r="BD1568" t="s">
        <v>86</v>
      </c>
      <c r="BE1568" t="s">
        <v>86</v>
      </c>
    </row>
    <row r="1569" spans="1:57" x14ac:dyDescent="0.45">
      <c r="A1569" t="s">
        <v>3383</v>
      </c>
      <c r="B1569" t="s">
        <v>77</v>
      </c>
      <c r="C1569" t="s">
        <v>3311</v>
      </c>
      <c r="D1569" t="s">
        <v>79</v>
      </c>
      <c r="E1569" s="2" t="str">
        <f>HYPERLINK("capsilon://?command=openfolder&amp;siteaddress=FAM.docvelocity-na8.net&amp;folderid=FX766C2C21-49A0-9119-27F5-94CA51DD5CCF","FX22038515")</f>
        <v>FX22038515</v>
      </c>
      <c r="F1569" t="s">
        <v>80</v>
      </c>
      <c r="G1569" t="s">
        <v>80</v>
      </c>
      <c r="H1569" t="s">
        <v>81</v>
      </c>
      <c r="I1569" t="s">
        <v>3326</v>
      </c>
      <c r="J1569">
        <v>56</v>
      </c>
      <c r="K1569" t="s">
        <v>83</v>
      </c>
      <c r="L1569" t="s">
        <v>84</v>
      </c>
      <c r="M1569" t="s">
        <v>85</v>
      </c>
      <c r="N1569">
        <v>2</v>
      </c>
      <c r="O1569" s="1">
        <v>44641.597418981481</v>
      </c>
      <c r="P1569" s="1">
        <v>44641.774351851855</v>
      </c>
      <c r="Q1569">
        <v>14751</v>
      </c>
      <c r="R1569">
        <v>536</v>
      </c>
      <c r="S1569" t="b">
        <v>0</v>
      </c>
      <c r="T1569" t="s">
        <v>86</v>
      </c>
      <c r="U1569" t="b">
        <v>1</v>
      </c>
      <c r="V1569" t="s">
        <v>1900</v>
      </c>
      <c r="W1569" s="1">
        <v>44641.599999999999</v>
      </c>
      <c r="X1569">
        <v>195</v>
      </c>
      <c r="Y1569">
        <v>42</v>
      </c>
      <c r="Z1569">
        <v>0</v>
      </c>
      <c r="AA1569">
        <v>42</v>
      </c>
      <c r="AB1569">
        <v>0</v>
      </c>
      <c r="AC1569">
        <v>0</v>
      </c>
      <c r="AD1569">
        <v>14</v>
      </c>
      <c r="AE1569">
        <v>0</v>
      </c>
      <c r="AF1569">
        <v>0</v>
      </c>
      <c r="AG1569">
        <v>0</v>
      </c>
      <c r="AH1569" t="s">
        <v>91</v>
      </c>
      <c r="AI1569" s="1">
        <v>44641.774351851855</v>
      </c>
      <c r="AJ1569">
        <v>341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14</v>
      </c>
      <c r="AQ1569">
        <v>0</v>
      </c>
      <c r="AR1569">
        <v>0</v>
      </c>
      <c r="AS1569">
        <v>0</v>
      </c>
      <c r="AT1569" t="s">
        <v>86</v>
      </c>
      <c r="AU1569" t="s">
        <v>86</v>
      </c>
      <c r="AV1569" t="s">
        <v>86</v>
      </c>
      <c r="AW1569" t="s">
        <v>86</v>
      </c>
      <c r="AX1569" t="s">
        <v>86</v>
      </c>
      <c r="AY1569" t="s">
        <v>86</v>
      </c>
      <c r="AZ1569" t="s">
        <v>86</v>
      </c>
      <c r="BA1569" t="s">
        <v>86</v>
      </c>
      <c r="BB1569" t="s">
        <v>86</v>
      </c>
      <c r="BC1569" t="s">
        <v>86</v>
      </c>
      <c r="BD1569" t="s">
        <v>86</v>
      </c>
      <c r="BE1569" t="s">
        <v>86</v>
      </c>
    </row>
    <row r="1570" spans="1:57" x14ac:dyDescent="0.45">
      <c r="A1570" t="s">
        <v>3384</v>
      </c>
      <c r="B1570" t="s">
        <v>77</v>
      </c>
      <c r="C1570" t="s">
        <v>3385</v>
      </c>
      <c r="D1570" t="s">
        <v>79</v>
      </c>
      <c r="E1570" s="2" t="str">
        <f>HYPERLINK("capsilon://?command=openfolder&amp;siteaddress=FAM.docvelocity-na8.net&amp;folderid=FX897F1E24-0117-811C-DE4F-BC2771EF35FA","FX22025747")</f>
        <v>FX22025747</v>
      </c>
      <c r="F1570" t="s">
        <v>80</v>
      </c>
      <c r="G1570" t="s">
        <v>80</v>
      </c>
      <c r="H1570" t="s">
        <v>81</v>
      </c>
      <c r="I1570" t="s">
        <v>3386</v>
      </c>
      <c r="J1570">
        <v>681</v>
      </c>
      <c r="K1570" t="s">
        <v>83</v>
      </c>
      <c r="L1570" t="s">
        <v>84</v>
      </c>
      <c r="M1570" t="s">
        <v>85</v>
      </c>
      <c r="N1570">
        <v>1</v>
      </c>
      <c r="O1570" s="1">
        <v>44641.603807870371</v>
      </c>
      <c r="P1570" s="1">
        <v>44641.644513888888</v>
      </c>
      <c r="Q1570">
        <v>2925</v>
      </c>
      <c r="R1570">
        <v>592</v>
      </c>
      <c r="S1570" t="b">
        <v>0</v>
      </c>
      <c r="T1570" t="s">
        <v>86</v>
      </c>
      <c r="U1570" t="b">
        <v>0</v>
      </c>
      <c r="V1570" t="s">
        <v>815</v>
      </c>
      <c r="W1570" s="1">
        <v>44641.644513888888</v>
      </c>
      <c r="X1570">
        <v>520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681</v>
      </c>
      <c r="AE1570">
        <v>647</v>
      </c>
      <c r="AF1570">
        <v>0</v>
      </c>
      <c r="AG1570">
        <v>16</v>
      </c>
      <c r="AH1570" t="s">
        <v>86</v>
      </c>
      <c r="AI1570" t="s">
        <v>86</v>
      </c>
      <c r="AJ1570" t="s">
        <v>86</v>
      </c>
      <c r="AK1570" t="s">
        <v>86</v>
      </c>
      <c r="AL1570" t="s">
        <v>86</v>
      </c>
      <c r="AM1570" t="s">
        <v>86</v>
      </c>
      <c r="AN1570" t="s">
        <v>86</v>
      </c>
      <c r="AO1570" t="s">
        <v>86</v>
      </c>
      <c r="AP1570" t="s">
        <v>86</v>
      </c>
      <c r="AQ1570" t="s">
        <v>86</v>
      </c>
      <c r="AR1570" t="s">
        <v>86</v>
      </c>
      <c r="AS1570" t="s">
        <v>86</v>
      </c>
      <c r="AT1570" t="s">
        <v>86</v>
      </c>
      <c r="AU1570" t="s">
        <v>86</v>
      </c>
      <c r="AV1570" t="s">
        <v>86</v>
      </c>
      <c r="AW1570" t="s">
        <v>86</v>
      </c>
      <c r="AX1570" t="s">
        <v>86</v>
      </c>
      <c r="AY1570" t="s">
        <v>86</v>
      </c>
      <c r="AZ1570" t="s">
        <v>86</v>
      </c>
      <c r="BA1570" t="s">
        <v>86</v>
      </c>
      <c r="BB1570" t="s">
        <v>86</v>
      </c>
      <c r="BC1570" t="s">
        <v>86</v>
      </c>
      <c r="BD1570" t="s">
        <v>86</v>
      </c>
      <c r="BE1570" t="s">
        <v>86</v>
      </c>
    </row>
    <row r="1571" spans="1:57" x14ac:dyDescent="0.45">
      <c r="A1571" t="s">
        <v>3387</v>
      </c>
      <c r="B1571" t="s">
        <v>77</v>
      </c>
      <c r="C1571" t="s">
        <v>3388</v>
      </c>
      <c r="D1571" t="s">
        <v>79</v>
      </c>
      <c r="E1571" s="2" t="str">
        <f>HYPERLINK("capsilon://?command=openfolder&amp;siteaddress=FAM.docvelocity-na8.net&amp;folderid=FXA2D7A143-76BE-D162-AD44-08DA53E6940B","FX2203224")</f>
        <v>FX2203224</v>
      </c>
      <c r="F1571" t="s">
        <v>80</v>
      </c>
      <c r="G1571" t="s">
        <v>80</v>
      </c>
      <c r="H1571" t="s">
        <v>81</v>
      </c>
      <c r="I1571" t="s">
        <v>3389</v>
      </c>
      <c r="J1571">
        <v>0</v>
      </c>
      <c r="K1571" t="s">
        <v>83</v>
      </c>
      <c r="L1571" t="s">
        <v>84</v>
      </c>
      <c r="M1571" t="s">
        <v>85</v>
      </c>
      <c r="N1571">
        <v>2</v>
      </c>
      <c r="O1571" s="1">
        <v>44622.525127314817</v>
      </c>
      <c r="P1571" s="1">
        <v>44622.757731481484</v>
      </c>
      <c r="Q1571">
        <v>19037</v>
      </c>
      <c r="R1571">
        <v>1060</v>
      </c>
      <c r="S1571" t="b">
        <v>0</v>
      </c>
      <c r="T1571" t="s">
        <v>86</v>
      </c>
      <c r="U1571" t="b">
        <v>0</v>
      </c>
      <c r="V1571" t="s">
        <v>116</v>
      </c>
      <c r="W1571" s="1">
        <v>44622.533148148148</v>
      </c>
      <c r="X1571">
        <v>609</v>
      </c>
      <c r="Y1571">
        <v>61</v>
      </c>
      <c r="Z1571">
        <v>0</v>
      </c>
      <c r="AA1571">
        <v>61</v>
      </c>
      <c r="AB1571">
        <v>0</v>
      </c>
      <c r="AC1571">
        <v>24</v>
      </c>
      <c r="AD1571">
        <v>-61</v>
      </c>
      <c r="AE1571">
        <v>0</v>
      </c>
      <c r="AF1571">
        <v>0</v>
      </c>
      <c r="AG1571">
        <v>0</v>
      </c>
      <c r="AH1571" t="s">
        <v>106</v>
      </c>
      <c r="AI1571" s="1">
        <v>44622.757731481484</v>
      </c>
      <c r="AJ1571">
        <v>451</v>
      </c>
      <c r="AK1571">
        <v>8</v>
      </c>
      <c r="AL1571">
        <v>0</v>
      </c>
      <c r="AM1571">
        <v>8</v>
      </c>
      <c r="AN1571">
        <v>0</v>
      </c>
      <c r="AO1571">
        <v>7</v>
      </c>
      <c r="AP1571">
        <v>-69</v>
      </c>
      <c r="AQ1571">
        <v>0</v>
      </c>
      <c r="AR1571">
        <v>0</v>
      </c>
      <c r="AS1571">
        <v>0</v>
      </c>
      <c r="AT1571" t="s">
        <v>86</v>
      </c>
      <c r="AU1571" t="s">
        <v>86</v>
      </c>
      <c r="AV1571" t="s">
        <v>86</v>
      </c>
      <c r="AW1571" t="s">
        <v>86</v>
      </c>
      <c r="AX1571" t="s">
        <v>86</v>
      </c>
      <c r="AY1571" t="s">
        <v>86</v>
      </c>
      <c r="AZ1571" t="s">
        <v>86</v>
      </c>
      <c r="BA1571" t="s">
        <v>86</v>
      </c>
      <c r="BB1571" t="s">
        <v>86</v>
      </c>
      <c r="BC1571" t="s">
        <v>86</v>
      </c>
      <c r="BD1571" t="s">
        <v>86</v>
      </c>
      <c r="BE1571" t="s">
        <v>86</v>
      </c>
    </row>
    <row r="1572" spans="1:57" x14ac:dyDescent="0.45">
      <c r="A1572" t="s">
        <v>3390</v>
      </c>
      <c r="B1572" t="s">
        <v>77</v>
      </c>
      <c r="C1572" t="s">
        <v>3328</v>
      </c>
      <c r="D1572" t="s">
        <v>79</v>
      </c>
      <c r="E1572" s="2" t="str">
        <f>HYPERLINK("capsilon://?command=openfolder&amp;siteaddress=FAM.docvelocity-na8.net&amp;folderid=FX8D63E202-9C47-0092-5561-EDA684775793","FX22038698")</f>
        <v>FX22038698</v>
      </c>
      <c r="F1572" t="s">
        <v>80</v>
      </c>
      <c r="G1572" t="s">
        <v>80</v>
      </c>
      <c r="H1572" t="s">
        <v>81</v>
      </c>
      <c r="I1572" t="s">
        <v>3329</v>
      </c>
      <c r="J1572">
        <v>432</v>
      </c>
      <c r="K1572" t="s">
        <v>83</v>
      </c>
      <c r="L1572" t="s">
        <v>84</v>
      </c>
      <c r="M1572" t="s">
        <v>85</v>
      </c>
      <c r="N1572">
        <v>2</v>
      </c>
      <c r="O1572" s="1">
        <v>44641.604618055557</v>
      </c>
      <c r="P1572" s="1">
        <v>44641.798078703701</v>
      </c>
      <c r="Q1572">
        <v>8591</v>
      </c>
      <c r="R1572">
        <v>8124</v>
      </c>
      <c r="S1572" t="b">
        <v>0</v>
      </c>
      <c r="T1572" t="s">
        <v>86</v>
      </c>
      <c r="U1572" t="b">
        <v>1</v>
      </c>
      <c r="V1572" t="s">
        <v>1825</v>
      </c>
      <c r="W1572" s="1">
        <v>44641.682569444441</v>
      </c>
      <c r="X1572">
        <v>6375</v>
      </c>
      <c r="Y1572">
        <v>368</v>
      </c>
      <c r="Z1572">
        <v>0</v>
      </c>
      <c r="AA1572">
        <v>368</v>
      </c>
      <c r="AB1572">
        <v>0</v>
      </c>
      <c r="AC1572">
        <v>70</v>
      </c>
      <c r="AD1572">
        <v>64</v>
      </c>
      <c r="AE1572">
        <v>0</v>
      </c>
      <c r="AF1572">
        <v>0</v>
      </c>
      <c r="AG1572">
        <v>0</v>
      </c>
      <c r="AH1572" t="s">
        <v>207</v>
      </c>
      <c r="AI1572" s="1">
        <v>44641.798078703701</v>
      </c>
      <c r="AJ1572">
        <v>1511</v>
      </c>
      <c r="AK1572">
        <v>17</v>
      </c>
      <c r="AL1572">
        <v>0</v>
      </c>
      <c r="AM1572">
        <v>17</v>
      </c>
      <c r="AN1572">
        <v>0</v>
      </c>
      <c r="AO1572">
        <v>17</v>
      </c>
      <c r="AP1572">
        <v>47</v>
      </c>
      <c r="AQ1572">
        <v>0</v>
      </c>
      <c r="AR1572">
        <v>0</v>
      </c>
      <c r="AS1572">
        <v>0</v>
      </c>
      <c r="AT1572" t="s">
        <v>86</v>
      </c>
      <c r="AU1572" t="s">
        <v>86</v>
      </c>
      <c r="AV1572" t="s">
        <v>86</v>
      </c>
      <c r="AW1572" t="s">
        <v>86</v>
      </c>
      <c r="AX1572" t="s">
        <v>86</v>
      </c>
      <c r="AY1572" t="s">
        <v>86</v>
      </c>
      <c r="AZ1572" t="s">
        <v>86</v>
      </c>
      <c r="BA1572" t="s">
        <v>86</v>
      </c>
      <c r="BB1572" t="s">
        <v>86</v>
      </c>
      <c r="BC1572" t="s">
        <v>86</v>
      </c>
      <c r="BD1572" t="s">
        <v>86</v>
      </c>
      <c r="BE1572" t="s">
        <v>86</v>
      </c>
    </row>
    <row r="1573" spans="1:57" x14ac:dyDescent="0.45">
      <c r="A1573" t="s">
        <v>3391</v>
      </c>
      <c r="B1573" t="s">
        <v>77</v>
      </c>
      <c r="C1573" t="s">
        <v>3388</v>
      </c>
      <c r="D1573" t="s">
        <v>79</v>
      </c>
      <c r="E1573" s="2" t="str">
        <f>HYPERLINK("capsilon://?command=openfolder&amp;siteaddress=FAM.docvelocity-na8.net&amp;folderid=FXA2D7A143-76BE-D162-AD44-08DA53E6940B","FX2203224")</f>
        <v>FX2203224</v>
      </c>
      <c r="F1573" t="s">
        <v>80</v>
      </c>
      <c r="G1573" t="s">
        <v>80</v>
      </c>
      <c r="H1573" t="s">
        <v>81</v>
      </c>
      <c r="I1573" t="s">
        <v>3392</v>
      </c>
      <c r="J1573">
        <v>0</v>
      </c>
      <c r="K1573" t="s">
        <v>83</v>
      </c>
      <c r="L1573" t="s">
        <v>84</v>
      </c>
      <c r="M1573" t="s">
        <v>85</v>
      </c>
      <c r="N1573">
        <v>2</v>
      </c>
      <c r="O1573" s="1">
        <v>44622.525729166664</v>
      </c>
      <c r="P1573" s="1">
        <v>44622.761377314811</v>
      </c>
      <c r="Q1573">
        <v>18900</v>
      </c>
      <c r="R1573">
        <v>1460</v>
      </c>
      <c r="S1573" t="b">
        <v>0</v>
      </c>
      <c r="T1573" t="s">
        <v>86</v>
      </c>
      <c r="U1573" t="b">
        <v>0</v>
      </c>
      <c r="V1573" t="s">
        <v>116</v>
      </c>
      <c r="W1573" s="1">
        <v>44622.546412037038</v>
      </c>
      <c r="X1573">
        <v>1145</v>
      </c>
      <c r="Y1573">
        <v>61</v>
      </c>
      <c r="Z1573">
        <v>0</v>
      </c>
      <c r="AA1573">
        <v>61</v>
      </c>
      <c r="AB1573">
        <v>0</v>
      </c>
      <c r="AC1573">
        <v>24</v>
      </c>
      <c r="AD1573">
        <v>-61</v>
      </c>
      <c r="AE1573">
        <v>0</v>
      </c>
      <c r="AF1573">
        <v>0</v>
      </c>
      <c r="AG1573">
        <v>0</v>
      </c>
      <c r="AH1573" t="s">
        <v>106</v>
      </c>
      <c r="AI1573" s="1">
        <v>44622.761377314811</v>
      </c>
      <c r="AJ1573">
        <v>315</v>
      </c>
      <c r="AK1573">
        <v>8</v>
      </c>
      <c r="AL1573">
        <v>0</v>
      </c>
      <c r="AM1573">
        <v>8</v>
      </c>
      <c r="AN1573">
        <v>0</v>
      </c>
      <c r="AO1573">
        <v>7</v>
      </c>
      <c r="AP1573">
        <v>-69</v>
      </c>
      <c r="AQ1573">
        <v>0</v>
      </c>
      <c r="AR1573">
        <v>0</v>
      </c>
      <c r="AS1573">
        <v>0</v>
      </c>
      <c r="AT1573" t="s">
        <v>86</v>
      </c>
      <c r="AU1573" t="s">
        <v>86</v>
      </c>
      <c r="AV1573" t="s">
        <v>86</v>
      </c>
      <c r="AW1573" t="s">
        <v>86</v>
      </c>
      <c r="AX1573" t="s">
        <v>86</v>
      </c>
      <c r="AY1573" t="s">
        <v>86</v>
      </c>
      <c r="AZ1573" t="s">
        <v>86</v>
      </c>
      <c r="BA1573" t="s">
        <v>86</v>
      </c>
      <c r="BB1573" t="s">
        <v>86</v>
      </c>
      <c r="BC1573" t="s">
        <v>86</v>
      </c>
      <c r="BD1573" t="s">
        <v>86</v>
      </c>
      <c r="BE1573" t="s">
        <v>86</v>
      </c>
    </row>
    <row r="1574" spans="1:57" x14ac:dyDescent="0.45">
      <c r="A1574" t="s">
        <v>3393</v>
      </c>
      <c r="B1574" t="s">
        <v>77</v>
      </c>
      <c r="C1574" t="s">
        <v>3388</v>
      </c>
      <c r="D1574" t="s">
        <v>79</v>
      </c>
      <c r="E1574" s="2" t="str">
        <f>HYPERLINK("capsilon://?command=openfolder&amp;siteaddress=FAM.docvelocity-na8.net&amp;folderid=FXA2D7A143-76BE-D162-AD44-08DA53E6940B","FX2203224")</f>
        <v>FX2203224</v>
      </c>
      <c r="F1574" t="s">
        <v>80</v>
      </c>
      <c r="G1574" t="s">
        <v>80</v>
      </c>
      <c r="H1574" t="s">
        <v>81</v>
      </c>
      <c r="I1574" t="s">
        <v>3394</v>
      </c>
      <c r="J1574">
        <v>0</v>
      </c>
      <c r="K1574" t="s">
        <v>83</v>
      </c>
      <c r="L1574" t="s">
        <v>84</v>
      </c>
      <c r="M1574" t="s">
        <v>85</v>
      </c>
      <c r="N1574">
        <v>2</v>
      </c>
      <c r="O1574" s="1">
        <v>44622.52579861111</v>
      </c>
      <c r="P1574" s="1">
        <v>44622.76494212963</v>
      </c>
      <c r="Q1574">
        <v>20146</v>
      </c>
      <c r="R1574">
        <v>516</v>
      </c>
      <c r="S1574" t="b">
        <v>0</v>
      </c>
      <c r="T1574" t="s">
        <v>86</v>
      </c>
      <c r="U1574" t="b">
        <v>0</v>
      </c>
      <c r="V1574" t="s">
        <v>94</v>
      </c>
      <c r="W1574" s="1">
        <v>44622.541678240741</v>
      </c>
      <c r="X1574">
        <v>177</v>
      </c>
      <c r="Y1574">
        <v>21</v>
      </c>
      <c r="Z1574">
        <v>0</v>
      </c>
      <c r="AA1574">
        <v>21</v>
      </c>
      <c r="AB1574">
        <v>0</v>
      </c>
      <c r="AC1574">
        <v>6</v>
      </c>
      <c r="AD1574">
        <v>-21</v>
      </c>
      <c r="AE1574">
        <v>0</v>
      </c>
      <c r="AF1574">
        <v>0</v>
      </c>
      <c r="AG1574">
        <v>0</v>
      </c>
      <c r="AH1574" t="s">
        <v>106</v>
      </c>
      <c r="AI1574" s="1">
        <v>44622.76494212963</v>
      </c>
      <c r="AJ1574">
        <v>308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-21</v>
      </c>
      <c r="AQ1574">
        <v>0</v>
      </c>
      <c r="AR1574">
        <v>0</v>
      </c>
      <c r="AS1574">
        <v>0</v>
      </c>
      <c r="AT1574" t="s">
        <v>86</v>
      </c>
      <c r="AU1574" t="s">
        <v>86</v>
      </c>
      <c r="AV1574" t="s">
        <v>86</v>
      </c>
      <c r="AW1574" t="s">
        <v>86</v>
      </c>
      <c r="AX1574" t="s">
        <v>86</v>
      </c>
      <c r="AY1574" t="s">
        <v>86</v>
      </c>
      <c r="AZ1574" t="s">
        <v>86</v>
      </c>
      <c r="BA1574" t="s">
        <v>86</v>
      </c>
      <c r="BB1574" t="s">
        <v>86</v>
      </c>
      <c r="BC1574" t="s">
        <v>86</v>
      </c>
      <c r="BD1574" t="s">
        <v>86</v>
      </c>
      <c r="BE1574" t="s">
        <v>86</v>
      </c>
    </row>
    <row r="1575" spans="1:57" x14ac:dyDescent="0.45">
      <c r="A1575" t="s">
        <v>3395</v>
      </c>
      <c r="B1575" t="s">
        <v>77</v>
      </c>
      <c r="C1575" t="s">
        <v>3250</v>
      </c>
      <c r="D1575" t="s">
        <v>79</v>
      </c>
      <c r="E1575" s="2" t="str">
        <f>HYPERLINK("capsilon://?command=openfolder&amp;siteaddress=FAM.docvelocity-na8.net&amp;folderid=FXCDDC5482-9464-7BF5-5566-C17383CADA04","FX22038736")</f>
        <v>FX22038736</v>
      </c>
      <c r="F1575" t="s">
        <v>80</v>
      </c>
      <c r="G1575" t="s">
        <v>80</v>
      </c>
      <c r="H1575" t="s">
        <v>81</v>
      </c>
      <c r="I1575" t="s">
        <v>3396</v>
      </c>
      <c r="J1575">
        <v>0</v>
      </c>
      <c r="K1575" t="s">
        <v>83</v>
      </c>
      <c r="L1575" t="s">
        <v>84</v>
      </c>
      <c r="M1575" t="s">
        <v>85</v>
      </c>
      <c r="N1575">
        <v>2</v>
      </c>
      <c r="O1575" s="1">
        <v>44641.608946759261</v>
      </c>
      <c r="P1575" s="1">
        <v>44641.792604166665</v>
      </c>
      <c r="Q1575">
        <v>15517</v>
      </c>
      <c r="R1575">
        <v>351</v>
      </c>
      <c r="S1575" t="b">
        <v>0</v>
      </c>
      <c r="T1575" t="s">
        <v>86</v>
      </c>
      <c r="U1575" t="b">
        <v>0</v>
      </c>
      <c r="V1575" t="s">
        <v>202</v>
      </c>
      <c r="W1575" s="1">
        <v>44641.613217592596</v>
      </c>
      <c r="X1575">
        <v>321</v>
      </c>
      <c r="Y1575">
        <v>9</v>
      </c>
      <c r="Z1575">
        <v>0</v>
      </c>
      <c r="AA1575">
        <v>9</v>
      </c>
      <c r="AB1575">
        <v>0</v>
      </c>
      <c r="AC1575">
        <v>3</v>
      </c>
      <c r="AD1575">
        <v>-9</v>
      </c>
      <c r="AE1575">
        <v>0</v>
      </c>
      <c r="AF1575">
        <v>0</v>
      </c>
      <c r="AG1575">
        <v>0</v>
      </c>
      <c r="AH1575" t="s">
        <v>122</v>
      </c>
      <c r="AI1575" s="1">
        <v>44641.792604166665</v>
      </c>
      <c r="AJ1575">
        <v>30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-9</v>
      </c>
      <c r="AQ1575">
        <v>0</v>
      </c>
      <c r="AR1575">
        <v>0</v>
      </c>
      <c r="AS1575">
        <v>0</v>
      </c>
      <c r="AT1575" t="s">
        <v>86</v>
      </c>
      <c r="AU1575" t="s">
        <v>86</v>
      </c>
      <c r="AV1575" t="s">
        <v>86</v>
      </c>
      <c r="AW1575" t="s">
        <v>86</v>
      </c>
      <c r="AX1575" t="s">
        <v>86</v>
      </c>
      <c r="AY1575" t="s">
        <v>86</v>
      </c>
      <c r="AZ1575" t="s">
        <v>86</v>
      </c>
      <c r="BA1575" t="s">
        <v>86</v>
      </c>
      <c r="BB1575" t="s">
        <v>86</v>
      </c>
      <c r="BC1575" t="s">
        <v>86</v>
      </c>
      <c r="BD1575" t="s">
        <v>86</v>
      </c>
      <c r="BE1575" t="s">
        <v>86</v>
      </c>
    </row>
    <row r="1576" spans="1:57" x14ac:dyDescent="0.45">
      <c r="A1576" t="s">
        <v>3397</v>
      </c>
      <c r="B1576" t="s">
        <v>77</v>
      </c>
      <c r="C1576" t="s">
        <v>3365</v>
      </c>
      <c r="D1576" t="s">
        <v>79</v>
      </c>
      <c r="E1576" s="2" t="str">
        <f>HYPERLINK("capsilon://?command=openfolder&amp;siteaddress=FAM.docvelocity-na8.net&amp;folderid=FXDA72BE01-384E-6D40-43F9-45E21FEAFBE4","FX22039240")</f>
        <v>FX22039240</v>
      </c>
      <c r="F1576" t="s">
        <v>80</v>
      </c>
      <c r="G1576" t="s">
        <v>80</v>
      </c>
      <c r="H1576" t="s">
        <v>81</v>
      </c>
      <c r="I1576" t="s">
        <v>3366</v>
      </c>
      <c r="J1576">
        <v>391</v>
      </c>
      <c r="K1576" t="s">
        <v>83</v>
      </c>
      <c r="L1576" t="s">
        <v>84</v>
      </c>
      <c r="M1576" t="s">
        <v>85</v>
      </c>
      <c r="N1576">
        <v>2</v>
      </c>
      <c r="O1576" s="1">
        <v>44641.616736111115</v>
      </c>
      <c r="P1576" s="1">
        <v>44641.813020833331</v>
      </c>
      <c r="Q1576">
        <v>13992</v>
      </c>
      <c r="R1576">
        <v>2967</v>
      </c>
      <c r="S1576" t="b">
        <v>0</v>
      </c>
      <c r="T1576" t="s">
        <v>86</v>
      </c>
      <c r="U1576" t="b">
        <v>1</v>
      </c>
      <c r="V1576" t="s">
        <v>1895</v>
      </c>
      <c r="W1576" s="1">
        <v>44641.636145833334</v>
      </c>
      <c r="X1576">
        <v>1667</v>
      </c>
      <c r="Y1576">
        <v>319</v>
      </c>
      <c r="Z1576">
        <v>0</v>
      </c>
      <c r="AA1576">
        <v>319</v>
      </c>
      <c r="AB1576">
        <v>0</v>
      </c>
      <c r="AC1576">
        <v>45</v>
      </c>
      <c r="AD1576">
        <v>72</v>
      </c>
      <c r="AE1576">
        <v>0</v>
      </c>
      <c r="AF1576">
        <v>0</v>
      </c>
      <c r="AG1576">
        <v>0</v>
      </c>
      <c r="AH1576" t="s">
        <v>207</v>
      </c>
      <c r="AI1576" s="1">
        <v>44641.813020833331</v>
      </c>
      <c r="AJ1576">
        <v>1290</v>
      </c>
      <c r="AK1576">
        <v>9</v>
      </c>
      <c r="AL1576">
        <v>0</v>
      </c>
      <c r="AM1576">
        <v>9</v>
      </c>
      <c r="AN1576">
        <v>0</v>
      </c>
      <c r="AO1576">
        <v>9</v>
      </c>
      <c r="AP1576">
        <v>63</v>
      </c>
      <c r="AQ1576">
        <v>0</v>
      </c>
      <c r="AR1576">
        <v>0</v>
      </c>
      <c r="AS1576">
        <v>0</v>
      </c>
      <c r="AT1576" t="s">
        <v>86</v>
      </c>
      <c r="AU1576" t="s">
        <v>86</v>
      </c>
      <c r="AV1576" t="s">
        <v>86</v>
      </c>
      <c r="AW1576" t="s">
        <v>86</v>
      </c>
      <c r="AX1576" t="s">
        <v>86</v>
      </c>
      <c r="AY1576" t="s">
        <v>86</v>
      </c>
      <c r="AZ1576" t="s">
        <v>86</v>
      </c>
      <c r="BA1576" t="s">
        <v>86</v>
      </c>
      <c r="BB1576" t="s">
        <v>86</v>
      </c>
      <c r="BC1576" t="s">
        <v>86</v>
      </c>
      <c r="BD1576" t="s">
        <v>86</v>
      </c>
      <c r="BE1576" t="s">
        <v>86</v>
      </c>
    </row>
    <row r="1577" spans="1:57" x14ac:dyDescent="0.45">
      <c r="A1577" t="s">
        <v>3398</v>
      </c>
      <c r="B1577" t="s">
        <v>77</v>
      </c>
      <c r="C1577" t="s">
        <v>3368</v>
      </c>
      <c r="D1577" t="s">
        <v>79</v>
      </c>
      <c r="E1577" s="2" t="str">
        <f>HYPERLINK("capsilon://?command=openfolder&amp;siteaddress=FAM.docvelocity-na8.net&amp;folderid=FX1C0780D0-BBE4-C8AB-1550-AE7EB3265AF4","FX22038607")</f>
        <v>FX22038607</v>
      </c>
      <c r="F1577" t="s">
        <v>80</v>
      </c>
      <c r="G1577" t="s">
        <v>80</v>
      </c>
      <c r="H1577" t="s">
        <v>81</v>
      </c>
      <c r="I1577" t="s">
        <v>3369</v>
      </c>
      <c r="J1577">
        <v>237</v>
      </c>
      <c r="K1577" t="s">
        <v>83</v>
      </c>
      <c r="L1577" t="s">
        <v>84</v>
      </c>
      <c r="M1577" t="s">
        <v>85</v>
      </c>
      <c r="N1577">
        <v>2</v>
      </c>
      <c r="O1577" s="1">
        <v>44641.61891203704</v>
      </c>
      <c r="P1577" s="1">
        <v>44641.775300925925</v>
      </c>
      <c r="Q1577">
        <v>11825</v>
      </c>
      <c r="R1577">
        <v>1687</v>
      </c>
      <c r="S1577" t="b">
        <v>0</v>
      </c>
      <c r="T1577" t="s">
        <v>86</v>
      </c>
      <c r="U1577" t="b">
        <v>1</v>
      </c>
      <c r="V1577" t="s">
        <v>1900</v>
      </c>
      <c r="W1577" s="1">
        <v>44641.667094907411</v>
      </c>
      <c r="X1577">
        <v>1235</v>
      </c>
      <c r="Y1577">
        <v>204</v>
      </c>
      <c r="Z1577">
        <v>0</v>
      </c>
      <c r="AA1577">
        <v>204</v>
      </c>
      <c r="AB1577">
        <v>52</v>
      </c>
      <c r="AC1577">
        <v>55</v>
      </c>
      <c r="AD1577">
        <v>33</v>
      </c>
      <c r="AE1577">
        <v>0</v>
      </c>
      <c r="AF1577">
        <v>0</v>
      </c>
      <c r="AG1577">
        <v>0</v>
      </c>
      <c r="AH1577" t="s">
        <v>122</v>
      </c>
      <c r="AI1577" s="1">
        <v>44641.775300925925</v>
      </c>
      <c r="AJ1577">
        <v>292</v>
      </c>
      <c r="AK1577">
        <v>11</v>
      </c>
      <c r="AL1577">
        <v>0</v>
      </c>
      <c r="AM1577">
        <v>11</v>
      </c>
      <c r="AN1577">
        <v>52</v>
      </c>
      <c r="AO1577">
        <v>10</v>
      </c>
      <c r="AP1577">
        <v>22</v>
      </c>
      <c r="AQ1577">
        <v>0</v>
      </c>
      <c r="AR1577">
        <v>0</v>
      </c>
      <c r="AS1577">
        <v>0</v>
      </c>
      <c r="AT1577" t="s">
        <v>86</v>
      </c>
      <c r="AU1577" t="s">
        <v>86</v>
      </c>
      <c r="AV1577" t="s">
        <v>86</v>
      </c>
      <c r="AW1577" t="s">
        <v>86</v>
      </c>
      <c r="AX1577" t="s">
        <v>86</v>
      </c>
      <c r="AY1577" t="s">
        <v>86</v>
      </c>
      <c r="AZ1577" t="s">
        <v>86</v>
      </c>
      <c r="BA1577" t="s">
        <v>86</v>
      </c>
      <c r="BB1577" t="s">
        <v>86</v>
      </c>
      <c r="BC1577" t="s">
        <v>86</v>
      </c>
      <c r="BD1577" t="s">
        <v>86</v>
      </c>
      <c r="BE1577" t="s">
        <v>86</v>
      </c>
    </row>
    <row r="1578" spans="1:57" x14ac:dyDescent="0.45">
      <c r="A1578" t="s">
        <v>3399</v>
      </c>
      <c r="B1578" t="s">
        <v>77</v>
      </c>
      <c r="C1578" t="s">
        <v>3388</v>
      </c>
      <c r="D1578" t="s">
        <v>79</v>
      </c>
      <c r="E1578" s="2" t="str">
        <f>HYPERLINK("capsilon://?command=openfolder&amp;siteaddress=FAM.docvelocity-na8.net&amp;folderid=FXA2D7A143-76BE-D162-AD44-08DA53E6940B","FX2203224")</f>
        <v>FX2203224</v>
      </c>
      <c r="F1578" t="s">
        <v>80</v>
      </c>
      <c r="G1578" t="s">
        <v>80</v>
      </c>
      <c r="H1578" t="s">
        <v>81</v>
      </c>
      <c r="I1578" t="s">
        <v>3400</v>
      </c>
      <c r="J1578">
        <v>0</v>
      </c>
      <c r="K1578" t="s">
        <v>83</v>
      </c>
      <c r="L1578" t="s">
        <v>84</v>
      </c>
      <c r="M1578" t="s">
        <v>85</v>
      </c>
      <c r="N1578">
        <v>2</v>
      </c>
      <c r="O1578" s="1">
        <v>44622.526099537034</v>
      </c>
      <c r="P1578" s="1">
        <v>44622.769699074073</v>
      </c>
      <c r="Q1578">
        <v>20461</v>
      </c>
      <c r="R1578">
        <v>586</v>
      </c>
      <c r="S1578" t="b">
        <v>0</v>
      </c>
      <c r="T1578" t="s">
        <v>86</v>
      </c>
      <c r="U1578" t="b">
        <v>0</v>
      </c>
      <c r="V1578" t="s">
        <v>202</v>
      </c>
      <c r="W1578" s="1">
        <v>44622.536168981482</v>
      </c>
      <c r="X1578">
        <v>176</v>
      </c>
      <c r="Y1578">
        <v>21</v>
      </c>
      <c r="Z1578">
        <v>0</v>
      </c>
      <c r="AA1578">
        <v>21</v>
      </c>
      <c r="AB1578">
        <v>0</v>
      </c>
      <c r="AC1578">
        <v>4</v>
      </c>
      <c r="AD1578">
        <v>-21</v>
      </c>
      <c r="AE1578">
        <v>0</v>
      </c>
      <c r="AF1578">
        <v>0</v>
      </c>
      <c r="AG1578">
        <v>0</v>
      </c>
      <c r="AH1578" t="s">
        <v>106</v>
      </c>
      <c r="AI1578" s="1">
        <v>44622.769699074073</v>
      </c>
      <c r="AJ1578">
        <v>410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-21</v>
      </c>
      <c r="AQ1578">
        <v>0</v>
      </c>
      <c r="AR1578">
        <v>0</v>
      </c>
      <c r="AS1578">
        <v>0</v>
      </c>
      <c r="AT1578" t="s">
        <v>86</v>
      </c>
      <c r="AU1578" t="s">
        <v>86</v>
      </c>
      <c r="AV1578" t="s">
        <v>86</v>
      </c>
      <c r="AW1578" t="s">
        <v>86</v>
      </c>
      <c r="AX1578" t="s">
        <v>86</v>
      </c>
      <c r="AY1578" t="s">
        <v>86</v>
      </c>
      <c r="AZ1578" t="s">
        <v>86</v>
      </c>
      <c r="BA1578" t="s">
        <v>86</v>
      </c>
      <c r="BB1578" t="s">
        <v>86</v>
      </c>
      <c r="BC1578" t="s">
        <v>86</v>
      </c>
      <c r="BD1578" t="s">
        <v>86</v>
      </c>
      <c r="BE1578" t="s">
        <v>86</v>
      </c>
    </row>
    <row r="1579" spans="1:57" x14ac:dyDescent="0.45">
      <c r="A1579" t="s">
        <v>3401</v>
      </c>
      <c r="B1579" t="s">
        <v>77</v>
      </c>
      <c r="C1579" t="s">
        <v>3373</v>
      </c>
      <c r="D1579" t="s">
        <v>79</v>
      </c>
      <c r="E1579" s="2" t="str">
        <f>HYPERLINK("capsilon://?command=openfolder&amp;siteaddress=FAM.docvelocity-na8.net&amp;folderid=FXC48B1993-B8FC-E40B-7E40-00F30CA3FD75","FX22039299")</f>
        <v>FX22039299</v>
      </c>
      <c r="F1579" t="s">
        <v>80</v>
      </c>
      <c r="G1579" t="s">
        <v>80</v>
      </c>
      <c r="H1579" t="s">
        <v>81</v>
      </c>
      <c r="I1579" t="s">
        <v>3374</v>
      </c>
      <c r="J1579">
        <v>351</v>
      </c>
      <c r="K1579" t="s">
        <v>83</v>
      </c>
      <c r="L1579" t="s">
        <v>84</v>
      </c>
      <c r="M1579" t="s">
        <v>85</v>
      </c>
      <c r="N1579">
        <v>2</v>
      </c>
      <c r="O1579" s="1">
        <v>44641.622835648152</v>
      </c>
      <c r="P1579" s="1">
        <v>44642.188402777778</v>
      </c>
      <c r="Q1579">
        <v>44788</v>
      </c>
      <c r="R1579">
        <v>4077</v>
      </c>
      <c r="S1579" t="b">
        <v>0</v>
      </c>
      <c r="T1579" t="s">
        <v>86</v>
      </c>
      <c r="U1579" t="b">
        <v>1</v>
      </c>
      <c r="V1579" t="s">
        <v>1895</v>
      </c>
      <c r="W1579" s="1">
        <v>44641.655324074076</v>
      </c>
      <c r="X1579">
        <v>1347</v>
      </c>
      <c r="Y1579">
        <v>285</v>
      </c>
      <c r="Z1579">
        <v>0</v>
      </c>
      <c r="AA1579">
        <v>285</v>
      </c>
      <c r="AB1579">
        <v>0</v>
      </c>
      <c r="AC1579">
        <v>33</v>
      </c>
      <c r="AD1579">
        <v>66</v>
      </c>
      <c r="AE1579">
        <v>0</v>
      </c>
      <c r="AF1579">
        <v>0</v>
      </c>
      <c r="AG1579">
        <v>0</v>
      </c>
      <c r="AH1579" t="s">
        <v>118</v>
      </c>
      <c r="AI1579" s="1">
        <v>44642.188402777778</v>
      </c>
      <c r="AJ1579">
        <v>2428</v>
      </c>
      <c r="AK1579">
        <v>13</v>
      </c>
      <c r="AL1579">
        <v>0</v>
      </c>
      <c r="AM1579">
        <v>13</v>
      </c>
      <c r="AN1579">
        <v>0</v>
      </c>
      <c r="AO1579">
        <v>12</v>
      </c>
      <c r="AP1579">
        <v>53</v>
      </c>
      <c r="AQ1579">
        <v>0</v>
      </c>
      <c r="AR1579">
        <v>0</v>
      </c>
      <c r="AS1579">
        <v>0</v>
      </c>
      <c r="AT1579" t="s">
        <v>86</v>
      </c>
      <c r="AU1579" t="s">
        <v>86</v>
      </c>
      <c r="AV1579" t="s">
        <v>86</v>
      </c>
      <c r="AW1579" t="s">
        <v>86</v>
      </c>
      <c r="AX1579" t="s">
        <v>86</v>
      </c>
      <c r="AY1579" t="s">
        <v>86</v>
      </c>
      <c r="AZ1579" t="s">
        <v>86</v>
      </c>
      <c r="BA1579" t="s">
        <v>86</v>
      </c>
      <c r="BB1579" t="s">
        <v>86</v>
      </c>
      <c r="BC1579" t="s">
        <v>86</v>
      </c>
      <c r="BD1579" t="s">
        <v>86</v>
      </c>
      <c r="BE1579" t="s">
        <v>86</v>
      </c>
    </row>
    <row r="1580" spans="1:57" x14ac:dyDescent="0.45">
      <c r="A1580" t="s">
        <v>3402</v>
      </c>
      <c r="B1580" t="s">
        <v>77</v>
      </c>
      <c r="C1580" t="s">
        <v>1511</v>
      </c>
      <c r="D1580" t="s">
        <v>79</v>
      </c>
      <c r="E1580" s="2" t="str">
        <f>HYPERLINK("capsilon://?command=openfolder&amp;siteaddress=FAM.docvelocity-na8.net&amp;folderid=FX8ACC6922-BB03-03DB-D708-3BDB8AC5FBB2","FX22028468")</f>
        <v>FX22028468</v>
      </c>
      <c r="F1580" t="s">
        <v>80</v>
      </c>
      <c r="G1580" t="s">
        <v>80</v>
      </c>
      <c r="H1580" t="s">
        <v>81</v>
      </c>
      <c r="I1580" t="s">
        <v>3376</v>
      </c>
      <c r="J1580">
        <v>92</v>
      </c>
      <c r="K1580" t="s">
        <v>83</v>
      </c>
      <c r="L1580" t="s">
        <v>84</v>
      </c>
      <c r="M1580" t="s">
        <v>85</v>
      </c>
      <c r="N1580">
        <v>2</v>
      </c>
      <c r="O1580" s="1">
        <v>44641.624143518522</v>
      </c>
      <c r="P1580" s="1">
        <v>44641.777627314812</v>
      </c>
      <c r="Q1580">
        <v>12594</v>
      </c>
      <c r="R1580">
        <v>667</v>
      </c>
      <c r="S1580" t="b">
        <v>0</v>
      </c>
      <c r="T1580" t="s">
        <v>86</v>
      </c>
      <c r="U1580" t="b">
        <v>1</v>
      </c>
      <c r="V1580" t="s">
        <v>202</v>
      </c>
      <c r="W1580" s="1">
        <v>44641.631504629629</v>
      </c>
      <c r="X1580">
        <v>508</v>
      </c>
      <c r="Y1580">
        <v>82</v>
      </c>
      <c r="Z1580">
        <v>0</v>
      </c>
      <c r="AA1580">
        <v>82</v>
      </c>
      <c r="AB1580">
        <v>0</v>
      </c>
      <c r="AC1580">
        <v>0</v>
      </c>
      <c r="AD1580">
        <v>10</v>
      </c>
      <c r="AE1580">
        <v>0</v>
      </c>
      <c r="AF1580">
        <v>0</v>
      </c>
      <c r="AG1580">
        <v>0</v>
      </c>
      <c r="AH1580" t="s">
        <v>122</v>
      </c>
      <c r="AI1580" s="1">
        <v>44641.777627314812</v>
      </c>
      <c r="AJ1580">
        <v>159</v>
      </c>
      <c r="AK1580">
        <v>3</v>
      </c>
      <c r="AL1580">
        <v>0</v>
      </c>
      <c r="AM1580">
        <v>3</v>
      </c>
      <c r="AN1580">
        <v>0</v>
      </c>
      <c r="AO1580">
        <v>2</v>
      </c>
      <c r="AP1580">
        <v>7</v>
      </c>
      <c r="AQ1580">
        <v>0</v>
      </c>
      <c r="AR1580">
        <v>0</v>
      </c>
      <c r="AS1580">
        <v>0</v>
      </c>
      <c r="AT1580" t="s">
        <v>86</v>
      </c>
      <c r="AU1580" t="s">
        <v>86</v>
      </c>
      <c r="AV1580" t="s">
        <v>86</v>
      </c>
      <c r="AW1580" t="s">
        <v>86</v>
      </c>
      <c r="AX1580" t="s">
        <v>86</v>
      </c>
      <c r="AY1580" t="s">
        <v>86</v>
      </c>
      <c r="AZ1580" t="s">
        <v>86</v>
      </c>
      <c r="BA1580" t="s">
        <v>86</v>
      </c>
      <c r="BB1580" t="s">
        <v>86</v>
      </c>
      <c r="BC1580" t="s">
        <v>86</v>
      </c>
      <c r="BD1580" t="s">
        <v>86</v>
      </c>
      <c r="BE1580" t="s">
        <v>86</v>
      </c>
    </row>
    <row r="1581" spans="1:57" x14ac:dyDescent="0.45">
      <c r="A1581" t="s">
        <v>3403</v>
      </c>
      <c r="B1581" t="s">
        <v>77</v>
      </c>
      <c r="C1581" t="s">
        <v>3385</v>
      </c>
      <c r="D1581" t="s">
        <v>79</v>
      </c>
      <c r="E1581" s="2" t="str">
        <f>HYPERLINK("capsilon://?command=openfolder&amp;siteaddress=FAM.docvelocity-na8.net&amp;folderid=FX897F1E24-0117-811C-DE4F-BC2771EF35FA","FX22025747")</f>
        <v>FX22025747</v>
      </c>
      <c r="F1581" t="s">
        <v>80</v>
      </c>
      <c r="G1581" t="s">
        <v>80</v>
      </c>
      <c r="H1581" t="s">
        <v>81</v>
      </c>
      <c r="I1581" t="s">
        <v>3386</v>
      </c>
      <c r="J1581">
        <v>925</v>
      </c>
      <c r="K1581" t="s">
        <v>83</v>
      </c>
      <c r="L1581" t="s">
        <v>84</v>
      </c>
      <c r="M1581" t="s">
        <v>85</v>
      </c>
      <c r="N1581">
        <v>2</v>
      </c>
      <c r="O1581" s="1">
        <v>44641.645578703705</v>
      </c>
      <c r="P1581" s="1">
        <v>44641.791921296295</v>
      </c>
      <c r="Q1581">
        <v>8149</v>
      </c>
      <c r="R1581">
        <v>4495</v>
      </c>
      <c r="S1581" t="b">
        <v>0</v>
      </c>
      <c r="T1581" t="s">
        <v>86</v>
      </c>
      <c r="U1581" t="b">
        <v>1</v>
      </c>
      <c r="V1581" t="s">
        <v>1841</v>
      </c>
      <c r="W1581" s="1">
        <v>44641.739432870374</v>
      </c>
      <c r="X1581">
        <v>2538</v>
      </c>
      <c r="Y1581">
        <v>677</v>
      </c>
      <c r="Z1581">
        <v>0</v>
      </c>
      <c r="AA1581">
        <v>677</v>
      </c>
      <c r="AB1581">
        <v>98</v>
      </c>
      <c r="AC1581">
        <v>88</v>
      </c>
      <c r="AD1581">
        <v>248</v>
      </c>
      <c r="AE1581">
        <v>0</v>
      </c>
      <c r="AF1581">
        <v>0</v>
      </c>
      <c r="AG1581">
        <v>0</v>
      </c>
      <c r="AH1581" t="s">
        <v>122</v>
      </c>
      <c r="AI1581" s="1">
        <v>44641.791921296295</v>
      </c>
      <c r="AJ1581">
        <v>923</v>
      </c>
      <c r="AK1581">
        <v>9</v>
      </c>
      <c r="AL1581">
        <v>0</v>
      </c>
      <c r="AM1581">
        <v>9</v>
      </c>
      <c r="AN1581">
        <v>98</v>
      </c>
      <c r="AO1581">
        <v>7</v>
      </c>
      <c r="AP1581">
        <v>239</v>
      </c>
      <c r="AQ1581">
        <v>0</v>
      </c>
      <c r="AR1581">
        <v>0</v>
      </c>
      <c r="AS1581">
        <v>0</v>
      </c>
      <c r="AT1581" t="s">
        <v>86</v>
      </c>
      <c r="AU1581" t="s">
        <v>86</v>
      </c>
      <c r="AV1581" t="s">
        <v>86</v>
      </c>
      <c r="AW1581" t="s">
        <v>86</v>
      </c>
      <c r="AX1581" t="s">
        <v>86</v>
      </c>
      <c r="AY1581" t="s">
        <v>86</v>
      </c>
      <c r="AZ1581" t="s">
        <v>86</v>
      </c>
      <c r="BA1581" t="s">
        <v>86</v>
      </c>
      <c r="BB1581" t="s">
        <v>86</v>
      </c>
      <c r="BC1581" t="s">
        <v>86</v>
      </c>
      <c r="BD1581" t="s">
        <v>86</v>
      </c>
      <c r="BE1581" t="s">
        <v>86</v>
      </c>
    </row>
    <row r="1582" spans="1:57" x14ac:dyDescent="0.45">
      <c r="A1582" t="s">
        <v>3404</v>
      </c>
      <c r="B1582" t="s">
        <v>77</v>
      </c>
      <c r="C1582" t="s">
        <v>3405</v>
      </c>
      <c r="D1582" t="s">
        <v>79</v>
      </c>
      <c r="E1582" s="2" t="str">
        <f>HYPERLINK("capsilon://?command=openfolder&amp;siteaddress=FAM.docvelocity-na8.net&amp;folderid=FX55734235-7E80-A583-BB85-0E45F7990A30","FX2203106")</f>
        <v>FX2203106</v>
      </c>
      <c r="F1582" t="s">
        <v>80</v>
      </c>
      <c r="G1582" t="s">
        <v>80</v>
      </c>
      <c r="H1582" t="s">
        <v>81</v>
      </c>
      <c r="I1582" t="s">
        <v>3406</v>
      </c>
      <c r="J1582">
        <v>0</v>
      </c>
      <c r="K1582" t="s">
        <v>83</v>
      </c>
      <c r="L1582" t="s">
        <v>84</v>
      </c>
      <c r="M1582" t="s">
        <v>85</v>
      </c>
      <c r="N1582">
        <v>1</v>
      </c>
      <c r="O1582" s="1">
        <v>44622.531446759262</v>
      </c>
      <c r="P1582" s="1">
        <v>44622.547060185185</v>
      </c>
      <c r="Q1582">
        <v>817</v>
      </c>
      <c r="R1582">
        <v>532</v>
      </c>
      <c r="S1582" t="b">
        <v>0</v>
      </c>
      <c r="T1582" t="s">
        <v>86</v>
      </c>
      <c r="U1582" t="b">
        <v>0</v>
      </c>
      <c r="V1582" t="s">
        <v>87</v>
      </c>
      <c r="W1582" s="1">
        <v>44622.547060185185</v>
      </c>
      <c r="X1582">
        <v>532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69</v>
      </c>
      <c r="AF1582">
        <v>0</v>
      </c>
      <c r="AG1582">
        <v>7</v>
      </c>
      <c r="AH1582" t="s">
        <v>86</v>
      </c>
      <c r="AI1582" t="s">
        <v>86</v>
      </c>
      <c r="AJ1582" t="s">
        <v>86</v>
      </c>
      <c r="AK1582" t="s">
        <v>86</v>
      </c>
      <c r="AL1582" t="s">
        <v>86</v>
      </c>
      <c r="AM1582" t="s">
        <v>86</v>
      </c>
      <c r="AN1582" t="s">
        <v>86</v>
      </c>
      <c r="AO1582" t="s">
        <v>86</v>
      </c>
      <c r="AP1582" t="s">
        <v>86</v>
      </c>
      <c r="AQ1582" t="s">
        <v>86</v>
      </c>
      <c r="AR1582" t="s">
        <v>86</v>
      </c>
      <c r="AS1582" t="s">
        <v>86</v>
      </c>
      <c r="AT1582" t="s">
        <v>86</v>
      </c>
      <c r="AU1582" t="s">
        <v>86</v>
      </c>
      <c r="AV1582" t="s">
        <v>86</v>
      </c>
      <c r="AW1582" t="s">
        <v>86</v>
      </c>
      <c r="AX1582" t="s">
        <v>86</v>
      </c>
      <c r="AY1582" t="s">
        <v>86</v>
      </c>
      <c r="AZ1582" t="s">
        <v>86</v>
      </c>
      <c r="BA1582" t="s">
        <v>86</v>
      </c>
      <c r="BB1582" t="s">
        <v>86</v>
      </c>
      <c r="BC1582" t="s">
        <v>86</v>
      </c>
      <c r="BD1582" t="s">
        <v>86</v>
      </c>
      <c r="BE1582" t="s">
        <v>86</v>
      </c>
    </row>
    <row r="1583" spans="1:57" x14ac:dyDescent="0.45">
      <c r="A1583" t="s">
        <v>3407</v>
      </c>
      <c r="B1583" t="s">
        <v>77</v>
      </c>
      <c r="C1583" t="s">
        <v>3408</v>
      </c>
      <c r="D1583" t="s">
        <v>79</v>
      </c>
      <c r="E1583" s="2" t="str">
        <f>HYPERLINK("capsilon://?command=openfolder&amp;siteaddress=FAM.docvelocity-na8.net&amp;folderid=FX7BB9E292-A6D2-9B24-2E2C-9DB4BD16E697","FX22038398")</f>
        <v>FX22038398</v>
      </c>
      <c r="F1583" t="s">
        <v>80</v>
      </c>
      <c r="G1583" t="s">
        <v>80</v>
      </c>
      <c r="H1583" t="s">
        <v>81</v>
      </c>
      <c r="I1583" t="s">
        <v>3409</v>
      </c>
      <c r="J1583">
        <v>28</v>
      </c>
      <c r="K1583" t="s">
        <v>83</v>
      </c>
      <c r="L1583" t="s">
        <v>84</v>
      </c>
      <c r="M1583" t="s">
        <v>85</v>
      </c>
      <c r="N1583">
        <v>2</v>
      </c>
      <c r="O1583" s="1">
        <v>44641.686759259261</v>
      </c>
      <c r="P1583" s="1">
        <v>44641.793113425927</v>
      </c>
      <c r="Q1583">
        <v>8877</v>
      </c>
      <c r="R1583">
        <v>312</v>
      </c>
      <c r="S1583" t="b">
        <v>0</v>
      </c>
      <c r="T1583" t="s">
        <v>86</v>
      </c>
      <c r="U1583" t="b">
        <v>0</v>
      </c>
      <c r="V1583" t="s">
        <v>1825</v>
      </c>
      <c r="W1583" s="1">
        <v>44641.717893518522</v>
      </c>
      <c r="X1583">
        <v>268</v>
      </c>
      <c r="Y1583">
        <v>21</v>
      </c>
      <c r="Z1583">
        <v>0</v>
      </c>
      <c r="AA1583">
        <v>21</v>
      </c>
      <c r="AB1583">
        <v>0</v>
      </c>
      <c r="AC1583">
        <v>4</v>
      </c>
      <c r="AD1583">
        <v>7</v>
      </c>
      <c r="AE1583">
        <v>0</v>
      </c>
      <c r="AF1583">
        <v>0</v>
      </c>
      <c r="AG1583">
        <v>0</v>
      </c>
      <c r="AH1583" t="s">
        <v>122</v>
      </c>
      <c r="AI1583" s="1">
        <v>44641.793113425927</v>
      </c>
      <c r="AJ1583">
        <v>44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7</v>
      </c>
      <c r="AQ1583">
        <v>0</v>
      </c>
      <c r="AR1583">
        <v>0</v>
      </c>
      <c r="AS1583">
        <v>0</v>
      </c>
      <c r="AT1583" t="s">
        <v>86</v>
      </c>
      <c r="AU1583" t="s">
        <v>86</v>
      </c>
      <c r="AV1583" t="s">
        <v>86</v>
      </c>
      <c r="AW1583" t="s">
        <v>86</v>
      </c>
      <c r="AX1583" t="s">
        <v>86</v>
      </c>
      <c r="AY1583" t="s">
        <v>86</v>
      </c>
      <c r="AZ1583" t="s">
        <v>86</v>
      </c>
      <c r="BA1583" t="s">
        <v>86</v>
      </c>
      <c r="BB1583" t="s">
        <v>86</v>
      </c>
      <c r="BC1583" t="s">
        <v>86</v>
      </c>
      <c r="BD1583" t="s">
        <v>86</v>
      </c>
      <c r="BE1583" t="s">
        <v>86</v>
      </c>
    </row>
    <row r="1584" spans="1:57" x14ac:dyDescent="0.45">
      <c r="A1584" t="s">
        <v>3410</v>
      </c>
      <c r="B1584" t="s">
        <v>77</v>
      </c>
      <c r="C1584" t="s">
        <v>3284</v>
      </c>
      <c r="D1584" t="s">
        <v>79</v>
      </c>
      <c r="E1584" s="2" t="str">
        <f>HYPERLINK("capsilon://?command=openfolder&amp;siteaddress=FAM.docvelocity-na8.net&amp;folderid=FXCFF2DB3C-BCFB-ADEB-8C21-27F541EBFAA3","FX220213078")</f>
        <v>FX220213078</v>
      </c>
      <c r="F1584" t="s">
        <v>80</v>
      </c>
      <c r="G1584" t="s">
        <v>80</v>
      </c>
      <c r="H1584" t="s">
        <v>81</v>
      </c>
      <c r="I1584" t="s">
        <v>3285</v>
      </c>
      <c r="J1584">
        <v>0</v>
      </c>
      <c r="K1584" t="s">
        <v>83</v>
      </c>
      <c r="L1584" t="s">
        <v>84</v>
      </c>
      <c r="M1584" t="s">
        <v>85</v>
      </c>
      <c r="N1584">
        <v>2</v>
      </c>
      <c r="O1584" s="1">
        <v>44622.534722222219</v>
      </c>
      <c r="P1584" s="1">
        <v>44622.636238425926</v>
      </c>
      <c r="Q1584">
        <v>5467</v>
      </c>
      <c r="R1584">
        <v>3304</v>
      </c>
      <c r="S1584" t="b">
        <v>0</v>
      </c>
      <c r="T1584" t="s">
        <v>86</v>
      </c>
      <c r="U1584" t="b">
        <v>1</v>
      </c>
      <c r="V1584" t="s">
        <v>202</v>
      </c>
      <c r="W1584" s="1">
        <v>44622.555532407408</v>
      </c>
      <c r="X1584">
        <v>1672</v>
      </c>
      <c r="Y1584">
        <v>320</v>
      </c>
      <c r="Z1584">
        <v>0</v>
      </c>
      <c r="AA1584">
        <v>320</v>
      </c>
      <c r="AB1584">
        <v>0</v>
      </c>
      <c r="AC1584">
        <v>211</v>
      </c>
      <c r="AD1584">
        <v>-320</v>
      </c>
      <c r="AE1584">
        <v>0</v>
      </c>
      <c r="AF1584">
        <v>0</v>
      </c>
      <c r="AG1584">
        <v>0</v>
      </c>
      <c r="AH1584" t="s">
        <v>92</v>
      </c>
      <c r="AI1584" s="1">
        <v>44622.636238425926</v>
      </c>
      <c r="AJ1584">
        <v>1632</v>
      </c>
      <c r="AK1584">
        <v>1</v>
      </c>
      <c r="AL1584">
        <v>0</v>
      </c>
      <c r="AM1584">
        <v>1</v>
      </c>
      <c r="AN1584">
        <v>0</v>
      </c>
      <c r="AO1584">
        <v>1</v>
      </c>
      <c r="AP1584">
        <v>-321</v>
      </c>
      <c r="AQ1584">
        <v>0</v>
      </c>
      <c r="AR1584">
        <v>0</v>
      </c>
      <c r="AS1584">
        <v>0</v>
      </c>
      <c r="AT1584" t="s">
        <v>86</v>
      </c>
      <c r="AU1584" t="s">
        <v>86</v>
      </c>
      <c r="AV1584" t="s">
        <v>86</v>
      </c>
      <c r="AW1584" t="s">
        <v>86</v>
      </c>
      <c r="AX1584" t="s">
        <v>86</v>
      </c>
      <c r="AY1584" t="s">
        <v>86</v>
      </c>
      <c r="AZ1584" t="s">
        <v>86</v>
      </c>
      <c r="BA1584" t="s">
        <v>86</v>
      </c>
      <c r="BB1584" t="s">
        <v>86</v>
      </c>
      <c r="BC1584" t="s">
        <v>86</v>
      </c>
      <c r="BD1584" t="s">
        <v>86</v>
      </c>
      <c r="BE1584" t="s">
        <v>86</v>
      </c>
    </row>
    <row r="1585" spans="1:57" x14ac:dyDescent="0.45">
      <c r="A1585" t="s">
        <v>3411</v>
      </c>
      <c r="B1585" t="s">
        <v>77</v>
      </c>
      <c r="C1585" t="s">
        <v>3408</v>
      </c>
      <c r="D1585" t="s">
        <v>79</v>
      </c>
      <c r="E1585" s="2" t="str">
        <f>HYPERLINK("capsilon://?command=openfolder&amp;siteaddress=FAM.docvelocity-na8.net&amp;folderid=FX7BB9E292-A6D2-9B24-2E2C-9DB4BD16E697","FX22038398")</f>
        <v>FX22038398</v>
      </c>
      <c r="F1585" t="s">
        <v>80</v>
      </c>
      <c r="G1585" t="s">
        <v>80</v>
      </c>
      <c r="H1585" t="s">
        <v>81</v>
      </c>
      <c r="I1585" t="s">
        <v>3412</v>
      </c>
      <c r="J1585">
        <v>28</v>
      </c>
      <c r="K1585" t="s">
        <v>83</v>
      </c>
      <c r="L1585" t="s">
        <v>84</v>
      </c>
      <c r="M1585" t="s">
        <v>85</v>
      </c>
      <c r="N1585">
        <v>2</v>
      </c>
      <c r="O1585" s="1">
        <v>44641.688634259262</v>
      </c>
      <c r="P1585" s="1">
        <v>44641.793611111112</v>
      </c>
      <c r="Q1585">
        <v>8585</v>
      </c>
      <c r="R1585">
        <v>485</v>
      </c>
      <c r="S1585" t="b">
        <v>0</v>
      </c>
      <c r="T1585" t="s">
        <v>86</v>
      </c>
      <c r="U1585" t="b">
        <v>0</v>
      </c>
      <c r="V1585" t="s">
        <v>202</v>
      </c>
      <c r="W1585" s="1">
        <v>44641.72111111111</v>
      </c>
      <c r="X1585">
        <v>442</v>
      </c>
      <c r="Y1585">
        <v>21</v>
      </c>
      <c r="Z1585">
        <v>0</v>
      </c>
      <c r="AA1585">
        <v>21</v>
      </c>
      <c r="AB1585">
        <v>0</v>
      </c>
      <c r="AC1585">
        <v>3</v>
      </c>
      <c r="AD1585">
        <v>7</v>
      </c>
      <c r="AE1585">
        <v>0</v>
      </c>
      <c r="AF1585">
        <v>0</v>
      </c>
      <c r="AG1585">
        <v>0</v>
      </c>
      <c r="AH1585" t="s">
        <v>122</v>
      </c>
      <c r="AI1585" s="1">
        <v>44641.793611111112</v>
      </c>
      <c r="AJ1585">
        <v>43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7</v>
      </c>
      <c r="AQ1585">
        <v>0</v>
      </c>
      <c r="AR1585">
        <v>0</v>
      </c>
      <c r="AS1585">
        <v>0</v>
      </c>
      <c r="AT1585" t="s">
        <v>86</v>
      </c>
      <c r="AU1585" t="s">
        <v>86</v>
      </c>
      <c r="AV1585" t="s">
        <v>86</v>
      </c>
      <c r="AW1585" t="s">
        <v>86</v>
      </c>
      <c r="AX1585" t="s">
        <v>86</v>
      </c>
      <c r="AY1585" t="s">
        <v>86</v>
      </c>
      <c r="AZ1585" t="s">
        <v>86</v>
      </c>
      <c r="BA1585" t="s">
        <v>86</v>
      </c>
      <c r="BB1585" t="s">
        <v>86</v>
      </c>
      <c r="BC1585" t="s">
        <v>86</v>
      </c>
      <c r="BD1585" t="s">
        <v>86</v>
      </c>
      <c r="BE1585" t="s">
        <v>86</v>
      </c>
    </row>
    <row r="1586" spans="1:57" x14ac:dyDescent="0.45">
      <c r="A1586" t="s">
        <v>3413</v>
      </c>
      <c r="B1586" t="s">
        <v>77</v>
      </c>
      <c r="C1586" t="s">
        <v>3414</v>
      </c>
      <c r="D1586" t="s">
        <v>79</v>
      </c>
      <c r="E1586" s="2" t="str">
        <f>HYPERLINK("capsilon://?command=openfolder&amp;siteaddress=FAM.docvelocity-na8.net&amp;folderid=FX4FAF7983-59A3-1EFA-F946-945F70E5676A","FX22035574")</f>
        <v>FX22035574</v>
      </c>
      <c r="F1586" t="s">
        <v>80</v>
      </c>
      <c r="G1586" t="s">
        <v>80</v>
      </c>
      <c r="H1586" t="s">
        <v>81</v>
      </c>
      <c r="I1586" t="s">
        <v>3415</v>
      </c>
      <c r="J1586">
        <v>28</v>
      </c>
      <c r="K1586" t="s">
        <v>83</v>
      </c>
      <c r="L1586" t="s">
        <v>84</v>
      </c>
      <c r="M1586" t="s">
        <v>85</v>
      </c>
      <c r="N1586">
        <v>2</v>
      </c>
      <c r="O1586" s="1">
        <v>44641.689259259256</v>
      </c>
      <c r="P1586" s="1">
        <v>44641.794293981482</v>
      </c>
      <c r="Q1586">
        <v>8877</v>
      </c>
      <c r="R1586">
        <v>198</v>
      </c>
      <c r="S1586" t="b">
        <v>0</v>
      </c>
      <c r="T1586" t="s">
        <v>86</v>
      </c>
      <c r="U1586" t="b">
        <v>0</v>
      </c>
      <c r="V1586" t="s">
        <v>1816</v>
      </c>
      <c r="W1586" s="1">
        <v>44641.717986111114</v>
      </c>
      <c r="X1586">
        <v>140</v>
      </c>
      <c r="Y1586">
        <v>21</v>
      </c>
      <c r="Z1586">
        <v>0</v>
      </c>
      <c r="AA1586">
        <v>21</v>
      </c>
      <c r="AB1586">
        <v>0</v>
      </c>
      <c r="AC1586">
        <v>1</v>
      </c>
      <c r="AD1586">
        <v>7</v>
      </c>
      <c r="AE1586">
        <v>0</v>
      </c>
      <c r="AF1586">
        <v>0</v>
      </c>
      <c r="AG1586">
        <v>0</v>
      </c>
      <c r="AH1586" t="s">
        <v>122</v>
      </c>
      <c r="AI1586" s="1">
        <v>44641.794293981482</v>
      </c>
      <c r="AJ1586">
        <v>58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7</v>
      </c>
      <c r="AQ1586">
        <v>0</v>
      </c>
      <c r="AR1586">
        <v>0</v>
      </c>
      <c r="AS1586">
        <v>0</v>
      </c>
      <c r="AT1586" t="s">
        <v>86</v>
      </c>
      <c r="AU1586" t="s">
        <v>86</v>
      </c>
      <c r="AV1586" t="s">
        <v>86</v>
      </c>
      <c r="AW1586" t="s">
        <v>86</v>
      </c>
      <c r="AX1586" t="s">
        <v>86</v>
      </c>
      <c r="AY1586" t="s">
        <v>86</v>
      </c>
      <c r="AZ1586" t="s">
        <v>86</v>
      </c>
      <c r="BA1586" t="s">
        <v>86</v>
      </c>
      <c r="BB1586" t="s">
        <v>86</v>
      </c>
      <c r="BC1586" t="s">
        <v>86</v>
      </c>
      <c r="BD1586" t="s">
        <v>86</v>
      </c>
      <c r="BE1586" t="s">
        <v>86</v>
      </c>
    </row>
    <row r="1587" spans="1:57" x14ac:dyDescent="0.45">
      <c r="A1587" t="s">
        <v>3416</v>
      </c>
      <c r="B1587" t="s">
        <v>77</v>
      </c>
      <c r="C1587" t="s">
        <v>3408</v>
      </c>
      <c r="D1587" t="s">
        <v>79</v>
      </c>
      <c r="E1587" s="2" t="str">
        <f>HYPERLINK("capsilon://?command=openfolder&amp;siteaddress=FAM.docvelocity-na8.net&amp;folderid=FX7BB9E292-A6D2-9B24-2E2C-9DB4BD16E697","FX22038398")</f>
        <v>FX22038398</v>
      </c>
      <c r="F1587" t="s">
        <v>80</v>
      </c>
      <c r="G1587" t="s">
        <v>80</v>
      </c>
      <c r="H1587" t="s">
        <v>81</v>
      </c>
      <c r="I1587" t="s">
        <v>3417</v>
      </c>
      <c r="J1587">
        <v>124</v>
      </c>
      <c r="K1587" t="s">
        <v>83</v>
      </c>
      <c r="L1587" t="s">
        <v>84</v>
      </c>
      <c r="M1587" t="s">
        <v>85</v>
      </c>
      <c r="N1587">
        <v>2</v>
      </c>
      <c r="O1587" s="1">
        <v>44641.689571759256</v>
      </c>
      <c r="P1587" s="1">
        <v>44641.795601851853</v>
      </c>
      <c r="Q1587">
        <v>7657</v>
      </c>
      <c r="R1587">
        <v>1504</v>
      </c>
      <c r="S1587" t="b">
        <v>0</v>
      </c>
      <c r="T1587" t="s">
        <v>86</v>
      </c>
      <c r="U1587" t="b">
        <v>0</v>
      </c>
      <c r="V1587" t="s">
        <v>2088</v>
      </c>
      <c r="W1587" s="1">
        <v>44641.735625000001</v>
      </c>
      <c r="X1587">
        <v>1341</v>
      </c>
      <c r="Y1587">
        <v>93</v>
      </c>
      <c r="Z1587">
        <v>0</v>
      </c>
      <c r="AA1587">
        <v>93</v>
      </c>
      <c r="AB1587">
        <v>0</v>
      </c>
      <c r="AC1587">
        <v>30</v>
      </c>
      <c r="AD1587">
        <v>31</v>
      </c>
      <c r="AE1587">
        <v>0</v>
      </c>
      <c r="AF1587">
        <v>0</v>
      </c>
      <c r="AG1587">
        <v>0</v>
      </c>
      <c r="AH1587" t="s">
        <v>122</v>
      </c>
      <c r="AI1587" s="1">
        <v>44641.795601851853</v>
      </c>
      <c r="AJ1587">
        <v>112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31</v>
      </c>
      <c r="AQ1587">
        <v>93</v>
      </c>
      <c r="AR1587">
        <v>0</v>
      </c>
      <c r="AS1587">
        <v>4</v>
      </c>
      <c r="AT1587" t="s">
        <v>86</v>
      </c>
      <c r="AU1587" t="s">
        <v>86</v>
      </c>
      <c r="AV1587" t="s">
        <v>86</v>
      </c>
      <c r="AW1587" t="s">
        <v>86</v>
      </c>
      <c r="AX1587" t="s">
        <v>86</v>
      </c>
      <c r="AY1587" t="s">
        <v>86</v>
      </c>
      <c r="AZ1587" t="s">
        <v>86</v>
      </c>
      <c r="BA1587" t="s">
        <v>86</v>
      </c>
      <c r="BB1587" t="s">
        <v>86</v>
      </c>
      <c r="BC1587" t="s">
        <v>86</v>
      </c>
      <c r="BD1587" t="s">
        <v>86</v>
      </c>
      <c r="BE1587" t="s">
        <v>86</v>
      </c>
    </row>
    <row r="1588" spans="1:57" x14ac:dyDescent="0.45">
      <c r="A1588" t="s">
        <v>3418</v>
      </c>
      <c r="B1588" t="s">
        <v>77</v>
      </c>
      <c r="C1588" t="s">
        <v>3414</v>
      </c>
      <c r="D1588" t="s">
        <v>79</v>
      </c>
      <c r="E1588" s="2" t="str">
        <f t="shared" ref="E1588:E1597" si="38">HYPERLINK("capsilon://?command=openfolder&amp;siteaddress=FAM.docvelocity-na8.net&amp;folderid=FX4FAF7983-59A3-1EFA-F946-945F70E5676A","FX22035574")</f>
        <v>FX22035574</v>
      </c>
      <c r="F1588" t="s">
        <v>80</v>
      </c>
      <c r="G1588" t="s">
        <v>80</v>
      </c>
      <c r="H1588" t="s">
        <v>81</v>
      </c>
      <c r="I1588" t="s">
        <v>3419</v>
      </c>
      <c r="J1588">
        <v>28</v>
      </c>
      <c r="K1588" t="s">
        <v>83</v>
      </c>
      <c r="L1588" t="s">
        <v>84</v>
      </c>
      <c r="M1588" t="s">
        <v>85</v>
      </c>
      <c r="N1588">
        <v>2</v>
      </c>
      <c r="O1588" s="1">
        <v>44641.690150462964</v>
      </c>
      <c r="P1588" s="1">
        <v>44641.796516203707</v>
      </c>
      <c r="Q1588">
        <v>9003</v>
      </c>
      <c r="R1588">
        <v>187</v>
      </c>
      <c r="S1588" t="b">
        <v>0</v>
      </c>
      <c r="T1588" t="s">
        <v>86</v>
      </c>
      <c r="U1588" t="b">
        <v>0</v>
      </c>
      <c r="V1588" t="s">
        <v>1816</v>
      </c>
      <c r="W1588" s="1">
        <v>44641.719259259262</v>
      </c>
      <c r="X1588">
        <v>109</v>
      </c>
      <c r="Y1588">
        <v>21</v>
      </c>
      <c r="Z1588">
        <v>0</v>
      </c>
      <c r="AA1588">
        <v>21</v>
      </c>
      <c r="AB1588">
        <v>0</v>
      </c>
      <c r="AC1588">
        <v>1</v>
      </c>
      <c r="AD1588">
        <v>7</v>
      </c>
      <c r="AE1588">
        <v>0</v>
      </c>
      <c r="AF1588">
        <v>0</v>
      </c>
      <c r="AG1588">
        <v>0</v>
      </c>
      <c r="AH1588" t="s">
        <v>122</v>
      </c>
      <c r="AI1588" s="1">
        <v>44641.796516203707</v>
      </c>
      <c r="AJ1588">
        <v>78</v>
      </c>
      <c r="AK1588">
        <v>2</v>
      </c>
      <c r="AL1588">
        <v>0</v>
      </c>
      <c r="AM1588">
        <v>2</v>
      </c>
      <c r="AN1588">
        <v>0</v>
      </c>
      <c r="AO1588">
        <v>1</v>
      </c>
      <c r="AP1588">
        <v>5</v>
      </c>
      <c r="AQ1588">
        <v>0</v>
      </c>
      <c r="AR1588">
        <v>0</v>
      </c>
      <c r="AS1588">
        <v>0</v>
      </c>
      <c r="AT1588" t="s">
        <v>86</v>
      </c>
      <c r="AU1588" t="s">
        <v>86</v>
      </c>
      <c r="AV1588" t="s">
        <v>86</v>
      </c>
      <c r="AW1588" t="s">
        <v>86</v>
      </c>
      <c r="AX1588" t="s">
        <v>86</v>
      </c>
      <c r="AY1588" t="s">
        <v>86</v>
      </c>
      <c r="AZ1588" t="s">
        <v>86</v>
      </c>
      <c r="BA1588" t="s">
        <v>86</v>
      </c>
      <c r="BB1588" t="s">
        <v>86</v>
      </c>
      <c r="BC1588" t="s">
        <v>86</v>
      </c>
      <c r="BD1588" t="s">
        <v>86</v>
      </c>
      <c r="BE1588" t="s">
        <v>86</v>
      </c>
    </row>
    <row r="1589" spans="1:57" x14ac:dyDescent="0.45">
      <c r="A1589" t="s">
        <v>3420</v>
      </c>
      <c r="B1589" t="s">
        <v>77</v>
      </c>
      <c r="C1589" t="s">
        <v>3414</v>
      </c>
      <c r="D1589" t="s">
        <v>79</v>
      </c>
      <c r="E1589" s="2" t="str">
        <f t="shared" si="38"/>
        <v>FX22035574</v>
      </c>
      <c r="F1589" t="s">
        <v>80</v>
      </c>
      <c r="G1589" t="s">
        <v>80</v>
      </c>
      <c r="H1589" t="s">
        <v>81</v>
      </c>
      <c r="I1589" t="s">
        <v>3421</v>
      </c>
      <c r="J1589">
        <v>28</v>
      </c>
      <c r="K1589" t="s">
        <v>83</v>
      </c>
      <c r="L1589" t="s">
        <v>84</v>
      </c>
      <c r="M1589" t="s">
        <v>85</v>
      </c>
      <c r="N1589">
        <v>2</v>
      </c>
      <c r="O1589" s="1">
        <v>44641.69027777778</v>
      </c>
      <c r="P1589" s="1">
        <v>44641.796724537038</v>
      </c>
      <c r="Q1589">
        <v>8930</v>
      </c>
      <c r="R1589">
        <v>267</v>
      </c>
      <c r="S1589" t="b">
        <v>0</v>
      </c>
      <c r="T1589" t="s">
        <v>86</v>
      </c>
      <c r="U1589" t="b">
        <v>0</v>
      </c>
      <c r="V1589" t="s">
        <v>1797</v>
      </c>
      <c r="W1589" s="1">
        <v>44641.722511574073</v>
      </c>
      <c r="X1589">
        <v>223</v>
      </c>
      <c r="Y1589">
        <v>0</v>
      </c>
      <c r="Z1589">
        <v>0</v>
      </c>
      <c r="AA1589">
        <v>0</v>
      </c>
      <c r="AB1589">
        <v>21</v>
      </c>
      <c r="AC1589">
        <v>0</v>
      </c>
      <c r="AD1589">
        <v>28</v>
      </c>
      <c r="AE1589">
        <v>0</v>
      </c>
      <c r="AF1589">
        <v>0</v>
      </c>
      <c r="AG1589">
        <v>0</v>
      </c>
      <c r="AH1589" t="s">
        <v>122</v>
      </c>
      <c r="AI1589" s="1">
        <v>44641.796724537038</v>
      </c>
      <c r="AJ1589">
        <v>17</v>
      </c>
      <c r="AK1589">
        <v>0</v>
      </c>
      <c r="AL1589">
        <v>0</v>
      </c>
      <c r="AM1589">
        <v>0</v>
      </c>
      <c r="AN1589">
        <v>21</v>
      </c>
      <c r="AO1589">
        <v>0</v>
      </c>
      <c r="AP1589">
        <v>28</v>
      </c>
      <c r="AQ1589">
        <v>0</v>
      </c>
      <c r="AR1589">
        <v>0</v>
      </c>
      <c r="AS1589">
        <v>0</v>
      </c>
      <c r="AT1589" t="s">
        <v>86</v>
      </c>
      <c r="AU1589" t="s">
        <v>86</v>
      </c>
      <c r="AV1589" t="s">
        <v>86</v>
      </c>
      <c r="AW1589" t="s">
        <v>86</v>
      </c>
      <c r="AX1589" t="s">
        <v>86</v>
      </c>
      <c r="AY1589" t="s">
        <v>86</v>
      </c>
      <c r="AZ1589" t="s">
        <v>86</v>
      </c>
      <c r="BA1589" t="s">
        <v>86</v>
      </c>
      <c r="BB1589" t="s">
        <v>86</v>
      </c>
      <c r="BC1589" t="s">
        <v>86</v>
      </c>
      <c r="BD1589" t="s">
        <v>86</v>
      </c>
      <c r="BE1589" t="s">
        <v>86</v>
      </c>
    </row>
    <row r="1590" spans="1:57" x14ac:dyDescent="0.45">
      <c r="A1590" t="s">
        <v>3422</v>
      </c>
      <c r="B1590" t="s">
        <v>77</v>
      </c>
      <c r="C1590" t="s">
        <v>3414</v>
      </c>
      <c r="D1590" t="s">
        <v>79</v>
      </c>
      <c r="E1590" s="2" t="str">
        <f t="shared" si="38"/>
        <v>FX22035574</v>
      </c>
      <c r="F1590" t="s">
        <v>80</v>
      </c>
      <c r="G1590" t="s">
        <v>80</v>
      </c>
      <c r="H1590" t="s">
        <v>81</v>
      </c>
      <c r="I1590" t="s">
        <v>3423</v>
      </c>
      <c r="J1590">
        <v>28</v>
      </c>
      <c r="K1590" t="s">
        <v>83</v>
      </c>
      <c r="L1590" t="s">
        <v>84</v>
      </c>
      <c r="M1590" t="s">
        <v>85</v>
      </c>
      <c r="N1590">
        <v>2</v>
      </c>
      <c r="O1590" s="1">
        <v>44641.690312500003</v>
      </c>
      <c r="P1590" s="1">
        <v>44641.797442129631</v>
      </c>
      <c r="Q1590">
        <v>8804</v>
      </c>
      <c r="R1590">
        <v>452</v>
      </c>
      <c r="S1590" t="b">
        <v>0</v>
      </c>
      <c r="T1590" t="s">
        <v>86</v>
      </c>
      <c r="U1590" t="b">
        <v>0</v>
      </c>
      <c r="V1590" t="s">
        <v>1825</v>
      </c>
      <c r="W1590" s="1">
        <v>44641.722731481481</v>
      </c>
      <c r="X1590">
        <v>391</v>
      </c>
      <c r="Y1590">
        <v>21</v>
      </c>
      <c r="Z1590">
        <v>0</v>
      </c>
      <c r="AA1590">
        <v>21</v>
      </c>
      <c r="AB1590">
        <v>0</v>
      </c>
      <c r="AC1590">
        <v>2</v>
      </c>
      <c r="AD1590">
        <v>7</v>
      </c>
      <c r="AE1590">
        <v>0</v>
      </c>
      <c r="AF1590">
        <v>0</v>
      </c>
      <c r="AG1590">
        <v>0</v>
      </c>
      <c r="AH1590" t="s">
        <v>122</v>
      </c>
      <c r="AI1590" s="1">
        <v>44641.797442129631</v>
      </c>
      <c r="AJ1590">
        <v>61</v>
      </c>
      <c r="AK1590">
        <v>2</v>
      </c>
      <c r="AL1590">
        <v>0</v>
      </c>
      <c r="AM1590">
        <v>2</v>
      </c>
      <c r="AN1590">
        <v>0</v>
      </c>
      <c r="AO1590">
        <v>1</v>
      </c>
      <c r="AP1590">
        <v>5</v>
      </c>
      <c r="AQ1590">
        <v>0</v>
      </c>
      <c r="AR1590">
        <v>0</v>
      </c>
      <c r="AS1590">
        <v>0</v>
      </c>
      <c r="AT1590" t="s">
        <v>86</v>
      </c>
      <c r="AU1590" t="s">
        <v>86</v>
      </c>
      <c r="AV1590" t="s">
        <v>86</v>
      </c>
      <c r="AW1590" t="s">
        <v>86</v>
      </c>
      <c r="AX1590" t="s">
        <v>86</v>
      </c>
      <c r="AY1590" t="s">
        <v>86</v>
      </c>
      <c r="AZ1590" t="s">
        <v>86</v>
      </c>
      <c r="BA1590" t="s">
        <v>86</v>
      </c>
      <c r="BB1590" t="s">
        <v>86</v>
      </c>
      <c r="BC1590" t="s">
        <v>86</v>
      </c>
      <c r="BD1590" t="s">
        <v>86</v>
      </c>
      <c r="BE1590" t="s">
        <v>86</v>
      </c>
    </row>
    <row r="1591" spans="1:57" x14ac:dyDescent="0.45">
      <c r="A1591" t="s">
        <v>3424</v>
      </c>
      <c r="B1591" t="s">
        <v>77</v>
      </c>
      <c r="C1591" t="s">
        <v>3414</v>
      </c>
      <c r="D1591" t="s">
        <v>79</v>
      </c>
      <c r="E1591" s="2" t="str">
        <f t="shared" si="38"/>
        <v>FX22035574</v>
      </c>
      <c r="F1591" t="s">
        <v>80</v>
      </c>
      <c r="G1591" t="s">
        <v>80</v>
      </c>
      <c r="H1591" t="s">
        <v>81</v>
      </c>
      <c r="I1591" t="s">
        <v>3425</v>
      </c>
      <c r="J1591">
        <v>28</v>
      </c>
      <c r="K1591" t="s">
        <v>83</v>
      </c>
      <c r="L1591" t="s">
        <v>84</v>
      </c>
      <c r="M1591" t="s">
        <v>85</v>
      </c>
      <c r="N1591">
        <v>2</v>
      </c>
      <c r="O1591" s="1">
        <v>44641.690497685187</v>
      </c>
      <c r="P1591" s="1">
        <v>44641.798252314817</v>
      </c>
      <c r="Q1591">
        <v>8842</v>
      </c>
      <c r="R1591">
        <v>468</v>
      </c>
      <c r="S1591" t="b">
        <v>0</v>
      </c>
      <c r="T1591" t="s">
        <v>86</v>
      </c>
      <c r="U1591" t="b">
        <v>0</v>
      </c>
      <c r="V1591" t="s">
        <v>202</v>
      </c>
      <c r="W1591" s="1">
        <v>44641.725740740738</v>
      </c>
      <c r="X1591">
        <v>399</v>
      </c>
      <c r="Y1591">
        <v>21</v>
      </c>
      <c r="Z1591">
        <v>0</v>
      </c>
      <c r="AA1591">
        <v>21</v>
      </c>
      <c r="AB1591">
        <v>0</v>
      </c>
      <c r="AC1591">
        <v>1</v>
      </c>
      <c r="AD1591">
        <v>7</v>
      </c>
      <c r="AE1591">
        <v>0</v>
      </c>
      <c r="AF1591">
        <v>0</v>
      </c>
      <c r="AG1591">
        <v>0</v>
      </c>
      <c r="AH1591" t="s">
        <v>122</v>
      </c>
      <c r="AI1591" s="1">
        <v>44641.798252314817</v>
      </c>
      <c r="AJ1591">
        <v>69</v>
      </c>
      <c r="AK1591">
        <v>2</v>
      </c>
      <c r="AL1591">
        <v>0</v>
      </c>
      <c r="AM1591">
        <v>2</v>
      </c>
      <c r="AN1591">
        <v>0</v>
      </c>
      <c r="AO1591">
        <v>1</v>
      </c>
      <c r="AP1591">
        <v>5</v>
      </c>
      <c r="AQ1591">
        <v>0</v>
      </c>
      <c r="AR1591">
        <v>0</v>
      </c>
      <c r="AS1591">
        <v>0</v>
      </c>
      <c r="AT1591" t="s">
        <v>86</v>
      </c>
      <c r="AU1591" t="s">
        <v>86</v>
      </c>
      <c r="AV1591" t="s">
        <v>86</v>
      </c>
      <c r="AW1591" t="s">
        <v>86</v>
      </c>
      <c r="AX1591" t="s">
        <v>86</v>
      </c>
      <c r="AY1591" t="s">
        <v>86</v>
      </c>
      <c r="AZ1591" t="s">
        <v>86</v>
      </c>
      <c r="BA1591" t="s">
        <v>86</v>
      </c>
      <c r="BB1591" t="s">
        <v>86</v>
      </c>
      <c r="BC1591" t="s">
        <v>86</v>
      </c>
      <c r="BD1591" t="s">
        <v>86</v>
      </c>
      <c r="BE1591" t="s">
        <v>86</v>
      </c>
    </row>
    <row r="1592" spans="1:57" x14ac:dyDescent="0.45">
      <c r="A1592" t="s">
        <v>3426</v>
      </c>
      <c r="B1592" t="s">
        <v>77</v>
      </c>
      <c r="C1592" t="s">
        <v>3414</v>
      </c>
      <c r="D1592" t="s">
        <v>79</v>
      </c>
      <c r="E1592" s="2" t="str">
        <f t="shared" si="38"/>
        <v>FX22035574</v>
      </c>
      <c r="F1592" t="s">
        <v>80</v>
      </c>
      <c r="G1592" t="s">
        <v>80</v>
      </c>
      <c r="H1592" t="s">
        <v>81</v>
      </c>
      <c r="I1592" t="s">
        <v>3427</v>
      </c>
      <c r="J1592">
        <v>79</v>
      </c>
      <c r="K1592" t="s">
        <v>83</v>
      </c>
      <c r="L1592" t="s">
        <v>84</v>
      </c>
      <c r="M1592" t="s">
        <v>85</v>
      </c>
      <c r="N1592">
        <v>2</v>
      </c>
      <c r="O1592" s="1">
        <v>44641.690682870372</v>
      </c>
      <c r="P1592" s="1">
        <v>44641.801030092596</v>
      </c>
      <c r="Q1592">
        <v>7199</v>
      </c>
      <c r="R1592">
        <v>2335</v>
      </c>
      <c r="S1592" t="b">
        <v>0</v>
      </c>
      <c r="T1592" t="s">
        <v>86</v>
      </c>
      <c r="U1592" t="b">
        <v>0</v>
      </c>
      <c r="V1592" t="s">
        <v>1825</v>
      </c>
      <c r="W1592" s="1">
        <v>44641.74728009259</v>
      </c>
      <c r="X1592">
        <v>1965</v>
      </c>
      <c r="Y1592">
        <v>69</v>
      </c>
      <c r="Z1592">
        <v>0</v>
      </c>
      <c r="AA1592">
        <v>69</v>
      </c>
      <c r="AB1592">
        <v>0</v>
      </c>
      <c r="AC1592">
        <v>35</v>
      </c>
      <c r="AD1592">
        <v>10</v>
      </c>
      <c r="AE1592">
        <v>0</v>
      </c>
      <c r="AF1592">
        <v>0</v>
      </c>
      <c r="AG1592">
        <v>0</v>
      </c>
      <c r="AH1592" t="s">
        <v>122</v>
      </c>
      <c r="AI1592" s="1">
        <v>44641.801030092596</v>
      </c>
      <c r="AJ1592">
        <v>239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10</v>
      </c>
      <c r="AQ1592">
        <v>0</v>
      </c>
      <c r="AR1592">
        <v>0</v>
      </c>
      <c r="AS1592">
        <v>0</v>
      </c>
      <c r="AT1592" t="s">
        <v>86</v>
      </c>
      <c r="AU1592" t="s">
        <v>86</v>
      </c>
      <c r="AV1592" t="s">
        <v>86</v>
      </c>
      <c r="AW1592" t="s">
        <v>86</v>
      </c>
      <c r="AX1592" t="s">
        <v>86</v>
      </c>
      <c r="AY1592" t="s">
        <v>86</v>
      </c>
      <c r="AZ1592" t="s">
        <v>86</v>
      </c>
      <c r="BA1592" t="s">
        <v>86</v>
      </c>
      <c r="BB1592" t="s">
        <v>86</v>
      </c>
      <c r="BC1592" t="s">
        <v>86</v>
      </c>
      <c r="BD1592" t="s">
        <v>86</v>
      </c>
      <c r="BE1592" t="s">
        <v>86</v>
      </c>
    </row>
    <row r="1593" spans="1:57" x14ac:dyDescent="0.45">
      <c r="A1593" t="s">
        <v>3428</v>
      </c>
      <c r="B1593" t="s">
        <v>77</v>
      </c>
      <c r="C1593" t="s">
        <v>3414</v>
      </c>
      <c r="D1593" t="s">
        <v>79</v>
      </c>
      <c r="E1593" s="2" t="str">
        <f t="shared" si="38"/>
        <v>FX22035574</v>
      </c>
      <c r="F1593" t="s">
        <v>80</v>
      </c>
      <c r="G1593" t="s">
        <v>80</v>
      </c>
      <c r="H1593" t="s">
        <v>81</v>
      </c>
      <c r="I1593" t="s">
        <v>3429</v>
      </c>
      <c r="J1593">
        <v>35</v>
      </c>
      <c r="K1593" t="s">
        <v>83</v>
      </c>
      <c r="L1593" t="s">
        <v>84</v>
      </c>
      <c r="M1593" t="s">
        <v>85</v>
      </c>
      <c r="N1593">
        <v>2</v>
      </c>
      <c r="O1593" s="1">
        <v>44641.690775462965</v>
      </c>
      <c r="P1593" s="1">
        <v>44641.802465277775</v>
      </c>
      <c r="Q1593">
        <v>9131</v>
      </c>
      <c r="R1593">
        <v>519</v>
      </c>
      <c r="S1593" t="b">
        <v>0</v>
      </c>
      <c r="T1593" t="s">
        <v>86</v>
      </c>
      <c r="U1593" t="b">
        <v>0</v>
      </c>
      <c r="V1593" t="s">
        <v>1816</v>
      </c>
      <c r="W1593" s="1">
        <v>44641.727476851855</v>
      </c>
      <c r="X1593">
        <v>396</v>
      </c>
      <c r="Y1593">
        <v>54</v>
      </c>
      <c r="Z1593">
        <v>0</v>
      </c>
      <c r="AA1593">
        <v>54</v>
      </c>
      <c r="AB1593">
        <v>0</v>
      </c>
      <c r="AC1593">
        <v>32</v>
      </c>
      <c r="AD1593">
        <v>-19</v>
      </c>
      <c r="AE1593">
        <v>0</v>
      </c>
      <c r="AF1593">
        <v>0</v>
      </c>
      <c r="AG1593">
        <v>0</v>
      </c>
      <c r="AH1593" t="s">
        <v>122</v>
      </c>
      <c r="AI1593" s="1">
        <v>44641.802465277775</v>
      </c>
      <c r="AJ1593">
        <v>123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-19</v>
      </c>
      <c r="AQ1593">
        <v>0</v>
      </c>
      <c r="AR1593">
        <v>0</v>
      </c>
      <c r="AS1593">
        <v>0</v>
      </c>
      <c r="AT1593" t="s">
        <v>86</v>
      </c>
      <c r="AU1593" t="s">
        <v>86</v>
      </c>
      <c r="AV1593" t="s">
        <v>86</v>
      </c>
      <c r="AW1593" t="s">
        <v>86</v>
      </c>
      <c r="AX1593" t="s">
        <v>86</v>
      </c>
      <c r="AY1593" t="s">
        <v>86</v>
      </c>
      <c r="AZ1593" t="s">
        <v>86</v>
      </c>
      <c r="BA1593" t="s">
        <v>86</v>
      </c>
      <c r="BB1593" t="s">
        <v>86</v>
      </c>
      <c r="BC1593" t="s">
        <v>86</v>
      </c>
      <c r="BD1593" t="s">
        <v>86</v>
      </c>
      <c r="BE1593" t="s">
        <v>86</v>
      </c>
    </row>
    <row r="1594" spans="1:57" x14ac:dyDescent="0.45">
      <c r="A1594" t="s">
        <v>3430</v>
      </c>
      <c r="B1594" t="s">
        <v>77</v>
      </c>
      <c r="C1594" t="s">
        <v>3414</v>
      </c>
      <c r="D1594" t="s">
        <v>79</v>
      </c>
      <c r="E1594" s="2" t="str">
        <f t="shared" si="38"/>
        <v>FX22035574</v>
      </c>
      <c r="F1594" t="s">
        <v>80</v>
      </c>
      <c r="G1594" t="s">
        <v>80</v>
      </c>
      <c r="H1594" t="s">
        <v>81</v>
      </c>
      <c r="I1594" t="s">
        <v>3431</v>
      </c>
      <c r="J1594">
        <v>59</v>
      </c>
      <c r="K1594" t="s">
        <v>83</v>
      </c>
      <c r="L1594" t="s">
        <v>84</v>
      </c>
      <c r="M1594" t="s">
        <v>85</v>
      </c>
      <c r="N1594">
        <v>2</v>
      </c>
      <c r="O1594" s="1">
        <v>44641.690810185188</v>
      </c>
      <c r="P1594" s="1">
        <v>44642.240219907406</v>
      </c>
      <c r="Q1594">
        <v>45321</v>
      </c>
      <c r="R1594">
        <v>2148</v>
      </c>
      <c r="S1594" t="b">
        <v>0</v>
      </c>
      <c r="T1594" t="s">
        <v>86</v>
      </c>
      <c r="U1594" t="b">
        <v>0</v>
      </c>
      <c r="V1594" t="s">
        <v>1895</v>
      </c>
      <c r="W1594" s="1">
        <v>44641.731087962966</v>
      </c>
      <c r="X1594">
        <v>693</v>
      </c>
      <c r="Y1594">
        <v>64</v>
      </c>
      <c r="Z1594">
        <v>0</v>
      </c>
      <c r="AA1594">
        <v>64</v>
      </c>
      <c r="AB1594">
        <v>0</v>
      </c>
      <c r="AC1594">
        <v>36</v>
      </c>
      <c r="AD1594">
        <v>-5</v>
      </c>
      <c r="AE1594">
        <v>0</v>
      </c>
      <c r="AF1594">
        <v>0</v>
      </c>
      <c r="AG1594">
        <v>0</v>
      </c>
      <c r="AH1594" t="s">
        <v>551</v>
      </c>
      <c r="AI1594" s="1">
        <v>44642.240219907406</v>
      </c>
      <c r="AJ1594">
        <v>987</v>
      </c>
      <c r="AK1594">
        <v>8</v>
      </c>
      <c r="AL1594">
        <v>0</v>
      </c>
      <c r="AM1594">
        <v>8</v>
      </c>
      <c r="AN1594">
        <v>0</v>
      </c>
      <c r="AO1594">
        <v>8</v>
      </c>
      <c r="AP1594">
        <v>-13</v>
      </c>
      <c r="AQ1594">
        <v>0</v>
      </c>
      <c r="AR1594">
        <v>0</v>
      </c>
      <c r="AS1594">
        <v>0</v>
      </c>
      <c r="AT1594" t="s">
        <v>86</v>
      </c>
      <c r="AU1594" t="s">
        <v>86</v>
      </c>
      <c r="AV1594" t="s">
        <v>86</v>
      </c>
      <c r="AW1594" t="s">
        <v>86</v>
      </c>
      <c r="AX1594" t="s">
        <v>86</v>
      </c>
      <c r="AY1594" t="s">
        <v>86</v>
      </c>
      <c r="AZ1594" t="s">
        <v>86</v>
      </c>
      <c r="BA1594" t="s">
        <v>86</v>
      </c>
      <c r="BB1594" t="s">
        <v>86</v>
      </c>
      <c r="BC1594" t="s">
        <v>86</v>
      </c>
      <c r="BD1594" t="s">
        <v>86</v>
      </c>
      <c r="BE1594" t="s">
        <v>86</v>
      </c>
    </row>
    <row r="1595" spans="1:57" x14ac:dyDescent="0.45">
      <c r="A1595" t="s">
        <v>3432</v>
      </c>
      <c r="B1595" t="s">
        <v>77</v>
      </c>
      <c r="C1595" t="s">
        <v>3414</v>
      </c>
      <c r="D1595" t="s">
        <v>79</v>
      </c>
      <c r="E1595" s="2" t="str">
        <f t="shared" si="38"/>
        <v>FX22035574</v>
      </c>
      <c r="F1595" t="s">
        <v>80</v>
      </c>
      <c r="G1595" t="s">
        <v>80</v>
      </c>
      <c r="H1595" t="s">
        <v>81</v>
      </c>
      <c r="I1595" t="s">
        <v>3433</v>
      </c>
      <c r="J1595">
        <v>28</v>
      </c>
      <c r="K1595" t="s">
        <v>83</v>
      </c>
      <c r="L1595" t="s">
        <v>84</v>
      </c>
      <c r="M1595" t="s">
        <v>85</v>
      </c>
      <c r="N1595">
        <v>2</v>
      </c>
      <c r="O1595" s="1">
        <v>44641.690972222219</v>
      </c>
      <c r="P1595" s="1">
        <v>44642.241087962961</v>
      </c>
      <c r="Q1595">
        <v>47025</v>
      </c>
      <c r="R1595">
        <v>505</v>
      </c>
      <c r="S1595" t="b">
        <v>0</v>
      </c>
      <c r="T1595" t="s">
        <v>86</v>
      </c>
      <c r="U1595" t="b">
        <v>0</v>
      </c>
      <c r="V1595" t="s">
        <v>202</v>
      </c>
      <c r="W1595" s="1">
        <v>44641.726805555554</v>
      </c>
      <c r="X1595">
        <v>92</v>
      </c>
      <c r="Y1595">
        <v>21</v>
      </c>
      <c r="Z1595">
        <v>0</v>
      </c>
      <c r="AA1595">
        <v>21</v>
      </c>
      <c r="AB1595">
        <v>0</v>
      </c>
      <c r="AC1595">
        <v>0</v>
      </c>
      <c r="AD1595">
        <v>7</v>
      </c>
      <c r="AE1595">
        <v>0</v>
      </c>
      <c r="AF1595">
        <v>0</v>
      </c>
      <c r="AG1595">
        <v>0</v>
      </c>
      <c r="AH1595" t="s">
        <v>139</v>
      </c>
      <c r="AI1595" s="1">
        <v>44642.241087962961</v>
      </c>
      <c r="AJ1595">
        <v>413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7</v>
      </c>
      <c r="AQ1595">
        <v>0</v>
      </c>
      <c r="AR1595">
        <v>0</v>
      </c>
      <c r="AS1595">
        <v>0</v>
      </c>
      <c r="AT1595" t="s">
        <v>86</v>
      </c>
      <c r="AU1595" t="s">
        <v>86</v>
      </c>
      <c r="AV1595" t="s">
        <v>86</v>
      </c>
      <c r="AW1595" t="s">
        <v>86</v>
      </c>
      <c r="AX1595" t="s">
        <v>86</v>
      </c>
      <c r="AY1595" t="s">
        <v>86</v>
      </c>
      <c r="AZ1595" t="s">
        <v>86</v>
      </c>
      <c r="BA1595" t="s">
        <v>86</v>
      </c>
      <c r="BB1595" t="s">
        <v>86</v>
      </c>
      <c r="BC1595" t="s">
        <v>86</v>
      </c>
      <c r="BD1595" t="s">
        <v>86</v>
      </c>
      <c r="BE1595" t="s">
        <v>86</v>
      </c>
    </row>
    <row r="1596" spans="1:57" x14ac:dyDescent="0.45">
      <c r="A1596" t="s">
        <v>3434</v>
      </c>
      <c r="B1596" t="s">
        <v>77</v>
      </c>
      <c r="C1596" t="s">
        <v>3414</v>
      </c>
      <c r="D1596" t="s">
        <v>79</v>
      </c>
      <c r="E1596" s="2" t="str">
        <f t="shared" si="38"/>
        <v>FX22035574</v>
      </c>
      <c r="F1596" t="s">
        <v>80</v>
      </c>
      <c r="G1596" t="s">
        <v>80</v>
      </c>
      <c r="H1596" t="s">
        <v>81</v>
      </c>
      <c r="I1596" t="s">
        <v>3435</v>
      </c>
      <c r="J1596">
        <v>64</v>
      </c>
      <c r="K1596" t="s">
        <v>83</v>
      </c>
      <c r="L1596" t="s">
        <v>84</v>
      </c>
      <c r="M1596" t="s">
        <v>85</v>
      </c>
      <c r="N1596">
        <v>2</v>
      </c>
      <c r="O1596" s="1">
        <v>44641.693078703705</v>
      </c>
      <c r="P1596" s="1">
        <v>44642.241412037038</v>
      </c>
      <c r="Q1596">
        <v>45504</v>
      </c>
      <c r="R1596">
        <v>1872</v>
      </c>
      <c r="S1596" t="b">
        <v>0</v>
      </c>
      <c r="T1596" t="s">
        <v>86</v>
      </c>
      <c r="U1596" t="b">
        <v>0</v>
      </c>
      <c r="V1596" t="s">
        <v>202</v>
      </c>
      <c r="W1596" s="1">
        <v>44641.744340277779</v>
      </c>
      <c r="X1596">
        <v>1514</v>
      </c>
      <c r="Y1596">
        <v>54</v>
      </c>
      <c r="Z1596">
        <v>0</v>
      </c>
      <c r="AA1596">
        <v>54</v>
      </c>
      <c r="AB1596">
        <v>0</v>
      </c>
      <c r="AC1596">
        <v>29</v>
      </c>
      <c r="AD1596">
        <v>10</v>
      </c>
      <c r="AE1596">
        <v>0</v>
      </c>
      <c r="AF1596">
        <v>0</v>
      </c>
      <c r="AG1596">
        <v>0</v>
      </c>
      <c r="AH1596" t="s">
        <v>152</v>
      </c>
      <c r="AI1596" s="1">
        <v>44642.241412037038</v>
      </c>
      <c r="AJ1596">
        <v>358</v>
      </c>
      <c r="AK1596">
        <v>1</v>
      </c>
      <c r="AL1596">
        <v>0</v>
      </c>
      <c r="AM1596">
        <v>1</v>
      </c>
      <c r="AN1596">
        <v>0</v>
      </c>
      <c r="AO1596">
        <v>1</v>
      </c>
      <c r="AP1596">
        <v>9</v>
      </c>
      <c r="AQ1596">
        <v>0</v>
      </c>
      <c r="AR1596">
        <v>0</v>
      </c>
      <c r="AS1596">
        <v>0</v>
      </c>
      <c r="AT1596" t="s">
        <v>86</v>
      </c>
      <c r="AU1596" t="s">
        <v>86</v>
      </c>
      <c r="AV1596" t="s">
        <v>86</v>
      </c>
      <c r="AW1596" t="s">
        <v>86</v>
      </c>
      <c r="AX1596" t="s">
        <v>86</v>
      </c>
      <c r="AY1596" t="s">
        <v>86</v>
      </c>
      <c r="AZ1596" t="s">
        <v>86</v>
      </c>
      <c r="BA1596" t="s">
        <v>86</v>
      </c>
      <c r="BB1596" t="s">
        <v>86</v>
      </c>
      <c r="BC1596" t="s">
        <v>86</v>
      </c>
      <c r="BD1596" t="s">
        <v>86</v>
      </c>
      <c r="BE1596" t="s">
        <v>86</v>
      </c>
    </row>
    <row r="1597" spans="1:57" x14ac:dyDescent="0.45">
      <c r="A1597" t="s">
        <v>3436</v>
      </c>
      <c r="B1597" t="s">
        <v>77</v>
      </c>
      <c r="C1597" t="s">
        <v>3414</v>
      </c>
      <c r="D1597" t="s">
        <v>79</v>
      </c>
      <c r="E1597" s="2" t="str">
        <f t="shared" si="38"/>
        <v>FX22035574</v>
      </c>
      <c r="F1597" t="s">
        <v>80</v>
      </c>
      <c r="G1597" t="s">
        <v>80</v>
      </c>
      <c r="H1597" t="s">
        <v>81</v>
      </c>
      <c r="I1597" t="s">
        <v>3437</v>
      </c>
      <c r="J1597">
        <v>0</v>
      </c>
      <c r="K1597" t="s">
        <v>83</v>
      </c>
      <c r="L1597" t="s">
        <v>84</v>
      </c>
      <c r="M1597" t="s">
        <v>85</v>
      </c>
      <c r="N1597">
        <v>2</v>
      </c>
      <c r="O1597" s="1">
        <v>44641.693194444444</v>
      </c>
      <c r="P1597" s="1">
        <v>44642.239502314813</v>
      </c>
      <c r="Q1597">
        <v>47100</v>
      </c>
      <c r="R1597">
        <v>101</v>
      </c>
      <c r="S1597" t="b">
        <v>0</v>
      </c>
      <c r="T1597" t="s">
        <v>86</v>
      </c>
      <c r="U1597" t="b">
        <v>0</v>
      </c>
      <c r="V1597" t="s">
        <v>1900</v>
      </c>
      <c r="W1597" s="1">
        <v>44641.727905092594</v>
      </c>
      <c r="X1597">
        <v>48</v>
      </c>
      <c r="Y1597">
        <v>0</v>
      </c>
      <c r="Z1597">
        <v>0</v>
      </c>
      <c r="AA1597">
        <v>0</v>
      </c>
      <c r="AB1597">
        <v>9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 t="s">
        <v>113</v>
      </c>
      <c r="AI1597" s="1">
        <v>44642.239502314813</v>
      </c>
      <c r="AJ1597">
        <v>53</v>
      </c>
      <c r="AK1597">
        <v>0</v>
      </c>
      <c r="AL1597">
        <v>0</v>
      </c>
      <c r="AM1597">
        <v>0</v>
      </c>
      <c r="AN1597">
        <v>9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 t="s">
        <v>86</v>
      </c>
      <c r="AU1597" t="s">
        <v>86</v>
      </c>
      <c r="AV1597" t="s">
        <v>86</v>
      </c>
      <c r="AW1597" t="s">
        <v>86</v>
      </c>
      <c r="AX1597" t="s">
        <v>86</v>
      </c>
      <c r="AY1597" t="s">
        <v>86</v>
      </c>
      <c r="AZ1597" t="s">
        <v>86</v>
      </c>
      <c r="BA1597" t="s">
        <v>86</v>
      </c>
      <c r="BB1597" t="s">
        <v>86</v>
      </c>
      <c r="BC1597" t="s">
        <v>86</v>
      </c>
      <c r="BD1597" t="s">
        <v>86</v>
      </c>
      <c r="BE1597" t="s">
        <v>86</v>
      </c>
    </row>
    <row r="1598" spans="1:57" x14ac:dyDescent="0.45">
      <c r="A1598" t="s">
        <v>3438</v>
      </c>
      <c r="B1598" t="s">
        <v>77</v>
      </c>
      <c r="C1598" t="s">
        <v>3439</v>
      </c>
      <c r="D1598" t="s">
        <v>79</v>
      </c>
      <c r="E1598" s="2" t="str">
        <f>HYPERLINK("capsilon://?command=openfolder&amp;siteaddress=FAM.docvelocity-na8.net&amp;folderid=FXD00C1E14-2AA7-CD7D-2447-1951F084828B","FX22038609")</f>
        <v>FX22038609</v>
      </c>
      <c r="F1598" t="s">
        <v>80</v>
      </c>
      <c r="G1598" t="s">
        <v>80</v>
      </c>
      <c r="H1598" t="s">
        <v>81</v>
      </c>
      <c r="I1598" t="s">
        <v>3440</v>
      </c>
      <c r="J1598">
        <v>294</v>
      </c>
      <c r="K1598" t="s">
        <v>83</v>
      </c>
      <c r="L1598" t="s">
        <v>84</v>
      </c>
      <c r="M1598" t="s">
        <v>85</v>
      </c>
      <c r="N1598">
        <v>1</v>
      </c>
      <c r="O1598" s="1">
        <v>44641.694386574076</v>
      </c>
      <c r="P1598" s="1">
        <v>44641.826018518521</v>
      </c>
      <c r="Q1598">
        <v>9081</v>
      </c>
      <c r="R1598">
        <v>2292</v>
      </c>
      <c r="S1598" t="b">
        <v>0</v>
      </c>
      <c r="T1598" t="s">
        <v>86</v>
      </c>
      <c r="U1598" t="b">
        <v>0</v>
      </c>
      <c r="V1598" t="s">
        <v>815</v>
      </c>
      <c r="W1598" s="1">
        <v>44641.826018518521</v>
      </c>
      <c r="X1598">
        <v>1780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294</v>
      </c>
      <c r="AE1598">
        <v>270</v>
      </c>
      <c r="AF1598">
        <v>0</v>
      </c>
      <c r="AG1598">
        <v>17</v>
      </c>
      <c r="AH1598" t="s">
        <v>86</v>
      </c>
      <c r="AI1598" t="s">
        <v>86</v>
      </c>
      <c r="AJ1598" t="s">
        <v>86</v>
      </c>
      <c r="AK1598" t="s">
        <v>86</v>
      </c>
      <c r="AL1598" t="s">
        <v>86</v>
      </c>
      <c r="AM1598" t="s">
        <v>86</v>
      </c>
      <c r="AN1598" t="s">
        <v>86</v>
      </c>
      <c r="AO1598" t="s">
        <v>86</v>
      </c>
      <c r="AP1598" t="s">
        <v>86</v>
      </c>
      <c r="AQ1598" t="s">
        <v>86</v>
      </c>
      <c r="AR1598" t="s">
        <v>86</v>
      </c>
      <c r="AS1598" t="s">
        <v>86</v>
      </c>
      <c r="AT1598" t="s">
        <v>86</v>
      </c>
      <c r="AU1598" t="s">
        <v>86</v>
      </c>
      <c r="AV1598" t="s">
        <v>86</v>
      </c>
      <c r="AW1598" t="s">
        <v>86</v>
      </c>
      <c r="AX1598" t="s">
        <v>86</v>
      </c>
      <c r="AY1598" t="s">
        <v>86</v>
      </c>
      <c r="AZ1598" t="s">
        <v>86</v>
      </c>
      <c r="BA1598" t="s">
        <v>86</v>
      </c>
      <c r="BB1598" t="s">
        <v>86</v>
      </c>
      <c r="BC1598" t="s">
        <v>86</v>
      </c>
      <c r="BD1598" t="s">
        <v>86</v>
      </c>
      <c r="BE1598" t="s">
        <v>86</v>
      </c>
    </row>
    <row r="1599" spans="1:57" x14ac:dyDescent="0.45">
      <c r="A1599" t="s">
        <v>3441</v>
      </c>
      <c r="B1599" t="s">
        <v>77</v>
      </c>
      <c r="C1599" t="s">
        <v>3414</v>
      </c>
      <c r="D1599" t="s">
        <v>79</v>
      </c>
      <c r="E1599" s="2" t="str">
        <f>HYPERLINK("capsilon://?command=openfolder&amp;siteaddress=FAM.docvelocity-na8.net&amp;folderid=FX4FAF7983-59A3-1EFA-F946-945F70E5676A","FX22035574")</f>
        <v>FX22035574</v>
      </c>
      <c r="F1599" t="s">
        <v>80</v>
      </c>
      <c r="G1599" t="s">
        <v>80</v>
      </c>
      <c r="H1599" t="s">
        <v>81</v>
      </c>
      <c r="I1599" t="s">
        <v>3442</v>
      </c>
      <c r="J1599">
        <v>0</v>
      </c>
      <c r="K1599" t="s">
        <v>83</v>
      </c>
      <c r="L1599" t="s">
        <v>84</v>
      </c>
      <c r="M1599" t="s">
        <v>85</v>
      </c>
      <c r="N1599">
        <v>2</v>
      </c>
      <c r="O1599" s="1">
        <v>44641.700624999998</v>
      </c>
      <c r="P1599" s="1">
        <v>44642.240995370368</v>
      </c>
      <c r="Q1599">
        <v>46493</v>
      </c>
      <c r="R1599">
        <v>195</v>
      </c>
      <c r="S1599" t="b">
        <v>0</v>
      </c>
      <c r="T1599" t="s">
        <v>86</v>
      </c>
      <c r="U1599" t="b">
        <v>0</v>
      </c>
      <c r="V1599" t="s">
        <v>1816</v>
      </c>
      <c r="W1599" s="1">
        <v>44641.728368055556</v>
      </c>
      <c r="X1599">
        <v>67</v>
      </c>
      <c r="Y1599">
        <v>9</v>
      </c>
      <c r="Z1599">
        <v>0</v>
      </c>
      <c r="AA1599">
        <v>9</v>
      </c>
      <c r="AB1599">
        <v>0</v>
      </c>
      <c r="AC1599">
        <v>4</v>
      </c>
      <c r="AD1599">
        <v>-9</v>
      </c>
      <c r="AE1599">
        <v>0</v>
      </c>
      <c r="AF1599">
        <v>0</v>
      </c>
      <c r="AG1599">
        <v>0</v>
      </c>
      <c r="AH1599" t="s">
        <v>113</v>
      </c>
      <c r="AI1599" s="1">
        <v>44642.240995370368</v>
      </c>
      <c r="AJ1599">
        <v>128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-9</v>
      </c>
      <c r="AQ1599">
        <v>0</v>
      </c>
      <c r="AR1599">
        <v>0</v>
      </c>
      <c r="AS1599">
        <v>0</v>
      </c>
      <c r="AT1599" t="s">
        <v>86</v>
      </c>
      <c r="AU1599" t="s">
        <v>86</v>
      </c>
      <c r="AV1599" t="s">
        <v>86</v>
      </c>
      <c r="AW1599" t="s">
        <v>86</v>
      </c>
      <c r="AX1599" t="s">
        <v>86</v>
      </c>
      <c r="AY1599" t="s">
        <v>86</v>
      </c>
      <c r="AZ1599" t="s">
        <v>86</v>
      </c>
      <c r="BA1599" t="s">
        <v>86</v>
      </c>
      <c r="BB1599" t="s">
        <v>86</v>
      </c>
      <c r="BC1599" t="s">
        <v>86</v>
      </c>
      <c r="BD1599" t="s">
        <v>86</v>
      </c>
      <c r="BE1599" t="s">
        <v>86</v>
      </c>
    </row>
    <row r="1600" spans="1:57" x14ac:dyDescent="0.45">
      <c r="A1600" t="s">
        <v>3443</v>
      </c>
      <c r="B1600" t="s">
        <v>77</v>
      </c>
      <c r="C1600" t="s">
        <v>3444</v>
      </c>
      <c r="D1600" t="s">
        <v>79</v>
      </c>
      <c r="E1600" s="2" t="str">
        <f t="shared" ref="E1600:E1607" si="39">HYPERLINK("capsilon://?command=openfolder&amp;siteaddress=FAM.docvelocity-na8.net&amp;folderid=FX37D1B01E-BACC-9B27-98BF-B58A84757F36","FX22039266")</f>
        <v>FX22039266</v>
      </c>
      <c r="F1600" t="s">
        <v>80</v>
      </c>
      <c r="G1600" t="s">
        <v>80</v>
      </c>
      <c r="H1600" t="s">
        <v>81</v>
      </c>
      <c r="I1600" t="s">
        <v>3445</v>
      </c>
      <c r="J1600">
        <v>94</v>
      </c>
      <c r="K1600" t="s">
        <v>83</v>
      </c>
      <c r="L1600" t="s">
        <v>84</v>
      </c>
      <c r="M1600" t="s">
        <v>85</v>
      </c>
      <c r="N1600">
        <v>2</v>
      </c>
      <c r="O1600" s="1">
        <v>44641.707187499997</v>
      </c>
      <c r="P1600" s="1">
        <v>44642.247152777774</v>
      </c>
      <c r="Q1600">
        <v>45692</v>
      </c>
      <c r="R1600">
        <v>961</v>
      </c>
      <c r="S1600" t="b">
        <v>0</v>
      </c>
      <c r="T1600" t="s">
        <v>86</v>
      </c>
      <c r="U1600" t="b">
        <v>0</v>
      </c>
      <c r="V1600" t="s">
        <v>1900</v>
      </c>
      <c r="W1600" s="1">
        <v>44641.732951388891</v>
      </c>
      <c r="X1600">
        <v>415</v>
      </c>
      <c r="Y1600">
        <v>68</v>
      </c>
      <c r="Z1600">
        <v>0</v>
      </c>
      <c r="AA1600">
        <v>68</v>
      </c>
      <c r="AB1600">
        <v>0</v>
      </c>
      <c r="AC1600">
        <v>0</v>
      </c>
      <c r="AD1600">
        <v>26</v>
      </c>
      <c r="AE1600">
        <v>0</v>
      </c>
      <c r="AF1600">
        <v>0</v>
      </c>
      <c r="AG1600">
        <v>0</v>
      </c>
      <c r="AH1600" t="s">
        <v>152</v>
      </c>
      <c r="AI1600" s="1">
        <v>44642.247152777774</v>
      </c>
      <c r="AJ1600">
        <v>495</v>
      </c>
      <c r="AK1600">
        <v>1</v>
      </c>
      <c r="AL1600">
        <v>0</v>
      </c>
      <c r="AM1600">
        <v>1</v>
      </c>
      <c r="AN1600">
        <v>0</v>
      </c>
      <c r="AO1600">
        <v>1</v>
      </c>
      <c r="AP1600">
        <v>25</v>
      </c>
      <c r="AQ1600">
        <v>0</v>
      </c>
      <c r="AR1600">
        <v>0</v>
      </c>
      <c r="AS1600">
        <v>0</v>
      </c>
      <c r="AT1600" t="s">
        <v>86</v>
      </c>
      <c r="AU1600" t="s">
        <v>86</v>
      </c>
      <c r="AV1600" t="s">
        <v>86</v>
      </c>
      <c r="AW1600" t="s">
        <v>86</v>
      </c>
      <c r="AX1600" t="s">
        <v>86</v>
      </c>
      <c r="AY1600" t="s">
        <v>86</v>
      </c>
      <c r="AZ1600" t="s">
        <v>86</v>
      </c>
      <c r="BA1600" t="s">
        <v>86</v>
      </c>
      <c r="BB1600" t="s">
        <v>86</v>
      </c>
      <c r="BC1600" t="s">
        <v>86</v>
      </c>
      <c r="BD1600" t="s">
        <v>86</v>
      </c>
      <c r="BE1600" t="s">
        <v>86</v>
      </c>
    </row>
    <row r="1601" spans="1:57" x14ac:dyDescent="0.45">
      <c r="A1601" t="s">
        <v>3446</v>
      </c>
      <c r="B1601" t="s">
        <v>77</v>
      </c>
      <c r="C1601" t="s">
        <v>3444</v>
      </c>
      <c r="D1601" t="s">
        <v>79</v>
      </c>
      <c r="E1601" s="2" t="str">
        <f t="shared" si="39"/>
        <v>FX22039266</v>
      </c>
      <c r="F1601" t="s">
        <v>80</v>
      </c>
      <c r="G1601" t="s">
        <v>80</v>
      </c>
      <c r="H1601" t="s">
        <v>81</v>
      </c>
      <c r="I1601" t="s">
        <v>3447</v>
      </c>
      <c r="J1601">
        <v>28</v>
      </c>
      <c r="K1601" t="s">
        <v>83</v>
      </c>
      <c r="L1601" t="s">
        <v>84</v>
      </c>
      <c r="M1601" t="s">
        <v>85</v>
      </c>
      <c r="N1601">
        <v>2</v>
      </c>
      <c r="O1601" s="1">
        <v>44641.707662037035</v>
      </c>
      <c r="P1601" s="1">
        <v>44642.247685185182</v>
      </c>
      <c r="Q1601">
        <v>46005</v>
      </c>
      <c r="R1601">
        <v>653</v>
      </c>
      <c r="S1601" t="b">
        <v>0</v>
      </c>
      <c r="T1601" t="s">
        <v>86</v>
      </c>
      <c r="U1601" t="b">
        <v>0</v>
      </c>
      <c r="V1601" t="s">
        <v>1816</v>
      </c>
      <c r="W1601" s="1">
        <v>44641.72934027778</v>
      </c>
      <c r="X1601">
        <v>84</v>
      </c>
      <c r="Y1601">
        <v>21</v>
      </c>
      <c r="Z1601">
        <v>0</v>
      </c>
      <c r="AA1601">
        <v>21</v>
      </c>
      <c r="AB1601">
        <v>0</v>
      </c>
      <c r="AC1601">
        <v>1</v>
      </c>
      <c r="AD1601">
        <v>7</v>
      </c>
      <c r="AE1601">
        <v>0</v>
      </c>
      <c r="AF1601">
        <v>0</v>
      </c>
      <c r="AG1601">
        <v>0</v>
      </c>
      <c r="AH1601" t="s">
        <v>139</v>
      </c>
      <c r="AI1601" s="1">
        <v>44642.247685185182</v>
      </c>
      <c r="AJ1601">
        <v>569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7</v>
      </c>
      <c r="AQ1601">
        <v>0</v>
      </c>
      <c r="AR1601">
        <v>0</v>
      </c>
      <c r="AS1601">
        <v>0</v>
      </c>
      <c r="AT1601" t="s">
        <v>86</v>
      </c>
      <c r="AU1601" t="s">
        <v>86</v>
      </c>
      <c r="AV1601" t="s">
        <v>86</v>
      </c>
      <c r="AW1601" t="s">
        <v>86</v>
      </c>
      <c r="AX1601" t="s">
        <v>86</v>
      </c>
      <c r="AY1601" t="s">
        <v>86</v>
      </c>
      <c r="AZ1601" t="s">
        <v>86</v>
      </c>
      <c r="BA1601" t="s">
        <v>86</v>
      </c>
      <c r="BB1601" t="s">
        <v>86</v>
      </c>
      <c r="BC1601" t="s">
        <v>86</v>
      </c>
      <c r="BD1601" t="s">
        <v>86</v>
      </c>
      <c r="BE1601" t="s">
        <v>86</v>
      </c>
    </row>
    <row r="1602" spans="1:57" x14ac:dyDescent="0.45">
      <c r="A1602" t="s">
        <v>3448</v>
      </c>
      <c r="B1602" t="s">
        <v>77</v>
      </c>
      <c r="C1602" t="s">
        <v>3444</v>
      </c>
      <c r="D1602" t="s">
        <v>79</v>
      </c>
      <c r="E1602" s="2" t="str">
        <f t="shared" si="39"/>
        <v>FX22039266</v>
      </c>
      <c r="F1602" t="s">
        <v>80</v>
      </c>
      <c r="G1602" t="s">
        <v>80</v>
      </c>
      <c r="H1602" t="s">
        <v>81</v>
      </c>
      <c r="I1602" t="s">
        <v>3449</v>
      </c>
      <c r="J1602">
        <v>94</v>
      </c>
      <c r="K1602" t="s">
        <v>83</v>
      </c>
      <c r="L1602" t="s">
        <v>84</v>
      </c>
      <c r="M1602" t="s">
        <v>85</v>
      </c>
      <c r="N1602">
        <v>2</v>
      </c>
      <c r="O1602" s="1">
        <v>44641.707777777781</v>
      </c>
      <c r="P1602" s="1">
        <v>44642.250497685185</v>
      </c>
      <c r="Q1602">
        <v>46322</v>
      </c>
      <c r="R1602">
        <v>569</v>
      </c>
      <c r="S1602" t="b">
        <v>0</v>
      </c>
      <c r="T1602" t="s">
        <v>86</v>
      </c>
      <c r="U1602" t="b">
        <v>0</v>
      </c>
      <c r="V1602" t="s">
        <v>1816</v>
      </c>
      <c r="W1602" s="1">
        <v>44641.732604166667</v>
      </c>
      <c r="X1602">
        <v>281</v>
      </c>
      <c r="Y1602">
        <v>71</v>
      </c>
      <c r="Z1602">
        <v>0</v>
      </c>
      <c r="AA1602">
        <v>71</v>
      </c>
      <c r="AB1602">
        <v>0</v>
      </c>
      <c r="AC1602">
        <v>4</v>
      </c>
      <c r="AD1602">
        <v>23</v>
      </c>
      <c r="AE1602">
        <v>0</v>
      </c>
      <c r="AF1602">
        <v>0</v>
      </c>
      <c r="AG1602">
        <v>0</v>
      </c>
      <c r="AH1602" t="s">
        <v>152</v>
      </c>
      <c r="AI1602" s="1">
        <v>44642.250497685185</v>
      </c>
      <c r="AJ1602">
        <v>288</v>
      </c>
      <c r="AK1602">
        <v>2</v>
      </c>
      <c r="AL1602">
        <v>0</v>
      </c>
      <c r="AM1602">
        <v>2</v>
      </c>
      <c r="AN1602">
        <v>0</v>
      </c>
      <c r="AO1602">
        <v>2</v>
      </c>
      <c r="AP1602">
        <v>21</v>
      </c>
      <c r="AQ1602">
        <v>0</v>
      </c>
      <c r="AR1602">
        <v>0</v>
      </c>
      <c r="AS1602">
        <v>0</v>
      </c>
      <c r="AT1602" t="s">
        <v>86</v>
      </c>
      <c r="AU1602" t="s">
        <v>86</v>
      </c>
      <c r="AV1602" t="s">
        <v>86</v>
      </c>
      <c r="AW1602" t="s">
        <v>86</v>
      </c>
      <c r="AX1602" t="s">
        <v>86</v>
      </c>
      <c r="AY1602" t="s">
        <v>86</v>
      </c>
      <c r="AZ1602" t="s">
        <v>86</v>
      </c>
      <c r="BA1602" t="s">
        <v>86</v>
      </c>
      <c r="BB1602" t="s">
        <v>86</v>
      </c>
      <c r="BC1602" t="s">
        <v>86</v>
      </c>
      <c r="BD1602" t="s">
        <v>86</v>
      </c>
      <c r="BE1602" t="s">
        <v>86</v>
      </c>
    </row>
    <row r="1603" spans="1:57" x14ac:dyDescent="0.45">
      <c r="A1603" t="s">
        <v>3450</v>
      </c>
      <c r="B1603" t="s">
        <v>77</v>
      </c>
      <c r="C1603" t="s">
        <v>3444</v>
      </c>
      <c r="D1603" t="s">
        <v>79</v>
      </c>
      <c r="E1603" s="2" t="str">
        <f t="shared" si="39"/>
        <v>FX22039266</v>
      </c>
      <c r="F1603" t="s">
        <v>80</v>
      </c>
      <c r="G1603" t="s">
        <v>80</v>
      </c>
      <c r="H1603" t="s">
        <v>81</v>
      </c>
      <c r="I1603" t="s">
        <v>3451</v>
      </c>
      <c r="J1603">
        <v>101</v>
      </c>
      <c r="K1603" t="s">
        <v>83</v>
      </c>
      <c r="L1603" t="s">
        <v>84</v>
      </c>
      <c r="M1603" t="s">
        <v>85</v>
      </c>
      <c r="N1603">
        <v>2</v>
      </c>
      <c r="O1603" s="1">
        <v>44641.70789351852</v>
      </c>
      <c r="P1603" s="1">
        <v>44642.2496875</v>
      </c>
      <c r="Q1603">
        <v>46273</v>
      </c>
      <c r="R1603">
        <v>538</v>
      </c>
      <c r="S1603" t="b">
        <v>0</v>
      </c>
      <c r="T1603" t="s">
        <v>86</v>
      </c>
      <c r="U1603" t="b">
        <v>0</v>
      </c>
      <c r="V1603" t="s">
        <v>1816</v>
      </c>
      <c r="W1603" s="1">
        <v>44641.736111111109</v>
      </c>
      <c r="X1603">
        <v>302</v>
      </c>
      <c r="Y1603">
        <v>66</v>
      </c>
      <c r="Z1603">
        <v>0</v>
      </c>
      <c r="AA1603">
        <v>66</v>
      </c>
      <c r="AB1603">
        <v>0</v>
      </c>
      <c r="AC1603">
        <v>3</v>
      </c>
      <c r="AD1603">
        <v>35</v>
      </c>
      <c r="AE1603">
        <v>0</v>
      </c>
      <c r="AF1603">
        <v>0</v>
      </c>
      <c r="AG1603">
        <v>0</v>
      </c>
      <c r="AH1603" t="s">
        <v>113</v>
      </c>
      <c r="AI1603" s="1">
        <v>44642.2496875</v>
      </c>
      <c r="AJ1603">
        <v>212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35</v>
      </c>
      <c r="AQ1603">
        <v>0</v>
      </c>
      <c r="AR1603">
        <v>0</v>
      </c>
      <c r="AS1603">
        <v>0</v>
      </c>
      <c r="AT1603" t="s">
        <v>86</v>
      </c>
      <c r="AU1603" t="s">
        <v>86</v>
      </c>
      <c r="AV1603" t="s">
        <v>86</v>
      </c>
      <c r="AW1603" t="s">
        <v>86</v>
      </c>
      <c r="AX1603" t="s">
        <v>86</v>
      </c>
      <c r="AY1603" t="s">
        <v>86</v>
      </c>
      <c r="AZ1603" t="s">
        <v>86</v>
      </c>
      <c r="BA1603" t="s">
        <v>86</v>
      </c>
      <c r="BB1603" t="s">
        <v>86</v>
      </c>
      <c r="BC1603" t="s">
        <v>86</v>
      </c>
      <c r="BD1603" t="s">
        <v>86</v>
      </c>
      <c r="BE1603" t="s">
        <v>86</v>
      </c>
    </row>
    <row r="1604" spans="1:57" x14ac:dyDescent="0.45">
      <c r="A1604" t="s">
        <v>3452</v>
      </c>
      <c r="B1604" t="s">
        <v>77</v>
      </c>
      <c r="C1604" t="s">
        <v>3444</v>
      </c>
      <c r="D1604" t="s">
        <v>79</v>
      </c>
      <c r="E1604" s="2" t="str">
        <f t="shared" si="39"/>
        <v>FX22039266</v>
      </c>
      <c r="F1604" t="s">
        <v>80</v>
      </c>
      <c r="G1604" t="s">
        <v>80</v>
      </c>
      <c r="H1604" t="s">
        <v>81</v>
      </c>
      <c r="I1604" t="s">
        <v>3453</v>
      </c>
      <c r="J1604">
        <v>101</v>
      </c>
      <c r="K1604" t="s">
        <v>83</v>
      </c>
      <c r="L1604" t="s">
        <v>84</v>
      </c>
      <c r="M1604" t="s">
        <v>85</v>
      </c>
      <c r="N1604">
        <v>2</v>
      </c>
      <c r="O1604" s="1">
        <v>44641.70820601852</v>
      </c>
      <c r="P1604" s="1">
        <v>44642.25677083333</v>
      </c>
      <c r="Q1604">
        <v>46333</v>
      </c>
      <c r="R1604">
        <v>1063</v>
      </c>
      <c r="S1604" t="b">
        <v>0</v>
      </c>
      <c r="T1604" t="s">
        <v>86</v>
      </c>
      <c r="U1604" t="b">
        <v>0</v>
      </c>
      <c r="V1604" t="s">
        <v>1900</v>
      </c>
      <c r="W1604" s="1">
        <v>44641.736250000002</v>
      </c>
      <c r="X1604">
        <v>284</v>
      </c>
      <c r="Y1604">
        <v>63</v>
      </c>
      <c r="Z1604">
        <v>0</v>
      </c>
      <c r="AA1604">
        <v>63</v>
      </c>
      <c r="AB1604">
        <v>0</v>
      </c>
      <c r="AC1604">
        <v>6</v>
      </c>
      <c r="AD1604">
        <v>38</v>
      </c>
      <c r="AE1604">
        <v>0</v>
      </c>
      <c r="AF1604">
        <v>0</v>
      </c>
      <c r="AG1604">
        <v>0</v>
      </c>
      <c r="AH1604" t="s">
        <v>139</v>
      </c>
      <c r="AI1604" s="1">
        <v>44642.25677083333</v>
      </c>
      <c r="AJ1604">
        <v>390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38</v>
      </c>
      <c r="AQ1604">
        <v>0</v>
      </c>
      <c r="AR1604">
        <v>0</v>
      </c>
      <c r="AS1604">
        <v>0</v>
      </c>
      <c r="AT1604" t="s">
        <v>86</v>
      </c>
      <c r="AU1604" t="s">
        <v>86</v>
      </c>
      <c r="AV1604" t="s">
        <v>86</v>
      </c>
      <c r="AW1604" t="s">
        <v>86</v>
      </c>
      <c r="AX1604" t="s">
        <v>86</v>
      </c>
      <c r="AY1604" t="s">
        <v>86</v>
      </c>
      <c r="AZ1604" t="s">
        <v>86</v>
      </c>
      <c r="BA1604" t="s">
        <v>86</v>
      </c>
      <c r="BB1604" t="s">
        <v>86</v>
      </c>
      <c r="BC1604" t="s">
        <v>86</v>
      </c>
      <c r="BD1604" t="s">
        <v>86</v>
      </c>
      <c r="BE1604" t="s">
        <v>86</v>
      </c>
    </row>
    <row r="1605" spans="1:57" x14ac:dyDescent="0.45">
      <c r="A1605" t="s">
        <v>3454</v>
      </c>
      <c r="B1605" t="s">
        <v>77</v>
      </c>
      <c r="C1605" t="s">
        <v>3444</v>
      </c>
      <c r="D1605" t="s">
        <v>79</v>
      </c>
      <c r="E1605" s="2" t="str">
        <f t="shared" si="39"/>
        <v>FX22039266</v>
      </c>
      <c r="F1605" t="s">
        <v>80</v>
      </c>
      <c r="G1605" t="s">
        <v>80</v>
      </c>
      <c r="H1605" t="s">
        <v>81</v>
      </c>
      <c r="I1605" t="s">
        <v>3455</v>
      </c>
      <c r="J1605">
        <v>28</v>
      </c>
      <c r="K1605" t="s">
        <v>83</v>
      </c>
      <c r="L1605" t="s">
        <v>84</v>
      </c>
      <c r="M1605" t="s">
        <v>85</v>
      </c>
      <c r="N1605">
        <v>2</v>
      </c>
      <c r="O1605" s="1">
        <v>44641.708240740743</v>
      </c>
      <c r="P1605" s="1">
        <v>44642.250798611109</v>
      </c>
      <c r="Q1605">
        <v>46625</v>
      </c>
      <c r="R1605">
        <v>252</v>
      </c>
      <c r="S1605" t="b">
        <v>0</v>
      </c>
      <c r="T1605" t="s">
        <v>86</v>
      </c>
      <c r="U1605" t="b">
        <v>0</v>
      </c>
      <c r="V1605" t="s">
        <v>1797</v>
      </c>
      <c r="W1605" s="1">
        <v>44641.73542824074</v>
      </c>
      <c r="X1605">
        <v>157</v>
      </c>
      <c r="Y1605">
        <v>21</v>
      </c>
      <c r="Z1605">
        <v>0</v>
      </c>
      <c r="AA1605">
        <v>21</v>
      </c>
      <c r="AB1605">
        <v>0</v>
      </c>
      <c r="AC1605">
        <v>0</v>
      </c>
      <c r="AD1605">
        <v>7</v>
      </c>
      <c r="AE1605">
        <v>0</v>
      </c>
      <c r="AF1605">
        <v>0</v>
      </c>
      <c r="AG1605">
        <v>0</v>
      </c>
      <c r="AH1605" t="s">
        <v>113</v>
      </c>
      <c r="AI1605" s="1">
        <v>44642.250798611109</v>
      </c>
      <c r="AJ1605">
        <v>95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7</v>
      </c>
      <c r="AQ1605">
        <v>0</v>
      </c>
      <c r="AR1605">
        <v>0</v>
      </c>
      <c r="AS1605">
        <v>0</v>
      </c>
      <c r="AT1605" t="s">
        <v>86</v>
      </c>
      <c r="AU1605" t="s">
        <v>86</v>
      </c>
      <c r="AV1605" t="s">
        <v>86</v>
      </c>
      <c r="AW1605" t="s">
        <v>86</v>
      </c>
      <c r="AX1605" t="s">
        <v>86</v>
      </c>
      <c r="AY1605" t="s">
        <v>86</v>
      </c>
      <c r="AZ1605" t="s">
        <v>86</v>
      </c>
      <c r="BA1605" t="s">
        <v>86</v>
      </c>
      <c r="BB1605" t="s">
        <v>86</v>
      </c>
      <c r="BC1605" t="s">
        <v>86</v>
      </c>
      <c r="BD1605" t="s">
        <v>86</v>
      </c>
      <c r="BE1605" t="s">
        <v>86</v>
      </c>
    </row>
    <row r="1606" spans="1:57" x14ac:dyDescent="0.45">
      <c r="A1606" t="s">
        <v>3456</v>
      </c>
      <c r="B1606" t="s">
        <v>77</v>
      </c>
      <c r="C1606" t="s">
        <v>3444</v>
      </c>
      <c r="D1606" t="s">
        <v>79</v>
      </c>
      <c r="E1606" s="2" t="str">
        <f t="shared" si="39"/>
        <v>FX22039266</v>
      </c>
      <c r="F1606" t="s">
        <v>80</v>
      </c>
      <c r="G1606" t="s">
        <v>80</v>
      </c>
      <c r="H1606" t="s">
        <v>81</v>
      </c>
      <c r="I1606" t="s">
        <v>3457</v>
      </c>
      <c r="J1606">
        <v>28</v>
      </c>
      <c r="K1606" t="s">
        <v>83</v>
      </c>
      <c r="L1606" t="s">
        <v>84</v>
      </c>
      <c r="M1606" t="s">
        <v>85</v>
      </c>
      <c r="N1606">
        <v>2</v>
      </c>
      <c r="O1606" s="1">
        <v>44641.708634259259</v>
      </c>
      <c r="P1606" s="1">
        <v>44642.254780092589</v>
      </c>
      <c r="Q1606">
        <v>46698</v>
      </c>
      <c r="R1606">
        <v>489</v>
      </c>
      <c r="S1606" t="b">
        <v>0</v>
      </c>
      <c r="T1606" t="s">
        <v>86</v>
      </c>
      <c r="U1606" t="b">
        <v>0</v>
      </c>
      <c r="V1606" t="s">
        <v>1895</v>
      </c>
      <c r="W1606" s="1">
        <v>44641.735717592594</v>
      </c>
      <c r="X1606">
        <v>120</v>
      </c>
      <c r="Y1606">
        <v>21</v>
      </c>
      <c r="Z1606">
        <v>0</v>
      </c>
      <c r="AA1606">
        <v>21</v>
      </c>
      <c r="AB1606">
        <v>0</v>
      </c>
      <c r="AC1606">
        <v>2</v>
      </c>
      <c r="AD1606">
        <v>7</v>
      </c>
      <c r="AE1606">
        <v>0</v>
      </c>
      <c r="AF1606">
        <v>0</v>
      </c>
      <c r="AG1606">
        <v>0</v>
      </c>
      <c r="AH1606" t="s">
        <v>152</v>
      </c>
      <c r="AI1606" s="1">
        <v>44642.254780092589</v>
      </c>
      <c r="AJ1606">
        <v>369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7</v>
      </c>
      <c r="AQ1606">
        <v>0</v>
      </c>
      <c r="AR1606">
        <v>0</v>
      </c>
      <c r="AS1606">
        <v>0</v>
      </c>
      <c r="AT1606" t="s">
        <v>86</v>
      </c>
      <c r="AU1606" t="s">
        <v>86</v>
      </c>
      <c r="AV1606" t="s">
        <v>86</v>
      </c>
      <c r="AW1606" t="s">
        <v>86</v>
      </c>
      <c r="AX1606" t="s">
        <v>86</v>
      </c>
      <c r="AY1606" t="s">
        <v>86</v>
      </c>
      <c r="AZ1606" t="s">
        <v>86</v>
      </c>
      <c r="BA1606" t="s">
        <v>86</v>
      </c>
      <c r="BB1606" t="s">
        <v>86</v>
      </c>
      <c r="BC1606" t="s">
        <v>86</v>
      </c>
      <c r="BD1606" t="s">
        <v>86</v>
      </c>
      <c r="BE1606" t="s">
        <v>86</v>
      </c>
    </row>
    <row r="1607" spans="1:57" x14ac:dyDescent="0.45">
      <c r="A1607" t="s">
        <v>3458</v>
      </c>
      <c r="B1607" t="s">
        <v>77</v>
      </c>
      <c r="C1607" t="s">
        <v>3444</v>
      </c>
      <c r="D1607" t="s">
        <v>79</v>
      </c>
      <c r="E1607" s="2" t="str">
        <f t="shared" si="39"/>
        <v>FX22039266</v>
      </c>
      <c r="F1607" t="s">
        <v>80</v>
      </c>
      <c r="G1607" t="s">
        <v>80</v>
      </c>
      <c r="H1607" t="s">
        <v>81</v>
      </c>
      <c r="I1607" t="s">
        <v>3459</v>
      </c>
      <c r="J1607">
        <v>28</v>
      </c>
      <c r="K1607" t="s">
        <v>83</v>
      </c>
      <c r="L1607" t="s">
        <v>84</v>
      </c>
      <c r="M1607" t="s">
        <v>85</v>
      </c>
      <c r="N1607">
        <v>2</v>
      </c>
      <c r="O1607" s="1">
        <v>44641.709050925929</v>
      </c>
      <c r="P1607" s="1">
        <v>44642.25545138889</v>
      </c>
      <c r="Q1607">
        <v>46460</v>
      </c>
      <c r="R1607">
        <v>749</v>
      </c>
      <c r="S1607" t="b">
        <v>0</v>
      </c>
      <c r="T1607" t="s">
        <v>86</v>
      </c>
      <c r="U1607" t="b">
        <v>0</v>
      </c>
      <c r="V1607" t="s">
        <v>1797</v>
      </c>
      <c r="W1607" s="1">
        <v>44641.739282407405</v>
      </c>
      <c r="X1607">
        <v>333</v>
      </c>
      <c r="Y1607">
        <v>21</v>
      </c>
      <c r="Z1607">
        <v>0</v>
      </c>
      <c r="AA1607">
        <v>21</v>
      </c>
      <c r="AB1607">
        <v>0</v>
      </c>
      <c r="AC1607">
        <v>9</v>
      </c>
      <c r="AD1607">
        <v>7</v>
      </c>
      <c r="AE1607">
        <v>0</v>
      </c>
      <c r="AF1607">
        <v>0</v>
      </c>
      <c r="AG1607">
        <v>0</v>
      </c>
      <c r="AH1607" t="s">
        <v>118</v>
      </c>
      <c r="AI1607" s="1">
        <v>44642.25545138889</v>
      </c>
      <c r="AJ1607">
        <v>416</v>
      </c>
      <c r="AK1607">
        <v>1</v>
      </c>
      <c r="AL1607">
        <v>0</v>
      </c>
      <c r="AM1607">
        <v>1</v>
      </c>
      <c r="AN1607">
        <v>0</v>
      </c>
      <c r="AO1607">
        <v>1</v>
      </c>
      <c r="AP1607">
        <v>6</v>
      </c>
      <c r="AQ1607">
        <v>0</v>
      </c>
      <c r="AR1607">
        <v>0</v>
      </c>
      <c r="AS1607">
        <v>0</v>
      </c>
      <c r="AT1607" t="s">
        <v>86</v>
      </c>
      <c r="AU1607" t="s">
        <v>86</v>
      </c>
      <c r="AV1607" t="s">
        <v>86</v>
      </c>
      <c r="AW1607" t="s">
        <v>86</v>
      </c>
      <c r="AX1607" t="s">
        <v>86</v>
      </c>
      <c r="AY1607" t="s">
        <v>86</v>
      </c>
      <c r="AZ1607" t="s">
        <v>86</v>
      </c>
      <c r="BA1607" t="s">
        <v>86</v>
      </c>
      <c r="BB1607" t="s">
        <v>86</v>
      </c>
      <c r="BC1607" t="s">
        <v>86</v>
      </c>
      <c r="BD1607" t="s">
        <v>86</v>
      </c>
      <c r="BE1607" t="s">
        <v>86</v>
      </c>
    </row>
    <row r="1608" spans="1:57" x14ac:dyDescent="0.45">
      <c r="A1608" t="s">
        <v>3460</v>
      </c>
      <c r="B1608" t="s">
        <v>77</v>
      </c>
      <c r="C1608" t="s">
        <v>1911</v>
      </c>
      <c r="D1608" t="s">
        <v>79</v>
      </c>
      <c r="E1608" s="2" t="str">
        <f>HYPERLINK("capsilon://?command=openfolder&amp;siteaddress=FAM.docvelocity-na8.net&amp;folderid=FXFCB999EE-773D-981F-32F6-8DF9C0ACD97C","FX22027434")</f>
        <v>FX22027434</v>
      </c>
      <c r="F1608" t="s">
        <v>80</v>
      </c>
      <c r="G1608" t="s">
        <v>80</v>
      </c>
      <c r="H1608" t="s">
        <v>81</v>
      </c>
      <c r="I1608" t="s">
        <v>3461</v>
      </c>
      <c r="J1608">
        <v>0</v>
      </c>
      <c r="K1608" t="s">
        <v>83</v>
      </c>
      <c r="L1608" t="s">
        <v>84</v>
      </c>
      <c r="M1608" t="s">
        <v>85</v>
      </c>
      <c r="N1608">
        <v>2</v>
      </c>
      <c r="O1608" s="1">
        <v>44621.380162037036</v>
      </c>
      <c r="P1608" s="1">
        <v>44621.669085648151</v>
      </c>
      <c r="Q1608">
        <v>24445</v>
      </c>
      <c r="R1608">
        <v>518</v>
      </c>
      <c r="S1608" t="b">
        <v>0</v>
      </c>
      <c r="T1608" t="s">
        <v>86</v>
      </c>
      <c r="U1608" t="b">
        <v>0</v>
      </c>
      <c r="V1608" t="s">
        <v>139</v>
      </c>
      <c r="W1608" s="1">
        <v>44621.504189814812</v>
      </c>
      <c r="X1608">
        <v>433</v>
      </c>
      <c r="Y1608">
        <v>52</v>
      </c>
      <c r="Z1608">
        <v>0</v>
      </c>
      <c r="AA1608">
        <v>52</v>
      </c>
      <c r="AB1608">
        <v>0</v>
      </c>
      <c r="AC1608">
        <v>13</v>
      </c>
      <c r="AD1608">
        <v>-52</v>
      </c>
      <c r="AE1608">
        <v>0</v>
      </c>
      <c r="AF1608">
        <v>0</v>
      </c>
      <c r="AG1608">
        <v>0</v>
      </c>
      <c r="AH1608" t="s">
        <v>122</v>
      </c>
      <c r="AI1608" s="1">
        <v>44621.669085648151</v>
      </c>
      <c r="AJ1608">
        <v>85</v>
      </c>
      <c r="AK1608">
        <v>2</v>
      </c>
      <c r="AL1608">
        <v>0</v>
      </c>
      <c r="AM1608">
        <v>2</v>
      </c>
      <c r="AN1608">
        <v>0</v>
      </c>
      <c r="AO1608">
        <v>1</v>
      </c>
      <c r="AP1608">
        <v>-54</v>
      </c>
      <c r="AQ1608">
        <v>0</v>
      </c>
      <c r="AR1608">
        <v>0</v>
      </c>
      <c r="AS1608">
        <v>0</v>
      </c>
      <c r="AT1608" t="s">
        <v>86</v>
      </c>
      <c r="AU1608" t="s">
        <v>86</v>
      </c>
      <c r="AV1608" t="s">
        <v>86</v>
      </c>
      <c r="AW1608" t="s">
        <v>86</v>
      </c>
      <c r="AX1608" t="s">
        <v>86</v>
      </c>
      <c r="AY1608" t="s">
        <v>86</v>
      </c>
      <c r="AZ1608" t="s">
        <v>86</v>
      </c>
      <c r="BA1608" t="s">
        <v>86</v>
      </c>
      <c r="BB1608" t="s">
        <v>86</v>
      </c>
      <c r="BC1608" t="s">
        <v>86</v>
      </c>
      <c r="BD1608" t="s">
        <v>86</v>
      </c>
      <c r="BE1608" t="s">
        <v>86</v>
      </c>
    </row>
    <row r="1609" spans="1:57" x14ac:dyDescent="0.45">
      <c r="A1609" t="s">
        <v>3462</v>
      </c>
      <c r="B1609" t="s">
        <v>77</v>
      </c>
      <c r="C1609" t="s">
        <v>1191</v>
      </c>
      <c r="D1609" t="s">
        <v>79</v>
      </c>
      <c r="E1609" s="2" t="str">
        <f>HYPERLINK("capsilon://?command=openfolder&amp;siteaddress=FAM.docvelocity-na8.net&amp;folderid=FXEF927942-B128-2914-D7C3-EFD53B69E940","FX2203728")</f>
        <v>FX2203728</v>
      </c>
      <c r="F1609" t="s">
        <v>80</v>
      </c>
      <c r="G1609" t="s">
        <v>80</v>
      </c>
      <c r="H1609" t="s">
        <v>81</v>
      </c>
      <c r="I1609" t="s">
        <v>3463</v>
      </c>
      <c r="J1609">
        <v>0</v>
      </c>
      <c r="K1609" t="s">
        <v>83</v>
      </c>
      <c r="L1609" t="s">
        <v>84</v>
      </c>
      <c r="M1609" t="s">
        <v>85</v>
      </c>
      <c r="N1609">
        <v>1</v>
      </c>
      <c r="O1609" s="1">
        <v>44622.544212962966</v>
      </c>
      <c r="P1609" s="1">
        <v>44622.550682870373</v>
      </c>
      <c r="Q1609">
        <v>102</v>
      </c>
      <c r="R1609">
        <v>457</v>
      </c>
      <c r="S1609" t="b">
        <v>0</v>
      </c>
      <c r="T1609" t="s">
        <v>86</v>
      </c>
      <c r="U1609" t="b">
        <v>0</v>
      </c>
      <c r="V1609" t="s">
        <v>87</v>
      </c>
      <c r="W1609" s="1">
        <v>44622.550682870373</v>
      </c>
      <c r="X1609">
        <v>264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108</v>
      </c>
      <c r="AF1609">
        <v>0</v>
      </c>
      <c r="AG1609">
        <v>6</v>
      </c>
      <c r="AH1609" t="s">
        <v>86</v>
      </c>
      <c r="AI1609" t="s">
        <v>86</v>
      </c>
      <c r="AJ1609" t="s">
        <v>86</v>
      </c>
      <c r="AK1609" t="s">
        <v>86</v>
      </c>
      <c r="AL1609" t="s">
        <v>86</v>
      </c>
      <c r="AM1609" t="s">
        <v>86</v>
      </c>
      <c r="AN1609" t="s">
        <v>86</v>
      </c>
      <c r="AO1609" t="s">
        <v>86</v>
      </c>
      <c r="AP1609" t="s">
        <v>86</v>
      </c>
      <c r="AQ1609" t="s">
        <v>86</v>
      </c>
      <c r="AR1609" t="s">
        <v>86</v>
      </c>
      <c r="AS1609" t="s">
        <v>86</v>
      </c>
      <c r="AT1609" t="s">
        <v>86</v>
      </c>
      <c r="AU1609" t="s">
        <v>86</v>
      </c>
      <c r="AV1609" t="s">
        <v>86</v>
      </c>
      <c r="AW1609" t="s">
        <v>86</v>
      </c>
      <c r="AX1609" t="s">
        <v>86</v>
      </c>
      <c r="AY1609" t="s">
        <v>86</v>
      </c>
      <c r="AZ1609" t="s">
        <v>86</v>
      </c>
      <c r="BA1609" t="s">
        <v>86</v>
      </c>
      <c r="BB1609" t="s">
        <v>86</v>
      </c>
      <c r="BC1609" t="s">
        <v>86</v>
      </c>
      <c r="BD1609" t="s">
        <v>86</v>
      </c>
      <c r="BE1609" t="s">
        <v>86</v>
      </c>
    </row>
    <row r="1610" spans="1:57" x14ac:dyDescent="0.45">
      <c r="A1610" t="s">
        <v>3464</v>
      </c>
      <c r="B1610" t="s">
        <v>77</v>
      </c>
      <c r="C1610" t="s">
        <v>2063</v>
      </c>
      <c r="D1610" t="s">
        <v>79</v>
      </c>
      <c r="E1610" s="2" t="str">
        <f>HYPERLINK("capsilon://?command=openfolder&amp;siteaddress=FAM.docvelocity-na8.net&amp;folderid=FX929F139C-CF44-F28F-F006-EAB2CFCD4E86","FX22031869")</f>
        <v>FX22031869</v>
      </c>
      <c r="F1610" t="s">
        <v>80</v>
      </c>
      <c r="G1610" t="s">
        <v>80</v>
      </c>
      <c r="H1610" t="s">
        <v>81</v>
      </c>
      <c r="I1610" t="s">
        <v>3465</v>
      </c>
      <c r="J1610">
        <v>0</v>
      </c>
      <c r="K1610" t="s">
        <v>83</v>
      </c>
      <c r="L1610" t="s">
        <v>84</v>
      </c>
      <c r="M1610" t="s">
        <v>85</v>
      </c>
      <c r="N1610">
        <v>2</v>
      </c>
      <c r="O1610" s="1">
        <v>44641.757638888892</v>
      </c>
      <c r="P1610" s="1">
        <v>44642.261979166666</v>
      </c>
      <c r="Q1610">
        <v>41906</v>
      </c>
      <c r="R1610">
        <v>1669</v>
      </c>
      <c r="S1610" t="b">
        <v>0</v>
      </c>
      <c r="T1610" t="s">
        <v>86</v>
      </c>
      <c r="U1610" t="b">
        <v>0</v>
      </c>
      <c r="V1610" t="s">
        <v>1841</v>
      </c>
      <c r="W1610" s="1">
        <v>44641.76734953704</v>
      </c>
      <c r="X1610">
        <v>659</v>
      </c>
      <c r="Y1610">
        <v>37</v>
      </c>
      <c r="Z1610">
        <v>0</v>
      </c>
      <c r="AA1610">
        <v>37</v>
      </c>
      <c r="AB1610">
        <v>0</v>
      </c>
      <c r="AC1610">
        <v>31</v>
      </c>
      <c r="AD1610">
        <v>-37</v>
      </c>
      <c r="AE1610">
        <v>0</v>
      </c>
      <c r="AF1610">
        <v>0</v>
      </c>
      <c r="AG1610">
        <v>0</v>
      </c>
      <c r="AH1610" t="s">
        <v>113</v>
      </c>
      <c r="AI1610" s="1">
        <v>44642.261979166666</v>
      </c>
      <c r="AJ1610">
        <v>550</v>
      </c>
      <c r="AK1610">
        <v>4</v>
      </c>
      <c r="AL1610">
        <v>0</v>
      </c>
      <c r="AM1610">
        <v>4</v>
      </c>
      <c r="AN1610">
        <v>0</v>
      </c>
      <c r="AO1610">
        <v>4</v>
      </c>
      <c r="AP1610">
        <v>-41</v>
      </c>
      <c r="AQ1610">
        <v>0</v>
      </c>
      <c r="AR1610">
        <v>0</v>
      </c>
      <c r="AS1610">
        <v>0</v>
      </c>
      <c r="AT1610" t="s">
        <v>86</v>
      </c>
      <c r="AU1610" t="s">
        <v>86</v>
      </c>
      <c r="AV1610" t="s">
        <v>86</v>
      </c>
      <c r="AW1610" t="s">
        <v>86</v>
      </c>
      <c r="AX1610" t="s">
        <v>86</v>
      </c>
      <c r="AY1610" t="s">
        <v>86</v>
      </c>
      <c r="AZ1610" t="s">
        <v>86</v>
      </c>
      <c r="BA1610" t="s">
        <v>86</v>
      </c>
      <c r="BB1610" t="s">
        <v>86</v>
      </c>
      <c r="BC1610" t="s">
        <v>86</v>
      </c>
      <c r="BD1610" t="s">
        <v>86</v>
      </c>
      <c r="BE1610" t="s">
        <v>86</v>
      </c>
    </row>
    <row r="1611" spans="1:57" x14ac:dyDescent="0.45">
      <c r="A1611" t="s">
        <v>3466</v>
      </c>
      <c r="B1611" t="s">
        <v>77</v>
      </c>
      <c r="C1611" t="s">
        <v>3467</v>
      </c>
      <c r="D1611" t="s">
        <v>79</v>
      </c>
      <c r="E1611" s="2" t="str">
        <f>HYPERLINK("capsilon://?command=openfolder&amp;siteaddress=FAM.docvelocity-na8.net&amp;folderid=FX5C8B99F6-3CEA-E5CA-12C9-79F6BDBA2DA6","FX22038774")</f>
        <v>FX22038774</v>
      </c>
      <c r="F1611" t="s">
        <v>80</v>
      </c>
      <c r="G1611" t="s">
        <v>80</v>
      </c>
      <c r="H1611" t="s">
        <v>81</v>
      </c>
      <c r="I1611" t="s">
        <v>3468</v>
      </c>
      <c r="J1611">
        <v>61</v>
      </c>
      <c r="K1611" t="s">
        <v>83</v>
      </c>
      <c r="L1611" t="s">
        <v>84</v>
      </c>
      <c r="M1611" t="s">
        <v>85</v>
      </c>
      <c r="N1611">
        <v>2</v>
      </c>
      <c r="O1611" s="1">
        <v>44641.761099537034</v>
      </c>
      <c r="P1611" s="1">
        <v>44642.257997685185</v>
      </c>
      <c r="Q1611">
        <v>42416</v>
      </c>
      <c r="R1611">
        <v>516</v>
      </c>
      <c r="S1611" t="b">
        <v>0</v>
      </c>
      <c r="T1611" t="s">
        <v>86</v>
      </c>
      <c r="U1611" t="b">
        <v>0</v>
      </c>
      <c r="V1611" t="s">
        <v>1797</v>
      </c>
      <c r="W1611" s="1">
        <v>44641.764421296299</v>
      </c>
      <c r="X1611">
        <v>238</v>
      </c>
      <c r="Y1611">
        <v>56</v>
      </c>
      <c r="Z1611">
        <v>0</v>
      </c>
      <c r="AA1611">
        <v>56</v>
      </c>
      <c r="AB1611">
        <v>0</v>
      </c>
      <c r="AC1611">
        <v>4</v>
      </c>
      <c r="AD1611">
        <v>5</v>
      </c>
      <c r="AE1611">
        <v>0</v>
      </c>
      <c r="AF1611">
        <v>0</v>
      </c>
      <c r="AG1611">
        <v>0</v>
      </c>
      <c r="AH1611" t="s">
        <v>152</v>
      </c>
      <c r="AI1611" s="1">
        <v>44642.257997685185</v>
      </c>
      <c r="AJ1611">
        <v>278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5</v>
      </c>
      <c r="AQ1611">
        <v>0</v>
      </c>
      <c r="AR1611">
        <v>0</v>
      </c>
      <c r="AS1611">
        <v>0</v>
      </c>
      <c r="AT1611" t="s">
        <v>86</v>
      </c>
      <c r="AU1611" t="s">
        <v>86</v>
      </c>
      <c r="AV1611" t="s">
        <v>86</v>
      </c>
      <c r="AW1611" t="s">
        <v>86</v>
      </c>
      <c r="AX1611" t="s">
        <v>86</v>
      </c>
      <c r="AY1611" t="s">
        <v>86</v>
      </c>
      <c r="AZ1611" t="s">
        <v>86</v>
      </c>
      <c r="BA1611" t="s">
        <v>86</v>
      </c>
      <c r="BB1611" t="s">
        <v>86</v>
      </c>
      <c r="BC1611" t="s">
        <v>86</v>
      </c>
      <c r="BD1611" t="s">
        <v>86</v>
      </c>
      <c r="BE1611" t="s">
        <v>86</v>
      </c>
    </row>
    <row r="1612" spans="1:57" x14ac:dyDescent="0.45">
      <c r="A1612" t="s">
        <v>3469</v>
      </c>
      <c r="B1612" t="s">
        <v>77</v>
      </c>
      <c r="C1612" t="s">
        <v>3467</v>
      </c>
      <c r="D1612" t="s">
        <v>79</v>
      </c>
      <c r="E1612" s="2" t="str">
        <f>HYPERLINK("capsilon://?command=openfolder&amp;siteaddress=FAM.docvelocity-na8.net&amp;folderid=FX5C8B99F6-3CEA-E5CA-12C9-79F6BDBA2DA6","FX22038774")</f>
        <v>FX22038774</v>
      </c>
      <c r="F1612" t="s">
        <v>80</v>
      </c>
      <c r="G1612" t="s">
        <v>80</v>
      </c>
      <c r="H1612" t="s">
        <v>81</v>
      </c>
      <c r="I1612" t="s">
        <v>3470</v>
      </c>
      <c r="J1612">
        <v>56</v>
      </c>
      <c r="K1612" t="s">
        <v>83</v>
      </c>
      <c r="L1612" t="s">
        <v>84</v>
      </c>
      <c r="M1612" t="s">
        <v>85</v>
      </c>
      <c r="N1612">
        <v>2</v>
      </c>
      <c r="O1612" s="1">
        <v>44641.762615740743</v>
      </c>
      <c r="P1612" s="1">
        <v>44642.258877314816</v>
      </c>
      <c r="Q1612">
        <v>42179</v>
      </c>
      <c r="R1612">
        <v>698</v>
      </c>
      <c r="S1612" t="b">
        <v>0</v>
      </c>
      <c r="T1612" t="s">
        <v>86</v>
      </c>
      <c r="U1612" t="b">
        <v>0</v>
      </c>
      <c r="V1612" t="s">
        <v>2088</v>
      </c>
      <c r="W1612" s="1">
        <v>44641.767372685186</v>
      </c>
      <c r="X1612">
        <v>403</v>
      </c>
      <c r="Y1612">
        <v>36</v>
      </c>
      <c r="Z1612">
        <v>0</v>
      </c>
      <c r="AA1612">
        <v>36</v>
      </c>
      <c r="AB1612">
        <v>0</v>
      </c>
      <c r="AC1612">
        <v>4</v>
      </c>
      <c r="AD1612">
        <v>20</v>
      </c>
      <c r="AE1612">
        <v>0</v>
      </c>
      <c r="AF1612">
        <v>0</v>
      </c>
      <c r="AG1612">
        <v>0</v>
      </c>
      <c r="AH1612" t="s">
        <v>118</v>
      </c>
      <c r="AI1612" s="1">
        <v>44642.258877314816</v>
      </c>
      <c r="AJ1612">
        <v>295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20</v>
      </c>
      <c r="AQ1612">
        <v>0</v>
      </c>
      <c r="AR1612">
        <v>0</v>
      </c>
      <c r="AS1612">
        <v>0</v>
      </c>
      <c r="AT1612" t="s">
        <v>86</v>
      </c>
      <c r="AU1612" t="s">
        <v>86</v>
      </c>
      <c r="AV1612" t="s">
        <v>86</v>
      </c>
      <c r="AW1612" t="s">
        <v>86</v>
      </c>
      <c r="AX1612" t="s">
        <v>86</v>
      </c>
      <c r="AY1612" t="s">
        <v>86</v>
      </c>
      <c r="AZ1612" t="s">
        <v>86</v>
      </c>
      <c r="BA1612" t="s">
        <v>86</v>
      </c>
      <c r="BB1612" t="s">
        <v>86</v>
      </c>
      <c r="BC1612" t="s">
        <v>86</v>
      </c>
      <c r="BD1612" t="s">
        <v>86</v>
      </c>
      <c r="BE1612" t="s">
        <v>86</v>
      </c>
    </row>
    <row r="1613" spans="1:57" x14ac:dyDescent="0.45">
      <c r="A1613" t="s">
        <v>3471</v>
      </c>
      <c r="B1613" t="s">
        <v>77</v>
      </c>
      <c r="C1613" t="s">
        <v>3405</v>
      </c>
      <c r="D1613" t="s">
        <v>79</v>
      </c>
      <c r="E1613" s="2" t="str">
        <f>HYPERLINK("capsilon://?command=openfolder&amp;siteaddress=FAM.docvelocity-na8.net&amp;folderid=FX55734235-7E80-A583-BB85-0E45F7990A30","FX2203106")</f>
        <v>FX2203106</v>
      </c>
      <c r="F1613" t="s">
        <v>80</v>
      </c>
      <c r="G1613" t="s">
        <v>80</v>
      </c>
      <c r="H1613" t="s">
        <v>81</v>
      </c>
      <c r="I1613" t="s">
        <v>3406</v>
      </c>
      <c r="J1613">
        <v>0</v>
      </c>
      <c r="K1613" t="s">
        <v>83</v>
      </c>
      <c r="L1613" t="s">
        <v>84</v>
      </c>
      <c r="M1613" t="s">
        <v>85</v>
      </c>
      <c r="N1613">
        <v>2</v>
      </c>
      <c r="O1613" s="1">
        <v>44622.547789351855</v>
      </c>
      <c r="P1613" s="1">
        <v>44622.651956018519</v>
      </c>
      <c r="Q1613">
        <v>5153</v>
      </c>
      <c r="R1613">
        <v>3847</v>
      </c>
      <c r="S1613" t="b">
        <v>0</v>
      </c>
      <c r="T1613" t="s">
        <v>86</v>
      </c>
      <c r="U1613" t="b">
        <v>1</v>
      </c>
      <c r="V1613" t="s">
        <v>152</v>
      </c>
      <c r="W1613" s="1">
        <v>44622.57671296296</v>
      </c>
      <c r="X1613">
        <v>2489</v>
      </c>
      <c r="Y1613">
        <v>105</v>
      </c>
      <c r="Z1613">
        <v>0</v>
      </c>
      <c r="AA1613">
        <v>105</v>
      </c>
      <c r="AB1613">
        <v>54</v>
      </c>
      <c r="AC1613">
        <v>92</v>
      </c>
      <c r="AD1613">
        <v>-105</v>
      </c>
      <c r="AE1613">
        <v>0</v>
      </c>
      <c r="AF1613">
        <v>0</v>
      </c>
      <c r="AG1613">
        <v>0</v>
      </c>
      <c r="AH1613" t="s">
        <v>92</v>
      </c>
      <c r="AI1613" s="1">
        <v>44622.651956018519</v>
      </c>
      <c r="AJ1613">
        <v>1358</v>
      </c>
      <c r="AK1613">
        <v>6</v>
      </c>
      <c r="AL1613">
        <v>0</v>
      </c>
      <c r="AM1613">
        <v>6</v>
      </c>
      <c r="AN1613">
        <v>54</v>
      </c>
      <c r="AO1613">
        <v>6</v>
      </c>
      <c r="AP1613">
        <v>-111</v>
      </c>
      <c r="AQ1613">
        <v>0</v>
      </c>
      <c r="AR1613">
        <v>0</v>
      </c>
      <c r="AS1613">
        <v>0</v>
      </c>
      <c r="AT1613" t="s">
        <v>86</v>
      </c>
      <c r="AU1613" t="s">
        <v>86</v>
      </c>
      <c r="AV1613" t="s">
        <v>86</v>
      </c>
      <c r="AW1613" t="s">
        <v>86</v>
      </c>
      <c r="AX1613" t="s">
        <v>86</v>
      </c>
      <c r="AY1613" t="s">
        <v>86</v>
      </c>
      <c r="AZ1613" t="s">
        <v>86</v>
      </c>
      <c r="BA1613" t="s">
        <v>86</v>
      </c>
      <c r="BB1613" t="s">
        <v>86</v>
      </c>
      <c r="BC1613" t="s">
        <v>86</v>
      </c>
      <c r="BD1613" t="s">
        <v>86</v>
      </c>
      <c r="BE1613" t="s">
        <v>86</v>
      </c>
    </row>
    <row r="1614" spans="1:57" x14ac:dyDescent="0.45">
      <c r="A1614" t="s">
        <v>3472</v>
      </c>
      <c r="B1614" t="s">
        <v>77</v>
      </c>
      <c r="C1614" t="s">
        <v>3473</v>
      </c>
      <c r="D1614" t="s">
        <v>79</v>
      </c>
      <c r="E1614" s="2" t="str">
        <f>HYPERLINK("capsilon://?command=openfolder&amp;siteaddress=FAM.docvelocity-na8.net&amp;folderid=FXBA2B2DEC-2077-55EF-E184-DF5DEA6673D2","FX22039362")</f>
        <v>FX22039362</v>
      </c>
      <c r="F1614" t="s">
        <v>80</v>
      </c>
      <c r="G1614" t="s">
        <v>80</v>
      </c>
      <c r="H1614" t="s">
        <v>81</v>
      </c>
      <c r="I1614" t="s">
        <v>3474</v>
      </c>
      <c r="J1614">
        <v>249</v>
      </c>
      <c r="K1614" t="s">
        <v>83</v>
      </c>
      <c r="L1614" t="s">
        <v>84</v>
      </c>
      <c r="M1614" t="s">
        <v>85</v>
      </c>
      <c r="N1614">
        <v>1</v>
      </c>
      <c r="O1614" s="1">
        <v>44641.771296296298</v>
      </c>
      <c r="P1614" s="1">
        <v>44641.833344907405</v>
      </c>
      <c r="Q1614">
        <v>4468</v>
      </c>
      <c r="R1614">
        <v>893</v>
      </c>
      <c r="S1614" t="b">
        <v>0</v>
      </c>
      <c r="T1614" t="s">
        <v>86</v>
      </c>
      <c r="U1614" t="b">
        <v>0</v>
      </c>
      <c r="V1614" t="s">
        <v>815</v>
      </c>
      <c r="W1614" s="1">
        <v>44641.833344907405</v>
      </c>
      <c r="X1614">
        <v>633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249</v>
      </c>
      <c r="AE1614">
        <v>225</v>
      </c>
      <c r="AF1614">
        <v>0</v>
      </c>
      <c r="AG1614">
        <v>6</v>
      </c>
      <c r="AH1614" t="s">
        <v>86</v>
      </c>
      <c r="AI1614" t="s">
        <v>86</v>
      </c>
      <c r="AJ1614" t="s">
        <v>86</v>
      </c>
      <c r="AK1614" t="s">
        <v>86</v>
      </c>
      <c r="AL1614" t="s">
        <v>86</v>
      </c>
      <c r="AM1614" t="s">
        <v>86</v>
      </c>
      <c r="AN1614" t="s">
        <v>86</v>
      </c>
      <c r="AO1614" t="s">
        <v>86</v>
      </c>
      <c r="AP1614" t="s">
        <v>86</v>
      </c>
      <c r="AQ1614" t="s">
        <v>86</v>
      </c>
      <c r="AR1614" t="s">
        <v>86</v>
      </c>
      <c r="AS1614" t="s">
        <v>86</v>
      </c>
      <c r="AT1614" t="s">
        <v>86</v>
      </c>
      <c r="AU1614" t="s">
        <v>86</v>
      </c>
      <c r="AV1614" t="s">
        <v>86</v>
      </c>
      <c r="AW1614" t="s">
        <v>86</v>
      </c>
      <c r="AX1614" t="s">
        <v>86</v>
      </c>
      <c r="AY1614" t="s">
        <v>86</v>
      </c>
      <c r="AZ1614" t="s">
        <v>86</v>
      </c>
      <c r="BA1614" t="s">
        <v>86</v>
      </c>
      <c r="BB1614" t="s">
        <v>86</v>
      </c>
      <c r="BC1614" t="s">
        <v>86</v>
      </c>
      <c r="BD1614" t="s">
        <v>86</v>
      </c>
      <c r="BE1614" t="s">
        <v>86</v>
      </c>
    </row>
    <row r="1615" spans="1:57" x14ac:dyDescent="0.45">
      <c r="A1615" t="s">
        <v>3475</v>
      </c>
      <c r="B1615" t="s">
        <v>77</v>
      </c>
      <c r="C1615" t="s">
        <v>866</v>
      </c>
      <c r="D1615" t="s">
        <v>79</v>
      </c>
      <c r="E1615" s="2" t="str">
        <f>HYPERLINK("capsilon://?command=openfolder&amp;siteaddress=FAM.docvelocity-na8.net&amp;folderid=FXD2B1F276-B5C6-0F64-84A1-FD7F10346D2A","FX220212811")</f>
        <v>FX220212811</v>
      </c>
      <c r="F1615" t="s">
        <v>80</v>
      </c>
      <c r="G1615" t="s">
        <v>80</v>
      </c>
      <c r="H1615" t="s">
        <v>81</v>
      </c>
      <c r="I1615" t="s">
        <v>3476</v>
      </c>
      <c r="J1615">
        <v>0</v>
      </c>
      <c r="K1615" t="s">
        <v>83</v>
      </c>
      <c r="L1615" t="s">
        <v>84</v>
      </c>
      <c r="M1615" t="s">
        <v>85</v>
      </c>
      <c r="N1615">
        <v>2</v>
      </c>
      <c r="O1615" s="1">
        <v>44622.549398148149</v>
      </c>
      <c r="P1615" s="1">
        <v>44622.771493055552</v>
      </c>
      <c r="Q1615">
        <v>18816</v>
      </c>
      <c r="R1615">
        <v>373</v>
      </c>
      <c r="S1615" t="b">
        <v>0</v>
      </c>
      <c r="T1615" t="s">
        <v>86</v>
      </c>
      <c r="U1615" t="b">
        <v>0</v>
      </c>
      <c r="V1615" t="s">
        <v>116</v>
      </c>
      <c r="W1615" s="1">
        <v>44622.553506944445</v>
      </c>
      <c r="X1615">
        <v>210</v>
      </c>
      <c r="Y1615">
        <v>9</v>
      </c>
      <c r="Z1615">
        <v>0</v>
      </c>
      <c r="AA1615">
        <v>9</v>
      </c>
      <c r="AB1615">
        <v>0</v>
      </c>
      <c r="AC1615">
        <v>3</v>
      </c>
      <c r="AD1615">
        <v>-9</v>
      </c>
      <c r="AE1615">
        <v>0</v>
      </c>
      <c r="AF1615">
        <v>0</v>
      </c>
      <c r="AG1615">
        <v>0</v>
      </c>
      <c r="AH1615" t="s">
        <v>106</v>
      </c>
      <c r="AI1615" s="1">
        <v>44622.771493055552</v>
      </c>
      <c r="AJ1615">
        <v>155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-9</v>
      </c>
      <c r="AQ1615">
        <v>0</v>
      </c>
      <c r="AR1615">
        <v>0</v>
      </c>
      <c r="AS1615">
        <v>0</v>
      </c>
      <c r="AT1615" t="s">
        <v>86</v>
      </c>
      <c r="AU1615" t="s">
        <v>86</v>
      </c>
      <c r="AV1615" t="s">
        <v>86</v>
      </c>
      <c r="AW1615" t="s">
        <v>86</v>
      </c>
      <c r="AX1615" t="s">
        <v>86</v>
      </c>
      <c r="AY1615" t="s">
        <v>86</v>
      </c>
      <c r="AZ1615" t="s">
        <v>86</v>
      </c>
      <c r="BA1615" t="s">
        <v>86</v>
      </c>
      <c r="BB1615" t="s">
        <v>86</v>
      </c>
      <c r="BC1615" t="s">
        <v>86</v>
      </c>
      <c r="BD1615" t="s">
        <v>86</v>
      </c>
      <c r="BE1615" t="s">
        <v>86</v>
      </c>
    </row>
    <row r="1616" spans="1:57" x14ac:dyDescent="0.45">
      <c r="A1616" t="s">
        <v>3477</v>
      </c>
      <c r="B1616" t="s">
        <v>77</v>
      </c>
      <c r="C1616" t="s">
        <v>866</v>
      </c>
      <c r="D1616" t="s">
        <v>79</v>
      </c>
      <c r="E1616" s="2" t="str">
        <f>HYPERLINK("capsilon://?command=openfolder&amp;siteaddress=FAM.docvelocity-na8.net&amp;folderid=FXD2B1F276-B5C6-0F64-84A1-FD7F10346D2A","FX220212811")</f>
        <v>FX220212811</v>
      </c>
      <c r="F1616" t="s">
        <v>80</v>
      </c>
      <c r="G1616" t="s">
        <v>80</v>
      </c>
      <c r="H1616" t="s">
        <v>81</v>
      </c>
      <c r="I1616" t="s">
        <v>3478</v>
      </c>
      <c r="J1616">
        <v>0</v>
      </c>
      <c r="K1616" t="s">
        <v>83</v>
      </c>
      <c r="L1616" t="s">
        <v>84</v>
      </c>
      <c r="M1616" t="s">
        <v>85</v>
      </c>
      <c r="N1616">
        <v>2</v>
      </c>
      <c r="O1616" s="1">
        <v>44622.549675925926</v>
      </c>
      <c r="P1616" s="1">
        <v>44622.775138888886</v>
      </c>
      <c r="Q1616">
        <v>19039</v>
      </c>
      <c r="R1616">
        <v>441</v>
      </c>
      <c r="S1616" t="b">
        <v>0</v>
      </c>
      <c r="T1616" t="s">
        <v>86</v>
      </c>
      <c r="U1616" t="b">
        <v>0</v>
      </c>
      <c r="V1616" t="s">
        <v>116</v>
      </c>
      <c r="W1616" s="1">
        <v>44622.558958333335</v>
      </c>
      <c r="X1616">
        <v>120</v>
      </c>
      <c r="Y1616">
        <v>9</v>
      </c>
      <c r="Z1616">
        <v>0</v>
      </c>
      <c r="AA1616">
        <v>9</v>
      </c>
      <c r="AB1616">
        <v>0</v>
      </c>
      <c r="AC1616">
        <v>3</v>
      </c>
      <c r="AD1616">
        <v>-9</v>
      </c>
      <c r="AE1616">
        <v>0</v>
      </c>
      <c r="AF1616">
        <v>0</v>
      </c>
      <c r="AG1616">
        <v>0</v>
      </c>
      <c r="AH1616" t="s">
        <v>106</v>
      </c>
      <c r="AI1616" s="1">
        <v>44622.775138888886</v>
      </c>
      <c r="AJ1616">
        <v>314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-9</v>
      </c>
      <c r="AQ1616">
        <v>0</v>
      </c>
      <c r="AR1616">
        <v>0</v>
      </c>
      <c r="AS1616">
        <v>0</v>
      </c>
      <c r="AT1616" t="s">
        <v>86</v>
      </c>
      <c r="AU1616" t="s">
        <v>86</v>
      </c>
      <c r="AV1616" t="s">
        <v>86</v>
      </c>
      <c r="AW1616" t="s">
        <v>86</v>
      </c>
      <c r="AX1616" t="s">
        <v>86</v>
      </c>
      <c r="AY1616" t="s">
        <v>86</v>
      </c>
      <c r="AZ1616" t="s">
        <v>86</v>
      </c>
      <c r="BA1616" t="s">
        <v>86</v>
      </c>
      <c r="BB1616" t="s">
        <v>86</v>
      </c>
      <c r="BC1616" t="s">
        <v>86</v>
      </c>
      <c r="BD1616" t="s">
        <v>86</v>
      </c>
      <c r="BE1616" t="s">
        <v>86</v>
      </c>
    </row>
    <row r="1617" spans="1:57" x14ac:dyDescent="0.45">
      <c r="A1617" t="s">
        <v>3479</v>
      </c>
      <c r="B1617" t="s">
        <v>77</v>
      </c>
      <c r="C1617" t="s">
        <v>3480</v>
      </c>
      <c r="D1617" t="s">
        <v>79</v>
      </c>
      <c r="E1617" s="2" t="str">
        <f>HYPERLINK("capsilon://?command=openfolder&amp;siteaddress=FAM.docvelocity-na8.net&amp;folderid=FXC48E9436-4C34-1745-E62D-E00390C9FEDB","FX22038766")</f>
        <v>FX22038766</v>
      </c>
      <c r="F1617" t="s">
        <v>80</v>
      </c>
      <c r="G1617" t="s">
        <v>80</v>
      </c>
      <c r="H1617" t="s">
        <v>81</v>
      </c>
      <c r="I1617" t="s">
        <v>3481</v>
      </c>
      <c r="J1617">
        <v>130</v>
      </c>
      <c r="K1617" t="s">
        <v>83</v>
      </c>
      <c r="L1617" t="s">
        <v>84</v>
      </c>
      <c r="M1617" t="s">
        <v>85</v>
      </c>
      <c r="N1617">
        <v>2</v>
      </c>
      <c r="O1617" s="1">
        <v>44641.780439814815</v>
      </c>
      <c r="P1617" s="1">
        <v>44642.265486111108</v>
      </c>
      <c r="Q1617">
        <v>40236</v>
      </c>
      <c r="R1617">
        <v>1672</v>
      </c>
      <c r="S1617" t="b">
        <v>0</v>
      </c>
      <c r="T1617" t="s">
        <v>86</v>
      </c>
      <c r="U1617" t="b">
        <v>0</v>
      </c>
      <c r="V1617" t="s">
        <v>1841</v>
      </c>
      <c r="W1617" s="1">
        <v>44641.792187500003</v>
      </c>
      <c r="X1617">
        <v>1010</v>
      </c>
      <c r="Y1617">
        <v>52</v>
      </c>
      <c r="Z1617">
        <v>0</v>
      </c>
      <c r="AA1617">
        <v>52</v>
      </c>
      <c r="AB1617">
        <v>54</v>
      </c>
      <c r="AC1617">
        <v>33</v>
      </c>
      <c r="AD1617">
        <v>78</v>
      </c>
      <c r="AE1617">
        <v>0</v>
      </c>
      <c r="AF1617">
        <v>0</v>
      </c>
      <c r="AG1617">
        <v>0</v>
      </c>
      <c r="AH1617" t="s">
        <v>152</v>
      </c>
      <c r="AI1617" s="1">
        <v>44642.265486111108</v>
      </c>
      <c r="AJ1617">
        <v>340</v>
      </c>
      <c r="AK1617">
        <v>3</v>
      </c>
      <c r="AL1617">
        <v>0</v>
      </c>
      <c r="AM1617">
        <v>3</v>
      </c>
      <c r="AN1617">
        <v>54</v>
      </c>
      <c r="AO1617">
        <v>3</v>
      </c>
      <c r="AP1617">
        <v>75</v>
      </c>
      <c r="AQ1617">
        <v>0</v>
      </c>
      <c r="AR1617">
        <v>0</v>
      </c>
      <c r="AS1617">
        <v>0</v>
      </c>
      <c r="AT1617" t="s">
        <v>86</v>
      </c>
      <c r="AU1617" t="s">
        <v>86</v>
      </c>
      <c r="AV1617" t="s">
        <v>86</v>
      </c>
      <c r="AW1617" t="s">
        <v>86</v>
      </c>
      <c r="AX1617" t="s">
        <v>86</v>
      </c>
      <c r="AY1617" t="s">
        <v>86</v>
      </c>
      <c r="AZ1617" t="s">
        <v>86</v>
      </c>
      <c r="BA1617" t="s">
        <v>86</v>
      </c>
      <c r="BB1617" t="s">
        <v>86</v>
      </c>
      <c r="BC1617" t="s">
        <v>86</v>
      </c>
      <c r="BD1617" t="s">
        <v>86</v>
      </c>
      <c r="BE1617" t="s">
        <v>86</v>
      </c>
    </row>
    <row r="1618" spans="1:57" x14ac:dyDescent="0.45">
      <c r="A1618" t="s">
        <v>3482</v>
      </c>
      <c r="B1618" t="s">
        <v>77</v>
      </c>
      <c r="C1618" t="s">
        <v>3483</v>
      </c>
      <c r="D1618" t="s">
        <v>79</v>
      </c>
      <c r="E1618" s="2" t="str">
        <f>HYPERLINK("capsilon://?command=openfolder&amp;siteaddress=FAM.docvelocity-na8.net&amp;folderid=FX9F393A07-A05C-A1CC-DE96-23A1FED9B56A","FX22038620")</f>
        <v>FX22038620</v>
      </c>
      <c r="F1618" t="s">
        <v>80</v>
      </c>
      <c r="G1618" t="s">
        <v>80</v>
      </c>
      <c r="H1618" t="s">
        <v>81</v>
      </c>
      <c r="I1618" t="s">
        <v>3484</v>
      </c>
      <c r="J1618">
        <v>56</v>
      </c>
      <c r="K1618" t="s">
        <v>83</v>
      </c>
      <c r="L1618" t="s">
        <v>84</v>
      </c>
      <c r="M1618" t="s">
        <v>85</v>
      </c>
      <c r="N1618">
        <v>2</v>
      </c>
      <c r="O1618" s="1">
        <v>44641.783402777779</v>
      </c>
      <c r="P1618" s="1">
        <v>44642.265636574077</v>
      </c>
      <c r="Q1618">
        <v>40639</v>
      </c>
      <c r="R1618">
        <v>1026</v>
      </c>
      <c r="S1618" t="b">
        <v>0</v>
      </c>
      <c r="T1618" t="s">
        <v>86</v>
      </c>
      <c r="U1618" t="b">
        <v>0</v>
      </c>
      <c r="V1618" t="s">
        <v>1900</v>
      </c>
      <c r="W1618" s="1">
        <v>44641.788877314815</v>
      </c>
      <c r="X1618">
        <v>443</v>
      </c>
      <c r="Y1618">
        <v>42</v>
      </c>
      <c r="Z1618">
        <v>0</v>
      </c>
      <c r="AA1618">
        <v>42</v>
      </c>
      <c r="AB1618">
        <v>0</v>
      </c>
      <c r="AC1618">
        <v>3</v>
      </c>
      <c r="AD1618">
        <v>14</v>
      </c>
      <c r="AE1618">
        <v>0</v>
      </c>
      <c r="AF1618">
        <v>0</v>
      </c>
      <c r="AG1618">
        <v>0</v>
      </c>
      <c r="AH1618" t="s">
        <v>118</v>
      </c>
      <c r="AI1618" s="1">
        <v>44642.265636574077</v>
      </c>
      <c r="AJ1618">
        <v>583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14</v>
      </c>
      <c r="AQ1618">
        <v>0</v>
      </c>
      <c r="AR1618">
        <v>0</v>
      </c>
      <c r="AS1618">
        <v>0</v>
      </c>
      <c r="AT1618" t="s">
        <v>86</v>
      </c>
      <c r="AU1618" t="s">
        <v>86</v>
      </c>
      <c r="AV1618" t="s">
        <v>86</v>
      </c>
      <c r="AW1618" t="s">
        <v>86</v>
      </c>
      <c r="AX1618" t="s">
        <v>86</v>
      </c>
      <c r="AY1618" t="s">
        <v>86</v>
      </c>
      <c r="AZ1618" t="s">
        <v>86</v>
      </c>
      <c r="BA1618" t="s">
        <v>86</v>
      </c>
      <c r="BB1618" t="s">
        <v>86</v>
      </c>
      <c r="BC1618" t="s">
        <v>86</v>
      </c>
      <c r="BD1618" t="s">
        <v>86</v>
      </c>
      <c r="BE1618" t="s">
        <v>86</v>
      </c>
    </row>
    <row r="1619" spans="1:57" x14ac:dyDescent="0.45">
      <c r="A1619" t="s">
        <v>3485</v>
      </c>
      <c r="B1619" t="s">
        <v>77</v>
      </c>
      <c r="C1619" t="s">
        <v>3408</v>
      </c>
      <c r="D1619" t="s">
        <v>79</v>
      </c>
      <c r="E1619" s="2" t="str">
        <f>HYPERLINK("capsilon://?command=openfolder&amp;siteaddress=FAM.docvelocity-na8.net&amp;folderid=FX7BB9E292-A6D2-9B24-2E2C-9DB4BD16E697","FX22038398")</f>
        <v>FX22038398</v>
      </c>
      <c r="F1619" t="s">
        <v>80</v>
      </c>
      <c r="G1619" t="s">
        <v>80</v>
      </c>
      <c r="H1619" t="s">
        <v>81</v>
      </c>
      <c r="I1619" t="s">
        <v>3417</v>
      </c>
      <c r="J1619">
        <v>172</v>
      </c>
      <c r="K1619" t="s">
        <v>83</v>
      </c>
      <c r="L1619" t="s">
        <v>84</v>
      </c>
      <c r="M1619" t="s">
        <v>85</v>
      </c>
      <c r="N1619">
        <v>2</v>
      </c>
      <c r="O1619" s="1">
        <v>44641.796342592592</v>
      </c>
      <c r="P1619" s="1">
        <v>44642.22074074074</v>
      </c>
      <c r="Q1619">
        <v>32922</v>
      </c>
      <c r="R1619">
        <v>3746</v>
      </c>
      <c r="S1619" t="b">
        <v>0</v>
      </c>
      <c r="T1619" t="s">
        <v>86</v>
      </c>
      <c r="U1619" t="b">
        <v>1</v>
      </c>
      <c r="V1619" t="s">
        <v>1780</v>
      </c>
      <c r="W1619" s="1">
        <v>44641.804930555554</v>
      </c>
      <c r="X1619">
        <v>709</v>
      </c>
      <c r="Y1619">
        <v>155</v>
      </c>
      <c r="Z1619">
        <v>0</v>
      </c>
      <c r="AA1619">
        <v>155</v>
      </c>
      <c r="AB1619">
        <v>0</v>
      </c>
      <c r="AC1619">
        <v>28</v>
      </c>
      <c r="AD1619">
        <v>17</v>
      </c>
      <c r="AE1619">
        <v>0</v>
      </c>
      <c r="AF1619">
        <v>0</v>
      </c>
      <c r="AG1619">
        <v>0</v>
      </c>
      <c r="AH1619" t="s">
        <v>139</v>
      </c>
      <c r="AI1619" s="1">
        <v>44642.22074074074</v>
      </c>
      <c r="AJ1619">
        <v>2780</v>
      </c>
      <c r="AK1619">
        <v>7</v>
      </c>
      <c r="AL1619">
        <v>0</v>
      </c>
      <c r="AM1619">
        <v>7</v>
      </c>
      <c r="AN1619">
        <v>0</v>
      </c>
      <c r="AO1619">
        <v>6</v>
      </c>
      <c r="AP1619">
        <v>10</v>
      </c>
      <c r="AQ1619">
        <v>0</v>
      </c>
      <c r="AR1619">
        <v>0</v>
      </c>
      <c r="AS1619">
        <v>0</v>
      </c>
      <c r="AT1619" t="s">
        <v>86</v>
      </c>
      <c r="AU1619" t="s">
        <v>86</v>
      </c>
      <c r="AV1619" t="s">
        <v>86</v>
      </c>
      <c r="AW1619" t="s">
        <v>86</v>
      </c>
      <c r="AX1619" t="s">
        <v>86</v>
      </c>
      <c r="AY1619" t="s">
        <v>86</v>
      </c>
      <c r="AZ1619" t="s">
        <v>86</v>
      </c>
      <c r="BA1619" t="s">
        <v>86</v>
      </c>
      <c r="BB1619" t="s">
        <v>86</v>
      </c>
      <c r="BC1619" t="s">
        <v>86</v>
      </c>
      <c r="BD1619" t="s">
        <v>86</v>
      </c>
      <c r="BE1619" t="s">
        <v>86</v>
      </c>
    </row>
    <row r="1620" spans="1:57" x14ac:dyDescent="0.45">
      <c r="A1620" t="s">
        <v>3486</v>
      </c>
      <c r="B1620" t="s">
        <v>77</v>
      </c>
      <c r="C1620" t="s">
        <v>3439</v>
      </c>
      <c r="D1620" t="s">
        <v>79</v>
      </c>
      <c r="E1620" s="2" t="str">
        <f>HYPERLINK("capsilon://?command=openfolder&amp;siteaddress=FAM.docvelocity-na8.net&amp;folderid=FXD00C1E14-2AA7-CD7D-2447-1951F084828B","FX22038609")</f>
        <v>FX22038609</v>
      </c>
      <c r="F1620" t="s">
        <v>80</v>
      </c>
      <c r="G1620" t="s">
        <v>80</v>
      </c>
      <c r="H1620" t="s">
        <v>81</v>
      </c>
      <c r="I1620" t="s">
        <v>3440</v>
      </c>
      <c r="J1620">
        <v>650</v>
      </c>
      <c r="K1620" t="s">
        <v>83</v>
      </c>
      <c r="L1620" t="s">
        <v>84</v>
      </c>
      <c r="M1620" t="s">
        <v>85</v>
      </c>
      <c r="N1620">
        <v>2</v>
      </c>
      <c r="O1620" s="1">
        <v>44641.827476851853</v>
      </c>
      <c r="P1620" s="1">
        <v>44642.250625000001</v>
      </c>
      <c r="Q1620">
        <v>26543</v>
      </c>
      <c r="R1620">
        <v>10017</v>
      </c>
      <c r="S1620" t="b">
        <v>0</v>
      </c>
      <c r="T1620" t="s">
        <v>86</v>
      </c>
      <c r="U1620" t="b">
        <v>1</v>
      </c>
      <c r="V1620" t="s">
        <v>2729</v>
      </c>
      <c r="W1620" s="1">
        <v>44642.017106481479</v>
      </c>
      <c r="X1620">
        <v>5194</v>
      </c>
      <c r="Y1620">
        <v>530</v>
      </c>
      <c r="Z1620">
        <v>0</v>
      </c>
      <c r="AA1620">
        <v>530</v>
      </c>
      <c r="AB1620">
        <v>0</v>
      </c>
      <c r="AC1620">
        <v>23</v>
      </c>
      <c r="AD1620">
        <v>120</v>
      </c>
      <c r="AE1620">
        <v>0</v>
      </c>
      <c r="AF1620">
        <v>0</v>
      </c>
      <c r="AG1620">
        <v>0</v>
      </c>
      <c r="AH1620" t="s">
        <v>118</v>
      </c>
      <c r="AI1620" s="1">
        <v>44642.250625000001</v>
      </c>
      <c r="AJ1620">
        <v>4803</v>
      </c>
      <c r="AK1620">
        <v>8</v>
      </c>
      <c r="AL1620">
        <v>0</v>
      </c>
      <c r="AM1620">
        <v>8</v>
      </c>
      <c r="AN1620">
        <v>0</v>
      </c>
      <c r="AO1620">
        <v>8</v>
      </c>
      <c r="AP1620">
        <v>112</v>
      </c>
      <c r="AQ1620">
        <v>0</v>
      </c>
      <c r="AR1620">
        <v>0</v>
      </c>
      <c r="AS1620">
        <v>0</v>
      </c>
      <c r="AT1620" t="s">
        <v>86</v>
      </c>
      <c r="AU1620" t="s">
        <v>86</v>
      </c>
      <c r="AV1620" t="s">
        <v>86</v>
      </c>
      <c r="AW1620" t="s">
        <v>86</v>
      </c>
      <c r="AX1620" t="s">
        <v>86</v>
      </c>
      <c r="AY1620" t="s">
        <v>86</v>
      </c>
      <c r="AZ1620" t="s">
        <v>86</v>
      </c>
      <c r="BA1620" t="s">
        <v>86</v>
      </c>
      <c r="BB1620" t="s">
        <v>86</v>
      </c>
      <c r="BC1620" t="s">
        <v>86</v>
      </c>
      <c r="BD1620" t="s">
        <v>86</v>
      </c>
      <c r="BE1620" t="s">
        <v>86</v>
      </c>
    </row>
    <row r="1621" spans="1:57" x14ac:dyDescent="0.45">
      <c r="A1621" t="s">
        <v>3487</v>
      </c>
      <c r="B1621" t="s">
        <v>77</v>
      </c>
      <c r="C1621" t="s">
        <v>736</v>
      </c>
      <c r="D1621" t="s">
        <v>79</v>
      </c>
      <c r="E1621" s="2" t="str">
        <f>HYPERLINK("capsilon://?command=openfolder&amp;siteaddress=FAM.docvelocity-na8.net&amp;folderid=FX63638D2B-EC96-61E0-B2B5-48DBB29FA104","FX2203641")</f>
        <v>FX2203641</v>
      </c>
      <c r="F1621" t="s">
        <v>80</v>
      </c>
      <c r="G1621" t="s">
        <v>80</v>
      </c>
      <c r="H1621" t="s">
        <v>81</v>
      </c>
      <c r="I1621" t="s">
        <v>3488</v>
      </c>
      <c r="J1621">
        <v>0</v>
      </c>
      <c r="K1621" t="s">
        <v>83</v>
      </c>
      <c r="L1621" t="s">
        <v>84</v>
      </c>
      <c r="M1621" t="s">
        <v>79</v>
      </c>
      <c r="N1621">
        <v>2</v>
      </c>
      <c r="O1621" s="1">
        <v>44641.833738425928</v>
      </c>
      <c r="P1621" s="1">
        <v>44641.927222222221</v>
      </c>
      <c r="Q1621">
        <v>8010</v>
      </c>
      <c r="R1621">
        <v>67</v>
      </c>
      <c r="S1621" t="b">
        <v>0</v>
      </c>
      <c r="T1621" t="s">
        <v>3489</v>
      </c>
      <c r="U1621" t="b">
        <v>0</v>
      </c>
      <c r="V1621" t="s">
        <v>815</v>
      </c>
      <c r="W1621" s="1">
        <v>44641.835046296299</v>
      </c>
      <c r="X1621">
        <v>33</v>
      </c>
      <c r="Y1621">
        <v>0</v>
      </c>
      <c r="Z1621">
        <v>0</v>
      </c>
      <c r="AA1621">
        <v>0</v>
      </c>
      <c r="AB1621">
        <v>52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 t="s">
        <v>3489</v>
      </c>
      <c r="AI1621" s="1">
        <v>44641.927222222221</v>
      </c>
      <c r="AJ1621">
        <v>34</v>
      </c>
      <c r="AK1621">
        <v>0</v>
      </c>
      <c r="AL1621">
        <v>0</v>
      </c>
      <c r="AM1621">
        <v>0</v>
      </c>
      <c r="AN1621">
        <v>52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 t="s">
        <v>86</v>
      </c>
      <c r="AU1621" t="s">
        <v>86</v>
      </c>
      <c r="AV1621" t="s">
        <v>86</v>
      </c>
      <c r="AW1621" t="s">
        <v>86</v>
      </c>
      <c r="AX1621" t="s">
        <v>86</v>
      </c>
      <c r="AY1621" t="s">
        <v>86</v>
      </c>
      <c r="AZ1621" t="s">
        <v>86</v>
      </c>
      <c r="BA1621" t="s">
        <v>86</v>
      </c>
      <c r="BB1621" t="s">
        <v>86</v>
      </c>
      <c r="BC1621" t="s">
        <v>86</v>
      </c>
      <c r="BD1621" t="s">
        <v>86</v>
      </c>
      <c r="BE1621" t="s">
        <v>86</v>
      </c>
    </row>
    <row r="1622" spans="1:57" x14ac:dyDescent="0.45">
      <c r="A1622" t="s">
        <v>3490</v>
      </c>
      <c r="B1622" t="s">
        <v>77</v>
      </c>
      <c r="C1622" t="s">
        <v>736</v>
      </c>
      <c r="D1622" t="s">
        <v>79</v>
      </c>
      <c r="E1622" s="2" t="str">
        <f>HYPERLINK("capsilon://?command=openfolder&amp;siteaddress=FAM.docvelocity-na8.net&amp;folderid=FX63638D2B-EC96-61E0-B2B5-48DBB29FA104","FX2203641")</f>
        <v>FX2203641</v>
      </c>
      <c r="F1622" t="s">
        <v>80</v>
      </c>
      <c r="G1622" t="s">
        <v>80</v>
      </c>
      <c r="H1622" t="s">
        <v>81</v>
      </c>
      <c r="I1622" t="s">
        <v>3491</v>
      </c>
      <c r="J1622">
        <v>0</v>
      </c>
      <c r="K1622" t="s">
        <v>83</v>
      </c>
      <c r="L1622" t="s">
        <v>84</v>
      </c>
      <c r="M1622" t="s">
        <v>79</v>
      </c>
      <c r="N1622">
        <v>2</v>
      </c>
      <c r="O1622" s="1">
        <v>44641.833877314813</v>
      </c>
      <c r="P1622" s="1">
        <v>44641.927337962959</v>
      </c>
      <c r="Q1622">
        <v>7412</v>
      </c>
      <c r="R1622">
        <v>663</v>
      </c>
      <c r="S1622" t="b">
        <v>0</v>
      </c>
      <c r="T1622" t="s">
        <v>3489</v>
      </c>
      <c r="U1622" t="b">
        <v>0</v>
      </c>
      <c r="V1622" t="s">
        <v>815</v>
      </c>
      <c r="W1622" s="1">
        <v>44641.842673611114</v>
      </c>
      <c r="X1622">
        <v>658</v>
      </c>
      <c r="Y1622">
        <v>52</v>
      </c>
      <c r="Z1622">
        <v>0</v>
      </c>
      <c r="AA1622">
        <v>52</v>
      </c>
      <c r="AB1622">
        <v>0</v>
      </c>
      <c r="AC1622">
        <v>42</v>
      </c>
      <c r="AD1622">
        <v>-52</v>
      </c>
      <c r="AE1622">
        <v>0</v>
      </c>
      <c r="AF1622">
        <v>0</v>
      </c>
      <c r="AG1622">
        <v>0</v>
      </c>
      <c r="AH1622" t="s">
        <v>3489</v>
      </c>
      <c r="AI1622" s="1">
        <v>44641.927337962959</v>
      </c>
      <c r="AJ1622">
        <v>5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-52</v>
      </c>
      <c r="AQ1622">
        <v>0</v>
      </c>
      <c r="AR1622">
        <v>0</v>
      </c>
      <c r="AS1622">
        <v>0</v>
      </c>
      <c r="AT1622" t="s">
        <v>86</v>
      </c>
      <c r="AU1622" t="s">
        <v>86</v>
      </c>
      <c r="AV1622" t="s">
        <v>86</v>
      </c>
      <c r="AW1622" t="s">
        <v>86</v>
      </c>
      <c r="AX1622" t="s">
        <v>86</v>
      </c>
      <c r="AY1622" t="s">
        <v>86</v>
      </c>
      <c r="AZ1622" t="s">
        <v>86</v>
      </c>
      <c r="BA1622" t="s">
        <v>86</v>
      </c>
      <c r="BB1622" t="s">
        <v>86</v>
      </c>
      <c r="BC1622" t="s">
        <v>86</v>
      </c>
      <c r="BD1622" t="s">
        <v>86</v>
      </c>
      <c r="BE1622" t="s">
        <v>86</v>
      </c>
    </row>
    <row r="1623" spans="1:57" x14ac:dyDescent="0.45">
      <c r="A1623" t="s">
        <v>3492</v>
      </c>
      <c r="B1623" t="s">
        <v>77</v>
      </c>
      <c r="C1623" t="s">
        <v>3473</v>
      </c>
      <c r="D1623" t="s">
        <v>79</v>
      </c>
      <c r="E1623" s="2" t="str">
        <f>HYPERLINK("capsilon://?command=openfolder&amp;siteaddress=FAM.docvelocity-na8.net&amp;folderid=FXBA2B2DEC-2077-55EF-E184-DF5DEA6673D2","FX22039362")</f>
        <v>FX22039362</v>
      </c>
      <c r="F1623" t="s">
        <v>80</v>
      </c>
      <c r="G1623" t="s">
        <v>80</v>
      </c>
      <c r="H1623" t="s">
        <v>81</v>
      </c>
      <c r="I1623" t="s">
        <v>3474</v>
      </c>
      <c r="J1623">
        <v>297</v>
      </c>
      <c r="K1623" t="s">
        <v>83</v>
      </c>
      <c r="L1623" t="s">
        <v>84</v>
      </c>
      <c r="M1623" t="s">
        <v>85</v>
      </c>
      <c r="N1623">
        <v>2</v>
      </c>
      <c r="O1623" s="1">
        <v>44641.834108796298</v>
      </c>
      <c r="P1623" s="1">
        <v>44642.216180555559</v>
      </c>
      <c r="Q1623">
        <v>27546</v>
      </c>
      <c r="R1623">
        <v>5465</v>
      </c>
      <c r="S1623" t="b">
        <v>0</v>
      </c>
      <c r="T1623" t="s">
        <v>86</v>
      </c>
      <c r="U1623" t="b">
        <v>1</v>
      </c>
      <c r="V1623" t="s">
        <v>3493</v>
      </c>
      <c r="W1623" s="1">
        <v>44642.000636574077</v>
      </c>
      <c r="X1623">
        <v>3733</v>
      </c>
      <c r="Y1623">
        <v>263</v>
      </c>
      <c r="Z1623">
        <v>0</v>
      </c>
      <c r="AA1623">
        <v>263</v>
      </c>
      <c r="AB1623">
        <v>0</v>
      </c>
      <c r="AC1623">
        <v>100</v>
      </c>
      <c r="AD1623">
        <v>34</v>
      </c>
      <c r="AE1623">
        <v>0</v>
      </c>
      <c r="AF1623">
        <v>0</v>
      </c>
      <c r="AG1623">
        <v>0</v>
      </c>
      <c r="AH1623" t="s">
        <v>152</v>
      </c>
      <c r="AI1623" s="1">
        <v>44642.216180555559</v>
      </c>
      <c r="AJ1623">
        <v>1699</v>
      </c>
      <c r="AK1623">
        <v>4</v>
      </c>
      <c r="AL1623">
        <v>0</v>
      </c>
      <c r="AM1623">
        <v>4</v>
      </c>
      <c r="AN1623">
        <v>0</v>
      </c>
      <c r="AO1623">
        <v>4</v>
      </c>
      <c r="AP1623">
        <v>30</v>
      </c>
      <c r="AQ1623">
        <v>0</v>
      </c>
      <c r="AR1623">
        <v>0</v>
      </c>
      <c r="AS1623">
        <v>0</v>
      </c>
      <c r="AT1623" t="s">
        <v>86</v>
      </c>
      <c r="AU1623" t="s">
        <v>86</v>
      </c>
      <c r="AV1623" t="s">
        <v>86</v>
      </c>
      <c r="AW1623" t="s">
        <v>86</v>
      </c>
      <c r="AX1623" t="s">
        <v>86</v>
      </c>
      <c r="AY1623" t="s">
        <v>86</v>
      </c>
      <c r="AZ1623" t="s">
        <v>86</v>
      </c>
      <c r="BA1623" t="s">
        <v>86</v>
      </c>
      <c r="BB1623" t="s">
        <v>86</v>
      </c>
      <c r="BC1623" t="s">
        <v>86</v>
      </c>
      <c r="BD1623" t="s">
        <v>86</v>
      </c>
      <c r="BE1623" t="s">
        <v>86</v>
      </c>
    </row>
    <row r="1624" spans="1:57" x14ac:dyDescent="0.45">
      <c r="A1624" t="s">
        <v>3494</v>
      </c>
      <c r="B1624" t="s">
        <v>77</v>
      </c>
      <c r="C1624" t="s">
        <v>3495</v>
      </c>
      <c r="D1624" t="s">
        <v>79</v>
      </c>
      <c r="E1624" s="2" t="str">
        <f>HYPERLINK("capsilon://?command=openfolder&amp;siteaddress=FAM.docvelocity-na8.net&amp;folderid=FX1DD325ED-6070-1F4A-91FD-5D3F214E4C32","FX211211586")</f>
        <v>FX211211586</v>
      </c>
      <c r="F1624" t="s">
        <v>80</v>
      </c>
      <c r="G1624" t="s">
        <v>80</v>
      </c>
      <c r="H1624" t="s">
        <v>81</v>
      </c>
      <c r="I1624" t="s">
        <v>3496</v>
      </c>
      <c r="J1624">
        <v>135</v>
      </c>
      <c r="K1624" t="s">
        <v>83</v>
      </c>
      <c r="L1624" t="s">
        <v>84</v>
      </c>
      <c r="M1624" t="s">
        <v>85</v>
      </c>
      <c r="N1624">
        <v>2</v>
      </c>
      <c r="O1624" s="1">
        <v>44641.858113425929</v>
      </c>
      <c r="P1624" s="1">
        <v>44642.268240740741</v>
      </c>
      <c r="Q1624">
        <v>32797</v>
      </c>
      <c r="R1624">
        <v>2638</v>
      </c>
      <c r="S1624" t="b">
        <v>0</v>
      </c>
      <c r="T1624" t="s">
        <v>86</v>
      </c>
      <c r="U1624" t="b">
        <v>0</v>
      </c>
      <c r="V1624" t="s">
        <v>3493</v>
      </c>
      <c r="W1624" s="1">
        <v>44642.014398148145</v>
      </c>
      <c r="X1624">
        <v>1188</v>
      </c>
      <c r="Y1624">
        <v>90</v>
      </c>
      <c r="Z1624">
        <v>0</v>
      </c>
      <c r="AA1624">
        <v>90</v>
      </c>
      <c r="AB1624">
        <v>0</v>
      </c>
      <c r="AC1624">
        <v>12</v>
      </c>
      <c r="AD1624">
        <v>45</v>
      </c>
      <c r="AE1624">
        <v>0</v>
      </c>
      <c r="AF1624">
        <v>0</v>
      </c>
      <c r="AG1624">
        <v>0</v>
      </c>
      <c r="AH1624" t="s">
        <v>113</v>
      </c>
      <c r="AI1624" s="1">
        <v>44642.268240740741</v>
      </c>
      <c r="AJ1624">
        <v>540</v>
      </c>
      <c r="AK1624">
        <v>3</v>
      </c>
      <c r="AL1624">
        <v>0</v>
      </c>
      <c r="AM1624">
        <v>3</v>
      </c>
      <c r="AN1624">
        <v>0</v>
      </c>
      <c r="AO1624">
        <v>3</v>
      </c>
      <c r="AP1624">
        <v>42</v>
      </c>
      <c r="AQ1624">
        <v>0</v>
      </c>
      <c r="AR1624">
        <v>0</v>
      </c>
      <c r="AS1624">
        <v>0</v>
      </c>
      <c r="AT1624" t="s">
        <v>86</v>
      </c>
      <c r="AU1624" t="s">
        <v>86</v>
      </c>
      <c r="AV1624" t="s">
        <v>86</v>
      </c>
      <c r="AW1624" t="s">
        <v>86</v>
      </c>
      <c r="AX1624" t="s">
        <v>86</v>
      </c>
      <c r="AY1624" t="s">
        <v>86</v>
      </c>
      <c r="AZ1624" t="s">
        <v>86</v>
      </c>
      <c r="BA1624" t="s">
        <v>86</v>
      </c>
      <c r="BB1624" t="s">
        <v>86</v>
      </c>
      <c r="BC1624" t="s">
        <v>86</v>
      </c>
      <c r="BD1624" t="s">
        <v>86</v>
      </c>
      <c r="BE1624" t="s">
        <v>86</v>
      </c>
    </row>
    <row r="1625" spans="1:57" x14ac:dyDescent="0.45">
      <c r="A1625" t="s">
        <v>3497</v>
      </c>
      <c r="B1625" t="s">
        <v>77</v>
      </c>
      <c r="C1625" t="s">
        <v>3498</v>
      </c>
      <c r="D1625" t="s">
        <v>79</v>
      </c>
      <c r="E1625" s="2" t="str">
        <f>HYPERLINK("capsilon://?command=openfolder&amp;siteaddress=FAM.docvelocity-na8.net&amp;folderid=FX0778F33A-C207-A8D0-CB83-FC7D5FAA2FF1","FX22039686")</f>
        <v>FX22039686</v>
      </c>
      <c r="F1625" t="s">
        <v>80</v>
      </c>
      <c r="G1625" t="s">
        <v>80</v>
      </c>
      <c r="H1625" t="s">
        <v>81</v>
      </c>
      <c r="I1625" t="s">
        <v>3499</v>
      </c>
      <c r="J1625">
        <v>300</v>
      </c>
      <c r="K1625" t="s">
        <v>83</v>
      </c>
      <c r="L1625" t="s">
        <v>84</v>
      </c>
      <c r="M1625" t="s">
        <v>85</v>
      </c>
      <c r="N1625">
        <v>1</v>
      </c>
      <c r="O1625" s="1">
        <v>44641.955682870372</v>
      </c>
      <c r="P1625" s="1">
        <v>44642.145266203705</v>
      </c>
      <c r="Q1625">
        <v>13804</v>
      </c>
      <c r="R1625">
        <v>2576</v>
      </c>
      <c r="S1625" t="b">
        <v>0</v>
      </c>
      <c r="T1625" t="s">
        <v>86</v>
      </c>
      <c r="U1625" t="b">
        <v>0</v>
      </c>
      <c r="V1625" t="s">
        <v>2418</v>
      </c>
      <c r="W1625" s="1">
        <v>44642.145266203705</v>
      </c>
      <c r="X1625">
        <v>989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300</v>
      </c>
      <c r="AE1625">
        <v>276</v>
      </c>
      <c r="AF1625">
        <v>0</v>
      </c>
      <c r="AG1625">
        <v>8</v>
      </c>
      <c r="AH1625" t="s">
        <v>86</v>
      </c>
      <c r="AI1625" t="s">
        <v>86</v>
      </c>
      <c r="AJ1625" t="s">
        <v>86</v>
      </c>
      <c r="AK1625" t="s">
        <v>86</v>
      </c>
      <c r="AL1625" t="s">
        <v>86</v>
      </c>
      <c r="AM1625" t="s">
        <v>86</v>
      </c>
      <c r="AN1625" t="s">
        <v>86</v>
      </c>
      <c r="AO1625" t="s">
        <v>86</v>
      </c>
      <c r="AP1625" t="s">
        <v>86</v>
      </c>
      <c r="AQ1625" t="s">
        <v>86</v>
      </c>
      <c r="AR1625" t="s">
        <v>86</v>
      </c>
      <c r="AS1625" t="s">
        <v>86</v>
      </c>
      <c r="AT1625" t="s">
        <v>86</v>
      </c>
      <c r="AU1625" t="s">
        <v>86</v>
      </c>
      <c r="AV1625" t="s">
        <v>86</v>
      </c>
      <c r="AW1625" t="s">
        <v>86</v>
      </c>
      <c r="AX1625" t="s">
        <v>86</v>
      </c>
      <c r="AY1625" t="s">
        <v>86</v>
      </c>
      <c r="AZ1625" t="s">
        <v>86</v>
      </c>
      <c r="BA1625" t="s">
        <v>86</v>
      </c>
      <c r="BB1625" t="s">
        <v>86</v>
      </c>
      <c r="BC1625" t="s">
        <v>86</v>
      </c>
      <c r="BD1625" t="s">
        <v>86</v>
      </c>
      <c r="BE1625" t="s">
        <v>86</v>
      </c>
    </row>
    <row r="1626" spans="1:57" x14ac:dyDescent="0.45">
      <c r="A1626" t="s">
        <v>3500</v>
      </c>
      <c r="B1626" t="s">
        <v>77</v>
      </c>
      <c r="C1626" t="s">
        <v>3501</v>
      </c>
      <c r="D1626" t="s">
        <v>79</v>
      </c>
      <c r="E1626" s="2" t="str">
        <f>HYPERLINK("capsilon://?command=openfolder&amp;siteaddress=FAM.docvelocity-na8.net&amp;folderid=FX3846641C-6A35-31AB-D0D4-B609E09561B7","FX22039206")</f>
        <v>FX22039206</v>
      </c>
      <c r="F1626" t="s">
        <v>80</v>
      </c>
      <c r="G1626" t="s">
        <v>80</v>
      </c>
      <c r="H1626" t="s">
        <v>81</v>
      </c>
      <c r="I1626" t="s">
        <v>3502</v>
      </c>
      <c r="J1626">
        <v>360</v>
      </c>
      <c r="K1626" t="s">
        <v>83</v>
      </c>
      <c r="L1626" t="s">
        <v>84</v>
      </c>
      <c r="M1626" t="s">
        <v>85</v>
      </c>
      <c r="N1626">
        <v>1</v>
      </c>
      <c r="O1626" s="1">
        <v>44641.968043981484</v>
      </c>
      <c r="P1626" s="1">
        <v>44642.206516203703</v>
      </c>
      <c r="Q1626">
        <v>13006</v>
      </c>
      <c r="R1626">
        <v>7598</v>
      </c>
      <c r="S1626" t="b">
        <v>0</v>
      </c>
      <c r="T1626" t="s">
        <v>86</v>
      </c>
      <c r="U1626" t="b">
        <v>0</v>
      </c>
      <c r="V1626" t="s">
        <v>2392</v>
      </c>
      <c r="W1626" s="1">
        <v>44642.206516203703</v>
      </c>
      <c r="X1626">
        <v>6247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360</v>
      </c>
      <c r="AE1626">
        <v>288</v>
      </c>
      <c r="AF1626">
        <v>0</v>
      </c>
      <c r="AG1626">
        <v>52</v>
      </c>
      <c r="AH1626" t="s">
        <v>86</v>
      </c>
      <c r="AI1626" t="s">
        <v>86</v>
      </c>
      <c r="AJ1626" t="s">
        <v>86</v>
      </c>
      <c r="AK1626" t="s">
        <v>86</v>
      </c>
      <c r="AL1626" t="s">
        <v>86</v>
      </c>
      <c r="AM1626" t="s">
        <v>86</v>
      </c>
      <c r="AN1626" t="s">
        <v>86</v>
      </c>
      <c r="AO1626" t="s">
        <v>86</v>
      </c>
      <c r="AP1626" t="s">
        <v>86</v>
      </c>
      <c r="AQ1626" t="s">
        <v>86</v>
      </c>
      <c r="AR1626" t="s">
        <v>86</v>
      </c>
      <c r="AS1626" t="s">
        <v>86</v>
      </c>
      <c r="AT1626" t="s">
        <v>86</v>
      </c>
      <c r="AU1626" t="s">
        <v>86</v>
      </c>
      <c r="AV1626" t="s">
        <v>86</v>
      </c>
      <c r="AW1626" t="s">
        <v>86</v>
      </c>
      <c r="AX1626" t="s">
        <v>86</v>
      </c>
      <c r="AY1626" t="s">
        <v>86</v>
      </c>
      <c r="AZ1626" t="s">
        <v>86</v>
      </c>
      <c r="BA1626" t="s">
        <v>86</v>
      </c>
      <c r="BB1626" t="s">
        <v>86</v>
      </c>
      <c r="BC1626" t="s">
        <v>86</v>
      </c>
      <c r="BD1626" t="s">
        <v>86</v>
      </c>
      <c r="BE1626" t="s">
        <v>86</v>
      </c>
    </row>
    <row r="1627" spans="1:57" x14ac:dyDescent="0.45">
      <c r="A1627" t="s">
        <v>3503</v>
      </c>
      <c r="B1627" t="s">
        <v>77</v>
      </c>
      <c r="C1627" t="s">
        <v>3504</v>
      </c>
      <c r="D1627" t="s">
        <v>79</v>
      </c>
      <c r="E1627" s="2" t="str">
        <f>HYPERLINK("capsilon://?command=openfolder&amp;siteaddress=FAM.docvelocity-na8.net&amp;folderid=FX16F61AB4-F174-ECA9-ADAF-7F82D372DB66","FX22039358")</f>
        <v>FX22039358</v>
      </c>
      <c r="F1627" t="s">
        <v>80</v>
      </c>
      <c r="G1627" t="s">
        <v>80</v>
      </c>
      <c r="H1627" t="s">
        <v>81</v>
      </c>
      <c r="I1627" t="s">
        <v>3505</v>
      </c>
      <c r="J1627">
        <v>74</v>
      </c>
      <c r="K1627" t="s">
        <v>83</v>
      </c>
      <c r="L1627" t="s">
        <v>84</v>
      </c>
      <c r="M1627" t="s">
        <v>85</v>
      </c>
      <c r="N1627">
        <v>2</v>
      </c>
      <c r="O1627" s="1">
        <v>44641.986620370371</v>
      </c>
      <c r="P1627" s="1">
        <v>44642.269317129627</v>
      </c>
      <c r="Q1627">
        <v>23764</v>
      </c>
      <c r="R1627">
        <v>661</v>
      </c>
      <c r="S1627" t="b">
        <v>0</v>
      </c>
      <c r="T1627" t="s">
        <v>86</v>
      </c>
      <c r="U1627" t="b">
        <v>0</v>
      </c>
      <c r="V1627" t="s">
        <v>1963</v>
      </c>
      <c r="W1627" s="1">
        <v>44642.012430555558</v>
      </c>
      <c r="X1627">
        <v>331</v>
      </c>
      <c r="Y1627">
        <v>79</v>
      </c>
      <c r="Z1627">
        <v>0</v>
      </c>
      <c r="AA1627">
        <v>79</v>
      </c>
      <c r="AB1627">
        <v>0</v>
      </c>
      <c r="AC1627">
        <v>16</v>
      </c>
      <c r="AD1627">
        <v>-5</v>
      </c>
      <c r="AE1627">
        <v>0</v>
      </c>
      <c r="AF1627">
        <v>0</v>
      </c>
      <c r="AG1627">
        <v>0</v>
      </c>
      <c r="AH1627" t="s">
        <v>152</v>
      </c>
      <c r="AI1627" s="1">
        <v>44642.269317129627</v>
      </c>
      <c r="AJ1627">
        <v>330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-5</v>
      </c>
      <c r="AQ1627">
        <v>0</v>
      </c>
      <c r="AR1627">
        <v>0</v>
      </c>
      <c r="AS1627">
        <v>0</v>
      </c>
      <c r="AT1627" t="s">
        <v>86</v>
      </c>
      <c r="AU1627" t="s">
        <v>86</v>
      </c>
      <c r="AV1627" t="s">
        <v>86</v>
      </c>
      <c r="AW1627" t="s">
        <v>86</v>
      </c>
      <c r="AX1627" t="s">
        <v>86</v>
      </c>
      <c r="AY1627" t="s">
        <v>86</v>
      </c>
      <c r="AZ1627" t="s">
        <v>86</v>
      </c>
      <c r="BA1627" t="s">
        <v>86</v>
      </c>
      <c r="BB1627" t="s">
        <v>86</v>
      </c>
      <c r="BC1627" t="s">
        <v>86</v>
      </c>
      <c r="BD1627" t="s">
        <v>86</v>
      </c>
      <c r="BE1627" t="s">
        <v>86</v>
      </c>
    </row>
    <row r="1628" spans="1:57" x14ac:dyDescent="0.45">
      <c r="A1628" t="s">
        <v>3506</v>
      </c>
      <c r="B1628" t="s">
        <v>77</v>
      </c>
      <c r="C1628" t="s">
        <v>3504</v>
      </c>
      <c r="D1628" t="s">
        <v>79</v>
      </c>
      <c r="E1628" s="2" t="str">
        <f>HYPERLINK("capsilon://?command=openfolder&amp;siteaddress=FAM.docvelocity-na8.net&amp;folderid=FX16F61AB4-F174-ECA9-ADAF-7F82D372DB66","FX22039358")</f>
        <v>FX22039358</v>
      </c>
      <c r="F1628" t="s">
        <v>80</v>
      </c>
      <c r="G1628" t="s">
        <v>80</v>
      </c>
      <c r="H1628" t="s">
        <v>81</v>
      </c>
      <c r="I1628" t="s">
        <v>3507</v>
      </c>
      <c r="J1628">
        <v>28</v>
      </c>
      <c r="K1628" t="s">
        <v>83</v>
      </c>
      <c r="L1628" t="s">
        <v>84</v>
      </c>
      <c r="M1628" t="s">
        <v>85</v>
      </c>
      <c r="N1628">
        <v>2</v>
      </c>
      <c r="O1628" s="1">
        <v>44641.986620370371</v>
      </c>
      <c r="P1628" s="1">
        <v>44642.268321759257</v>
      </c>
      <c r="Q1628">
        <v>23862</v>
      </c>
      <c r="R1628">
        <v>477</v>
      </c>
      <c r="S1628" t="b">
        <v>0</v>
      </c>
      <c r="T1628" t="s">
        <v>86</v>
      </c>
      <c r="U1628" t="b">
        <v>0</v>
      </c>
      <c r="V1628" t="s">
        <v>1963</v>
      </c>
      <c r="W1628" s="1">
        <v>44642.015694444446</v>
      </c>
      <c r="X1628">
        <v>246</v>
      </c>
      <c r="Y1628">
        <v>21</v>
      </c>
      <c r="Z1628">
        <v>0</v>
      </c>
      <c r="AA1628">
        <v>21</v>
      </c>
      <c r="AB1628">
        <v>0</v>
      </c>
      <c r="AC1628">
        <v>1</v>
      </c>
      <c r="AD1628">
        <v>7</v>
      </c>
      <c r="AE1628">
        <v>0</v>
      </c>
      <c r="AF1628">
        <v>0</v>
      </c>
      <c r="AG1628">
        <v>0</v>
      </c>
      <c r="AH1628" t="s">
        <v>118</v>
      </c>
      <c r="AI1628" s="1">
        <v>44642.268321759257</v>
      </c>
      <c r="AJ1628">
        <v>231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7</v>
      </c>
      <c r="AQ1628">
        <v>0</v>
      </c>
      <c r="AR1628">
        <v>0</v>
      </c>
      <c r="AS1628">
        <v>0</v>
      </c>
      <c r="AT1628" t="s">
        <v>86</v>
      </c>
      <c r="AU1628" t="s">
        <v>86</v>
      </c>
      <c r="AV1628" t="s">
        <v>86</v>
      </c>
      <c r="AW1628" t="s">
        <v>86</v>
      </c>
      <c r="AX1628" t="s">
        <v>86</v>
      </c>
      <c r="AY1628" t="s">
        <v>86</v>
      </c>
      <c r="AZ1628" t="s">
        <v>86</v>
      </c>
      <c r="BA1628" t="s">
        <v>86</v>
      </c>
      <c r="BB1628" t="s">
        <v>86</v>
      </c>
      <c r="BC1628" t="s">
        <v>86</v>
      </c>
      <c r="BD1628" t="s">
        <v>86</v>
      </c>
      <c r="BE1628" t="s">
        <v>86</v>
      </c>
    </row>
    <row r="1629" spans="1:57" x14ac:dyDescent="0.45">
      <c r="A1629" t="s">
        <v>3508</v>
      </c>
      <c r="B1629" t="s">
        <v>77</v>
      </c>
      <c r="C1629" t="s">
        <v>3504</v>
      </c>
      <c r="D1629" t="s">
        <v>79</v>
      </c>
      <c r="E1629" s="2" t="str">
        <f>HYPERLINK("capsilon://?command=openfolder&amp;siteaddress=FAM.docvelocity-na8.net&amp;folderid=FX16F61AB4-F174-ECA9-ADAF-7F82D372DB66","FX22039358")</f>
        <v>FX22039358</v>
      </c>
      <c r="F1629" t="s">
        <v>80</v>
      </c>
      <c r="G1629" t="s">
        <v>80</v>
      </c>
      <c r="H1629" t="s">
        <v>81</v>
      </c>
      <c r="I1629" t="s">
        <v>3509</v>
      </c>
      <c r="J1629">
        <v>28</v>
      </c>
      <c r="K1629" t="s">
        <v>83</v>
      </c>
      <c r="L1629" t="s">
        <v>84</v>
      </c>
      <c r="M1629" t="s">
        <v>85</v>
      </c>
      <c r="N1629">
        <v>2</v>
      </c>
      <c r="O1629" s="1">
        <v>44641.987222222226</v>
      </c>
      <c r="P1629" s="1">
        <v>44642.267731481479</v>
      </c>
      <c r="Q1629">
        <v>23901</v>
      </c>
      <c r="R1629">
        <v>335</v>
      </c>
      <c r="S1629" t="b">
        <v>0</v>
      </c>
      <c r="T1629" t="s">
        <v>86</v>
      </c>
      <c r="U1629" t="b">
        <v>0</v>
      </c>
      <c r="V1629" t="s">
        <v>1963</v>
      </c>
      <c r="W1629" s="1">
        <v>44642.018240740741</v>
      </c>
      <c r="X1629">
        <v>219</v>
      </c>
      <c r="Y1629">
        <v>21</v>
      </c>
      <c r="Z1629">
        <v>0</v>
      </c>
      <c r="AA1629">
        <v>21</v>
      </c>
      <c r="AB1629">
        <v>0</v>
      </c>
      <c r="AC1629">
        <v>1</v>
      </c>
      <c r="AD1629">
        <v>7</v>
      </c>
      <c r="AE1629">
        <v>0</v>
      </c>
      <c r="AF1629">
        <v>0</v>
      </c>
      <c r="AG1629">
        <v>0</v>
      </c>
      <c r="AH1629" t="s">
        <v>551</v>
      </c>
      <c r="AI1629" s="1">
        <v>44642.267731481479</v>
      </c>
      <c r="AJ1629">
        <v>116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7</v>
      </c>
      <c r="AQ1629">
        <v>0</v>
      </c>
      <c r="AR1629">
        <v>0</v>
      </c>
      <c r="AS1629">
        <v>0</v>
      </c>
      <c r="AT1629" t="s">
        <v>86</v>
      </c>
      <c r="AU1629" t="s">
        <v>86</v>
      </c>
      <c r="AV1629" t="s">
        <v>86</v>
      </c>
      <c r="AW1629" t="s">
        <v>86</v>
      </c>
      <c r="AX1629" t="s">
        <v>86</v>
      </c>
      <c r="AY1629" t="s">
        <v>86</v>
      </c>
      <c r="AZ1629" t="s">
        <v>86</v>
      </c>
      <c r="BA1629" t="s">
        <v>86</v>
      </c>
      <c r="BB1629" t="s">
        <v>86</v>
      </c>
      <c r="BC1629" t="s">
        <v>86</v>
      </c>
      <c r="BD1629" t="s">
        <v>86</v>
      </c>
      <c r="BE1629" t="s">
        <v>86</v>
      </c>
    </row>
    <row r="1630" spans="1:57" x14ac:dyDescent="0.45">
      <c r="A1630" t="s">
        <v>3510</v>
      </c>
      <c r="B1630" t="s">
        <v>77</v>
      </c>
      <c r="C1630" t="s">
        <v>3498</v>
      </c>
      <c r="D1630" t="s">
        <v>79</v>
      </c>
      <c r="E1630" s="2" t="str">
        <f>HYPERLINK("capsilon://?command=openfolder&amp;siteaddress=FAM.docvelocity-na8.net&amp;folderid=FX0778F33A-C207-A8D0-CB83-FC7D5FAA2FF1","FX22039686")</f>
        <v>FX22039686</v>
      </c>
      <c r="F1630" t="s">
        <v>80</v>
      </c>
      <c r="G1630" t="s">
        <v>80</v>
      </c>
      <c r="H1630" t="s">
        <v>81</v>
      </c>
      <c r="I1630" t="s">
        <v>3499</v>
      </c>
      <c r="J1630">
        <v>404</v>
      </c>
      <c r="K1630" t="s">
        <v>83</v>
      </c>
      <c r="L1630" t="s">
        <v>84</v>
      </c>
      <c r="M1630" t="s">
        <v>85</v>
      </c>
      <c r="N1630">
        <v>2</v>
      </c>
      <c r="O1630" s="1">
        <v>44642.14638888889</v>
      </c>
      <c r="P1630" s="1">
        <v>44642.237256944441</v>
      </c>
      <c r="Q1630">
        <v>3856</v>
      </c>
      <c r="R1630">
        <v>3995</v>
      </c>
      <c r="S1630" t="b">
        <v>0</v>
      </c>
      <c r="T1630" t="s">
        <v>86</v>
      </c>
      <c r="U1630" t="b">
        <v>1</v>
      </c>
      <c r="V1630" t="s">
        <v>2011</v>
      </c>
      <c r="W1630" s="1">
        <v>44642.204548611109</v>
      </c>
      <c r="X1630">
        <v>2101</v>
      </c>
      <c r="Y1630">
        <v>358</v>
      </c>
      <c r="Z1630">
        <v>0</v>
      </c>
      <c r="AA1630">
        <v>358</v>
      </c>
      <c r="AB1630">
        <v>0</v>
      </c>
      <c r="AC1630">
        <v>43</v>
      </c>
      <c r="AD1630">
        <v>46</v>
      </c>
      <c r="AE1630">
        <v>0</v>
      </c>
      <c r="AF1630">
        <v>0</v>
      </c>
      <c r="AG1630">
        <v>0</v>
      </c>
      <c r="AH1630" t="s">
        <v>152</v>
      </c>
      <c r="AI1630" s="1">
        <v>44642.237256944441</v>
      </c>
      <c r="AJ1630">
        <v>1741</v>
      </c>
      <c r="AK1630">
        <v>4</v>
      </c>
      <c r="AL1630">
        <v>0</v>
      </c>
      <c r="AM1630">
        <v>4</v>
      </c>
      <c r="AN1630">
        <v>0</v>
      </c>
      <c r="AO1630">
        <v>4</v>
      </c>
      <c r="AP1630">
        <v>42</v>
      </c>
      <c r="AQ1630">
        <v>0</v>
      </c>
      <c r="AR1630">
        <v>0</v>
      </c>
      <c r="AS1630">
        <v>0</v>
      </c>
      <c r="AT1630" t="s">
        <v>86</v>
      </c>
      <c r="AU1630" t="s">
        <v>86</v>
      </c>
      <c r="AV1630" t="s">
        <v>86</v>
      </c>
      <c r="AW1630" t="s">
        <v>86</v>
      </c>
      <c r="AX1630" t="s">
        <v>86</v>
      </c>
      <c r="AY1630" t="s">
        <v>86</v>
      </c>
      <c r="AZ1630" t="s">
        <v>86</v>
      </c>
      <c r="BA1630" t="s">
        <v>86</v>
      </c>
      <c r="BB1630" t="s">
        <v>86</v>
      </c>
      <c r="BC1630" t="s">
        <v>86</v>
      </c>
      <c r="BD1630" t="s">
        <v>86</v>
      </c>
      <c r="BE1630" t="s">
        <v>86</v>
      </c>
    </row>
    <row r="1631" spans="1:57" x14ac:dyDescent="0.45">
      <c r="A1631" t="s">
        <v>3511</v>
      </c>
      <c r="B1631" t="s">
        <v>77</v>
      </c>
      <c r="C1631" t="s">
        <v>3501</v>
      </c>
      <c r="D1631" t="s">
        <v>79</v>
      </c>
      <c r="E1631" s="2" t="str">
        <f>HYPERLINK("capsilon://?command=openfolder&amp;siteaddress=FAM.docvelocity-na8.net&amp;folderid=FX3846641C-6A35-31AB-D0D4-B609E09561B7","FX22039206")</f>
        <v>FX22039206</v>
      </c>
      <c r="F1631" t="s">
        <v>80</v>
      </c>
      <c r="G1631" t="s">
        <v>80</v>
      </c>
      <c r="H1631" t="s">
        <v>81</v>
      </c>
      <c r="I1631" t="s">
        <v>3502</v>
      </c>
      <c r="J1631">
        <v>1616</v>
      </c>
      <c r="K1631" t="s">
        <v>83</v>
      </c>
      <c r="L1631" t="s">
        <v>84</v>
      </c>
      <c r="M1631" t="s">
        <v>85</v>
      </c>
      <c r="N1631">
        <v>2</v>
      </c>
      <c r="O1631" s="1">
        <v>44642.20826388889</v>
      </c>
      <c r="P1631" s="1">
        <v>44642.534803240742</v>
      </c>
      <c r="Q1631">
        <v>2837</v>
      </c>
      <c r="R1631">
        <v>25376</v>
      </c>
      <c r="S1631" t="b">
        <v>0</v>
      </c>
      <c r="T1631" t="s">
        <v>86</v>
      </c>
      <c r="U1631" t="b">
        <v>1</v>
      </c>
      <c r="V1631" t="s">
        <v>2011</v>
      </c>
      <c r="W1631" s="1">
        <v>44642.47079861111</v>
      </c>
      <c r="X1631">
        <v>22345</v>
      </c>
      <c r="Y1631">
        <v>579</v>
      </c>
      <c r="Z1631">
        <v>0</v>
      </c>
      <c r="AA1631">
        <v>579</v>
      </c>
      <c r="AB1631">
        <v>6874</v>
      </c>
      <c r="AC1631">
        <v>451</v>
      </c>
      <c r="AD1631">
        <v>1037</v>
      </c>
      <c r="AE1631">
        <v>0</v>
      </c>
      <c r="AF1631">
        <v>0</v>
      </c>
      <c r="AG1631">
        <v>0</v>
      </c>
      <c r="AH1631" t="s">
        <v>106</v>
      </c>
      <c r="AI1631" s="1">
        <v>44642.534803240742</v>
      </c>
      <c r="AJ1631">
        <v>2981</v>
      </c>
      <c r="AK1631">
        <v>28</v>
      </c>
      <c r="AL1631">
        <v>0</v>
      </c>
      <c r="AM1631">
        <v>28</v>
      </c>
      <c r="AN1631">
        <v>968</v>
      </c>
      <c r="AO1631">
        <v>28</v>
      </c>
      <c r="AP1631">
        <v>1009</v>
      </c>
      <c r="AQ1631">
        <v>0</v>
      </c>
      <c r="AR1631">
        <v>0</v>
      </c>
      <c r="AS1631">
        <v>0</v>
      </c>
      <c r="AT1631" t="s">
        <v>86</v>
      </c>
      <c r="AU1631" t="s">
        <v>86</v>
      </c>
      <c r="AV1631" t="s">
        <v>86</v>
      </c>
      <c r="AW1631" t="s">
        <v>86</v>
      </c>
      <c r="AX1631" t="s">
        <v>86</v>
      </c>
      <c r="AY1631" t="s">
        <v>86</v>
      </c>
      <c r="AZ1631" t="s">
        <v>86</v>
      </c>
      <c r="BA1631" t="s">
        <v>86</v>
      </c>
      <c r="BB1631" t="s">
        <v>86</v>
      </c>
      <c r="BC1631" t="s">
        <v>86</v>
      </c>
      <c r="BD1631" t="s">
        <v>86</v>
      </c>
      <c r="BE1631" t="s">
        <v>86</v>
      </c>
    </row>
    <row r="1632" spans="1:57" x14ac:dyDescent="0.45">
      <c r="A1632" t="s">
        <v>3512</v>
      </c>
      <c r="B1632" t="s">
        <v>77</v>
      </c>
      <c r="C1632" t="s">
        <v>1191</v>
      </c>
      <c r="D1632" t="s">
        <v>79</v>
      </c>
      <c r="E1632" s="2" t="str">
        <f>HYPERLINK("capsilon://?command=openfolder&amp;siteaddress=FAM.docvelocity-na8.net&amp;folderid=FXEF927942-B128-2914-D7C3-EFD53B69E940","FX2203728")</f>
        <v>FX2203728</v>
      </c>
      <c r="F1632" t="s">
        <v>80</v>
      </c>
      <c r="G1632" t="s">
        <v>80</v>
      </c>
      <c r="H1632" t="s">
        <v>81</v>
      </c>
      <c r="I1632" t="s">
        <v>3463</v>
      </c>
      <c r="J1632">
        <v>0</v>
      </c>
      <c r="K1632" t="s">
        <v>83</v>
      </c>
      <c r="L1632" t="s">
        <v>84</v>
      </c>
      <c r="M1632" t="s">
        <v>85</v>
      </c>
      <c r="N1632">
        <v>2</v>
      </c>
      <c r="O1632" s="1">
        <v>44622.552175925928</v>
      </c>
      <c r="P1632" s="1">
        <v>44622.646585648145</v>
      </c>
      <c r="Q1632">
        <v>6157</v>
      </c>
      <c r="R1632">
        <v>2000</v>
      </c>
      <c r="S1632" t="b">
        <v>0</v>
      </c>
      <c r="T1632" t="s">
        <v>86</v>
      </c>
      <c r="U1632" t="b">
        <v>1</v>
      </c>
      <c r="V1632" t="s">
        <v>94</v>
      </c>
      <c r="W1632" s="1">
        <v>44622.571655092594</v>
      </c>
      <c r="X1632">
        <v>1229</v>
      </c>
      <c r="Y1632">
        <v>150</v>
      </c>
      <c r="Z1632">
        <v>0</v>
      </c>
      <c r="AA1632">
        <v>150</v>
      </c>
      <c r="AB1632">
        <v>82</v>
      </c>
      <c r="AC1632">
        <v>85</v>
      </c>
      <c r="AD1632">
        <v>-150</v>
      </c>
      <c r="AE1632">
        <v>0</v>
      </c>
      <c r="AF1632">
        <v>0</v>
      </c>
      <c r="AG1632">
        <v>0</v>
      </c>
      <c r="AH1632" t="s">
        <v>122</v>
      </c>
      <c r="AI1632" s="1">
        <v>44622.646585648145</v>
      </c>
      <c r="AJ1632">
        <v>636</v>
      </c>
      <c r="AK1632">
        <v>6</v>
      </c>
      <c r="AL1632">
        <v>0</v>
      </c>
      <c r="AM1632">
        <v>6</v>
      </c>
      <c r="AN1632">
        <v>82</v>
      </c>
      <c r="AO1632">
        <v>5</v>
      </c>
      <c r="AP1632">
        <v>-156</v>
      </c>
      <c r="AQ1632">
        <v>0</v>
      </c>
      <c r="AR1632">
        <v>0</v>
      </c>
      <c r="AS1632">
        <v>0</v>
      </c>
      <c r="AT1632" t="s">
        <v>86</v>
      </c>
      <c r="AU1632" t="s">
        <v>86</v>
      </c>
      <c r="AV1632" t="s">
        <v>86</v>
      </c>
      <c r="AW1632" t="s">
        <v>86</v>
      </c>
      <c r="AX1632" t="s">
        <v>86</v>
      </c>
      <c r="AY1632" t="s">
        <v>86</v>
      </c>
      <c r="AZ1632" t="s">
        <v>86</v>
      </c>
      <c r="BA1632" t="s">
        <v>86</v>
      </c>
      <c r="BB1632" t="s">
        <v>86</v>
      </c>
      <c r="BC1632" t="s">
        <v>86</v>
      </c>
      <c r="BD1632" t="s">
        <v>86</v>
      </c>
      <c r="BE1632" t="s">
        <v>86</v>
      </c>
    </row>
    <row r="1633" spans="1:57" x14ac:dyDescent="0.45">
      <c r="A1633" t="s">
        <v>3513</v>
      </c>
      <c r="B1633" t="s">
        <v>77</v>
      </c>
      <c r="C1633" t="s">
        <v>3514</v>
      </c>
      <c r="D1633" t="s">
        <v>79</v>
      </c>
      <c r="E1633" s="2" t="str">
        <f>HYPERLINK("capsilon://?command=openfolder&amp;siteaddress=FAM.docvelocity-na8.net&amp;folderid=FX43BADFA1-6D1B-BFD5-F53F-F90046B1E93B","FX220211635")</f>
        <v>FX220211635</v>
      </c>
      <c r="F1633" t="s">
        <v>80</v>
      </c>
      <c r="G1633" t="s">
        <v>80</v>
      </c>
      <c r="H1633" t="s">
        <v>81</v>
      </c>
      <c r="I1633" t="s">
        <v>3515</v>
      </c>
      <c r="J1633">
        <v>0</v>
      </c>
      <c r="K1633" t="s">
        <v>83</v>
      </c>
      <c r="L1633" t="s">
        <v>84</v>
      </c>
      <c r="M1633" t="s">
        <v>85</v>
      </c>
      <c r="N1633">
        <v>2</v>
      </c>
      <c r="O1633" s="1">
        <v>44642.416481481479</v>
      </c>
      <c r="P1633" s="1">
        <v>44642.444745370369</v>
      </c>
      <c r="Q1633">
        <v>1622</v>
      </c>
      <c r="R1633">
        <v>820</v>
      </c>
      <c r="S1633" t="b">
        <v>0</v>
      </c>
      <c r="T1633" t="s">
        <v>86</v>
      </c>
      <c r="U1633" t="b">
        <v>0</v>
      </c>
      <c r="V1633" t="s">
        <v>1952</v>
      </c>
      <c r="W1633" s="1">
        <v>44642.429942129631</v>
      </c>
      <c r="X1633">
        <v>561</v>
      </c>
      <c r="Y1633">
        <v>52</v>
      </c>
      <c r="Z1633">
        <v>0</v>
      </c>
      <c r="AA1633">
        <v>52</v>
      </c>
      <c r="AB1633">
        <v>0</v>
      </c>
      <c r="AC1633">
        <v>33</v>
      </c>
      <c r="AD1633">
        <v>-52</v>
      </c>
      <c r="AE1633">
        <v>0</v>
      </c>
      <c r="AF1633">
        <v>0</v>
      </c>
      <c r="AG1633">
        <v>0</v>
      </c>
      <c r="AH1633" t="s">
        <v>152</v>
      </c>
      <c r="AI1633" s="1">
        <v>44642.444745370369</v>
      </c>
      <c r="AJ1633">
        <v>259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-52</v>
      </c>
      <c r="AQ1633">
        <v>0</v>
      </c>
      <c r="AR1633">
        <v>0</v>
      </c>
      <c r="AS1633">
        <v>0</v>
      </c>
      <c r="AT1633" t="s">
        <v>86</v>
      </c>
      <c r="AU1633" t="s">
        <v>86</v>
      </c>
      <c r="AV1633" t="s">
        <v>86</v>
      </c>
      <c r="AW1633" t="s">
        <v>86</v>
      </c>
      <c r="AX1633" t="s">
        <v>86</v>
      </c>
      <c r="AY1633" t="s">
        <v>86</v>
      </c>
      <c r="AZ1633" t="s">
        <v>86</v>
      </c>
      <c r="BA1633" t="s">
        <v>86</v>
      </c>
      <c r="BB1633" t="s">
        <v>86</v>
      </c>
      <c r="BC1633" t="s">
        <v>86</v>
      </c>
      <c r="BD1633" t="s">
        <v>86</v>
      </c>
      <c r="BE1633" t="s">
        <v>86</v>
      </c>
    </row>
    <row r="1634" spans="1:57" x14ac:dyDescent="0.45">
      <c r="A1634" t="s">
        <v>3516</v>
      </c>
      <c r="B1634" t="s">
        <v>77</v>
      </c>
      <c r="C1634" t="s">
        <v>3517</v>
      </c>
      <c r="D1634" t="s">
        <v>79</v>
      </c>
      <c r="E1634" s="2" t="str">
        <f>HYPERLINK("capsilon://?command=openfolder&amp;siteaddress=FAM.docvelocity-na8.net&amp;folderid=FX4805CC4F-7E01-98F0-F4FA-3797FA020B45","FX22039556")</f>
        <v>FX22039556</v>
      </c>
      <c r="F1634" t="s">
        <v>80</v>
      </c>
      <c r="G1634" t="s">
        <v>80</v>
      </c>
      <c r="H1634" t="s">
        <v>81</v>
      </c>
      <c r="I1634" t="s">
        <v>3518</v>
      </c>
      <c r="J1634">
        <v>28</v>
      </c>
      <c r="K1634" t="s">
        <v>83</v>
      </c>
      <c r="L1634" t="s">
        <v>84</v>
      </c>
      <c r="M1634" t="s">
        <v>85</v>
      </c>
      <c r="N1634">
        <v>2</v>
      </c>
      <c r="O1634" s="1">
        <v>44642.435983796298</v>
      </c>
      <c r="P1634" s="1">
        <v>44642.46292824074</v>
      </c>
      <c r="Q1634">
        <v>1130</v>
      </c>
      <c r="R1634">
        <v>1198</v>
      </c>
      <c r="S1634" t="b">
        <v>0</v>
      </c>
      <c r="T1634" t="s">
        <v>86</v>
      </c>
      <c r="U1634" t="b">
        <v>0</v>
      </c>
      <c r="V1634" t="s">
        <v>1952</v>
      </c>
      <c r="W1634" s="1">
        <v>44642.444675925923</v>
      </c>
      <c r="X1634">
        <v>521</v>
      </c>
      <c r="Y1634">
        <v>21</v>
      </c>
      <c r="Z1634">
        <v>0</v>
      </c>
      <c r="AA1634">
        <v>21</v>
      </c>
      <c r="AB1634">
        <v>0</v>
      </c>
      <c r="AC1634">
        <v>18</v>
      </c>
      <c r="AD1634">
        <v>7</v>
      </c>
      <c r="AE1634">
        <v>0</v>
      </c>
      <c r="AF1634">
        <v>0</v>
      </c>
      <c r="AG1634">
        <v>0</v>
      </c>
      <c r="AH1634" t="s">
        <v>200</v>
      </c>
      <c r="AI1634" s="1">
        <v>44642.46292824074</v>
      </c>
      <c r="AJ1634">
        <v>667</v>
      </c>
      <c r="AK1634">
        <v>4</v>
      </c>
      <c r="AL1634">
        <v>0</v>
      </c>
      <c r="AM1634">
        <v>4</v>
      </c>
      <c r="AN1634">
        <v>0</v>
      </c>
      <c r="AO1634">
        <v>1</v>
      </c>
      <c r="AP1634">
        <v>3</v>
      </c>
      <c r="AQ1634">
        <v>0</v>
      </c>
      <c r="AR1634">
        <v>0</v>
      </c>
      <c r="AS1634">
        <v>0</v>
      </c>
      <c r="AT1634" t="s">
        <v>86</v>
      </c>
      <c r="AU1634" t="s">
        <v>86</v>
      </c>
      <c r="AV1634" t="s">
        <v>86</v>
      </c>
      <c r="AW1634" t="s">
        <v>86</v>
      </c>
      <c r="AX1634" t="s">
        <v>86</v>
      </c>
      <c r="AY1634" t="s">
        <v>86</v>
      </c>
      <c r="AZ1634" t="s">
        <v>86</v>
      </c>
      <c r="BA1634" t="s">
        <v>86</v>
      </c>
      <c r="BB1634" t="s">
        <v>86</v>
      </c>
      <c r="BC1634" t="s">
        <v>86</v>
      </c>
      <c r="BD1634" t="s">
        <v>86</v>
      </c>
      <c r="BE1634" t="s">
        <v>86</v>
      </c>
    </row>
    <row r="1635" spans="1:57" x14ac:dyDescent="0.45">
      <c r="A1635" t="s">
        <v>3519</v>
      </c>
      <c r="B1635" t="s">
        <v>77</v>
      </c>
      <c r="C1635" t="s">
        <v>3517</v>
      </c>
      <c r="D1635" t="s">
        <v>79</v>
      </c>
      <c r="E1635" s="2" t="str">
        <f>HYPERLINK("capsilon://?command=openfolder&amp;siteaddress=FAM.docvelocity-na8.net&amp;folderid=FX4805CC4F-7E01-98F0-F4FA-3797FA020B45","FX22039556")</f>
        <v>FX22039556</v>
      </c>
      <c r="F1635" t="s">
        <v>80</v>
      </c>
      <c r="G1635" t="s">
        <v>80</v>
      </c>
      <c r="H1635" t="s">
        <v>81</v>
      </c>
      <c r="I1635" t="s">
        <v>3520</v>
      </c>
      <c r="J1635">
        <v>28</v>
      </c>
      <c r="K1635" t="s">
        <v>83</v>
      </c>
      <c r="L1635" t="s">
        <v>84</v>
      </c>
      <c r="M1635" t="s">
        <v>85</v>
      </c>
      <c r="N1635">
        <v>2</v>
      </c>
      <c r="O1635" s="1">
        <v>44642.436898148146</v>
      </c>
      <c r="P1635" s="1">
        <v>44642.457442129627</v>
      </c>
      <c r="Q1635">
        <v>1223</v>
      </c>
      <c r="R1635">
        <v>552</v>
      </c>
      <c r="S1635" t="b">
        <v>0</v>
      </c>
      <c r="T1635" t="s">
        <v>86</v>
      </c>
      <c r="U1635" t="b">
        <v>0</v>
      </c>
      <c r="V1635" t="s">
        <v>1952</v>
      </c>
      <c r="W1635" s="1">
        <v>44642.448981481481</v>
      </c>
      <c r="X1635">
        <v>371</v>
      </c>
      <c r="Y1635">
        <v>21</v>
      </c>
      <c r="Z1635">
        <v>0</v>
      </c>
      <c r="AA1635">
        <v>21</v>
      </c>
      <c r="AB1635">
        <v>0</v>
      </c>
      <c r="AC1635">
        <v>18</v>
      </c>
      <c r="AD1635">
        <v>7</v>
      </c>
      <c r="AE1635">
        <v>0</v>
      </c>
      <c r="AF1635">
        <v>0</v>
      </c>
      <c r="AG1635">
        <v>0</v>
      </c>
      <c r="AH1635" t="s">
        <v>118</v>
      </c>
      <c r="AI1635" s="1">
        <v>44642.457442129627</v>
      </c>
      <c r="AJ1635">
        <v>181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7</v>
      </c>
      <c r="AQ1635">
        <v>0</v>
      </c>
      <c r="AR1635">
        <v>0</v>
      </c>
      <c r="AS1635">
        <v>0</v>
      </c>
      <c r="AT1635" t="s">
        <v>86</v>
      </c>
      <c r="AU1635" t="s">
        <v>86</v>
      </c>
      <c r="AV1635" t="s">
        <v>86</v>
      </c>
      <c r="AW1635" t="s">
        <v>86</v>
      </c>
      <c r="AX1635" t="s">
        <v>86</v>
      </c>
      <c r="AY1635" t="s">
        <v>86</v>
      </c>
      <c r="AZ1635" t="s">
        <v>86</v>
      </c>
      <c r="BA1635" t="s">
        <v>86</v>
      </c>
      <c r="BB1635" t="s">
        <v>86</v>
      </c>
      <c r="BC1635" t="s">
        <v>86</v>
      </c>
      <c r="BD1635" t="s">
        <v>86</v>
      </c>
      <c r="BE1635" t="s">
        <v>86</v>
      </c>
    </row>
    <row r="1636" spans="1:57" x14ac:dyDescent="0.45">
      <c r="A1636" t="s">
        <v>3521</v>
      </c>
      <c r="B1636" t="s">
        <v>77</v>
      </c>
      <c r="C1636" t="s">
        <v>3517</v>
      </c>
      <c r="D1636" t="s">
        <v>79</v>
      </c>
      <c r="E1636" s="2" t="str">
        <f>HYPERLINK("capsilon://?command=openfolder&amp;siteaddress=FAM.docvelocity-na8.net&amp;folderid=FX4805CC4F-7E01-98F0-F4FA-3797FA020B45","FX22039556")</f>
        <v>FX22039556</v>
      </c>
      <c r="F1636" t="s">
        <v>80</v>
      </c>
      <c r="G1636" t="s">
        <v>80</v>
      </c>
      <c r="H1636" t="s">
        <v>81</v>
      </c>
      <c r="I1636" t="s">
        <v>3522</v>
      </c>
      <c r="J1636">
        <v>158</v>
      </c>
      <c r="K1636" t="s">
        <v>83</v>
      </c>
      <c r="L1636" t="s">
        <v>84</v>
      </c>
      <c r="M1636" t="s">
        <v>85</v>
      </c>
      <c r="N1636">
        <v>1</v>
      </c>
      <c r="O1636" s="1">
        <v>44642.437928240739</v>
      </c>
      <c r="P1636" s="1">
        <v>44642.451562499999</v>
      </c>
      <c r="Q1636">
        <v>956</v>
      </c>
      <c r="R1636">
        <v>222</v>
      </c>
      <c r="S1636" t="b">
        <v>0</v>
      </c>
      <c r="T1636" t="s">
        <v>86</v>
      </c>
      <c r="U1636" t="b">
        <v>0</v>
      </c>
      <c r="V1636" t="s">
        <v>1952</v>
      </c>
      <c r="W1636" s="1">
        <v>44642.451562499999</v>
      </c>
      <c r="X1636">
        <v>222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158</v>
      </c>
      <c r="AE1636">
        <v>153</v>
      </c>
      <c r="AF1636">
        <v>0</v>
      </c>
      <c r="AG1636">
        <v>3</v>
      </c>
      <c r="AH1636" t="s">
        <v>86</v>
      </c>
      <c r="AI1636" t="s">
        <v>86</v>
      </c>
      <c r="AJ1636" t="s">
        <v>86</v>
      </c>
      <c r="AK1636" t="s">
        <v>86</v>
      </c>
      <c r="AL1636" t="s">
        <v>86</v>
      </c>
      <c r="AM1636" t="s">
        <v>86</v>
      </c>
      <c r="AN1636" t="s">
        <v>86</v>
      </c>
      <c r="AO1636" t="s">
        <v>86</v>
      </c>
      <c r="AP1636" t="s">
        <v>86</v>
      </c>
      <c r="AQ1636" t="s">
        <v>86</v>
      </c>
      <c r="AR1636" t="s">
        <v>86</v>
      </c>
      <c r="AS1636" t="s">
        <v>86</v>
      </c>
      <c r="AT1636" t="s">
        <v>86</v>
      </c>
      <c r="AU1636" t="s">
        <v>86</v>
      </c>
      <c r="AV1636" t="s">
        <v>86</v>
      </c>
      <c r="AW1636" t="s">
        <v>86</v>
      </c>
      <c r="AX1636" t="s">
        <v>86</v>
      </c>
      <c r="AY1636" t="s">
        <v>86</v>
      </c>
      <c r="AZ1636" t="s">
        <v>86</v>
      </c>
      <c r="BA1636" t="s">
        <v>86</v>
      </c>
      <c r="BB1636" t="s">
        <v>86</v>
      </c>
      <c r="BC1636" t="s">
        <v>86</v>
      </c>
      <c r="BD1636" t="s">
        <v>86</v>
      </c>
      <c r="BE1636" t="s">
        <v>86</v>
      </c>
    </row>
    <row r="1637" spans="1:57" x14ac:dyDescent="0.45">
      <c r="A1637" t="s">
        <v>3523</v>
      </c>
      <c r="B1637" t="s">
        <v>77</v>
      </c>
      <c r="C1637" t="s">
        <v>3480</v>
      </c>
      <c r="D1637" t="s">
        <v>79</v>
      </c>
      <c r="E1637" s="2" t="str">
        <f>HYPERLINK("capsilon://?command=openfolder&amp;siteaddress=FAM.docvelocity-na8.net&amp;folderid=FXC48E9436-4C34-1745-E62D-E00390C9FEDB","FX22038766")</f>
        <v>FX22038766</v>
      </c>
      <c r="F1637" t="s">
        <v>80</v>
      </c>
      <c r="G1637" t="s">
        <v>80</v>
      </c>
      <c r="H1637" t="s">
        <v>81</v>
      </c>
      <c r="I1637" t="s">
        <v>3524</v>
      </c>
      <c r="J1637">
        <v>28</v>
      </c>
      <c r="K1637" t="s">
        <v>83</v>
      </c>
      <c r="L1637" t="s">
        <v>84</v>
      </c>
      <c r="M1637" t="s">
        <v>85</v>
      </c>
      <c r="N1637">
        <v>2</v>
      </c>
      <c r="O1637" s="1">
        <v>44642.442708333336</v>
      </c>
      <c r="P1637" s="1">
        <v>44642.463067129633</v>
      </c>
      <c r="Q1637">
        <v>676</v>
      </c>
      <c r="R1637">
        <v>1083</v>
      </c>
      <c r="S1637" t="b">
        <v>0</v>
      </c>
      <c r="T1637" t="s">
        <v>86</v>
      </c>
      <c r="U1637" t="b">
        <v>0</v>
      </c>
      <c r="V1637" t="s">
        <v>2996</v>
      </c>
      <c r="W1637" s="1">
        <v>44642.456493055557</v>
      </c>
      <c r="X1637">
        <v>598</v>
      </c>
      <c r="Y1637">
        <v>21</v>
      </c>
      <c r="Z1637">
        <v>0</v>
      </c>
      <c r="AA1637">
        <v>21</v>
      </c>
      <c r="AB1637">
        <v>0</v>
      </c>
      <c r="AC1637">
        <v>8</v>
      </c>
      <c r="AD1637">
        <v>7</v>
      </c>
      <c r="AE1637">
        <v>0</v>
      </c>
      <c r="AF1637">
        <v>0</v>
      </c>
      <c r="AG1637">
        <v>0</v>
      </c>
      <c r="AH1637" t="s">
        <v>118</v>
      </c>
      <c r="AI1637" s="1">
        <v>44642.463067129633</v>
      </c>
      <c r="AJ1637">
        <v>485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7</v>
      </c>
      <c r="AQ1637">
        <v>0</v>
      </c>
      <c r="AR1637">
        <v>0</v>
      </c>
      <c r="AS1637">
        <v>0</v>
      </c>
      <c r="AT1637" t="s">
        <v>86</v>
      </c>
      <c r="AU1637" t="s">
        <v>86</v>
      </c>
      <c r="AV1637" t="s">
        <v>86</v>
      </c>
      <c r="AW1637" t="s">
        <v>86</v>
      </c>
      <c r="AX1637" t="s">
        <v>86</v>
      </c>
      <c r="AY1637" t="s">
        <v>86</v>
      </c>
      <c r="AZ1637" t="s">
        <v>86</v>
      </c>
      <c r="BA1637" t="s">
        <v>86</v>
      </c>
      <c r="BB1637" t="s">
        <v>86</v>
      </c>
      <c r="BC1637" t="s">
        <v>86</v>
      </c>
      <c r="BD1637" t="s">
        <v>86</v>
      </c>
      <c r="BE1637" t="s">
        <v>86</v>
      </c>
    </row>
    <row r="1638" spans="1:57" x14ac:dyDescent="0.45">
      <c r="A1638" t="s">
        <v>3525</v>
      </c>
      <c r="B1638" t="s">
        <v>77</v>
      </c>
      <c r="C1638" t="s">
        <v>3526</v>
      </c>
      <c r="D1638" t="s">
        <v>79</v>
      </c>
      <c r="E1638" s="2" t="str">
        <f>HYPERLINK("capsilon://?command=openfolder&amp;siteaddress=FAM.docvelocity-na8.net&amp;folderid=FX589CBCA8-674F-0877-877D-73D91F9884CD","FX22039247")</f>
        <v>FX22039247</v>
      </c>
      <c r="F1638" t="s">
        <v>80</v>
      </c>
      <c r="G1638" t="s">
        <v>80</v>
      </c>
      <c r="H1638" t="s">
        <v>81</v>
      </c>
      <c r="I1638" t="s">
        <v>3527</v>
      </c>
      <c r="J1638">
        <v>92</v>
      </c>
      <c r="K1638" t="s">
        <v>83</v>
      </c>
      <c r="L1638" t="s">
        <v>84</v>
      </c>
      <c r="M1638" t="s">
        <v>85</v>
      </c>
      <c r="N1638">
        <v>1</v>
      </c>
      <c r="O1638" s="1">
        <v>44642.447708333333</v>
      </c>
      <c r="P1638" s="1">
        <v>44642.457430555558</v>
      </c>
      <c r="Q1638">
        <v>333</v>
      </c>
      <c r="R1638">
        <v>507</v>
      </c>
      <c r="S1638" t="b">
        <v>0</v>
      </c>
      <c r="T1638" t="s">
        <v>86</v>
      </c>
      <c r="U1638" t="b">
        <v>0</v>
      </c>
      <c r="V1638" t="s">
        <v>1952</v>
      </c>
      <c r="W1638" s="1">
        <v>44642.457430555558</v>
      </c>
      <c r="X1638">
        <v>312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92</v>
      </c>
      <c r="AE1638">
        <v>80</v>
      </c>
      <c r="AF1638">
        <v>0</v>
      </c>
      <c r="AG1638">
        <v>4</v>
      </c>
      <c r="AH1638" t="s">
        <v>86</v>
      </c>
      <c r="AI1638" t="s">
        <v>86</v>
      </c>
      <c r="AJ1638" t="s">
        <v>86</v>
      </c>
      <c r="AK1638" t="s">
        <v>86</v>
      </c>
      <c r="AL1638" t="s">
        <v>86</v>
      </c>
      <c r="AM1638" t="s">
        <v>86</v>
      </c>
      <c r="AN1638" t="s">
        <v>86</v>
      </c>
      <c r="AO1638" t="s">
        <v>86</v>
      </c>
      <c r="AP1638" t="s">
        <v>86</v>
      </c>
      <c r="AQ1638" t="s">
        <v>86</v>
      </c>
      <c r="AR1638" t="s">
        <v>86</v>
      </c>
      <c r="AS1638" t="s">
        <v>86</v>
      </c>
      <c r="AT1638" t="s">
        <v>86</v>
      </c>
      <c r="AU1638" t="s">
        <v>86</v>
      </c>
      <c r="AV1638" t="s">
        <v>86</v>
      </c>
      <c r="AW1638" t="s">
        <v>86</v>
      </c>
      <c r="AX1638" t="s">
        <v>86</v>
      </c>
      <c r="AY1638" t="s">
        <v>86</v>
      </c>
      <c r="AZ1638" t="s">
        <v>86</v>
      </c>
      <c r="BA1638" t="s">
        <v>86</v>
      </c>
      <c r="BB1638" t="s">
        <v>86</v>
      </c>
      <c r="BC1638" t="s">
        <v>86</v>
      </c>
      <c r="BD1638" t="s">
        <v>86</v>
      </c>
      <c r="BE1638" t="s">
        <v>86</v>
      </c>
    </row>
    <row r="1639" spans="1:57" x14ac:dyDescent="0.45">
      <c r="A1639" t="s">
        <v>3528</v>
      </c>
      <c r="B1639" t="s">
        <v>77</v>
      </c>
      <c r="C1639" t="s">
        <v>3467</v>
      </c>
      <c r="D1639" t="s">
        <v>79</v>
      </c>
      <c r="E1639" s="2" t="str">
        <f>HYPERLINK("capsilon://?command=openfolder&amp;siteaddress=FAM.docvelocity-na8.net&amp;folderid=FX5C8B99F6-3CEA-E5CA-12C9-79F6BDBA2DA6","FX22038774")</f>
        <v>FX22038774</v>
      </c>
      <c r="F1639" t="s">
        <v>80</v>
      </c>
      <c r="G1639" t="s">
        <v>80</v>
      </c>
      <c r="H1639" t="s">
        <v>81</v>
      </c>
      <c r="I1639" t="s">
        <v>3529</v>
      </c>
      <c r="J1639">
        <v>28</v>
      </c>
      <c r="K1639" t="s">
        <v>83</v>
      </c>
      <c r="L1639" t="s">
        <v>84</v>
      </c>
      <c r="M1639" t="s">
        <v>85</v>
      </c>
      <c r="N1639">
        <v>2</v>
      </c>
      <c r="O1639" s="1">
        <v>44642.449479166666</v>
      </c>
      <c r="P1639" s="1">
        <v>44642.463090277779</v>
      </c>
      <c r="Q1639">
        <v>814</v>
      </c>
      <c r="R1639">
        <v>362</v>
      </c>
      <c r="S1639" t="b">
        <v>0</v>
      </c>
      <c r="T1639" t="s">
        <v>86</v>
      </c>
      <c r="U1639" t="b">
        <v>0</v>
      </c>
      <c r="V1639" t="s">
        <v>1952</v>
      </c>
      <c r="W1639" s="1">
        <v>44642.45380787037</v>
      </c>
      <c r="X1639">
        <v>193</v>
      </c>
      <c r="Y1639">
        <v>21</v>
      </c>
      <c r="Z1639">
        <v>0</v>
      </c>
      <c r="AA1639">
        <v>21</v>
      </c>
      <c r="AB1639">
        <v>0</v>
      </c>
      <c r="AC1639">
        <v>1</v>
      </c>
      <c r="AD1639">
        <v>7</v>
      </c>
      <c r="AE1639">
        <v>0</v>
      </c>
      <c r="AF1639">
        <v>0</v>
      </c>
      <c r="AG1639">
        <v>0</v>
      </c>
      <c r="AH1639" t="s">
        <v>152</v>
      </c>
      <c r="AI1639" s="1">
        <v>44642.463090277779</v>
      </c>
      <c r="AJ1639">
        <v>169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7</v>
      </c>
      <c r="AQ1639">
        <v>0</v>
      </c>
      <c r="AR1639">
        <v>0</v>
      </c>
      <c r="AS1639">
        <v>0</v>
      </c>
      <c r="AT1639" t="s">
        <v>86</v>
      </c>
      <c r="AU1639" t="s">
        <v>86</v>
      </c>
      <c r="AV1639" t="s">
        <v>86</v>
      </c>
      <c r="AW1639" t="s">
        <v>86</v>
      </c>
      <c r="AX1639" t="s">
        <v>86</v>
      </c>
      <c r="AY1639" t="s">
        <v>86</v>
      </c>
      <c r="AZ1639" t="s">
        <v>86</v>
      </c>
      <c r="BA1639" t="s">
        <v>86</v>
      </c>
      <c r="BB1639" t="s">
        <v>86</v>
      </c>
      <c r="BC1639" t="s">
        <v>86</v>
      </c>
      <c r="BD1639" t="s">
        <v>86</v>
      </c>
      <c r="BE1639" t="s">
        <v>86</v>
      </c>
    </row>
    <row r="1640" spans="1:57" x14ac:dyDescent="0.45">
      <c r="A1640" t="s">
        <v>3530</v>
      </c>
      <c r="B1640" t="s">
        <v>77</v>
      </c>
      <c r="C1640" t="s">
        <v>3517</v>
      </c>
      <c r="D1640" t="s">
        <v>79</v>
      </c>
      <c r="E1640" s="2" t="str">
        <f>HYPERLINK("capsilon://?command=openfolder&amp;siteaddress=FAM.docvelocity-na8.net&amp;folderid=FX4805CC4F-7E01-98F0-F4FA-3797FA020B45","FX22039556")</f>
        <v>FX22039556</v>
      </c>
      <c r="F1640" t="s">
        <v>80</v>
      </c>
      <c r="G1640" t="s">
        <v>80</v>
      </c>
      <c r="H1640" t="s">
        <v>81</v>
      </c>
      <c r="I1640" t="s">
        <v>3522</v>
      </c>
      <c r="J1640">
        <v>206</v>
      </c>
      <c r="K1640" t="s">
        <v>83</v>
      </c>
      <c r="L1640" t="s">
        <v>84</v>
      </c>
      <c r="M1640" t="s">
        <v>79</v>
      </c>
      <c r="N1640">
        <v>2</v>
      </c>
      <c r="O1640" s="1">
        <v>44642.452233796299</v>
      </c>
      <c r="P1640" s="1">
        <v>44642.555706018517</v>
      </c>
      <c r="Q1640">
        <v>3391</v>
      </c>
      <c r="R1640">
        <v>5549</v>
      </c>
      <c r="S1640" t="b">
        <v>0</v>
      </c>
      <c r="T1640" t="s">
        <v>2617</v>
      </c>
      <c r="U1640" t="b">
        <v>1</v>
      </c>
      <c r="V1640" t="s">
        <v>2993</v>
      </c>
      <c r="W1640" s="1">
        <v>44642.485347222224</v>
      </c>
      <c r="X1640">
        <v>2741</v>
      </c>
      <c r="Y1640">
        <v>273</v>
      </c>
      <c r="Z1640">
        <v>0</v>
      </c>
      <c r="AA1640">
        <v>273</v>
      </c>
      <c r="AB1640">
        <v>0</v>
      </c>
      <c r="AC1640">
        <v>178</v>
      </c>
      <c r="AD1640">
        <v>-67</v>
      </c>
      <c r="AE1640">
        <v>0</v>
      </c>
      <c r="AF1640">
        <v>0</v>
      </c>
      <c r="AG1640">
        <v>0</v>
      </c>
      <c r="AH1640" t="s">
        <v>2617</v>
      </c>
      <c r="AI1640" s="1">
        <v>44642.555706018517</v>
      </c>
      <c r="AJ1640">
        <v>2160</v>
      </c>
      <c r="AK1640">
        <v>55</v>
      </c>
      <c r="AL1640">
        <v>0</v>
      </c>
      <c r="AM1640">
        <v>55</v>
      </c>
      <c r="AN1640">
        <v>0</v>
      </c>
      <c r="AO1640">
        <v>69</v>
      </c>
      <c r="AP1640">
        <v>-122</v>
      </c>
      <c r="AQ1640">
        <v>0</v>
      </c>
      <c r="AR1640">
        <v>0</v>
      </c>
      <c r="AS1640">
        <v>0</v>
      </c>
      <c r="AT1640" t="s">
        <v>86</v>
      </c>
      <c r="AU1640" t="s">
        <v>86</v>
      </c>
      <c r="AV1640" t="s">
        <v>86</v>
      </c>
      <c r="AW1640" t="s">
        <v>86</v>
      </c>
      <c r="AX1640" t="s">
        <v>86</v>
      </c>
      <c r="AY1640" t="s">
        <v>86</v>
      </c>
      <c r="AZ1640" t="s">
        <v>86</v>
      </c>
      <c r="BA1640" t="s">
        <v>86</v>
      </c>
      <c r="BB1640" t="s">
        <v>86</v>
      </c>
      <c r="BC1640" t="s">
        <v>86</v>
      </c>
      <c r="BD1640" t="s">
        <v>86</v>
      </c>
      <c r="BE1640" t="s">
        <v>86</v>
      </c>
    </row>
    <row r="1641" spans="1:57" x14ac:dyDescent="0.45">
      <c r="A1641" t="s">
        <v>3531</v>
      </c>
      <c r="B1641" t="s">
        <v>77</v>
      </c>
      <c r="C1641" t="s">
        <v>3532</v>
      </c>
      <c r="D1641" t="s">
        <v>79</v>
      </c>
      <c r="E1641" s="2" t="str">
        <f>HYPERLINK("capsilon://?command=openfolder&amp;siteaddress=FAM.docvelocity-na8.net&amp;folderid=FX3FE70B7A-72A0-75C7-DAB9-60527DB90CC5","FX22039617")</f>
        <v>FX22039617</v>
      </c>
      <c r="F1641" t="s">
        <v>80</v>
      </c>
      <c r="G1641" t="s">
        <v>80</v>
      </c>
      <c r="H1641" t="s">
        <v>81</v>
      </c>
      <c r="I1641" t="s">
        <v>3533</v>
      </c>
      <c r="J1641">
        <v>154</v>
      </c>
      <c r="K1641" t="s">
        <v>83</v>
      </c>
      <c r="L1641" t="s">
        <v>84</v>
      </c>
      <c r="M1641" t="s">
        <v>85</v>
      </c>
      <c r="N1641">
        <v>2</v>
      </c>
      <c r="O1641" s="1">
        <v>44642.45685185185</v>
      </c>
      <c r="P1641" s="1">
        <v>44642.605150462965</v>
      </c>
      <c r="Q1641">
        <v>10105</v>
      </c>
      <c r="R1641">
        <v>2708</v>
      </c>
      <c r="S1641" t="b">
        <v>0</v>
      </c>
      <c r="T1641" t="s">
        <v>86</v>
      </c>
      <c r="U1641" t="b">
        <v>0</v>
      </c>
      <c r="V1641" t="s">
        <v>1952</v>
      </c>
      <c r="W1641" s="1">
        <v>44642.477662037039</v>
      </c>
      <c r="X1641">
        <v>1747</v>
      </c>
      <c r="Y1641">
        <v>133</v>
      </c>
      <c r="Z1641">
        <v>0</v>
      </c>
      <c r="AA1641">
        <v>133</v>
      </c>
      <c r="AB1641">
        <v>0</v>
      </c>
      <c r="AC1641">
        <v>67</v>
      </c>
      <c r="AD1641">
        <v>21</v>
      </c>
      <c r="AE1641">
        <v>0</v>
      </c>
      <c r="AF1641">
        <v>0</v>
      </c>
      <c r="AG1641">
        <v>0</v>
      </c>
      <c r="AH1641" t="s">
        <v>91</v>
      </c>
      <c r="AI1641" s="1">
        <v>44642.605150462965</v>
      </c>
      <c r="AJ1641">
        <v>961</v>
      </c>
      <c r="AK1641">
        <v>5</v>
      </c>
      <c r="AL1641">
        <v>0</v>
      </c>
      <c r="AM1641">
        <v>5</v>
      </c>
      <c r="AN1641">
        <v>0</v>
      </c>
      <c r="AO1641">
        <v>15</v>
      </c>
      <c r="AP1641">
        <v>16</v>
      </c>
      <c r="AQ1641">
        <v>0</v>
      </c>
      <c r="AR1641">
        <v>0</v>
      </c>
      <c r="AS1641">
        <v>0</v>
      </c>
      <c r="AT1641" t="s">
        <v>86</v>
      </c>
      <c r="AU1641" t="s">
        <v>86</v>
      </c>
      <c r="AV1641" t="s">
        <v>86</v>
      </c>
      <c r="AW1641" t="s">
        <v>86</v>
      </c>
      <c r="AX1641" t="s">
        <v>86</v>
      </c>
      <c r="AY1641" t="s">
        <v>86</v>
      </c>
      <c r="AZ1641" t="s">
        <v>86</v>
      </c>
      <c r="BA1641" t="s">
        <v>86</v>
      </c>
      <c r="BB1641" t="s">
        <v>86</v>
      </c>
      <c r="BC1641" t="s">
        <v>86</v>
      </c>
      <c r="BD1641" t="s">
        <v>86</v>
      </c>
      <c r="BE1641" t="s">
        <v>86</v>
      </c>
    </row>
    <row r="1642" spans="1:57" x14ac:dyDescent="0.45">
      <c r="A1642" t="s">
        <v>3534</v>
      </c>
      <c r="B1642" t="s">
        <v>77</v>
      </c>
      <c r="C1642" t="s">
        <v>3526</v>
      </c>
      <c r="D1642" t="s">
        <v>79</v>
      </c>
      <c r="E1642" s="2" t="str">
        <f>HYPERLINK("capsilon://?command=openfolder&amp;siteaddress=FAM.docvelocity-na8.net&amp;folderid=FX589CBCA8-674F-0877-877D-73D91F9884CD","FX22039247")</f>
        <v>FX22039247</v>
      </c>
      <c r="F1642" t="s">
        <v>80</v>
      </c>
      <c r="G1642" t="s">
        <v>80</v>
      </c>
      <c r="H1642" t="s">
        <v>81</v>
      </c>
      <c r="I1642" t="s">
        <v>3527</v>
      </c>
      <c r="J1642">
        <v>144</v>
      </c>
      <c r="K1642" t="s">
        <v>83</v>
      </c>
      <c r="L1642" t="s">
        <v>84</v>
      </c>
      <c r="M1642" t="s">
        <v>85</v>
      </c>
      <c r="N1642">
        <v>2</v>
      </c>
      <c r="O1642" s="1">
        <v>44642.458483796298</v>
      </c>
      <c r="P1642" s="1">
        <v>44642.542812500003</v>
      </c>
      <c r="Q1642">
        <v>5347</v>
      </c>
      <c r="R1642">
        <v>1939</v>
      </c>
      <c r="S1642" t="b">
        <v>0</v>
      </c>
      <c r="T1642" t="s">
        <v>86</v>
      </c>
      <c r="U1642" t="b">
        <v>1</v>
      </c>
      <c r="V1642" t="s">
        <v>1797</v>
      </c>
      <c r="W1642" s="1">
        <v>44642.508402777778</v>
      </c>
      <c r="X1642">
        <v>886</v>
      </c>
      <c r="Y1642">
        <v>120</v>
      </c>
      <c r="Z1642">
        <v>0</v>
      </c>
      <c r="AA1642">
        <v>120</v>
      </c>
      <c r="AB1642">
        <v>0</v>
      </c>
      <c r="AC1642">
        <v>38</v>
      </c>
      <c r="AD1642">
        <v>24</v>
      </c>
      <c r="AE1642">
        <v>0</v>
      </c>
      <c r="AF1642">
        <v>0</v>
      </c>
      <c r="AG1642">
        <v>0</v>
      </c>
      <c r="AH1642" t="s">
        <v>122</v>
      </c>
      <c r="AI1642" s="1">
        <v>44642.542812500003</v>
      </c>
      <c r="AJ1642">
        <v>993</v>
      </c>
      <c r="AK1642">
        <v>23</v>
      </c>
      <c r="AL1642">
        <v>0</v>
      </c>
      <c r="AM1642">
        <v>23</v>
      </c>
      <c r="AN1642">
        <v>0</v>
      </c>
      <c r="AO1642">
        <v>21</v>
      </c>
      <c r="AP1642">
        <v>1</v>
      </c>
      <c r="AQ1642">
        <v>0</v>
      </c>
      <c r="AR1642">
        <v>0</v>
      </c>
      <c r="AS1642">
        <v>0</v>
      </c>
      <c r="AT1642" t="s">
        <v>86</v>
      </c>
      <c r="AU1642" t="s">
        <v>86</v>
      </c>
      <c r="AV1642" t="s">
        <v>86</v>
      </c>
      <c r="AW1642" t="s">
        <v>86</v>
      </c>
      <c r="AX1642" t="s">
        <v>86</v>
      </c>
      <c r="AY1642" t="s">
        <v>86</v>
      </c>
      <c r="AZ1642" t="s">
        <v>86</v>
      </c>
      <c r="BA1642" t="s">
        <v>86</v>
      </c>
      <c r="BB1642" t="s">
        <v>86</v>
      </c>
      <c r="BC1642" t="s">
        <v>86</v>
      </c>
      <c r="BD1642" t="s">
        <v>86</v>
      </c>
      <c r="BE1642" t="s">
        <v>86</v>
      </c>
    </row>
    <row r="1643" spans="1:57" x14ac:dyDescent="0.45">
      <c r="A1643" t="s">
        <v>3535</v>
      </c>
      <c r="B1643" t="s">
        <v>77</v>
      </c>
      <c r="C1643" t="s">
        <v>3536</v>
      </c>
      <c r="D1643" t="s">
        <v>79</v>
      </c>
      <c r="E1643" s="2" t="str">
        <f>HYPERLINK("capsilon://?command=openfolder&amp;siteaddress=FAM.docvelocity-na8.net&amp;folderid=FXB907E664-911C-110D-272C-40B3C47DDA28","FX22039298")</f>
        <v>FX22039298</v>
      </c>
      <c r="F1643" t="s">
        <v>80</v>
      </c>
      <c r="G1643" t="s">
        <v>80</v>
      </c>
      <c r="H1643" t="s">
        <v>81</v>
      </c>
      <c r="I1643" t="s">
        <v>3537</v>
      </c>
      <c r="J1643">
        <v>220</v>
      </c>
      <c r="K1643" t="s">
        <v>83</v>
      </c>
      <c r="L1643" t="s">
        <v>84</v>
      </c>
      <c r="M1643" t="s">
        <v>85</v>
      </c>
      <c r="N1643">
        <v>1</v>
      </c>
      <c r="O1643" s="1">
        <v>44642.460590277777</v>
      </c>
      <c r="P1643" s="1">
        <v>44642.497546296298</v>
      </c>
      <c r="Q1643">
        <v>2008</v>
      </c>
      <c r="R1643">
        <v>1185</v>
      </c>
      <c r="S1643" t="b">
        <v>0</v>
      </c>
      <c r="T1643" t="s">
        <v>86</v>
      </c>
      <c r="U1643" t="b">
        <v>0</v>
      </c>
      <c r="V1643" t="s">
        <v>1895</v>
      </c>
      <c r="W1643" s="1">
        <v>44642.497546296298</v>
      </c>
      <c r="X1643">
        <v>437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220</v>
      </c>
      <c r="AE1643">
        <v>203</v>
      </c>
      <c r="AF1643">
        <v>0</v>
      </c>
      <c r="AG1643">
        <v>7</v>
      </c>
      <c r="AH1643" t="s">
        <v>86</v>
      </c>
      <c r="AI1643" t="s">
        <v>86</v>
      </c>
      <c r="AJ1643" t="s">
        <v>86</v>
      </c>
      <c r="AK1643" t="s">
        <v>86</v>
      </c>
      <c r="AL1643" t="s">
        <v>86</v>
      </c>
      <c r="AM1643" t="s">
        <v>86</v>
      </c>
      <c r="AN1643" t="s">
        <v>86</v>
      </c>
      <c r="AO1643" t="s">
        <v>86</v>
      </c>
      <c r="AP1643" t="s">
        <v>86</v>
      </c>
      <c r="AQ1643" t="s">
        <v>86</v>
      </c>
      <c r="AR1643" t="s">
        <v>86</v>
      </c>
      <c r="AS1643" t="s">
        <v>86</v>
      </c>
      <c r="AT1643" t="s">
        <v>86</v>
      </c>
      <c r="AU1643" t="s">
        <v>86</v>
      </c>
      <c r="AV1643" t="s">
        <v>86</v>
      </c>
      <c r="AW1643" t="s">
        <v>86</v>
      </c>
      <c r="AX1643" t="s">
        <v>86</v>
      </c>
      <c r="AY1643" t="s">
        <v>86</v>
      </c>
      <c r="AZ1643" t="s">
        <v>86</v>
      </c>
      <c r="BA1643" t="s">
        <v>86</v>
      </c>
      <c r="BB1643" t="s">
        <v>86</v>
      </c>
      <c r="BC1643" t="s">
        <v>86</v>
      </c>
      <c r="BD1643" t="s">
        <v>86</v>
      </c>
      <c r="BE1643" t="s">
        <v>86</v>
      </c>
    </row>
    <row r="1644" spans="1:57" x14ac:dyDescent="0.45">
      <c r="A1644" t="s">
        <v>3538</v>
      </c>
      <c r="B1644" t="s">
        <v>77</v>
      </c>
      <c r="C1644" t="s">
        <v>3539</v>
      </c>
      <c r="D1644" t="s">
        <v>79</v>
      </c>
      <c r="E1644" s="2" t="str">
        <f>HYPERLINK("capsilon://?command=openfolder&amp;siteaddress=FAM.docvelocity-na8.net&amp;folderid=FXD4F580DA-D120-728E-9FA0-975ACDB468AF","FX22039541")</f>
        <v>FX22039541</v>
      </c>
      <c r="F1644" t="s">
        <v>80</v>
      </c>
      <c r="G1644" t="s">
        <v>80</v>
      </c>
      <c r="H1644" t="s">
        <v>81</v>
      </c>
      <c r="I1644" t="s">
        <v>3540</v>
      </c>
      <c r="J1644">
        <v>254</v>
      </c>
      <c r="K1644" t="s">
        <v>83</v>
      </c>
      <c r="L1644" t="s">
        <v>84</v>
      </c>
      <c r="M1644" t="s">
        <v>85</v>
      </c>
      <c r="N1644">
        <v>1</v>
      </c>
      <c r="O1644" s="1">
        <v>44642.485509259262</v>
      </c>
      <c r="P1644" s="1">
        <v>44642.500937500001</v>
      </c>
      <c r="Q1644">
        <v>307</v>
      </c>
      <c r="R1644">
        <v>1026</v>
      </c>
      <c r="S1644" t="b">
        <v>0</v>
      </c>
      <c r="T1644" t="s">
        <v>86</v>
      </c>
      <c r="U1644" t="b">
        <v>0</v>
      </c>
      <c r="V1644" t="s">
        <v>815</v>
      </c>
      <c r="W1644" s="1">
        <v>44642.500937500001</v>
      </c>
      <c r="X1644">
        <v>368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254</v>
      </c>
      <c r="AE1644">
        <v>230</v>
      </c>
      <c r="AF1644">
        <v>0</v>
      </c>
      <c r="AG1644">
        <v>6</v>
      </c>
      <c r="AH1644" t="s">
        <v>86</v>
      </c>
      <c r="AI1644" t="s">
        <v>86</v>
      </c>
      <c r="AJ1644" t="s">
        <v>86</v>
      </c>
      <c r="AK1644" t="s">
        <v>86</v>
      </c>
      <c r="AL1644" t="s">
        <v>86</v>
      </c>
      <c r="AM1644" t="s">
        <v>86</v>
      </c>
      <c r="AN1644" t="s">
        <v>86</v>
      </c>
      <c r="AO1644" t="s">
        <v>86</v>
      </c>
      <c r="AP1644" t="s">
        <v>86</v>
      </c>
      <c r="AQ1644" t="s">
        <v>86</v>
      </c>
      <c r="AR1644" t="s">
        <v>86</v>
      </c>
      <c r="AS1644" t="s">
        <v>86</v>
      </c>
      <c r="AT1644" t="s">
        <v>86</v>
      </c>
      <c r="AU1644" t="s">
        <v>86</v>
      </c>
      <c r="AV1644" t="s">
        <v>86</v>
      </c>
      <c r="AW1644" t="s">
        <v>86</v>
      </c>
      <c r="AX1644" t="s">
        <v>86</v>
      </c>
      <c r="AY1644" t="s">
        <v>86</v>
      </c>
      <c r="AZ1644" t="s">
        <v>86</v>
      </c>
      <c r="BA1644" t="s">
        <v>86</v>
      </c>
      <c r="BB1644" t="s">
        <v>86</v>
      </c>
      <c r="BC1644" t="s">
        <v>86</v>
      </c>
      <c r="BD1644" t="s">
        <v>86</v>
      </c>
      <c r="BE1644" t="s">
        <v>86</v>
      </c>
    </row>
    <row r="1645" spans="1:57" x14ac:dyDescent="0.45">
      <c r="A1645" t="s">
        <v>3541</v>
      </c>
      <c r="B1645" t="s">
        <v>77</v>
      </c>
      <c r="C1645" t="s">
        <v>3048</v>
      </c>
      <c r="D1645" t="s">
        <v>79</v>
      </c>
      <c r="E1645" s="2" t="str">
        <f>HYPERLINK("capsilon://?command=openfolder&amp;siteaddress=FAM.docvelocity-na8.net&amp;folderid=FXDDB4FBBD-A8BB-B4A9-7BCE-1D5A60640BD5","FX22037849")</f>
        <v>FX22037849</v>
      </c>
      <c r="F1645" t="s">
        <v>80</v>
      </c>
      <c r="G1645" t="s">
        <v>80</v>
      </c>
      <c r="H1645" t="s">
        <v>81</v>
      </c>
      <c r="I1645" t="s">
        <v>3542</v>
      </c>
      <c r="J1645">
        <v>0</v>
      </c>
      <c r="K1645" t="s">
        <v>83</v>
      </c>
      <c r="L1645" t="s">
        <v>84</v>
      </c>
      <c r="M1645" t="s">
        <v>85</v>
      </c>
      <c r="N1645">
        <v>2</v>
      </c>
      <c r="O1645" s="1">
        <v>44642.495208333334</v>
      </c>
      <c r="P1645" s="1">
        <v>44642.598726851851</v>
      </c>
      <c r="Q1645">
        <v>7994</v>
      </c>
      <c r="R1645">
        <v>950</v>
      </c>
      <c r="S1645" t="b">
        <v>0</v>
      </c>
      <c r="T1645" t="s">
        <v>86</v>
      </c>
      <c r="U1645" t="b">
        <v>0</v>
      </c>
      <c r="V1645" t="s">
        <v>1841</v>
      </c>
      <c r="W1645" s="1">
        <v>44642.502476851849</v>
      </c>
      <c r="X1645">
        <v>625</v>
      </c>
      <c r="Y1645">
        <v>52</v>
      </c>
      <c r="Z1645">
        <v>0</v>
      </c>
      <c r="AA1645">
        <v>52</v>
      </c>
      <c r="AB1645">
        <v>0</v>
      </c>
      <c r="AC1645">
        <v>44</v>
      </c>
      <c r="AD1645">
        <v>-52</v>
      </c>
      <c r="AE1645">
        <v>0</v>
      </c>
      <c r="AF1645">
        <v>0</v>
      </c>
      <c r="AG1645">
        <v>0</v>
      </c>
      <c r="AH1645" t="s">
        <v>207</v>
      </c>
      <c r="AI1645" s="1">
        <v>44642.598726851851</v>
      </c>
      <c r="AJ1645">
        <v>325</v>
      </c>
      <c r="AK1645">
        <v>1</v>
      </c>
      <c r="AL1645">
        <v>0</v>
      </c>
      <c r="AM1645">
        <v>1</v>
      </c>
      <c r="AN1645">
        <v>0</v>
      </c>
      <c r="AO1645">
        <v>1</v>
      </c>
      <c r="AP1645">
        <v>-53</v>
      </c>
      <c r="AQ1645">
        <v>0</v>
      </c>
      <c r="AR1645">
        <v>0</v>
      </c>
      <c r="AS1645">
        <v>0</v>
      </c>
      <c r="AT1645" t="s">
        <v>86</v>
      </c>
      <c r="AU1645" t="s">
        <v>86</v>
      </c>
      <c r="AV1645" t="s">
        <v>86</v>
      </c>
      <c r="AW1645" t="s">
        <v>86</v>
      </c>
      <c r="AX1645" t="s">
        <v>86</v>
      </c>
      <c r="AY1645" t="s">
        <v>86</v>
      </c>
      <c r="AZ1645" t="s">
        <v>86</v>
      </c>
      <c r="BA1645" t="s">
        <v>86</v>
      </c>
      <c r="BB1645" t="s">
        <v>86</v>
      </c>
      <c r="BC1645" t="s">
        <v>86</v>
      </c>
      <c r="BD1645" t="s">
        <v>86</v>
      </c>
      <c r="BE1645" t="s">
        <v>86</v>
      </c>
    </row>
    <row r="1646" spans="1:57" x14ac:dyDescent="0.45">
      <c r="A1646" t="s">
        <v>3543</v>
      </c>
      <c r="B1646" t="s">
        <v>77</v>
      </c>
      <c r="C1646" t="s">
        <v>3536</v>
      </c>
      <c r="D1646" t="s">
        <v>79</v>
      </c>
      <c r="E1646" s="2" t="str">
        <f>HYPERLINK("capsilon://?command=openfolder&amp;siteaddress=FAM.docvelocity-na8.net&amp;folderid=FXB907E664-911C-110D-272C-40B3C47DDA28","FX22039298")</f>
        <v>FX22039298</v>
      </c>
      <c r="F1646" t="s">
        <v>80</v>
      </c>
      <c r="G1646" t="s">
        <v>80</v>
      </c>
      <c r="H1646" t="s">
        <v>81</v>
      </c>
      <c r="I1646" t="s">
        <v>3537</v>
      </c>
      <c r="J1646">
        <v>324</v>
      </c>
      <c r="K1646" t="s">
        <v>83</v>
      </c>
      <c r="L1646" t="s">
        <v>84</v>
      </c>
      <c r="M1646" t="s">
        <v>85</v>
      </c>
      <c r="N1646">
        <v>2</v>
      </c>
      <c r="O1646" s="1">
        <v>44642.498379629629</v>
      </c>
      <c r="P1646" s="1">
        <v>44642.563043981485</v>
      </c>
      <c r="Q1646">
        <v>2517</v>
      </c>
      <c r="R1646">
        <v>3070</v>
      </c>
      <c r="S1646" t="b">
        <v>0</v>
      </c>
      <c r="T1646" t="s">
        <v>86</v>
      </c>
      <c r="U1646" t="b">
        <v>1</v>
      </c>
      <c r="V1646" t="s">
        <v>1895</v>
      </c>
      <c r="W1646" s="1">
        <v>44642.510324074072</v>
      </c>
      <c r="X1646">
        <v>1031</v>
      </c>
      <c r="Y1646">
        <v>277</v>
      </c>
      <c r="Z1646">
        <v>0</v>
      </c>
      <c r="AA1646">
        <v>277</v>
      </c>
      <c r="AB1646">
        <v>0</v>
      </c>
      <c r="AC1646">
        <v>33</v>
      </c>
      <c r="AD1646">
        <v>47</v>
      </c>
      <c r="AE1646">
        <v>0</v>
      </c>
      <c r="AF1646">
        <v>0</v>
      </c>
      <c r="AG1646">
        <v>0</v>
      </c>
      <c r="AH1646" t="s">
        <v>91</v>
      </c>
      <c r="AI1646" s="1">
        <v>44642.563043981485</v>
      </c>
      <c r="AJ1646">
        <v>2033</v>
      </c>
      <c r="AK1646">
        <v>12</v>
      </c>
      <c r="AL1646">
        <v>0</v>
      </c>
      <c r="AM1646">
        <v>12</v>
      </c>
      <c r="AN1646">
        <v>0</v>
      </c>
      <c r="AO1646">
        <v>12</v>
      </c>
      <c r="AP1646">
        <v>35</v>
      </c>
      <c r="AQ1646">
        <v>0</v>
      </c>
      <c r="AR1646">
        <v>0</v>
      </c>
      <c r="AS1646">
        <v>0</v>
      </c>
      <c r="AT1646" t="s">
        <v>86</v>
      </c>
      <c r="AU1646" t="s">
        <v>86</v>
      </c>
      <c r="AV1646" t="s">
        <v>86</v>
      </c>
      <c r="AW1646" t="s">
        <v>86</v>
      </c>
      <c r="AX1646" t="s">
        <v>86</v>
      </c>
      <c r="AY1646" t="s">
        <v>86</v>
      </c>
      <c r="AZ1646" t="s">
        <v>86</v>
      </c>
      <c r="BA1646" t="s">
        <v>86</v>
      </c>
      <c r="BB1646" t="s">
        <v>86</v>
      </c>
      <c r="BC1646" t="s">
        <v>86</v>
      </c>
      <c r="BD1646" t="s">
        <v>86</v>
      </c>
      <c r="BE1646" t="s">
        <v>86</v>
      </c>
    </row>
    <row r="1647" spans="1:57" x14ac:dyDescent="0.45">
      <c r="A1647" t="s">
        <v>3544</v>
      </c>
      <c r="B1647" t="s">
        <v>77</v>
      </c>
      <c r="C1647" t="s">
        <v>3539</v>
      </c>
      <c r="D1647" t="s">
        <v>79</v>
      </c>
      <c r="E1647" s="2" t="str">
        <f>HYPERLINK("capsilon://?command=openfolder&amp;siteaddress=FAM.docvelocity-na8.net&amp;folderid=FXD4F580DA-D120-728E-9FA0-975ACDB468AF","FX22039541")</f>
        <v>FX22039541</v>
      </c>
      <c r="F1647" t="s">
        <v>80</v>
      </c>
      <c r="G1647" t="s">
        <v>80</v>
      </c>
      <c r="H1647" t="s">
        <v>81</v>
      </c>
      <c r="I1647" t="s">
        <v>3540</v>
      </c>
      <c r="J1647">
        <v>302</v>
      </c>
      <c r="K1647" t="s">
        <v>83</v>
      </c>
      <c r="L1647" t="s">
        <v>84</v>
      </c>
      <c r="M1647" t="s">
        <v>85</v>
      </c>
      <c r="N1647">
        <v>2</v>
      </c>
      <c r="O1647" s="1">
        <v>44642.501817129632</v>
      </c>
      <c r="P1647" s="1">
        <v>44642.585856481484</v>
      </c>
      <c r="Q1647">
        <v>4491</v>
      </c>
      <c r="R1647">
        <v>2770</v>
      </c>
      <c r="S1647" t="b">
        <v>0</v>
      </c>
      <c r="T1647" t="s">
        <v>86</v>
      </c>
      <c r="U1647" t="b">
        <v>1</v>
      </c>
      <c r="V1647" t="s">
        <v>1841</v>
      </c>
      <c r="W1647" s="1">
        <v>44642.511458333334</v>
      </c>
      <c r="X1647">
        <v>775</v>
      </c>
      <c r="Y1647">
        <v>258</v>
      </c>
      <c r="Z1647">
        <v>0</v>
      </c>
      <c r="AA1647">
        <v>258</v>
      </c>
      <c r="AB1647">
        <v>0</v>
      </c>
      <c r="AC1647">
        <v>16</v>
      </c>
      <c r="AD1647">
        <v>44</v>
      </c>
      <c r="AE1647">
        <v>0</v>
      </c>
      <c r="AF1647">
        <v>0</v>
      </c>
      <c r="AG1647">
        <v>0</v>
      </c>
      <c r="AH1647" t="s">
        <v>91</v>
      </c>
      <c r="AI1647" s="1">
        <v>44642.585856481484</v>
      </c>
      <c r="AJ1647">
        <v>1970</v>
      </c>
      <c r="AK1647">
        <v>14</v>
      </c>
      <c r="AL1647">
        <v>0</v>
      </c>
      <c r="AM1647">
        <v>14</v>
      </c>
      <c r="AN1647">
        <v>0</v>
      </c>
      <c r="AO1647">
        <v>14</v>
      </c>
      <c r="AP1647">
        <v>30</v>
      </c>
      <c r="AQ1647">
        <v>0</v>
      </c>
      <c r="AR1647">
        <v>0</v>
      </c>
      <c r="AS1647">
        <v>0</v>
      </c>
      <c r="AT1647" t="s">
        <v>86</v>
      </c>
      <c r="AU1647" t="s">
        <v>86</v>
      </c>
      <c r="AV1647" t="s">
        <v>86</v>
      </c>
      <c r="AW1647" t="s">
        <v>86</v>
      </c>
      <c r="AX1647" t="s">
        <v>86</v>
      </c>
      <c r="AY1647" t="s">
        <v>86</v>
      </c>
      <c r="AZ1647" t="s">
        <v>86</v>
      </c>
      <c r="BA1647" t="s">
        <v>86</v>
      </c>
      <c r="BB1647" t="s">
        <v>86</v>
      </c>
      <c r="BC1647" t="s">
        <v>86</v>
      </c>
      <c r="BD1647" t="s">
        <v>86</v>
      </c>
      <c r="BE1647" t="s">
        <v>86</v>
      </c>
    </row>
    <row r="1648" spans="1:57" x14ac:dyDescent="0.45">
      <c r="A1648" t="s">
        <v>3545</v>
      </c>
      <c r="B1648" t="s">
        <v>77</v>
      </c>
      <c r="C1648" t="s">
        <v>3546</v>
      </c>
      <c r="D1648" t="s">
        <v>79</v>
      </c>
      <c r="E1648" s="2" t="str">
        <f>HYPERLINK("capsilon://?command=openfolder&amp;siteaddress=FAM.docvelocity-na8.net&amp;folderid=FX9840B772-BA96-9D2B-6B6D-489811592FE1","FX22038014")</f>
        <v>FX22038014</v>
      </c>
      <c r="F1648" t="s">
        <v>80</v>
      </c>
      <c r="G1648" t="s">
        <v>80</v>
      </c>
      <c r="H1648" t="s">
        <v>81</v>
      </c>
      <c r="I1648" t="s">
        <v>3547</v>
      </c>
      <c r="J1648">
        <v>106</v>
      </c>
      <c r="K1648" t="s">
        <v>83</v>
      </c>
      <c r="L1648" t="s">
        <v>84</v>
      </c>
      <c r="M1648" t="s">
        <v>85</v>
      </c>
      <c r="N1648">
        <v>1</v>
      </c>
      <c r="O1648" s="1">
        <v>44642.510335648149</v>
      </c>
      <c r="P1648" s="1">
        <v>44642.516087962962</v>
      </c>
      <c r="Q1648">
        <v>11</v>
      </c>
      <c r="R1648">
        <v>486</v>
      </c>
      <c r="S1648" t="b">
        <v>0</v>
      </c>
      <c r="T1648" t="s">
        <v>86</v>
      </c>
      <c r="U1648" t="b">
        <v>0</v>
      </c>
      <c r="V1648" t="s">
        <v>1895</v>
      </c>
      <c r="W1648" s="1">
        <v>44642.516087962962</v>
      </c>
      <c r="X1648">
        <v>463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106</v>
      </c>
      <c r="AE1648">
        <v>94</v>
      </c>
      <c r="AF1648">
        <v>0</v>
      </c>
      <c r="AG1648">
        <v>4</v>
      </c>
      <c r="AH1648" t="s">
        <v>86</v>
      </c>
      <c r="AI1648" t="s">
        <v>86</v>
      </c>
      <c r="AJ1648" t="s">
        <v>86</v>
      </c>
      <c r="AK1648" t="s">
        <v>86</v>
      </c>
      <c r="AL1648" t="s">
        <v>86</v>
      </c>
      <c r="AM1648" t="s">
        <v>86</v>
      </c>
      <c r="AN1648" t="s">
        <v>86</v>
      </c>
      <c r="AO1648" t="s">
        <v>86</v>
      </c>
      <c r="AP1648" t="s">
        <v>86</v>
      </c>
      <c r="AQ1648" t="s">
        <v>86</v>
      </c>
      <c r="AR1648" t="s">
        <v>86</v>
      </c>
      <c r="AS1648" t="s">
        <v>86</v>
      </c>
      <c r="AT1648" t="s">
        <v>86</v>
      </c>
      <c r="AU1648" t="s">
        <v>86</v>
      </c>
      <c r="AV1648" t="s">
        <v>86</v>
      </c>
      <c r="AW1648" t="s">
        <v>86</v>
      </c>
      <c r="AX1648" t="s">
        <v>86</v>
      </c>
      <c r="AY1648" t="s">
        <v>86</v>
      </c>
      <c r="AZ1648" t="s">
        <v>86</v>
      </c>
      <c r="BA1648" t="s">
        <v>86</v>
      </c>
      <c r="BB1648" t="s">
        <v>86</v>
      </c>
      <c r="BC1648" t="s">
        <v>86</v>
      </c>
      <c r="BD1648" t="s">
        <v>86</v>
      </c>
      <c r="BE1648" t="s">
        <v>86</v>
      </c>
    </row>
    <row r="1649" spans="1:57" x14ac:dyDescent="0.45">
      <c r="A1649" t="s">
        <v>3548</v>
      </c>
      <c r="B1649" t="s">
        <v>77</v>
      </c>
      <c r="C1649" t="s">
        <v>3546</v>
      </c>
      <c r="D1649" t="s">
        <v>79</v>
      </c>
      <c r="E1649" s="2" t="str">
        <f>HYPERLINK("capsilon://?command=openfolder&amp;siteaddress=FAM.docvelocity-na8.net&amp;folderid=FX9840B772-BA96-9D2B-6B6D-489811592FE1","FX22038014")</f>
        <v>FX22038014</v>
      </c>
      <c r="F1649" t="s">
        <v>80</v>
      </c>
      <c r="G1649" t="s">
        <v>80</v>
      </c>
      <c r="H1649" t="s">
        <v>81</v>
      </c>
      <c r="I1649" t="s">
        <v>3547</v>
      </c>
      <c r="J1649">
        <v>158</v>
      </c>
      <c r="K1649" t="s">
        <v>83</v>
      </c>
      <c r="L1649" t="s">
        <v>84</v>
      </c>
      <c r="M1649" t="s">
        <v>85</v>
      </c>
      <c r="N1649">
        <v>2</v>
      </c>
      <c r="O1649" s="1">
        <v>44642.516921296294</v>
      </c>
      <c r="P1649" s="1">
        <v>44642.575798611113</v>
      </c>
      <c r="Q1649">
        <v>3987</v>
      </c>
      <c r="R1649">
        <v>1100</v>
      </c>
      <c r="S1649" t="b">
        <v>0</v>
      </c>
      <c r="T1649" t="s">
        <v>86</v>
      </c>
      <c r="U1649" t="b">
        <v>1</v>
      </c>
      <c r="V1649" t="s">
        <v>1895</v>
      </c>
      <c r="W1649" s="1">
        <v>44642.52416666667</v>
      </c>
      <c r="X1649">
        <v>625</v>
      </c>
      <c r="Y1649">
        <v>134</v>
      </c>
      <c r="Z1649">
        <v>0</v>
      </c>
      <c r="AA1649">
        <v>134</v>
      </c>
      <c r="AB1649">
        <v>0</v>
      </c>
      <c r="AC1649">
        <v>26</v>
      </c>
      <c r="AD1649">
        <v>24</v>
      </c>
      <c r="AE1649">
        <v>0</v>
      </c>
      <c r="AF1649">
        <v>0</v>
      </c>
      <c r="AG1649">
        <v>0</v>
      </c>
      <c r="AH1649" t="s">
        <v>207</v>
      </c>
      <c r="AI1649" s="1">
        <v>44642.575798611113</v>
      </c>
      <c r="AJ1649">
        <v>475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24</v>
      </c>
      <c r="AQ1649">
        <v>0</v>
      </c>
      <c r="AR1649">
        <v>0</v>
      </c>
      <c r="AS1649">
        <v>0</v>
      </c>
      <c r="AT1649" t="s">
        <v>86</v>
      </c>
      <c r="AU1649" t="s">
        <v>86</v>
      </c>
      <c r="AV1649" t="s">
        <v>86</v>
      </c>
      <c r="AW1649" t="s">
        <v>86</v>
      </c>
      <c r="AX1649" t="s">
        <v>86</v>
      </c>
      <c r="AY1649" t="s">
        <v>86</v>
      </c>
      <c r="AZ1649" t="s">
        <v>86</v>
      </c>
      <c r="BA1649" t="s">
        <v>86</v>
      </c>
      <c r="BB1649" t="s">
        <v>86</v>
      </c>
      <c r="BC1649" t="s">
        <v>86</v>
      </c>
      <c r="BD1649" t="s">
        <v>86</v>
      </c>
      <c r="BE1649" t="s">
        <v>86</v>
      </c>
    </row>
    <row r="1650" spans="1:57" x14ac:dyDescent="0.45">
      <c r="A1650" t="s">
        <v>3549</v>
      </c>
      <c r="B1650" t="s">
        <v>77</v>
      </c>
      <c r="C1650" t="s">
        <v>3550</v>
      </c>
      <c r="D1650" t="s">
        <v>79</v>
      </c>
      <c r="E1650" s="2" t="str">
        <f>HYPERLINK("capsilon://?command=openfolder&amp;siteaddress=FAM.docvelocity-na8.net&amp;folderid=FX81F06152-6BAE-4AD3-BCA0-B0E8BCDC52E1","FX22036873")</f>
        <v>FX22036873</v>
      </c>
      <c r="F1650" t="s">
        <v>80</v>
      </c>
      <c r="G1650" t="s">
        <v>80</v>
      </c>
      <c r="H1650" t="s">
        <v>81</v>
      </c>
      <c r="I1650" t="s">
        <v>3551</v>
      </c>
      <c r="J1650">
        <v>41</v>
      </c>
      <c r="K1650" t="s">
        <v>83</v>
      </c>
      <c r="L1650" t="s">
        <v>84</v>
      </c>
      <c r="M1650" t="s">
        <v>85</v>
      </c>
      <c r="N1650">
        <v>2</v>
      </c>
      <c r="O1650" s="1">
        <v>44642.528645833336</v>
      </c>
      <c r="P1650" s="1">
        <v>44642.600358796299</v>
      </c>
      <c r="Q1650">
        <v>5893</v>
      </c>
      <c r="R1650">
        <v>303</v>
      </c>
      <c r="S1650" t="b">
        <v>0</v>
      </c>
      <c r="T1650" t="s">
        <v>86</v>
      </c>
      <c r="U1650" t="b">
        <v>0</v>
      </c>
      <c r="V1650" t="s">
        <v>1841</v>
      </c>
      <c r="W1650" s="1">
        <v>44642.53056712963</v>
      </c>
      <c r="X1650">
        <v>163</v>
      </c>
      <c r="Y1650">
        <v>36</v>
      </c>
      <c r="Z1650">
        <v>0</v>
      </c>
      <c r="AA1650">
        <v>36</v>
      </c>
      <c r="AB1650">
        <v>0</v>
      </c>
      <c r="AC1650">
        <v>2</v>
      </c>
      <c r="AD1650">
        <v>5</v>
      </c>
      <c r="AE1650">
        <v>0</v>
      </c>
      <c r="AF1650">
        <v>0</v>
      </c>
      <c r="AG1650">
        <v>0</v>
      </c>
      <c r="AH1650" t="s">
        <v>207</v>
      </c>
      <c r="AI1650" s="1">
        <v>44642.600358796299</v>
      </c>
      <c r="AJ1650">
        <v>140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5</v>
      </c>
      <c r="AQ1650">
        <v>0</v>
      </c>
      <c r="AR1650">
        <v>0</v>
      </c>
      <c r="AS1650">
        <v>0</v>
      </c>
      <c r="AT1650" t="s">
        <v>86</v>
      </c>
      <c r="AU1650" t="s">
        <v>86</v>
      </c>
      <c r="AV1650" t="s">
        <v>86</v>
      </c>
      <c r="AW1650" t="s">
        <v>86</v>
      </c>
      <c r="AX1650" t="s">
        <v>86</v>
      </c>
      <c r="AY1650" t="s">
        <v>86</v>
      </c>
      <c r="AZ1650" t="s">
        <v>86</v>
      </c>
      <c r="BA1650" t="s">
        <v>86</v>
      </c>
      <c r="BB1650" t="s">
        <v>86</v>
      </c>
      <c r="BC1650" t="s">
        <v>86</v>
      </c>
      <c r="BD1650" t="s">
        <v>86</v>
      </c>
      <c r="BE1650" t="s">
        <v>86</v>
      </c>
    </row>
    <row r="1651" spans="1:57" x14ac:dyDescent="0.45">
      <c r="A1651" t="s">
        <v>3552</v>
      </c>
      <c r="B1651" t="s">
        <v>77</v>
      </c>
      <c r="C1651" t="s">
        <v>3550</v>
      </c>
      <c r="D1651" t="s">
        <v>79</v>
      </c>
      <c r="E1651" s="2" t="str">
        <f>HYPERLINK("capsilon://?command=openfolder&amp;siteaddress=FAM.docvelocity-na8.net&amp;folderid=FX81F06152-6BAE-4AD3-BCA0-B0E8BCDC52E1","FX22036873")</f>
        <v>FX22036873</v>
      </c>
      <c r="F1651" t="s">
        <v>80</v>
      </c>
      <c r="G1651" t="s">
        <v>80</v>
      </c>
      <c r="H1651" t="s">
        <v>81</v>
      </c>
      <c r="I1651" t="s">
        <v>3553</v>
      </c>
      <c r="J1651">
        <v>46</v>
      </c>
      <c r="K1651" t="s">
        <v>83</v>
      </c>
      <c r="L1651" t="s">
        <v>84</v>
      </c>
      <c r="M1651" t="s">
        <v>85</v>
      </c>
      <c r="N1651">
        <v>2</v>
      </c>
      <c r="O1651" s="1">
        <v>44642.528703703705</v>
      </c>
      <c r="P1651" s="1">
        <v>44642.601701388892</v>
      </c>
      <c r="Q1651">
        <v>5966</v>
      </c>
      <c r="R1651">
        <v>341</v>
      </c>
      <c r="S1651" t="b">
        <v>0</v>
      </c>
      <c r="T1651" t="s">
        <v>86</v>
      </c>
      <c r="U1651" t="b">
        <v>0</v>
      </c>
      <c r="V1651" t="s">
        <v>2088</v>
      </c>
      <c r="W1651" s="1">
        <v>44642.530995370369</v>
      </c>
      <c r="X1651">
        <v>195</v>
      </c>
      <c r="Y1651">
        <v>41</v>
      </c>
      <c r="Z1651">
        <v>0</v>
      </c>
      <c r="AA1651">
        <v>41</v>
      </c>
      <c r="AB1651">
        <v>0</v>
      </c>
      <c r="AC1651">
        <v>2</v>
      </c>
      <c r="AD1651">
        <v>5</v>
      </c>
      <c r="AE1651">
        <v>0</v>
      </c>
      <c r="AF1651">
        <v>0</v>
      </c>
      <c r="AG1651">
        <v>0</v>
      </c>
      <c r="AH1651" t="s">
        <v>106</v>
      </c>
      <c r="AI1651" s="1">
        <v>44642.601701388892</v>
      </c>
      <c r="AJ1651">
        <v>146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5</v>
      </c>
      <c r="AQ1651">
        <v>0</v>
      </c>
      <c r="AR1651">
        <v>0</v>
      </c>
      <c r="AS1651">
        <v>0</v>
      </c>
      <c r="AT1651" t="s">
        <v>86</v>
      </c>
      <c r="AU1651" t="s">
        <v>86</v>
      </c>
      <c r="AV1651" t="s">
        <v>86</v>
      </c>
      <c r="AW1651" t="s">
        <v>86</v>
      </c>
      <c r="AX1651" t="s">
        <v>86</v>
      </c>
      <c r="AY1651" t="s">
        <v>86</v>
      </c>
      <c r="AZ1651" t="s">
        <v>86</v>
      </c>
      <c r="BA1651" t="s">
        <v>86</v>
      </c>
      <c r="BB1651" t="s">
        <v>86</v>
      </c>
      <c r="BC1651" t="s">
        <v>86</v>
      </c>
      <c r="BD1651" t="s">
        <v>86</v>
      </c>
      <c r="BE1651" t="s">
        <v>86</v>
      </c>
    </row>
    <row r="1652" spans="1:57" x14ac:dyDescent="0.45">
      <c r="A1652" t="s">
        <v>3554</v>
      </c>
      <c r="B1652" t="s">
        <v>77</v>
      </c>
      <c r="C1652" t="s">
        <v>3555</v>
      </c>
      <c r="D1652" t="s">
        <v>79</v>
      </c>
      <c r="E1652" s="2" t="str">
        <f>HYPERLINK("capsilon://?command=openfolder&amp;siteaddress=FAM.docvelocity-na8.net&amp;folderid=FXECAEF882-D066-5527-54C7-B54EA69835A7","FX22037665")</f>
        <v>FX22037665</v>
      </c>
      <c r="F1652" t="s">
        <v>80</v>
      </c>
      <c r="G1652" t="s">
        <v>80</v>
      </c>
      <c r="H1652" t="s">
        <v>81</v>
      </c>
      <c r="I1652" t="s">
        <v>3556</v>
      </c>
      <c r="J1652">
        <v>98</v>
      </c>
      <c r="K1652" t="s">
        <v>83</v>
      </c>
      <c r="L1652" t="s">
        <v>84</v>
      </c>
      <c r="M1652" t="s">
        <v>85</v>
      </c>
      <c r="N1652">
        <v>1</v>
      </c>
      <c r="O1652" s="1">
        <v>44642.530844907407</v>
      </c>
      <c r="P1652" s="1">
        <v>44642.537175925929</v>
      </c>
      <c r="Q1652">
        <v>169</v>
      </c>
      <c r="R1652">
        <v>378</v>
      </c>
      <c r="S1652" t="b">
        <v>0</v>
      </c>
      <c r="T1652" t="s">
        <v>86</v>
      </c>
      <c r="U1652" t="b">
        <v>0</v>
      </c>
      <c r="V1652" t="s">
        <v>1895</v>
      </c>
      <c r="W1652" s="1">
        <v>44642.537175925929</v>
      </c>
      <c r="X1652">
        <v>211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98</v>
      </c>
      <c r="AE1652">
        <v>85</v>
      </c>
      <c r="AF1652">
        <v>0</v>
      </c>
      <c r="AG1652">
        <v>5</v>
      </c>
      <c r="AH1652" t="s">
        <v>86</v>
      </c>
      <c r="AI1652" t="s">
        <v>86</v>
      </c>
      <c r="AJ1652" t="s">
        <v>86</v>
      </c>
      <c r="AK1652" t="s">
        <v>86</v>
      </c>
      <c r="AL1652" t="s">
        <v>86</v>
      </c>
      <c r="AM1652" t="s">
        <v>86</v>
      </c>
      <c r="AN1652" t="s">
        <v>86</v>
      </c>
      <c r="AO1652" t="s">
        <v>86</v>
      </c>
      <c r="AP1652" t="s">
        <v>86</v>
      </c>
      <c r="AQ1652" t="s">
        <v>86</v>
      </c>
      <c r="AR1652" t="s">
        <v>86</v>
      </c>
      <c r="AS1652" t="s">
        <v>86</v>
      </c>
      <c r="AT1652" t="s">
        <v>86</v>
      </c>
      <c r="AU1652" t="s">
        <v>86</v>
      </c>
      <c r="AV1652" t="s">
        <v>86</v>
      </c>
      <c r="AW1652" t="s">
        <v>86</v>
      </c>
      <c r="AX1652" t="s">
        <v>86</v>
      </c>
      <c r="AY1652" t="s">
        <v>86</v>
      </c>
      <c r="AZ1652" t="s">
        <v>86</v>
      </c>
      <c r="BA1652" t="s">
        <v>86</v>
      </c>
      <c r="BB1652" t="s">
        <v>86</v>
      </c>
      <c r="BC1652" t="s">
        <v>86</v>
      </c>
      <c r="BD1652" t="s">
        <v>86</v>
      </c>
      <c r="BE1652" t="s">
        <v>86</v>
      </c>
    </row>
    <row r="1653" spans="1:57" x14ac:dyDescent="0.45">
      <c r="A1653" t="s">
        <v>3557</v>
      </c>
      <c r="B1653" t="s">
        <v>77</v>
      </c>
      <c r="C1653" t="s">
        <v>3558</v>
      </c>
      <c r="D1653" t="s">
        <v>79</v>
      </c>
      <c r="E1653" s="2" t="str">
        <f>HYPERLINK("capsilon://?command=openfolder&amp;siteaddress=FAM.docvelocity-na8.net&amp;folderid=FX9763F55A-E949-491A-BDAC-FB7AF05C567B","FX22039597")</f>
        <v>FX22039597</v>
      </c>
      <c r="F1653" t="s">
        <v>80</v>
      </c>
      <c r="G1653" t="s">
        <v>80</v>
      </c>
      <c r="H1653" t="s">
        <v>81</v>
      </c>
      <c r="I1653" t="s">
        <v>3559</v>
      </c>
      <c r="J1653">
        <v>116</v>
      </c>
      <c r="K1653" t="s">
        <v>83</v>
      </c>
      <c r="L1653" t="s">
        <v>84</v>
      </c>
      <c r="M1653" t="s">
        <v>85</v>
      </c>
      <c r="N1653">
        <v>1</v>
      </c>
      <c r="O1653" s="1">
        <v>44642.532152777778</v>
      </c>
      <c r="P1653" s="1">
        <v>44642.563622685186</v>
      </c>
      <c r="Q1653">
        <v>745</v>
      </c>
      <c r="R1653">
        <v>1974</v>
      </c>
      <c r="S1653" t="b">
        <v>0</v>
      </c>
      <c r="T1653" t="s">
        <v>86</v>
      </c>
      <c r="U1653" t="b">
        <v>0</v>
      </c>
      <c r="V1653" t="s">
        <v>815</v>
      </c>
      <c r="W1653" s="1">
        <v>44642.563622685186</v>
      </c>
      <c r="X1653">
        <v>1767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116</v>
      </c>
      <c r="AE1653">
        <v>104</v>
      </c>
      <c r="AF1653">
        <v>0</v>
      </c>
      <c r="AG1653">
        <v>5</v>
      </c>
      <c r="AH1653" t="s">
        <v>86</v>
      </c>
      <c r="AI1653" t="s">
        <v>86</v>
      </c>
      <c r="AJ1653" t="s">
        <v>86</v>
      </c>
      <c r="AK1653" t="s">
        <v>86</v>
      </c>
      <c r="AL1653" t="s">
        <v>86</v>
      </c>
      <c r="AM1653" t="s">
        <v>86</v>
      </c>
      <c r="AN1653" t="s">
        <v>86</v>
      </c>
      <c r="AO1653" t="s">
        <v>86</v>
      </c>
      <c r="AP1653" t="s">
        <v>86</v>
      </c>
      <c r="AQ1653" t="s">
        <v>86</v>
      </c>
      <c r="AR1653" t="s">
        <v>86</v>
      </c>
      <c r="AS1653" t="s">
        <v>86</v>
      </c>
      <c r="AT1653" t="s">
        <v>86</v>
      </c>
      <c r="AU1653" t="s">
        <v>86</v>
      </c>
      <c r="AV1653" t="s">
        <v>86</v>
      </c>
      <c r="AW1653" t="s">
        <v>86</v>
      </c>
      <c r="AX1653" t="s">
        <v>86</v>
      </c>
      <c r="AY1653" t="s">
        <v>86</v>
      </c>
      <c r="AZ1653" t="s">
        <v>86</v>
      </c>
      <c r="BA1653" t="s">
        <v>86</v>
      </c>
      <c r="BB1653" t="s">
        <v>86</v>
      </c>
      <c r="BC1653" t="s">
        <v>86</v>
      </c>
      <c r="BD1653" t="s">
        <v>86</v>
      </c>
      <c r="BE1653" t="s">
        <v>86</v>
      </c>
    </row>
    <row r="1654" spans="1:57" x14ac:dyDescent="0.45">
      <c r="A1654" t="s">
        <v>3560</v>
      </c>
      <c r="B1654" t="s">
        <v>77</v>
      </c>
      <c r="C1654" t="s">
        <v>3555</v>
      </c>
      <c r="D1654" t="s">
        <v>79</v>
      </c>
      <c r="E1654" s="2" t="str">
        <f>HYPERLINK("capsilon://?command=openfolder&amp;siteaddress=FAM.docvelocity-na8.net&amp;folderid=FXECAEF882-D066-5527-54C7-B54EA69835A7","FX22037665")</f>
        <v>FX22037665</v>
      </c>
      <c r="F1654" t="s">
        <v>80</v>
      </c>
      <c r="G1654" t="s">
        <v>80</v>
      </c>
      <c r="H1654" t="s">
        <v>81</v>
      </c>
      <c r="I1654" t="s">
        <v>3556</v>
      </c>
      <c r="J1654">
        <v>192</v>
      </c>
      <c r="K1654" t="s">
        <v>83</v>
      </c>
      <c r="L1654" t="s">
        <v>84</v>
      </c>
      <c r="M1654" t="s">
        <v>85</v>
      </c>
      <c r="N1654">
        <v>2</v>
      </c>
      <c r="O1654" s="1">
        <v>44642.537962962961</v>
      </c>
      <c r="P1654" s="1">
        <v>44642.584108796298</v>
      </c>
      <c r="Q1654">
        <v>2717</v>
      </c>
      <c r="R1654">
        <v>1270</v>
      </c>
      <c r="S1654" t="b">
        <v>0</v>
      </c>
      <c r="T1654" t="s">
        <v>86</v>
      </c>
      <c r="U1654" t="b">
        <v>1</v>
      </c>
      <c r="V1654" t="s">
        <v>1895</v>
      </c>
      <c r="W1654" s="1">
        <v>44642.544212962966</v>
      </c>
      <c r="X1654">
        <v>539</v>
      </c>
      <c r="Y1654">
        <v>167</v>
      </c>
      <c r="Z1654">
        <v>0</v>
      </c>
      <c r="AA1654">
        <v>167</v>
      </c>
      <c r="AB1654">
        <v>0</v>
      </c>
      <c r="AC1654">
        <v>10</v>
      </c>
      <c r="AD1654">
        <v>25</v>
      </c>
      <c r="AE1654">
        <v>0</v>
      </c>
      <c r="AF1654">
        <v>0</v>
      </c>
      <c r="AG1654">
        <v>0</v>
      </c>
      <c r="AH1654" t="s">
        <v>207</v>
      </c>
      <c r="AI1654" s="1">
        <v>44642.584108796298</v>
      </c>
      <c r="AJ1654">
        <v>718</v>
      </c>
      <c r="AK1654">
        <v>3</v>
      </c>
      <c r="AL1654">
        <v>0</v>
      </c>
      <c r="AM1654">
        <v>3</v>
      </c>
      <c r="AN1654">
        <v>0</v>
      </c>
      <c r="AO1654">
        <v>3</v>
      </c>
      <c r="AP1654">
        <v>22</v>
      </c>
      <c r="AQ1654">
        <v>0</v>
      </c>
      <c r="AR1654">
        <v>0</v>
      </c>
      <c r="AS1654">
        <v>0</v>
      </c>
      <c r="AT1654" t="s">
        <v>86</v>
      </c>
      <c r="AU1654" t="s">
        <v>86</v>
      </c>
      <c r="AV1654" t="s">
        <v>86</v>
      </c>
      <c r="AW1654" t="s">
        <v>86</v>
      </c>
      <c r="AX1654" t="s">
        <v>86</v>
      </c>
      <c r="AY1654" t="s">
        <v>86</v>
      </c>
      <c r="AZ1654" t="s">
        <v>86</v>
      </c>
      <c r="BA1654" t="s">
        <v>86</v>
      </c>
      <c r="BB1654" t="s">
        <v>86</v>
      </c>
      <c r="BC1654" t="s">
        <v>86</v>
      </c>
      <c r="BD1654" t="s">
        <v>86</v>
      </c>
      <c r="BE1654" t="s">
        <v>86</v>
      </c>
    </row>
    <row r="1655" spans="1:57" x14ac:dyDescent="0.45">
      <c r="A1655" t="s">
        <v>3561</v>
      </c>
      <c r="B1655" t="s">
        <v>77</v>
      </c>
      <c r="C1655" t="s">
        <v>3562</v>
      </c>
      <c r="D1655" t="s">
        <v>79</v>
      </c>
      <c r="E1655" s="2" t="str">
        <f>HYPERLINK("capsilon://?command=openfolder&amp;siteaddress=FAM.docvelocity-na8.net&amp;folderid=FX595234CD-4758-1564-8F45-7EA6744F61C7","FX22039934")</f>
        <v>FX22039934</v>
      </c>
      <c r="F1655" t="s">
        <v>80</v>
      </c>
      <c r="G1655" t="s">
        <v>80</v>
      </c>
      <c r="H1655" t="s">
        <v>81</v>
      </c>
      <c r="I1655" t="s">
        <v>3563</v>
      </c>
      <c r="J1655">
        <v>191</v>
      </c>
      <c r="K1655" t="s">
        <v>83</v>
      </c>
      <c r="L1655" t="s">
        <v>84</v>
      </c>
      <c r="M1655" t="s">
        <v>85</v>
      </c>
      <c r="N1655">
        <v>1</v>
      </c>
      <c r="O1655" s="1">
        <v>44642.540092592593</v>
      </c>
      <c r="P1655" s="1">
        <v>44642.554363425923</v>
      </c>
      <c r="Q1655">
        <v>294</v>
      </c>
      <c r="R1655">
        <v>939</v>
      </c>
      <c r="S1655" t="b">
        <v>0</v>
      </c>
      <c r="T1655" t="s">
        <v>86</v>
      </c>
      <c r="U1655" t="b">
        <v>0</v>
      </c>
      <c r="V1655" t="s">
        <v>1895</v>
      </c>
      <c r="W1655" s="1">
        <v>44642.554363425923</v>
      </c>
      <c r="X1655">
        <v>876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191</v>
      </c>
      <c r="AE1655">
        <v>167</v>
      </c>
      <c r="AF1655">
        <v>0</v>
      </c>
      <c r="AG1655">
        <v>7</v>
      </c>
      <c r="AH1655" t="s">
        <v>86</v>
      </c>
      <c r="AI1655" t="s">
        <v>86</v>
      </c>
      <c r="AJ1655" t="s">
        <v>86</v>
      </c>
      <c r="AK1655" t="s">
        <v>86</v>
      </c>
      <c r="AL1655" t="s">
        <v>86</v>
      </c>
      <c r="AM1655" t="s">
        <v>86</v>
      </c>
      <c r="AN1655" t="s">
        <v>86</v>
      </c>
      <c r="AO1655" t="s">
        <v>86</v>
      </c>
      <c r="AP1655" t="s">
        <v>86</v>
      </c>
      <c r="AQ1655" t="s">
        <v>86</v>
      </c>
      <c r="AR1655" t="s">
        <v>86</v>
      </c>
      <c r="AS1655" t="s">
        <v>86</v>
      </c>
      <c r="AT1655" t="s">
        <v>86</v>
      </c>
      <c r="AU1655" t="s">
        <v>86</v>
      </c>
      <c r="AV1655" t="s">
        <v>86</v>
      </c>
      <c r="AW1655" t="s">
        <v>86</v>
      </c>
      <c r="AX1655" t="s">
        <v>86</v>
      </c>
      <c r="AY1655" t="s">
        <v>86</v>
      </c>
      <c r="AZ1655" t="s">
        <v>86</v>
      </c>
      <c r="BA1655" t="s">
        <v>86</v>
      </c>
      <c r="BB1655" t="s">
        <v>86</v>
      </c>
      <c r="BC1655" t="s">
        <v>86</v>
      </c>
      <c r="BD1655" t="s">
        <v>86</v>
      </c>
      <c r="BE1655" t="s">
        <v>86</v>
      </c>
    </row>
    <row r="1656" spans="1:57" x14ac:dyDescent="0.45">
      <c r="A1656" t="s">
        <v>3564</v>
      </c>
      <c r="B1656" t="s">
        <v>77</v>
      </c>
      <c r="C1656" t="s">
        <v>3565</v>
      </c>
      <c r="D1656" t="s">
        <v>79</v>
      </c>
      <c r="E1656" s="2" t="str">
        <f>HYPERLINK("capsilon://?command=openfolder&amp;siteaddress=FAM.docvelocity-na8.net&amp;folderid=FX3B19ADC8-130F-72CD-374D-4737BB1BF1DF","FX220210663")</f>
        <v>FX220210663</v>
      </c>
      <c r="F1656" t="s">
        <v>80</v>
      </c>
      <c r="G1656" t="s">
        <v>80</v>
      </c>
      <c r="H1656" t="s">
        <v>81</v>
      </c>
      <c r="I1656" t="s">
        <v>3566</v>
      </c>
      <c r="J1656">
        <v>0</v>
      </c>
      <c r="K1656" t="s">
        <v>83</v>
      </c>
      <c r="L1656" t="s">
        <v>84</v>
      </c>
      <c r="M1656" t="s">
        <v>85</v>
      </c>
      <c r="N1656">
        <v>2</v>
      </c>
      <c r="O1656" s="1">
        <v>44622.561273148145</v>
      </c>
      <c r="P1656" s="1">
        <v>44622.776712962965</v>
      </c>
      <c r="Q1656">
        <v>18422</v>
      </c>
      <c r="R1656">
        <v>192</v>
      </c>
      <c r="S1656" t="b">
        <v>0</v>
      </c>
      <c r="T1656" t="s">
        <v>86</v>
      </c>
      <c r="U1656" t="b">
        <v>0</v>
      </c>
      <c r="V1656" t="s">
        <v>139</v>
      </c>
      <c r="W1656" s="1">
        <v>44622.563900462963</v>
      </c>
      <c r="X1656">
        <v>57</v>
      </c>
      <c r="Y1656">
        <v>9</v>
      </c>
      <c r="Z1656">
        <v>0</v>
      </c>
      <c r="AA1656">
        <v>9</v>
      </c>
      <c r="AB1656">
        <v>0</v>
      </c>
      <c r="AC1656">
        <v>3</v>
      </c>
      <c r="AD1656">
        <v>-9</v>
      </c>
      <c r="AE1656">
        <v>0</v>
      </c>
      <c r="AF1656">
        <v>0</v>
      </c>
      <c r="AG1656">
        <v>0</v>
      </c>
      <c r="AH1656" t="s">
        <v>106</v>
      </c>
      <c r="AI1656" s="1">
        <v>44622.776712962965</v>
      </c>
      <c r="AJ1656">
        <v>135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-9</v>
      </c>
      <c r="AQ1656">
        <v>0</v>
      </c>
      <c r="AR1656">
        <v>0</v>
      </c>
      <c r="AS1656">
        <v>0</v>
      </c>
      <c r="AT1656" t="s">
        <v>86</v>
      </c>
      <c r="AU1656" t="s">
        <v>86</v>
      </c>
      <c r="AV1656" t="s">
        <v>86</v>
      </c>
      <c r="AW1656" t="s">
        <v>86</v>
      </c>
      <c r="AX1656" t="s">
        <v>86</v>
      </c>
      <c r="AY1656" t="s">
        <v>86</v>
      </c>
      <c r="AZ1656" t="s">
        <v>86</v>
      </c>
      <c r="BA1656" t="s">
        <v>86</v>
      </c>
      <c r="BB1656" t="s">
        <v>86</v>
      </c>
      <c r="BC1656" t="s">
        <v>86</v>
      </c>
      <c r="BD1656" t="s">
        <v>86</v>
      </c>
      <c r="BE1656" t="s">
        <v>86</v>
      </c>
    </row>
    <row r="1657" spans="1:57" x14ac:dyDescent="0.45">
      <c r="A1657" t="s">
        <v>3567</v>
      </c>
      <c r="B1657" t="s">
        <v>77</v>
      </c>
      <c r="C1657" t="s">
        <v>3536</v>
      </c>
      <c r="D1657" t="s">
        <v>79</v>
      </c>
      <c r="E1657" s="2" t="str">
        <f>HYPERLINK("capsilon://?command=openfolder&amp;siteaddress=FAM.docvelocity-na8.net&amp;folderid=FXB907E664-911C-110D-272C-40B3C47DDA28","FX22039298")</f>
        <v>FX22039298</v>
      </c>
      <c r="F1657" t="s">
        <v>80</v>
      </c>
      <c r="G1657" t="s">
        <v>80</v>
      </c>
      <c r="H1657" t="s">
        <v>81</v>
      </c>
      <c r="I1657" t="s">
        <v>3568</v>
      </c>
      <c r="J1657">
        <v>28</v>
      </c>
      <c r="K1657" t="s">
        <v>83</v>
      </c>
      <c r="L1657" t="s">
        <v>84</v>
      </c>
      <c r="M1657" t="s">
        <v>85</v>
      </c>
      <c r="N1657">
        <v>2</v>
      </c>
      <c r="O1657" s="1">
        <v>44642.550925925927</v>
      </c>
      <c r="P1657" s="1">
        <v>44642.601446759261</v>
      </c>
      <c r="Q1657">
        <v>4194</v>
      </c>
      <c r="R1657">
        <v>171</v>
      </c>
      <c r="S1657" t="b">
        <v>0</v>
      </c>
      <c r="T1657" t="s">
        <v>86</v>
      </c>
      <c r="U1657" t="b">
        <v>0</v>
      </c>
      <c r="V1657" t="s">
        <v>2088</v>
      </c>
      <c r="W1657" s="1">
        <v>44642.551863425928</v>
      </c>
      <c r="X1657">
        <v>78</v>
      </c>
      <c r="Y1657">
        <v>21</v>
      </c>
      <c r="Z1657">
        <v>0</v>
      </c>
      <c r="AA1657">
        <v>21</v>
      </c>
      <c r="AB1657">
        <v>0</v>
      </c>
      <c r="AC1657">
        <v>0</v>
      </c>
      <c r="AD1657">
        <v>7</v>
      </c>
      <c r="AE1657">
        <v>0</v>
      </c>
      <c r="AF1657">
        <v>0</v>
      </c>
      <c r="AG1657">
        <v>0</v>
      </c>
      <c r="AH1657" t="s">
        <v>207</v>
      </c>
      <c r="AI1657" s="1">
        <v>44642.601446759261</v>
      </c>
      <c r="AJ1657">
        <v>93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7</v>
      </c>
      <c r="AQ1657">
        <v>0</v>
      </c>
      <c r="AR1657">
        <v>0</v>
      </c>
      <c r="AS1657">
        <v>0</v>
      </c>
      <c r="AT1657" t="s">
        <v>86</v>
      </c>
      <c r="AU1657" t="s">
        <v>86</v>
      </c>
      <c r="AV1657" t="s">
        <v>86</v>
      </c>
      <c r="AW1657" t="s">
        <v>86</v>
      </c>
      <c r="AX1657" t="s">
        <v>86</v>
      </c>
      <c r="AY1657" t="s">
        <v>86</v>
      </c>
      <c r="AZ1657" t="s">
        <v>86</v>
      </c>
      <c r="BA1657" t="s">
        <v>86</v>
      </c>
      <c r="BB1657" t="s">
        <v>86</v>
      </c>
      <c r="BC1657" t="s">
        <v>86</v>
      </c>
      <c r="BD1657" t="s">
        <v>86</v>
      </c>
      <c r="BE1657" t="s">
        <v>86</v>
      </c>
    </row>
    <row r="1658" spans="1:57" x14ac:dyDescent="0.45">
      <c r="A1658" t="s">
        <v>3569</v>
      </c>
      <c r="B1658" t="s">
        <v>77</v>
      </c>
      <c r="C1658" t="s">
        <v>3536</v>
      </c>
      <c r="D1658" t="s">
        <v>79</v>
      </c>
      <c r="E1658" s="2" t="str">
        <f>HYPERLINK("capsilon://?command=openfolder&amp;siteaddress=FAM.docvelocity-na8.net&amp;folderid=FXB907E664-911C-110D-272C-40B3C47DDA28","FX22039298")</f>
        <v>FX22039298</v>
      </c>
      <c r="F1658" t="s">
        <v>80</v>
      </c>
      <c r="G1658" t="s">
        <v>80</v>
      </c>
      <c r="H1658" t="s">
        <v>81</v>
      </c>
      <c r="I1658" t="s">
        <v>3570</v>
      </c>
      <c r="J1658">
        <v>28</v>
      </c>
      <c r="K1658" t="s">
        <v>83</v>
      </c>
      <c r="L1658" t="s">
        <v>84</v>
      </c>
      <c r="M1658" t="s">
        <v>85</v>
      </c>
      <c r="N1658">
        <v>2</v>
      </c>
      <c r="O1658" s="1">
        <v>44642.55164351852</v>
      </c>
      <c r="P1658" s="1">
        <v>44642.602812500001</v>
      </c>
      <c r="Q1658">
        <v>3991</v>
      </c>
      <c r="R1658">
        <v>430</v>
      </c>
      <c r="S1658" t="b">
        <v>0</v>
      </c>
      <c r="T1658" t="s">
        <v>86</v>
      </c>
      <c r="U1658" t="b">
        <v>0</v>
      </c>
      <c r="V1658" t="s">
        <v>2088</v>
      </c>
      <c r="W1658" s="1">
        <v>44642.555497685185</v>
      </c>
      <c r="X1658">
        <v>313</v>
      </c>
      <c r="Y1658">
        <v>21</v>
      </c>
      <c r="Z1658">
        <v>0</v>
      </c>
      <c r="AA1658">
        <v>21</v>
      </c>
      <c r="AB1658">
        <v>0</v>
      </c>
      <c r="AC1658">
        <v>18</v>
      </c>
      <c r="AD1658">
        <v>7</v>
      </c>
      <c r="AE1658">
        <v>0</v>
      </c>
      <c r="AF1658">
        <v>0</v>
      </c>
      <c r="AG1658">
        <v>0</v>
      </c>
      <c r="AH1658" t="s">
        <v>207</v>
      </c>
      <c r="AI1658" s="1">
        <v>44642.602812500001</v>
      </c>
      <c r="AJ1658">
        <v>117</v>
      </c>
      <c r="AK1658">
        <v>1</v>
      </c>
      <c r="AL1658">
        <v>0</v>
      </c>
      <c r="AM1658">
        <v>1</v>
      </c>
      <c r="AN1658">
        <v>0</v>
      </c>
      <c r="AO1658">
        <v>1</v>
      </c>
      <c r="AP1658">
        <v>6</v>
      </c>
      <c r="AQ1658">
        <v>0</v>
      </c>
      <c r="AR1658">
        <v>0</v>
      </c>
      <c r="AS1658">
        <v>0</v>
      </c>
      <c r="AT1658" t="s">
        <v>86</v>
      </c>
      <c r="AU1658" t="s">
        <v>86</v>
      </c>
      <c r="AV1658" t="s">
        <v>86</v>
      </c>
      <c r="AW1658" t="s">
        <v>86</v>
      </c>
      <c r="AX1658" t="s">
        <v>86</v>
      </c>
      <c r="AY1658" t="s">
        <v>86</v>
      </c>
      <c r="AZ1658" t="s">
        <v>86</v>
      </c>
      <c r="BA1658" t="s">
        <v>86</v>
      </c>
      <c r="BB1658" t="s">
        <v>86</v>
      </c>
      <c r="BC1658" t="s">
        <v>86</v>
      </c>
      <c r="BD1658" t="s">
        <v>86</v>
      </c>
      <c r="BE1658" t="s">
        <v>86</v>
      </c>
    </row>
    <row r="1659" spans="1:57" x14ac:dyDescent="0.45">
      <c r="A1659" t="s">
        <v>3571</v>
      </c>
      <c r="B1659" t="s">
        <v>77</v>
      </c>
      <c r="C1659" t="s">
        <v>3536</v>
      </c>
      <c r="D1659" t="s">
        <v>79</v>
      </c>
      <c r="E1659" s="2" t="str">
        <f>HYPERLINK("capsilon://?command=openfolder&amp;siteaddress=FAM.docvelocity-na8.net&amp;folderid=FXB907E664-911C-110D-272C-40B3C47DDA28","FX22039298")</f>
        <v>FX22039298</v>
      </c>
      <c r="F1659" t="s">
        <v>80</v>
      </c>
      <c r="G1659" t="s">
        <v>80</v>
      </c>
      <c r="H1659" t="s">
        <v>81</v>
      </c>
      <c r="I1659" t="s">
        <v>3572</v>
      </c>
      <c r="J1659">
        <v>28</v>
      </c>
      <c r="K1659" t="s">
        <v>83</v>
      </c>
      <c r="L1659" t="s">
        <v>84</v>
      </c>
      <c r="M1659" t="s">
        <v>85</v>
      </c>
      <c r="N1659">
        <v>2</v>
      </c>
      <c r="O1659" s="1">
        <v>44642.551944444444</v>
      </c>
      <c r="P1659" s="1">
        <v>44642.604270833333</v>
      </c>
      <c r="Q1659">
        <v>3997</v>
      </c>
      <c r="R1659">
        <v>524</v>
      </c>
      <c r="S1659" t="b">
        <v>0</v>
      </c>
      <c r="T1659" t="s">
        <v>86</v>
      </c>
      <c r="U1659" t="b">
        <v>0</v>
      </c>
      <c r="V1659" t="s">
        <v>1780</v>
      </c>
      <c r="W1659" s="1">
        <v>44642.556481481479</v>
      </c>
      <c r="X1659">
        <v>303</v>
      </c>
      <c r="Y1659">
        <v>21</v>
      </c>
      <c r="Z1659">
        <v>0</v>
      </c>
      <c r="AA1659">
        <v>21</v>
      </c>
      <c r="AB1659">
        <v>0</v>
      </c>
      <c r="AC1659">
        <v>0</v>
      </c>
      <c r="AD1659">
        <v>7</v>
      </c>
      <c r="AE1659">
        <v>0</v>
      </c>
      <c r="AF1659">
        <v>0</v>
      </c>
      <c r="AG1659">
        <v>0</v>
      </c>
      <c r="AH1659" t="s">
        <v>106</v>
      </c>
      <c r="AI1659" s="1">
        <v>44642.604270833333</v>
      </c>
      <c r="AJ1659">
        <v>221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7</v>
      </c>
      <c r="AQ1659">
        <v>0</v>
      </c>
      <c r="AR1659">
        <v>0</v>
      </c>
      <c r="AS1659">
        <v>0</v>
      </c>
      <c r="AT1659" t="s">
        <v>86</v>
      </c>
      <c r="AU1659" t="s">
        <v>86</v>
      </c>
      <c r="AV1659" t="s">
        <v>86</v>
      </c>
      <c r="AW1659" t="s">
        <v>86</v>
      </c>
      <c r="AX1659" t="s">
        <v>86</v>
      </c>
      <c r="AY1659" t="s">
        <v>86</v>
      </c>
      <c r="AZ1659" t="s">
        <v>86</v>
      </c>
      <c r="BA1659" t="s">
        <v>86</v>
      </c>
      <c r="BB1659" t="s">
        <v>86</v>
      </c>
      <c r="BC1659" t="s">
        <v>86</v>
      </c>
      <c r="BD1659" t="s">
        <v>86</v>
      </c>
      <c r="BE1659" t="s">
        <v>86</v>
      </c>
    </row>
    <row r="1660" spans="1:57" x14ac:dyDescent="0.45">
      <c r="A1660" t="s">
        <v>3573</v>
      </c>
      <c r="B1660" t="s">
        <v>77</v>
      </c>
      <c r="C1660" t="s">
        <v>3536</v>
      </c>
      <c r="D1660" t="s">
        <v>79</v>
      </c>
      <c r="E1660" s="2" t="str">
        <f>HYPERLINK("capsilon://?command=openfolder&amp;siteaddress=FAM.docvelocity-na8.net&amp;folderid=FXB907E664-911C-110D-272C-40B3C47DDA28","FX22039298")</f>
        <v>FX22039298</v>
      </c>
      <c r="F1660" t="s">
        <v>80</v>
      </c>
      <c r="G1660" t="s">
        <v>80</v>
      </c>
      <c r="H1660" t="s">
        <v>81</v>
      </c>
      <c r="I1660" t="s">
        <v>3574</v>
      </c>
      <c r="J1660">
        <v>28</v>
      </c>
      <c r="K1660" t="s">
        <v>83</v>
      </c>
      <c r="L1660" t="s">
        <v>84</v>
      </c>
      <c r="M1660" t="s">
        <v>85</v>
      </c>
      <c r="N1660">
        <v>2</v>
      </c>
      <c r="O1660" s="1">
        <v>44642.552037037036</v>
      </c>
      <c r="P1660" s="1">
        <v>44642.603935185187</v>
      </c>
      <c r="Q1660">
        <v>4097</v>
      </c>
      <c r="R1660">
        <v>387</v>
      </c>
      <c r="S1660" t="b">
        <v>0</v>
      </c>
      <c r="T1660" t="s">
        <v>86</v>
      </c>
      <c r="U1660" t="b">
        <v>0</v>
      </c>
      <c r="V1660" t="s">
        <v>1841</v>
      </c>
      <c r="W1660" s="1">
        <v>44642.556539351855</v>
      </c>
      <c r="X1660">
        <v>290</v>
      </c>
      <c r="Y1660">
        <v>21</v>
      </c>
      <c r="Z1660">
        <v>0</v>
      </c>
      <c r="AA1660">
        <v>21</v>
      </c>
      <c r="AB1660">
        <v>0</v>
      </c>
      <c r="AC1660">
        <v>0</v>
      </c>
      <c r="AD1660">
        <v>7</v>
      </c>
      <c r="AE1660">
        <v>0</v>
      </c>
      <c r="AF1660">
        <v>0</v>
      </c>
      <c r="AG1660">
        <v>0</v>
      </c>
      <c r="AH1660" t="s">
        <v>207</v>
      </c>
      <c r="AI1660" s="1">
        <v>44642.603935185187</v>
      </c>
      <c r="AJ1660">
        <v>97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7</v>
      </c>
      <c r="AQ1660">
        <v>0</v>
      </c>
      <c r="AR1660">
        <v>0</v>
      </c>
      <c r="AS1660">
        <v>0</v>
      </c>
      <c r="AT1660" t="s">
        <v>86</v>
      </c>
      <c r="AU1660" t="s">
        <v>86</v>
      </c>
      <c r="AV1660" t="s">
        <v>86</v>
      </c>
      <c r="AW1660" t="s">
        <v>86</v>
      </c>
      <c r="AX1660" t="s">
        <v>86</v>
      </c>
      <c r="AY1660" t="s">
        <v>86</v>
      </c>
      <c r="AZ1660" t="s">
        <v>86</v>
      </c>
      <c r="BA1660" t="s">
        <v>86</v>
      </c>
      <c r="BB1660" t="s">
        <v>86</v>
      </c>
      <c r="BC1660" t="s">
        <v>86</v>
      </c>
      <c r="BD1660" t="s">
        <v>86</v>
      </c>
      <c r="BE1660" t="s">
        <v>86</v>
      </c>
    </row>
    <row r="1661" spans="1:57" x14ac:dyDescent="0.45">
      <c r="A1661" t="s">
        <v>3575</v>
      </c>
      <c r="B1661" t="s">
        <v>77</v>
      </c>
      <c r="C1661" t="s">
        <v>162</v>
      </c>
      <c r="D1661" t="s">
        <v>79</v>
      </c>
      <c r="E1661" s="2" t="str">
        <f>HYPERLINK("capsilon://?command=openfolder&amp;siteaddress=FAM.docvelocity-na8.net&amp;folderid=FX4F6A825A-0C6C-4EB0-B75B-054537CCE24A","FX2203430")</f>
        <v>FX2203430</v>
      </c>
      <c r="F1661" t="s">
        <v>80</v>
      </c>
      <c r="G1661" t="s">
        <v>80</v>
      </c>
      <c r="H1661" t="s">
        <v>81</v>
      </c>
      <c r="I1661" t="s">
        <v>3576</v>
      </c>
      <c r="J1661">
        <v>0</v>
      </c>
      <c r="K1661" t="s">
        <v>83</v>
      </c>
      <c r="L1661" t="s">
        <v>84</v>
      </c>
      <c r="M1661" t="s">
        <v>85</v>
      </c>
      <c r="N1661">
        <v>1</v>
      </c>
      <c r="O1661" s="1">
        <v>44622.562523148146</v>
      </c>
      <c r="P1661" s="1">
        <v>44622.607604166667</v>
      </c>
      <c r="Q1661">
        <v>1376</v>
      </c>
      <c r="R1661">
        <v>2519</v>
      </c>
      <c r="S1661" t="b">
        <v>0</v>
      </c>
      <c r="T1661" t="s">
        <v>86</v>
      </c>
      <c r="U1661" t="b">
        <v>0</v>
      </c>
      <c r="V1661" t="s">
        <v>87</v>
      </c>
      <c r="W1661" s="1">
        <v>44622.607604166667</v>
      </c>
      <c r="X1661">
        <v>1967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78</v>
      </c>
      <c r="AF1661">
        <v>0</v>
      </c>
      <c r="AG1661">
        <v>7</v>
      </c>
      <c r="AH1661" t="s">
        <v>86</v>
      </c>
      <c r="AI1661" t="s">
        <v>86</v>
      </c>
      <c r="AJ1661" t="s">
        <v>86</v>
      </c>
      <c r="AK1661" t="s">
        <v>86</v>
      </c>
      <c r="AL1661" t="s">
        <v>86</v>
      </c>
      <c r="AM1661" t="s">
        <v>86</v>
      </c>
      <c r="AN1661" t="s">
        <v>86</v>
      </c>
      <c r="AO1661" t="s">
        <v>86</v>
      </c>
      <c r="AP1661" t="s">
        <v>86</v>
      </c>
      <c r="AQ1661" t="s">
        <v>86</v>
      </c>
      <c r="AR1661" t="s">
        <v>86</v>
      </c>
      <c r="AS1661" t="s">
        <v>86</v>
      </c>
      <c r="AT1661" t="s">
        <v>86</v>
      </c>
      <c r="AU1661" t="s">
        <v>86</v>
      </c>
      <c r="AV1661" t="s">
        <v>86</v>
      </c>
      <c r="AW1661" t="s">
        <v>86</v>
      </c>
      <c r="AX1661" t="s">
        <v>86</v>
      </c>
      <c r="AY1661" t="s">
        <v>86</v>
      </c>
      <c r="AZ1661" t="s">
        <v>86</v>
      </c>
      <c r="BA1661" t="s">
        <v>86</v>
      </c>
      <c r="BB1661" t="s">
        <v>86</v>
      </c>
      <c r="BC1661" t="s">
        <v>86</v>
      </c>
      <c r="BD1661" t="s">
        <v>86</v>
      </c>
      <c r="BE1661" t="s">
        <v>86</v>
      </c>
    </row>
    <row r="1662" spans="1:57" x14ac:dyDescent="0.45">
      <c r="A1662" t="s">
        <v>3577</v>
      </c>
      <c r="B1662" t="s">
        <v>77</v>
      </c>
      <c r="C1662" t="s">
        <v>3578</v>
      </c>
      <c r="D1662" t="s">
        <v>79</v>
      </c>
      <c r="E1662" s="2" t="str">
        <f>HYPERLINK("capsilon://?command=openfolder&amp;siteaddress=FAM.docvelocity-na8.net&amp;folderid=FX5B419D57-1E24-4582-E398-9FBC22263CCD","FX22038130")</f>
        <v>FX22038130</v>
      </c>
      <c r="F1662" t="s">
        <v>80</v>
      </c>
      <c r="G1662" t="s">
        <v>80</v>
      </c>
      <c r="H1662" t="s">
        <v>81</v>
      </c>
      <c r="I1662" t="s">
        <v>3579</v>
      </c>
      <c r="J1662">
        <v>76</v>
      </c>
      <c r="K1662" t="s">
        <v>83</v>
      </c>
      <c r="L1662" t="s">
        <v>84</v>
      </c>
      <c r="M1662" t="s">
        <v>85</v>
      </c>
      <c r="N1662">
        <v>2</v>
      </c>
      <c r="O1662" s="1">
        <v>44642.553981481484</v>
      </c>
      <c r="P1662" s="1">
        <v>44642.604594907411</v>
      </c>
      <c r="Q1662">
        <v>3963</v>
      </c>
      <c r="R1662">
        <v>410</v>
      </c>
      <c r="S1662" t="b">
        <v>0</v>
      </c>
      <c r="T1662" t="s">
        <v>86</v>
      </c>
      <c r="U1662" t="b">
        <v>0</v>
      </c>
      <c r="V1662" t="s">
        <v>1787</v>
      </c>
      <c r="W1662" s="1">
        <v>44642.557569444441</v>
      </c>
      <c r="X1662">
        <v>300</v>
      </c>
      <c r="Y1662">
        <v>71</v>
      </c>
      <c r="Z1662">
        <v>0</v>
      </c>
      <c r="AA1662">
        <v>71</v>
      </c>
      <c r="AB1662">
        <v>0</v>
      </c>
      <c r="AC1662">
        <v>1</v>
      </c>
      <c r="AD1662">
        <v>5</v>
      </c>
      <c r="AE1662">
        <v>0</v>
      </c>
      <c r="AF1662">
        <v>0</v>
      </c>
      <c r="AG1662">
        <v>0</v>
      </c>
      <c r="AH1662" t="s">
        <v>122</v>
      </c>
      <c r="AI1662" s="1">
        <v>44642.604594907411</v>
      </c>
      <c r="AJ1662">
        <v>110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5</v>
      </c>
      <c r="AQ1662">
        <v>0</v>
      </c>
      <c r="AR1662">
        <v>0</v>
      </c>
      <c r="AS1662">
        <v>0</v>
      </c>
      <c r="AT1662" t="s">
        <v>86</v>
      </c>
      <c r="AU1662" t="s">
        <v>86</v>
      </c>
      <c r="AV1662" t="s">
        <v>86</v>
      </c>
      <c r="AW1662" t="s">
        <v>86</v>
      </c>
      <c r="AX1662" t="s">
        <v>86</v>
      </c>
      <c r="AY1662" t="s">
        <v>86</v>
      </c>
      <c r="AZ1662" t="s">
        <v>86</v>
      </c>
      <c r="BA1662" t="s">
        <v>86</v>
      </c>
      <c r="BB1662" t="s">
        <v>86</v>
      </c>
      <c r="BC1662" t="s">
        <v>86</v>
      </c>
      <c r="BD1662" t="s">
        <v>86</v>
      </c>
      <c r="BE1662" t="s">
        <v>86</v>
      </c>
    </row>
    <row r="1663" spans="1:57" x14ac:dyDescent="0.45">
      <c r="A1663" t="s">
        <v>3580</v>
      </c>
      <c r="B1663" t="s">
        <v>77</v>
      </c>
      <c r="C1663" t="s">
        <v>3144</v>
      </c>
      <c r="D1663" t="s">
        <v>79</v>
      </c>
      <c r="E1663" s="2" t="str">
        <f>HYPERLINK("capsilon://?command=openfolder&amp;siteaddress=FAM.docvelocity-na8.net&amp;folderid=FX76E90D2E-6CE4-74EC-9EB0-40B6C2AC21E6","FX22038168")</f>
        <v>FX22038168</v>
      </c>
      <c r="F1663" t="s">
        <v>80</v>
      </c>
      <c r="G1663" t="s">
        <v>80</v>
      </c>
      <c r="H1663" t="s">
        <v>81</v>
      </c>
      <c r="I1663" t="s">
        <v>3581</v>
      </c>
      <c r="J1663">
        <v>0</v>
      </c>
      <c r="K1663" t="s">
        <v>83</v>
      </c>
      <c r="L1663" t="s">
        <v>84</v>
      </c>
      <c r="M1663" t="s">
        <v>85</v>
      </c>
      <c r="N1663">
        <v>2</v>
      </c>
      <c r="O1663" s="1">
        <v>44642.554085648146</v>
      </c>
      <c r="P1663" s="1">
        <v>44642.604629629626</v>
      </c>
      <c r="Q1663">
        <v>4074</v>
      </c>
      <c r="R1663">
        <v>293</v>
      </c>
      <c r="S1663" t="b">
        <v>0</v>
      </c>
      <c r="T1663" t="s">
        <v>86</v>
      </c>
      <c r="U1663" t="b">
        <v>0</v>
      </c>
      <c r="V1663" t="s">
        <v>2086</v>
      </c>
      <c r="W1663" s="1">
        <v>44642.556863425925</v>
      </c>
      <c r="X1663">
        <v>234</v>
      </c>
      <c r="Y1663">
        <v>9</v>
      </c>
      <c r="Z1663">
        <v>0</v>
      </c>
      <c r="AA1663">
        <v>9</v>
      </c>
      <c r="AB1663">
        <v>0</v>
      </c>
      <c r="AC1663">
        <v>3</v>
      </c>
      <c r="AD1663">
        <v>-9</v>
      </c>
      <c r="AE1663">
        <v>0</v>
      </c>
      <c r="AF1663">
        <v>0</v>
      </c>
      <c r="AG1663">
        <v>0</v>
      </c>
      <c r="AH1663" t="s">
        <v>207</v>
      </c>
      <c r="AI1663" s="1">
        <v>44642.604629629626</v>
      </c>
      <c r="AJ1663">
        <v>59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-9</v>
      </c>
      <c r="AQ1663">
        <v>0</v>
      </c>
      <c r="AR1663">
        <v>0</v>
      </c>
      <c r="AS1663">
        <v>0</v>
      </c>
      <c r="AT1663" t="s">
        <v>86</v>
      </c>
      <c r="AU1663" t="s">
        <v>86</v>
      </c>
      <c r="AV1663" t="s">
        <v>86</v>
      </c>
      <c r="AW1663" t="s">
        <v>86</v>
      </c>
      <c r="AX1663" t="s">
        <v>86</v>
      </c>
      <c r="AY1663" t="s">
        <v>86</v>
      </c>
      <c r="AZ1663" t="s">
        <v>86</v>
      </c>
      <c r="BA1663" t="s">
        <v>86</v>
      </c>
      <c r="BB1663" t="s">
        <v>86</v>
      </c>
      <c r="BC1663" t="s">
        <v>86</v>
      </c>
      <c r="BD1663" t="s">
        <v>86</v>
      </c>
      <c r="BE1663" t="s">
        <v>86</v>
      </c>
    </row>
    <row r="1664" spans="1:57" x14ac:dyDescent="0.45">
      <c r="A1664" t="s">
        <v>3582</v>
      </c>
      <c r="B1664" t="s">
        <v>77</v>
      </c>
      <c r="C1664" t="s">
        <v>3578</v>
      </c>
      <c r="D1664" t="s">
        <v>79</v>
      </c>
      <c r="E1664" s="2" t="str">
        <f>HYPERLINK("capsilon://?command=openfolder&amp;siteaddress=FAM.docvelocity-na8.net&amp;folderid=FX5B419D57-1E24-4582-E398-9FBC22263CCD","FX22038130")</f>
        <v>FX22038130</v>
      </c>
      <c r="F1664" t="s">
        <v>80</v>
      </c>
      <c r="G1664" t="s">
        <v>80</v>
      </c>
      <c r="H1664" t="s">
        <v>81</v>
      </c>
      <c r="I1664" t="s">
        <v>3583</v>
      </c>
      <c r="J1664">
        <v>76</v>
      </c>
      <c r="K1664" t="s">
        <v>83</v>
      </c>
      <c r="L1664" t="s">
        <v>84</v>
      </c>
      <c r="M1664" t="s">
        <v>85</v>
      </c>
      <c r="N1664">
        <v>2</v>
      </c>
      <c r="O1664" s="1">
        <v>44642.554386574076</v>
      </c>
      <c r="P1664" s="1">
        <v>44642.608182870368</v>
      </c>
      <c r="Q1664">
        <v>4191</v>
      </c>
      <c r="R1664">
        <v>457</v>
      </c>
      <c r="S1664" t="b">
        <v>0</v>
      </c>
      <c r="T1664" t="s">
        <v>86</v>
      </c>
      <c r="U1664" t="b">
        <v>0</v>
      </c>
      <c r="V1664" t="s">
        <v>1895</v>
      </c>
      <c r="W1664" s="1">
        <v>44642.555798611109</v>
      </c>
      <c r="X1664">
        <v>120</v>
      </c>
      <c r="Y1664">
        <v>71</v>
      </c>
      <c r="Z1664">
        <v>0</v>
      </c>
      <c r="AA1664">
        <v>71</v>
      </c>
      <c r="AB1664">
        <v>0</v>
      </c>
      <c r="AC1664">
        <v>0</v>
      </c>
      <c r="AD1664">
        <v>5</v>
      </c>
      <c r="AE1664">
        <v>0</v>
      </c>
      <c r="AF1664">
        <v>0</v>
      </c>
      <c r="AG1664">
        <v>0</v>
      </c>
      <c r="AH1664" t="s">
        <v>106</v>
      </c>
      <c r="AI1664" s="1">
        <v>44642.608182870368</v>
      </c>
      <c r="AJ1664">
        <v>337</v>
      </c>
      <c r="AK1664">
        <v>2</v>
      </c>
      <c r="AL1664">
        <v>0</v>
      </c>
      <c r="AM1664">
        <v>2</v>
      </c>
      <c r="AN1664">
        <v>0</v>
      </c>
      <c r="AO1664">
        <v>2</v>
      </c>
      <c r="AP1664">
        <v>3</v>
      </c>
      <c r="AQ1664">
        <v>0</v>
      </c>
      <c r="AR1664">
        <v>0</v>
      </c>
      <c r="AS1664">
        <v>0</v>
      </c>
      <c r="AT1664" t="s">
        <v>86</v>
      </c>
      <c r="AU1664" t="s">
        <v>86</v>
      </c>
      <c r="AV1664" t="s">
        <v>86</v>
      </c>
      <c r="AW1664" t="s">
        <v>86</v>
      </c>
      <c r="AX1664" t="s">
        <v>86</v>
      </c>
      <c r="AY1664" t="s">
        <v>86</v>
      </c>
      <c r="AZ1664" t="s">
        <v>86</v>
      </c>
      <c r="BA1664" t="s">
        <v>86</v>
      </c>
      <c r="BB1664" t="s">
        <v>86</v>
      </c>
      <c r="BC1664" t="s">
        <v>86</v>
      </c>
      <c r="BD1664" t="s">
        <v>86</v>
      </c>
      <c r="BE1664" t="s">
        <v>86</v>
      </c>
    </row>
    <row r="1665" spans="1:57" x14ac:dyDescent="0.45">
      <c r="A1665" t="s">
        <v>3584</v>
      </c>
      <c r="B1665" t="s">
        <v>77</v>
      </c>
      <c r="C1665" t="s">
        <v>3578</v>
      </c>
      <c r="D1665" t="s">
        <v>79</v>
      </c>
      <c r="E1665" s="2" t="str">
        <f>HYPERLINK("capsilon://?command=openfolder&amp;siteaddress=FAM.docvelocity-na8.net&amp;folderid=FX5B419D57-1E24-4582-E398-9FBC22263CCD","FX22038130")</f>
        <v>FX22038130</v>
      </c>
      <c r="F1665" t="s">
        <v>80</v>
      </c>
      <c r="G1665" t="s">
        <v>80</v>
      </c>
      <c r="H1665" t="s">
        <v>81</v>
      </c>
      <c r="I1665" t="s">
        <v>3585</v>
      </c>
      <c r="J1665">
        <v>81</v>
      </c>
      <c r="K1665" t="s">
        <v>83</v>
      </c>
      <c r="L1665" t="s">
        <v>84</v>
      </c>
      <c r="M1665" t="s">
        <v>85</v>
      </c>
      <c r="N1665">
        <v>2</v>
      </c>
      <c r="O1665" s="1">
        <v>44642.554502314815</v>
      </c>
      <c r="P1665" s="1">
        <v>44642.605486111112</v>
      </c>
      <c r="Q1665">
        <v>4020</v>
      </c>
      <c r="R1665">
        <v>385</v>
      </c>
      <c r="S1665" t="b">
        <v>0</v>
      </c>
      <c r="T1665" t="s">
        <v>86</v>
      </c>
      <c r="U1665" t="b">
        <v>0</v>
      </c>
      <c r="V1665" t="s">
        <v>1797</v>
      </c>
      <c r="W1665" s="1">
        <v>44642.558761574073</v>
      </c>
      <c r="X1665">
        <v>309</v>
      </c>
      <c r="Y1665">
        <v>76</v>
      </c>
      <c r="Z1665">
        <v>0</v>
      </c>
      <c r="AA1665">
        <v>76</v>
      </c>
      <c r="AB1665">
        <v>0</v>
      </c>
      <c r="AC1665">
        <v>4</v>
      </c>
      <c r="AD1665">
        <v>5</v>
      </c>
      <c r="AE1665">
        <v>0</v>
      </c>
      <c r="AF1665">
        <v>0</v>
      </c>
      <c r="AG1665">
        <v>0</v>
      </c>
      <c r="AH1665" t="s">
        <v>122</v>
      </c>
      <c r="AI1665" s="1">
        <v>44642.605486111112</v>
      </c>
      <c r="AJ1665">
        <v>76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5</v>
      </c>
      <c r="AQ1665">
        <v>0</v>
      </c>
      <c r="AR1665">
        <v>0</v>
      </c>
      <c r="AS1665">
        <v>0</v>
      </c>
      <c r="AT1665" t="s">
        <v>86</v>
      </c>
      <c r="AU1665" t="s">
        <v>86</v>
      </c>
      <c r="AV1665" t="s">
        <v>86</v>
      </c>
      <c r="AW1665" t="s">
        <v>86</v>
      </c>
      <c r="AX1665" t="s">
        <v>86</v>
      </c>
      <c r="AY1665" t="s">
        <v>86</v>
      </c>
      <c r="AZ1665" t="s">
        <v>86</v>
      </c>
      <c r="BA1665" t="s">
        <v>86</v>
      </c>
      <c r="BB1665" t="s">
        <v>86</v>
      </c>
      <c r="BC1665" t="s">
        <v>86</v>
      </c>
      <c r="BD1665" t="s">
        <v>86</v>
      </c>
      <c r="BE1665" t="s">
        <v>86</v>
      </c>
    </row>
    <row r="1666" spans="1:57" x14ac:dyDescent="0.45">
      <c r="A1666" t="s">
        <v>3586</v>
      </c>
      <c r="B1666" t="s">
        <v>77</v>
      </c>
      <c r="C1666" t="s">
        <v>3578</v>
      </c>
      <c r="D1666" t="s">
        <v>79</v>
      </c>
      <c r="E1666" s="2" t="str">
        <f>HYPERLINK("capsilon://?command=openfolder&amp;siteaddress=FAM.docvelocity-na8.net&amp;folderid=FX5B419D57-1E24-4582-E398-9FBC22263CCD","FX22038130")</f>
        <v>FX22038130</v>
      </c>
      <c r="F1666" t="s">
        <v>80</v>
      </c>
      <c r="G1666" t="s">
        <v>80</v>
      </c>
      <c r="H1666" t="s">
        <v>81</v>
      </c>
      <c r="I1666" t="s">
        <v>3587</v>
      </c>
      <c r="J1666">
        <v>81</v>
      </c>
      <c r="K1666" t="s">
        <v>83</v>
      </c>
      <c r="L1666" t="s">
        <v>84</v>
      </c>
      <c r="M1666" t="s">
        <v>85</v>
      </c>
      <c r="N1666">
        <v>2</v>
      </c>
      <c r="O1666" s="1">
        <v>44642.554583333331</v>
      </c>
      <c r="P1666" s="1">
        <v>44642.606932870367</v>
      </c>
      <c r="Q1666">
        <v>4192</v>
      </c>
      <c r="R1666">
        <v>331</v>
      </c>
      <c r="S1666" t="b">
        <v>0</v>
      </c>
      <c r="T1666" t="s">
        <v>86</v>
      </c>
      <c r="U1666" t="b">
        <v>0</v>
      </c>
      <c r="V1666" t="s">
        <v>1895</v>
      </c>
      <c r="W1666" s="1">
        <v>44642.557349537034</v>
      </c>
      <c r="X1666">
        <v>133</v>
      </c>
      <c r="Y1666">
        <v>76</v>
      </c>
      <c r="Z1666">
        <v>0</v>
      </c>
      <c r="AA1666">
        <v>76</v>
      </c>
      <c r="AB1666">
        <v>0</v>
      </c>
      <c r="AC1666">
        <v>0</v>
      </c>
      <c r="AD1666">
        <v>5</v>
      </c>
      <c r="AE1666">
        <v>0</v>
      </c>
      <c r="AF1666">
        <v>0</v>
      </c>
      <c r="AG1666">
        <v>0</v>
      </c>
      <c r="AH1666" t="s">
        <v>207</v>
      </c>
      <c r="AI1666" s="1">
        <v>44642.606932870367</v>
      </c>
      <c r="AJ1666">
        <v>198</v>
      </c>
      <c r="AK1666">
        <v>2</v>
      </c>
      <c r="AL1666">
        <v>0</v>
      </c>
      <c r="AM1666">
        <v>2</v>
      </c>
      <c r="AN1666">
        <v>0</v>
      </c>
      <c r="AO1666">
        <v>2</v>
      </c>
      <c r="AP1666">
        <v>3</v>
      </c>
      <c r="AQ1666">
        <v>0</v>
      </c>
      <c r="AR1666">
        <v>0</v>
      </c>
      <c r="AS1666">
        <v>0</v>
      </c>
      <c r="AT1666" t="s">
        <v>86</v>
      </c>
      <c r="AU1666" t="s">
        <v>86</v>
      </c>
      <c r="AV1666" t="s">
        <v>86</v>
      </c>
      <c r="AW1666" t="s">
        <v>86</v>
      </c>
      <c r="AX1666" t="s">
        <v>86</v>
      </c>
      <c r="AY1666" t="s">
        <v>86</v>
      </c>
      <c r="AZ1666" t="s">
        <v>86</v>
      </c>
      <c r="BA1666" t="s">
        <v>86</v>
      </c>
      <c r="BB1666" t="s">
        <v>86</v>
      </c>
      <c r="BC1666" t="s">
        <v>86</v>
      </c>
      <c r="BD1666" t="s">
        <v>86</v>
      </c>
      <c r="BE1666" t="s">
        <v>86</v>
      </c>
    </row>
    <row r="1667" spans="1:57" x14ac:dyDescent="0.45">
      <c r="A1667" t="s">
        <v>3588</v>
      </c>
      <c r="B1667" t="s">
        <v>77</v>
      </c>
      <c r="C1667" t="s">
        <v>3578</v>
      </c>
      <c r="D1667" t="s">
        <v>79</v>
      </c>
      <c r="E1667" s="2" t="str">
        <f>HYPERLINK("capsilon://?command=openfolder&amp;siteaddress=FAM.docvelocity-na8.net&amp;folderid=FX5B419D57-1E24-4582-E398-9FBC22263CCD","FX22038130")</f>
        <v>FX22038130</v>
      </c>
      <c r="F1667" t="s">
        <v>80</v>
      </c>
      <c r="G1667" t="s">
        <v>80</v>
      </c>
      <c r="H1667" t="s">
        <v>81</v>
      </c>
      <c r="I1667" t="s">
        <v>3589</v>
      </c>
      <c r="J1667">
        <v>86</v>
      </c>
      <c r="K1667" t="s">
        <v>83</v>
      </c>
      <c r="L1667" t="s">
        <v>84</v>
      </c>
      <c r="M1667" t="s">
        <v>85</v>
      </c>
      <c r="N1667">
        <v>2</v>
      </c>
      <c r="O1667" s="1">
        <v>44642.554722222223</v>
      </c>
      <c r="P1667" s="1">
        <v>44642.608738425923</v>
      </c>
      <c r="Q1667">
        <v>4187</v>
      </c>
      <c r="R1667">
        <v>480</v>
      </c>
      <c r="S1667" t="b">
        <v>0</v>
      </c>
      <c r="T1667" t="s">
        <v>86</v>
      </c>
      <c r="U1667" t="b">
        <v>0</v>
      </c>
      <c r="V1667" t="s">
        <v>1780</v>
      </c>
      <c r="W1667" s="1">
        <v>44642.558472222219</v>
      </c>
      <c r="X1667">
        <v>171</v>
      </c>
      <c r="Y1667">
        <v>81</v>
      </c>
      <c r="Z1667">
        <v>0</v>
      </c>
      <c r="AA1667">
        <v>81</v>
      </c>
      <c r="AB1667">
        <v>0</v>
      </c>
      <c r="AC1667">
        <v>1</v>
      </c>
      <c r="AD1667">
        <v>5</v>
      </c>
      <c r="AE1667">
        <v>0</v>
      </c>
      <c r="AF1667">
        <v>0</v>
      </c>
      <c r="AG1667">
        <v>0</v>
      </c>
      <c r="AH1667" t="s">
        <v>91</v>
      </c>
      <c r="AI1667" s="1">
        <v>44642.608738425923</v>
      </c>
      <c r="AJ1667">
        <v>309</v>
      </c>
      <c r="AK1667">
        <v>1</v>
      </c>
      <c r="AL1667">
        <v>0</v>
      </c>
      <c r="AM1667">
        <v>1</v>
      </c>
      <c r="AN1667">
        <v>0</v>
      </c>
      <c r="AO1667">
        <v>1</v>
      </c>
      <c r="AP1667">
        <v>4</v>
      </c>
      <c r="AQ1667">
        <v>0</v>
      </c>
      <c r="AR1667">
        <v>0</v>
      </c>
      <c r="AS1667">
        <v>0</v>
      </c>
      <c r="AT1667" t="s">
        <v>86</v>
      </c>
      <c r="AU1667" t="s">
        <v>86</v>
      </c>
      <c r="AV1667" t="s">
        <v>86</v>
      </c>
      <c r="AW1667" t="s">
        <v>86</v>
      </c>
      <c r="AX1667" t="s">
        <v>86</v>
      </c>
      <c r="AY1667" t="s">
        <v>86</v>
      </c>
      <c r="AZ1667" t="s">
        <v>86</v>
      </c>
      <c r="BA1667" t="s">
        <v>86</v>
      </c>
      <c r="BB1667" t="s">
        <v>86</v>
      </c>
      <c r="BC1667" t="s">
        <v>86</v>
      </c>
      <c r="BD1667" t="s">
        <v>86</v>
      </c>
      <c r="BE1667" t="s">
        <v>86</v>
      </c>
    </row>
    <row r="1668" spans="1:57" x14ac:dyDescent="0.45">
      <c r="A1668" t="s">
        <v>3590</v>
      </c>
      <c r="B1668" t="s">
        <v>77</v>
      </c>
      <c r="C1668" t="s">
        <v>3578</v>
      </c>
      <c r="D1668" t="s">
        <v>79</v>
      </c>
      <c r="E1668" s="2" t="str">
        <f>HYPERLINK("capsilon://?command=openfolder&amp;siteaddress=FAM.docvelocity-na8.net&amp;folderid=FX5B419D57-1E24-4582-E398-9FBC22263CCD","FX22038130")</f>
        <v>FX22038130</v>
      </c>
      <c r="F1668" t="s">
        <v>80</v>
      </c>
      <c r="G1668" t="s">
        <v>80</v>
      </c>
      <c r="H1668" t="s">
        <v>81</v>
      </c>
      <c r="I1668" t="s">
        <v>3591</v>
      </c>
      <c r="J1668">
        <v>28</v>
      </c>
      <c r="K1668" t="s">
        <v>83</v>
      </c>
      <c r="L1668" t="s">
        <v>84</v>
      </c>
      <c r="M1668" t="s">
        <v>85</v>
      </c>
      <c r="N1668">
        <v>2</v>
      </c>
      <c r="O1668" s="1">
        <v>44642.555300925924</v>
      </c>
      <c r="P1668" s="1">
        <v>44642.605983796297</v>
      </c>
      <c r="Q1668">
        <v>4202</v>
      </c>
      <c r="R1668">
        <v>177</v>
      </c>
      <c r="S1668" t="b">
        <v>0</v>
      </c>
      <c r="T1668" t="s">
        <v>86</v>
      </c>
      <c r="U1668" t="b">
        <v>0</v>
      </c>
      <c r="V1668" t="s">
        <v>1841</v>
      </c>
      <c r="W1668" s="1">
        <v>44642.55810185185</v>
      </c>
      <c r="X1668">
        <v>135</v>
      </c>
      <c r="Y1668">
        <v>21</v>
      </c>
      <c r="Z1668">
        <v>0</v>
      </c>
      <c r="AA1668">
        <v>21</v>
      </c>
      <c r="AB1668">
        <v>0</v>
      </c>
      <c r="AC1668">
        <v>1</v>
      </c>
      <c r="AD1668">
        <v>7</v>
      </c>
      <c r="AE1668">
        <v>0</v>
      </c>
      <c r="AF1668">
        <v>0</v>
      </c>
      <c r="AG1668">
        <v>0</v>
      </c>
      <c r="AH1668" t="s">
        <v>122</v>
      </c>
      <c r="AI1668" s="1">
        <v>44642.605983796297</v>
      </c>
      <c r="AJ1668">
        <v>42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7</v>
      </c>
      <c r="AQ1668">
        <v>0</v>
      </c>
      <c r="AR1668">
        <v>0</v>
      </c>
      <c r="AS1668">
        <v>0</v>
      </c>
      <c r="AT1668" t="s">
        <v>86</v>
      </c>
      <c r="AU1668" t="s">
        <v>86</v>
      </c>
      <c r="AV1668" t="s">
        <v>86</v>
      </c>
      <c r="AW1668" t="s">
        <v>86</v>
      </c>
      <c r="AX1668" t="s">
        <v>86</v>
      </c>
      <c r="AY1668" t="s">
        <v>86</v>
      </c>
      <c r="AZ1668" t="s">
        <v>86</v>
      </c>
      <c r="BA1668" t="s">
        <v>86</v>
      </c>
      <c r="BB1668" t="s">
        <v>86</v>
      </c>
      <c r="BC1668" t="s">
        <v>86</v>
      </c>
      <c r="BD1668" t="s">
        <v>86</v>
      </c>
      <c r="BE1668" t="s">
        <v>86</v>
      </c>
    </row>
    <row r="1669" spans="1:57" x14ac:dyDescent="0.45">
      <c r="A1669" t="s">
        <v>3592</v>
      </c>
      <c r="B1669" t="s">
        <v>77</v>
      </c>
      <c r="C1669" t="s">
        <v>3562</v>
      </c>
      <c r="D1669" t="s">
        <v>79</v>
      </c>
      <c r="E1669" s="2" t="str">
        <f>HYPERLINK("capsilon://?command=openfolder&amp;siteaddress=FAM.docvelocity-na8.net&amp;folderid=FX595234CD-4758-1564-8F45-7EA6744F61C7","FX22039934")</f>
        <v>FX22039934</v>
      </c>
      <c r="F1669" t="s">
        <v>80</v>
      </c>
      <c r="G1669" t="s">
        <v>80</v>
      </c>
      <c r="H1669" t="s">
        <v>81</v>
      </c>
      <c r="I1669" t="s">
        <v>3563</v>
      </c>
      <c r="J1669">
        <v>271</v>
      </c>
      <c r="K1669" t="s">
        <v>83</v>
      </c>
      <c r="L1669" t="s">
        <v>84</v>
      </c>
      <c r="M1669" t="s">
        <v>85</v>
      </c>
      <c r="N1669">
        <v>2</v>
      </c>
      <c r="O1669" s="1">
        <v>44642.555393518516</v>
      </c>
      <c r="P1669" s="1">
        <v>44642.592546296299</v>
      </c>
      <c r="Q1669">
        <v>1760</v>
      </c>
      <c r="R1669">
        <v>1450</v>
      </c>
      <c r="S1669" t="b">
        <v>0</v>
      </c>
      <c r="T1669" t="s">
        <v>86</v>
      </c>
      <c r="U1669" t="b">
        <v>1</v>
      </c>
      <c r="V1669" t="s">
        <v>2088</v>
      </c>
      <c r="W1669" s="1">
        <v>44642.56386574074</v>
      </c>
      <c r="X1669">
        <v>722</v>
      </c>
      <c r="Y1669">
        <v>197</v>
      </c>
      <c r="Z1669">
        <v>0</v>
      </c>
      <c r="AA1669">
        <v>197</v>
      </c>
      <c r="AB1669">
        <v>21</v>
      </c>
      <c r="AC1669">
        <v>25</v>
      </c>
      <c r="AD1669">
        <v>74</v>
      </c>
      <c r="AE1669">
        <v>0</v>
      </c>
      <c r="AF1669">
        <v>0</v>
      </c>
      <c r="AG1669">
        <v>0</v>
      </c>
      <c r="AH1669" t="s">
        <v>207</v>
      </c>
      <c r="AI1669" s="1">
        <v>44642.592546296299</v>
      </c>
      <c r="AJ1669">
        <v>728</v>
      </c>
      <c r="AK1669">
        <v>0</v>
      </c>
      <c r="AL1669">
        <v>0</v>
      </c>
      <c r="AM1669">
        <v>0</v>
      </c>
      <c r="AN1669">
        <v>21</v>
      </c>
      <c r="AO1669">
        <v>0</v>
      </c>
      <c r="AP1669">
        <v>74</v>
      </c>
      <c r="AQ1669">
        <v>0</v>
      </c>
      <c r="AR1669">
        <v>0</v>
      </c>
      <c r="AS1669">
        <v>0</v>
      </c>
      <c r="AT1669" t="s">
        <v>86</v>
      </c>
      <c r="AU1669" t="s">
        <v>86</v>
      </c>
      <c r="AV1669" t="s">
        <v>86</v>
      </c>
      <c r="AW1669" t="s">
        <v>86</v>
      </c>
      <c r="AX1669" t="s">
        <v>86</v>
      </c>
      <c r="AY1669" t="s">
        <v>86</v>
      </c>
      <c r="AZ1669" t="s">
        <v>86</v>
      </c>
      <c r="BA1669" t="s">
        <v>86</v>
      </c>
      <c r="BB1669" t="s">
        <v>86</v>
      </c>
      <c r="BC1669" t="s">
        <v>86</v>
      </c>
      <c r="BD1669" t="s">
        <v>86</v>
      </c>
      <c r="BE1669" t="s">
        <v>86</v>
      </c>
    </row>
    <row r="1670" spans="1:57" x14ac:dyDescent="0.45">
      <c r="A1670" t="s">
        <v>3593</v>
      </c>
      <c r="B1670" t="s">
        <v>77</v>
      </c>
      <c r="C1670" t="s">
        <v>3578</v>
      </c>
      <c r="D1670" t="s">
        <v>79</v>
      </c>
      <c r="E1670" s="2" t="str">
        <f t="shared" ref="E1670:E1675" si="40">HYPERLINK("capsilon://?command=openfolder&amp;siteaddress=FAM.docvelocity-na8.net&amp;folderid=FX5B419D57-1E24-4582-E398-9FBC22263CCD","FX22038130")</f>
        <v>FX22038130</v>
      </c>
      <c r="F1670" t="s">
        <v>80</v>
      </c>
      <c r="G1670" t="s">
        <v>80</v>
      </c>
      <c r="H1670" t="s">
        <v>81</v>
      </c>
      <c r="I1670" t="s">
        <v>3594</v>
      </c>
      <c r="J1670">
        <v>76</v>
      </c>
      <c r="K1670" t="s">
        <v>83</v>
      </c>
      <c r="L1670" t="s">
        <v>84</v>
      </c>
      <c r="M1670" t="s">
        <v>85</v>
      </c>
      <c r="N1670">
        <v>2</v>
      </c>
      <c r="O1670" s="1">
        <v>44642.556817129633</v>
      </c>
      <c r="P1670" s="1">
        <v>44642.606956018521</v>
      </c>
      <c r="Q1670">
        <v>3703</v>
      </c>
      <c r="R1670">
        <v>629</v>
      </c>
      <c r="S1670" t="b">
        <v>0</v>
      </c>
      <c r="T1670" t="s">
        <v>86</v>
      </c>
      <c r="U1670" t="b">
        <v>0</v>
      </c>
      <c r="V1670" t="s">
        <v>2086</v>
      </c>
      <c r="W1670" s="1">
        <v>44642.56318287037</v>
      </c>
      <c r="X1670">
        <v>546</v>
      </c>
      <c r="Y1670">
        <v>71</v>
      </c>
      <c r="Z1670">
        <v>0</v>
      </c>
      <c r="AA1670">
        <v>71</v>
      </c>
      <c r="AB1670">
        <v>0</v>
      </c>
      <c r="AC1670">
        <v>18</v>
      </c>
      <c r="AD1670">
        <v>5</v>
      </c>
      <c r="AE1670">
        <v>0</v>
      </c>
      <c r="AF1670">
        <v>0</v>
      </c>
      <c r="AG1670">
        <v>0</v>
      </c>
      <c r="AH1670" t="s">
        <v>122</v>
      </c>
      <c r="AI1670" s="1">
        <v>44642.606956018521</v>
      </c>
      <c r="AJ1670">
        <v>83</v>
      </c>
      <c r="AK1670">
        <v>3</v>
      </c>
      <c r="AL1670">
        <v>0</v>
      </c>
      <c r="AM1670">
        <v>3</v>
      </c>
      <c r="AN1670">
        <v>0</v>
      </c>
      <c r="AO1670">
        <v>2</v>
      </c>
      <c r="AP1670">
        <v>2</v>
      </c>
      <c r="AQ1670">
        <v>0</v>
      </c>
      <c r="AR1670">
        <v>0</v>
      </c>
      <c r="AS1670">
        <v>0</v>
      </c>
      <c r="AT1670" t="s">
        <v>86</v>
      </c>
      <c r="AU1670" t="s">
        <v>86</v>
      </c>
      <c r="AV1670" t="s">
        <v>86</v>
      </c>
      <c r="AW1670" t="s">
        <v>86</v>
      </c>
      <c r="AX1670" t="s">
        <v>86</v>
      </c>
      <c r="AY1670" t="s">
        <v>86</v>
      </c>
      <c r="AZ1670" t="s">
        <v>86</v>
      </c>
      <c r="BA1670" t="s">
        <v>86</v>
      </c>
      <c r="BB1670" t="s">
        <v>86</v>
      </c>
      <c r="BC1670" t="s">
        <v>86</v>
      </c>
      <c r="BD1670" t="s">
        <v>86</v>
      </c>
      <c r="BE1670" t="s">
        <v>86</v>
      </c>
    </row>
    <row r="1671" spans="1:57" x14ac:dyDescent="0.45">
      <c r="A1671" t="s">
        <v>3595</v>
      </c>
      <c r="B1671" t="s">
        <v>77</v>
      </c>
      <c r="C1671" t="s">
        <v>3578</v>
      </c>
      <c r="D1671" t="s">
        <v>79</v>
      </c>
      <c r="E1671" s="2" t="str">
        <f t="shared" si="40"/>
        <v>FX22038130</v>
      </c>
      <c r="F1671" t="s">
        <v>80</v>
      </c>
      <c r="G1671" t="s">
        <v>80</v>
      </c>
      <c r="H1671" t="s">
        <v>81</v>
      </c>
      <c r="I1671" t="s">
        <v>3596</v>
      </c>
      <c r="J1671">
        <v>76</v>
      </c>
      <c r="K1671" t="s">
        <v>83</v>
      </c>
      <c r="L1671" t="s">
        <v>84</v>
      </c>
      <c r="M1671" t="s">
        <v>85</v>
      </c>
      <c r="N1671">
        <v>2</v>
      </c>
      <c r="O1671" s="1">
        <v>44642.557210648149</v>
      </c>
      <c r="P1671" s="1">
        <v>44642.608981481484</v>
      </c>
      <c r="Q1671">
        <v>4175</v>
      </c>
      <c r="R1671">
        <v>298</v>
      </c>
      <c r="S1671" t="b">
        <v>0</v>
      </c>
      <c r="T1671" t="s">
        <v>86</v>
      </c>
      <c r="U1671" t="b">
        <v>0</v>
      </c>
      <c r="V1671" t="s">
        <v>1895</v>
      </c>
      <c r="W1671" s="1">
        <v>44642.55877314815</v>
      </c>
      <c r="X1671">
        <v>122</v>
      </c>
      <c r="Y1671">
        <v>71</v>
      </c>
      <c r="Z1671">
        <v>0</v>
      </c>
      <c r="AA1671">
        <v>71</v>
      </c>
      <c r="AB1671">
        <v>0</v>
      </c>
      <c r="AC1671">
        <v>1</v>
      </c>
      <c r="AD1671">
        <v>5</v>
      </c>
      <c r="AE1671">
        <v>0</v>
      </c>
      <c r="AF1671">
        <v>0</v>
      </c>
      <c r="AG1671">
        <v>0</v>
      </c>
      <c r="AH1671" t="s">
        <v>207</v>
      </c>
      <c r="AI1671" s="1">
        <v>44642.608981481484</v>
      </c>
      <c r="AJ1671">
        <v>176</v>
      </c>
      <c r="AK1671">
        <v>2</v>
      </c>
      <c r="AL1671">
        <v>0</v>
      </c>
      <c r="AM1671">
        <v>2</v>
      </c>
      <c r="AN1671">
        <v>0</v>
      </c>
      <c r="AO1671">
        <v>2</v>
      </c>
      <c r="AP1671">
        <v>3</v>
      </c>
      <c r="AQ1671">
        <v>0</v>
      </c>
      <c r="AR1671">
        <v>0</v>
      </c>
      <c r="AS1671">
        <v>0</v>
      </c>
      <c r="AT1671" t="s">
        <v>86</v>
      </c>
      <c r="AU1671" t="s">
        <v>86</v>
      </c>
      <c r="AV1671" t="s">
        <v>86</v>
      </c>
      <c r="AW1671" t="s">
        <v>86</v>
      </c>
      <c r="AX1671" t="s">
        <v>86</v>
      </c>
      <c r="AY1671" t="s">
        <v>86</v>
      </c>
      <c r="AZ1671" t="s">
        <v>86</v>
      </c>
      <c r="BA1671" t="s">
        <v>86</v>
      </c>
      <c r="BB1671" t="s">
        <v>86</v>
      </c>
      <c r="BC1671" t="s">
        <v>86</v>
      </c>
      <c r="BD1671" t="s">
        <v>86</v>
      </c>
      <c r="BE1671" t="s">
        <v>86</v>
      </c>
    </row>
    <row r="1672" spans="1:57" x14ac:dyDescent="0.45">
      <c r="A1672" t="s">
        <v>3597</v>
      </c>
      <c r="B1672" t="s">
        <v>77</v>
      </c>
      <c r="C1672" t="s">
        <v>3578</v>
      </c>
      <c r="D1672" t="s">
        <v>79</v>
      </c>
      <c r="E1672" s="2" t="str">
        <f t="shared" si="40"/>
        <v>FX22038130</v>
      </c>
      <c r="F1672" t="s">
        <v>80</v>
      </c>
      <c r="G1672" t="s">
        <v>80</v>
      </c>
      <c r="H1672" t="s">
        <v>81</v>
      </c>
      <c r="I1672" t="s">
        <v>3598</v>
      </c>
      <c r="J1672">
        <v>81</v>
      </c>
      <c r="K1672" t="s">
        <v>83</v>
      </c>
      <c r="L1672" t="s">
        <v>84</v>
      </c>
      <c r="M1672" t="s">
        <v>85</v>
      </c>
      <c r="N1672">
        <v>2</v>
      </c>
      <c r="O1672" s="1">
        <v>44642.55740740741</v>
      </c>
      <c r="P1672" s="1">
        <v>44642.607800925929</v>
      </c>
      <c r="Q1672">
        <v>4065</v>
      </c>
      <c r="R1672">
        <v>289</v>
      </c>
      <c r="S1672" t="b">
        <v>0</v>
      </c>
      <c r="T1672" t="s">
        <v>86</v>
      </c>
      <c r="U1672" t="b">
        <v>0</v>
      </c>
      <c r="V1672" t="s">
        <v>1787</v>
      </c>
      <c r="W1672" s="1">
        <v>44642.560081018521</v>
      </c>
      <c r="X1672">
        <v>216</v>
      </c>
      <c r="Y1672">
        <v>76</v>
      </c>
      <c r="Z1672">
        <v>0</v>
      </c>
      <c r="AA1672">
        <v>76</v>
      </c>
      <c r="AB1672">
        <v>0</v>
      </c>
      <c r="AC1672">
        <v>1</v>
      </c>
      <c r="AD1672">
        <v>5</v>
      </c>
      <c r="AE1672">
        <v>0</v>
      </c>
      <c r="AF1672">
        <v>0</v>
      </c>
      <c r="AG1672">
        <v>0</v>
      </c>
      <c r="AH1672" t="s">
        <v>122</v>
      </c>
      <c r="AI1672" s="1">
        <v>44642.607800925929</v>
      </c>
      <c r="AJ1672">
        <v>73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5</v>
      </c>
      <c r="AQ1672">
        <v>0</v>
      </c>
      <c r="AR1672">
        <v>0</v>
      </c>
      <c r="AS1672">
        <v>0</v>
      </c>
      <c r="AT1672" t="s">
        <v>86</v>
      </c>
      <c r="AU1672" t="s">
        <v>86</v>
      </c>
      <c r="AV1672" t="s">
        <v>86</v>
      </c>
      <c r="AW1672" t="s">
        <v>86</v>
      </c>
      <c r="AX1672" t="s">
        <v>86</v>
      </c>
      <c r="AY1672" t="s">
        <v>86</v>
      </c>
      <c r="AZ1672" t="s">
        <v>86</v>
      </c>
      <c r="BA1672" t="s">
        <v>86</v>
      </c>
      <c r="BB1672" t="s">
        <v>86</v>
      </c>
      <c r="BC1672" t="s">
        <v>86</v>
      </c>
      <c r="BD1672" t="s">
        <v>86</v>
      </c>
      <c r="BE1672" t="s">
        <v>86</v>
      </c>
    </row>
    <row r="1673" spans="1:57" x14ac:dyDescent="0.45">
      <c r="A1673" t="s">
        <v>3599</v>
      </c>
      <c r="B1673" t="s">
        <v>77</v>
      </c>
      <c r="C1673" t="s">
        <v>3578</v>
      </c>
      <c r="D1673" t="s">
        <v>79</v>
      </c>
      <c r="E1673" s="2" t="str">
        <f t="shared" si="40"/>
        <v>FX22038130</v>
      </c>
      <c r="F1673" t="s">
        <v>80</v>
      </c>
      <c r="G1673" t="s">
        <v>80</v>
      </c>
      <c r="H1673" t="s">
        <v>81</v>
      </c>
      <c r="I1673" t="s">
        <v>3600</v>
      </c>
      <c r="J1673">
        <v>81</v>
      </c>
      <c r="K1673" t="s">
        <v>83</v>
      </c>
      <c r="L1673" t="s">
        <v>84</v>
      </c>
      <c r="M1673" t="s">
        <v>85</v>
      </c>
      <c r="N1673">
        <v>2</v>
      </c>
      <c r="O1673" s="1">
        <v>44642.557511574072</v>
      </c>
      <c r="P1673" s="1">
        <v>44642.608518518522</v>
      </c>
      <c r="Q1673">
        <v>4071</v>
      </c>
      <c r="R1673">
        <v>336</v>
      </c>
      <c r="S1673" t="b">
        <v>0</v>
      </c>
      <c r="T1673" t="s">
        <v>86</v>
      </c>
      <c r="U1673" t="b">
        <v>0</v>
      </c>
      <c r="V1673" t="s">
        <v>1841</v>
      </c>
      <c r="W1673" s="1">
        <v>44642.561284722222</v>
      </c>
      <c r="X1673">
        <v>275</v>
      </c>
      <c r="Y1673">
        <v>76</v>
      </c>
      <c r="Z1673">
        <v>0</v>
      </c>
      <c r="AA1673">
        <v>76</v>
      </c>
      <c r="AB1673">
        <v>0</v>
      </c>
      <c r="AC1673">
        <v>1</v>
      </c>
      <c r="AD1673">
        <v>5</v>
      </c>
      <c r="AE1673">
        <v>0</v>
      </c>
      <c r="AF1673">
        <v>0</v>
      </c>
      <c r="AG1673">
        <v>0</v>
      </c>
      <c r="AH1673" t="s">
        <v>122</v>
      </c>
      <c r="AI1673" s="1">
        <v>44642.608518518522</v>
      </c>
      <c r="AJ1673">
        <v>61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5</v>
      </c>
      <c r="AQ1673">
        <v>0</v>
      </c>
      <c r="AR1673">
        <v>0</v>
      </c>
      <c r="AS1673">
        <v>0</v>
      </c>
      <c r="AT1673" t="s">
        <v>86</v>
      </c>
      <c r="AU1673" t="s">
        <v>86</v>
      </c>
      <c r="AV1673" t="s">
        <v>86</v>
      </c>
      <c r="AW1673" t="s">
        <v>86</v>
      </c>
      <c r="AX1673" t="s">
        <v>86</v>
      </c>
      <c r="AY1673" t="s">
        <v>86</v>
      </c>
      <c r="AZ1673" t="s">
        <v>86</v>
      </c>
      <c r="BA1673" t="s">
        <v>86</v>
      </c>
      <c r="BB1673" t="s">
        <v>86</v>
      </c>
      <c r="BC1673" t="s">
        <v>86</v>
      </c>
      <c r="BD1673" t="s">
        <v>86</v>
      </c>
      <c r="BE1673" t="s">
        <v>86</v>
      </c>
    </row>
    <row r="1674" spans="1:57" x14ac:dyDescent="0.45">
      <c r="A1674" t="s">
        <v>3601</v>
      </c>
      <c r="B1674" t="s">
        <v>77</v>
      </c>
      <c r="C1674" t="s">
        <v>3578</v>
      </c>
      <c r="D1674" t="s">
        <v>79</v>
      </c>
      <c r="E1674" s="2" t="str">
        <f t="shared" si="40"/>
        <v>FX22038130</v>
      </c>
      <c r="F1674" t="s">
        <v>80</v>
      </c>
      <c r="G1674" t="s">
        <v>80</v>
      </c>
      <c r="H1674" t="s">
        <v>81</v>
      </c>
      <c r="I1674" t="s">
        <v>3602</v>
      </c>
      <c r="J1674">
        <v>86</v>
      </c>
      <c r="K1674" t="s">
        <v>83</v>
      </c>
      <c r="L1674" t="s">
        <v>84</v>
      </c>
      <c r="M1674" t="s">
        <v>85</v>
      </c>
      <c r="N1674">
        <v>2</v>
      </c>
      <c r="O1674" s="1">
        <v>44642.557546296295</v>
      </c>
      <c r="P1674" s="1">
        <v>44642.611655092594</v>
      </c>
      <c r="Q1674">
        <v>4234</v>
      </c>
      <c r="R1674">
        <v>441</v>
      </c>
      <c r="S1674" t="b">
        <v>0</v>
      </c>
      <c r="T1674" t="s">
        <v>86</v>
      </c>
      <c r="U1674" t="b">
        <v>0</v>
      </c>
      <c r="V1674" t="s">
        <v>1780</v>
      </c>
      <c r="W1674" s="1">
        <v>44642.560127314813</v>
      </c>
      <c r="X1674">
        <v>142</v>
      </c>
      <c r="Y1674">
        <v>81</v>
      </c>
      <c r="Z1674">
        <v>0</v>
      </c>
      <c r="AA1674">
        <v>81</v>
      </c>
      <c r="AB1674">
        <v>0</v>
      </c>
      <c r="AC1674">
        <v>1</v>
      </c>
      <c r="AD1674">
        <v>5</v>
      </c>
      <c r="AE1674">
        <v>0</v>
      </c>
      <c r="AF1674">
        <v>0</v>
      </c>
      <c r="AG1674">
        <v>0</v>
      </c>
      <c r="AH1674" t="s">
        <v>106</v>
      </c>
      <c r="AI1674" s="1">
        <v>44642.611655092594</v>
      </c>
      <c r="AJ1674">
        <v>299</v>
      </c>
      <c r="AK1674">
        <v>1</v>
      </c>
      <c r="AL1674">
        <v>0</v>
      </c>
      <c r="AM1674">
        <v>1</v>
      </c>
      <c r="AN1674">
        <v>0</v>
      </c>
      <c r="AO1674">
        <v>1</v>
      </c>
      <c r="AP1674">
        <v>4</v>
      </c>
      <c r="AQ1674">
        <v>0</v>
      </c>
      <c r="AR1674">
        <v>0</v>
      </c>
      <c r="AS1674">
        <v>0</v>
      </c>
      <c r="AT1674" t="s">
        <v>86</v>
      </c>
      <c r="AU1674" t="s">
        <v>86</v>
      </c>
      <c r="AV1674" t="s">
        <v>86</v>
      </c>
      <c r="AW1674" t="s">
        <v>86</v>
      </c>
      <c r="AX1674" t="s">
        <v>86</v>
      </c>
      <c r="AY1674" t="s">
        <v>86</v>
      </c>
      <c r="AZ1674" t="s">
        <v>86</v>
      </c>
      <c r="BA1674" t="s">
        <v>86</v>
      </c>
      <c r="BB1674" t="s">
        <v>86</v>
      </c>
      <c r="BC1674" t="s">
        <v>86</v>
      </c>
      <c r="BD1674" t="s">
        <v>86</v>
      </c>
      <c r="BE1674" t="s">
        <v>86</v>
      </c>
    </row>
    <row r="1675" spans="1:57" x14ac:dyDescent="0.45">
      <c r="A1675" t="s">
        <v>3603</v>
      </c>
      <c r="B1675" t="s">
        <v>77</v>
      </c>
      <c r="C1675" t="s">
        <v>3578</v>
      </c>
      <c r="D1675" t="s">
        <v>79</v>
      </c>
      <c r="E1675" s="2" t="str">
        <f t="shared" si="40"/>
        <v>FX22038130</v>
      </c>
      <c r="F1675" t="s">
        <v>80</v>
      </c>
      <c r="G1675" t="s">
        <v>80</v>
      </c>
      <c r="H1675" t="s">
        <v>81</v>
      </c>
      <c r="I1675" t="s">
        <v>3604</v>
      </c>
      <c r="J1675">
        <v>28</v>
      </c>
      <c r="K1675" t="s">
        <v>83</v>
      </c>
      <c r="L1675" t="s">
        <v>84</v>
      </c>
      <c r="M1675" t="s">
        <v>85</v>
      </c>
      <c r="N1675">
        <v>2</v>
      </c>
      <c r="O1675" s="1">
        <v>44642.558055555557</v>
      </c>
      <c r="P1675" s="1">
        <v>44642.608981481484</v>
      </c>
      <c r="Q1675">
        <v>4205</v>
      </c>
      <c r="R1675">
        <v>195</v>
      </c>
      <c r="S1675" t="b">
        <v>0</v>
      </c>
      <c r="T1675" t="s">
        <v>86</v>
      </c>
      <c r="U1675" t="b">
        <v>0</v>
      </c>
      <c r="V1675" t="s">
        <v>1797</v>
      </c>
      <c r="W1675" s="1">
        <v>44642.560567129629</v>
      </c>
      <c r="X1675">
        <v>156</v>
      </c>
      <c r="Y1675">
        <v>21</v>
      </c>
      <c r="Z1675">
        <v>0</v>
      </c>
      <c r="AA1675">
        <v>21</v>
      </c>
      <c r="AB1675">
        <v>0</v>
      </c>
      <c r="AC1675">
        <v>1</v>
      </c>
      <c r="AD1675">
        <v>7</v>
      </c>
      <c r="AE1675">
        <v>0</v>
      </c>
      <c r="AF1675">
        <v>0</v>
      </c>
      <c r="AG1675">
        <v>0</v>
      </c>
      <c r="AH1675" t="s">
        <v>122</v>
      </c>
      <c r="AI1675" s="1">
        <v>44642.608981481484</v>
      </c>
      <c r="AJ1675">
        <v>39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7</v>
      </c>
      <c r="AQ1675">
        <v>0</v>
      </c>
      <c r="AR1675">
        <v>0</v>
      </c>
      <c r="AS1675">
        <v>0</v>
      </c>
      <c r="AT1675" t="s">
        <v>86</v>
      </c>
      <c r="AU1675" t="s">
        <v>86</v>
      </c>
      <c r="AV1675" t="s">
        <v>86</v>
      </c>
      <c r="AW1675" t="s">
        <v>86</v>
      </c>
      <c r="AX1675" t="s">
        <v>86</v>
      </c>
      <c r="AY1675" t="s">
        <v>86</v>
      </c>
      <c r="AZ1675" t="s">
        <v>86</v>
      </c>
      <c r="BA1675" t="s">
        <v>86</v>
      </c>
      <c r="BB1675" t="s">
        <v>86</v>
      </c>
      <c r="BC1675" t="s">
        <v>86</v>
      </c>
      <c r="BD1675" t="s">
        <v>86</v>
      </c>
      <c r="BE1675" t="s">
        <v>86</v>
      </c>
    </row>
    <row r="1676" spans="1:57" x14ac:dyDescent="0.45">
      <c r="A1676" t="s">
        <v>3605</v>
      </c>
      <c r="B1676" t="s">
        <v>77</v>
      </c>
      <c r="C1676" t="s">
        <v>683</v>
      </c>
      <c r="D1676" t="s">
        <v>79</v>
      </c>
      <c r="E1676" s="2" t="str">
        <f>HYPERLINK("capsilon://?command=openfolder&amp;siteaddress=FAM.docvelocity-na8.net&amp;folderid=FXBF85B1A6-1845-45E4-C044-5A491581014D","FX220212186")</f>
        <v>FX220212186</v>
      </c>
      <c r="F1676" t="s">
        <v>80</v>
      </c>
      <c r="G1676" t="s">
        <v>80</v>
      </c>
      <c r="H1676" t="s">
        <v>81</v>
      </c>
      <c r="I1676" t="s">
        <v>3606</v>
      </c>
      <c r="J1676">
        <v>0</v>
      </c>
      <c r="K1676" t="s">
        <v>83</v>
      </c>
      <c r="L1676" t="s">
        <v>84</v>
      </c>
      <c r="M1676" t="s">
        <v>85</v>
      </c>
      <c r="N1676">
        <v>2</v>
      </c>
      <c r="O1676" s="1">
        <v>44642.558819444443</v>
      </c>
      <c r="P1676" s="1">
        <v>44642.609155092592</v>
      </c>
      <c r="Q1676">
        <v>4227</v>
      </c>
      <c r="R1676">
        <v>122</v>
      </c>
      <c r="S1676" t="b">
        <v>0</v>
      </c>
      <c r="T1676" t="s">
        <v>86</v>
      </c>
      <c r="U1676" t="b">
        <v>0</v>
      </c>
      <c r="V1676" t="s">
        <v>1797</v>
      </c>
      <c r="W1676" s="1">
        <v>44642.561388888891</v>
      </c>
      <c r="X1676">
        <v>70</v>
      </c>
      <c r="Y1676">
        <v>0</v>
      </c>
      <c r="Z1676">
        <v>0</v>
      </c>
      <c r="AA1676">
        <v>0</v>
      </c>
      <c r="AB1676">
        <v>37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 t="s">
        <v>207</v>
      </c>
      <c r="AI1676" s="1">
        <v>44642.609155092592</v>
      </c>
      <c r="AJ1676">
        <v>14</v>
      </c>
      <c r="AK1676">
        <v>0</v>
      </c>
      <c r="AL1676">
        <v>0</v>
      </c>
      <c r="AM1676">
        <v>0</v>
      </c>
      <c r="AN1676">
        <v>37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 t="s">
        <v>86</v>
      </c>
      <c r="AU1676" t="s">
        <v>86</v>
      </c>
      <c r="AV1676" t="s">
        <v>86</v>
      </c>
      <c r="AW1676" t="s">
        <v>86</v>
      </c>
      <c r="AX1676" t="s">
        <v>86</v>
      </c>
      <c r="AY1676" t="s">
        <v>86</v>
      </c>
      <c r="AZ1676" t="s">
        <v>86</v>
      </c>
      <c r="BA1676" t="s">
        <v>86</v>
      </c>
      <c r="BB1676" t="s">
        <v>86</v>
      </c>
      <c r="BC1676" t="s">
        <v>86</v>
      </c>
      <c r="BD1676" t="s">
        <v>86</v>
      </c>
      <c r="BE1676" t="s">
        <v>86</v>
      </c>
    </row>
    <row r="1677" spans="1:57" x14ac:dyDescent="0.45">
      <c r="A1677" t="s">
        <v>3607</v>
      </c>
      <c r="B1677" t="s">
        <v>77</v>
      </c>
      <c r="C1677" t="s">
        <v>3558</v>
      </c>
      <c r="D1677" t="s">
        <v>79</v>
      </c>
      <c r="E1677" s="2" t="str">
        <f>HYPERLINK("capsilon://?command=openfolder&amp;siteaddress=FAM.docvelocity-na8.net&amp;folderid=FX9763F55A-E949-491A-BDAC-FB7AF05C567B","FX22039597")</f>
        <v>FX22039597</v>
      </c>
      <c r="F1677" t="s">
        <v>80</v>
      </c>
      <c r="G1677" t="s">
        <v>80</v>
      </c>
      <c r="H1677" t="s">
        <v>81</v>
      </c>
      <c r="I1677" t="s">
        <v>3559</v>
      </c>
      <c r="J1677">
        <v>196</v>
      </c>
      <c r="K1677" t="s">
        <v>83</v>
      </c>
      <c r="L1677" t="s">
        <v>84</v>
      </c>
      <c r="M1677" t="s">
        <v>85</v>
      </c>
      <c r="N1677">
        <v>2</v>
      </c>
      <c r="O1677" s="1">
        <v>44642.56454861111</v>
      </c>
      <c r="P1677" s="1">
        <v>44642.5940162037</v>
      </c>
      <c r="Q1677">
        <v>1143</v>
      </c>
      <c r="R1677">
        <v>1403</v>
      </c>
      <c r="S1677" t="b">
        <v>0</v>
      </c>
      <c r="T1677" t="s">
        <v>86</v>
      </c>
      <c r="U1677" t="b">
        <v>1</v>
      </c>
      <c r="V1677" t="s">
        <v>2088</v>
      </c>
      <c r="W1677" s="1">
        <v>44642.572685185187</v>
      </c>
      <c r="X1677">
        <v>699</v>
      </c>
      <c r="Y1677">
        <v>144</v>
      </c>
      <c r="Z1677">
        <v>0</v>
      </c>
      <c r="AA1677">
        <v>144</v>
      </c>
      <c r="AB1677">
        <v>21</v>
      </c>
      <c r="AC1677">
        <v>2</v>
      </c>
      <c r="AD1677">
        <v>52</v>
      </c>
      <c r="AE1677">
        <v>0</v>
      </c>
      <c r="AF1677">
        <v>0</v>
      </c>
      <c r="AG1677">
        <v>0</v>
      </c>
      <c r="AH1677" t="s">
        <v>91</v>
      </c>
      <c r="AI1677" s="1">
        <v>44642.5940162037</v>
      </c>
      <c r="AJ1677">
        <v>704</v>
      </c>
      <c r="AK1677">
        <v>0</v>
      </c>
      <c r="AL1677">
        <v>0</v>
      </c>
      <c r="AM1677">
        <v>0</v>
      </c>
      <c r="AN1677">
        <v>21</v>
      </c>
      <c r="AO1677">
        <v>0</v>
      </c>
      <c r="AP1677">
        <v>52</v>
      </c>
      <c r="AQ1677">
        <v>0</v>
      </c>
      <c r="AR1677">
        <v>0</v>
      </c>
      <c r="AS1677">
        <v>0</v>
      </c>
      <c r="AT1677" t="s">
        <v>86</v>
      </c>
      <c r="AU1677" t="s">
        <v>86</v>
      </c>
      <c r="AV1677" t="s">
        <v>86</v>
      </c>
      <c r="AW1677" t="s">
        <v>86</v>
      </c>
      <c r="AX1677" t="s">
        <v>86</v>
      </c>
      <c r="AY1677" t="s">
        <v>86</v>
      </c>
      <c r="AZ1677" t="s">
        <v>86</v>
      </c>
      <c r="BA1677" t="s">
        <v>86</v>
      </c>
      <c r="BB1677" t="s">
        <v>86</v>
      </c>
      <c r="BC1677" t="s">
        <v>86</v>
      </c>
      <c r="BD1677" t="s">
        <v>86</v>
      </c>
      <c r="BE1677" t="s">
        <v>86</v>
      </c>
    </row>
    <row r="1678" spans="1:57" x14ac:dyDescent="0.45">
      <c r="A1678" t="s">
        <v>3608</v>
      </c>
      <c r="B1678" t="s">
        <v>77</v>
      </c>
      <c r="C1678" t="s">
        <v>3609</v>
      </c>
      <c r="D1678" t="s">
        <v>79</v>
      </c>
      <c r="E1678" s="2" t="str">
        <f t="shared" ref="E1678:E1683" si="41">HYPERLINK("capsilon://?command=openfolder&amp;siteaddress=FAM.docvelocity-na8.net&amp;folderid=FX1CF2E2E3-189E-10C9-2930-A0BBEF344E02","FX22037470")</f>
        <v>FX22037470</v>
      </c>
      <c r="F1678" t="s">
        <v>80</v>
      </c>
      <c r="G1678" t="s">
        <v>80</v>
      </c>
      <c r="H1678" t="s">
        <v>81</v>
      </c>
      <c r="I1678" t="s">
        <v>3610</v>
      </c>
      <c r="J1678">
        <v>84</v>
      </c>
      <c r="K1678" t="s">
        <v>83</v>
      </c>
      <c r="L1678" t="s">
        <v>84</v>
      </c>
      <c r="M1678" t="s">
        <v>85</v>
      </c>
      <c r="N1678">
        <v>2</v>
      </c>
      <c r="O1678" s="1">
        <v>44642.565081018518</v>
      </c>
      <c r="P1678" s="1">
        <v>44642.611319444448</v>
      </c>
      <c r="Q1678">
        <v>3544</v>
      </c>
      <c r="R1678">
        <v>451</v>
      </c>
      <c r="S1678" t="b">
        <v>0</v>
      </c>
      <c r="T1678" t="s">
        <v>86</v>
      </c>
      <c r="U1678" t="b">
        <v>0</v>
      </c>
      <c r="V1678" t="s">
        <v>1841</v>
      </c>
      <c r="W1678" s="1">
        <v>44642.567997685182</v>
      </c>
      <c r="X1678">
        <v>250</v>
      </c>
      <c r="Y1678">
        <v>74</v>
      </c>
      <c r="Z1678">
        <v>0</v>
      </c>
      <c r="AA1678">
        <v>74</v>
      </c>
      <c r="AB1678">
        <v>0</v>
      </c>
      <c r="AC1678">
        <v>1</v>
      </c>
      <c r="AD1678">
        <v>10</v>
      </c>
      <c r="AE1678">
        <v>0</v>
      </c>
      <c r="AF1678">
        <v>0</v>
      </c>
      <c r="AG1678">
        <v>0</v>
      </c>
      <c r="AH1678" t="s">
        <v>122</v>
      </c>
      <c r="AI1678" s="1">
        <v>44642.611319444448</v>
      </c>
      <c r="AJ1678">
        <v>201</v>
      </c>
      <c r="AK1678">
        <v>6</v>
      </c>
      <c r="AL1678">
        <v>0</v>
      </c>
      <c r="AM1678">
        <v>6</v>
      </c>
      <c r="AN1678">
        <v>0</v>
      </c>
      <c r="AO1678">
        <v>5</v>
      </c>
      <c r="AP1678">
        <v>4</v>
      </c>
      <c r="AQ1678">
        <v>0</v>
      </c>
      <c r="AR1678">
        <v>0</v>
      </c>
      <c r="AS1678">
        <v>0</v>
      </c>
      <c r="AT1678" t="s">
        <v>86</v>
      </c>
      <c r="AU1678" t="s">
        <v>86</v>
      </c>
      <c r="AV1678" t="s">
        <v>86</v>
      </c>
      <c r="AW1678" t="s">
        <v>86</v>
      </c>
      <c r="AX1678" t="s">
        <v>86</v>
      </c>
      <c r="AY1678" t="s">
        <v>86</v>
      </c>
      <c r="AZ1678" t="s">
        <v>86</v>
      </c>
      <c r="BA1678" t="s">
        <v>86</v>
      </c>
      <c r="BB1678" t="s">
        <v>86</v>
      </c>
      <c r="BC1678" t="s">
        <v>86</v>
      </c>
      <c r="BD1678" t="s">
        <v>86</v>
      </c>
      <c r="BE1678" t="s">
        <v>86</v>
      </c>
    </row>
    <row r="1679" spans="1:57" x14ac:dyDescent="0.45">
      <c r="A1679" t="s">
        <v>3611</v>
      </c>
      <c r="B1679" t="s">
        <v>77</v>
      </c>
      <c r="C1679" t="s">
        <v>3609</v>
      </c>
      <c r="D1679" t="s">
        <v>79</v>
      </c>
      <c r="E1679" s="2" t="str">
        <f t="shared" si="41"/>
        <v>FX22037470</v>
      </c>
      <c r="F1679" t="s">
        <v>80</v>
      </c>
      <c r="G1679" t="s">
        <v>80</v>
      </c>
      <c r="H1679" t="s">
        <v>81</v>
      </c>
      <c r="I1679" t="s">
        <v>3612</v>
      </c>
      <c r="J1679">
        <v>62</v>
      </c>
      <c r="K1679" t="s">
        <v>83</v>
      </c>
      <c r="L1679" t="s">
        <v>84</v>
      </c>
      <c r="M1679" t="s">
        <v>85</v>
      </c>
      <c r="N1679">
        <v>2</v>
      </c>
      <c r="O1679" s="1">
        <v>44642.56559027778</v>
      </c>
      <c r="P1679" s="1">
        <v>44642.610798611109</v>
      </c>
      <c r="Q1679">
        <v>3516</v>
      </c>
      <c r="R1679">
        <v>390</v>
      </c>
      <c r="S1679" t="b">
        <v>0</v>
      </c>
      <c r="T1679" t="s">
        <v>86</v>
      </c>
      <c r="U1679" t="b">
        <v>0</v>
      </c>
      <c r="V1679" t="s">
        <v>1797</v>
      </c>
      <c r="W1679" s="1">
        <v>44642.568518518521</v>
      </c>
      <c r="X1679">
        <v>249</v>
      </c>
      <c r="Y1679">
        <v>57</v>
      </c>
      <c r="Z1679">
        <v>0</v>
      </c>
      <c r="AA1679">
        <v>57</v>
      </c>
      <c r="AB1679">
        <v>0</v>
      </c>
      <c r="AC1679">
        <v>1</v>
      </c>
      <c r="AD1679">
        <v>5</v>
      </c>
      <c r="AE1679">
        <v>0</v>
      </c>
      <c r="AF1679">
        <v>0</v>
      </c>
      <c r="AG1679">
        <v>0</v>
      </c>
      <c r="AH1679" t="s">
        <v>207</v>
      </c>
      <c r="AI1679" s="1">
        <v>44642.610798611109</v>
      </c>
      <c r="AJ1679">
        <v>141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5</v>
      </c>
      <c r="AQ1679">
        <v>0</v>
      </c>
      <c r="AR1679">
        <v>0</v>
      </c>
      <c r="AS1679">
        <v>0</v>
      </c>
      <c r="AT1679" t="s">
        <v>86</v>
      </c>
      <c r="AU1679" t="s">
        <v>86</v>
      </c>
      <c r="AV1679" t="s">
        <v>86</v>
      </c>
      <c r="AW1679" t="s">
        <v>86</v>
      </c>
      <c r="AX1679" t="s">
        <v>86</v>
      </c>
      <c r="AY1679" t="s">
        <v>86</v>
      </c>
      <c r="AZ1679" t="s">
        <v>86</v>
      </c>
      <c r="BA1679" t="s">
        <v>86</v>
      </c>
      <c r="BB1679" t="s">
        <v>86</v>
      </c>
      <c r="BC1679" t="s">
        <v>86</v>
      </c>
      <c r="BD1679" t="s">
        <v>86</v>
      </c>
      <c r="BE1679" t="s">
        <v>86</v>
      </c>
    </row>
    <row r="1680" spans="1:57" x14ac:dyDescent="0.45">
      <c r="A1680" t="s">
        <v>3613</v>
      </c>
      <c r="B1680" t="s">
        <v>77</v>
      </c>
      <c r="C1680" t="s">
        <v>3609</v>
      </c>
      <c r="D1680" t="s">
        <v>79</v>
      </c>
      <c r="E1680" s="2" t="str">
        <f t="shared" si="41"/>
        <v>FX22037470</v>
      </c>
      <c r="F1680" t="s">
        <v>80</v>
      </c>
      <c r="G1680" t="s">
        <v>80</v>
      </c>
      <c r="H1680" t="s">
        <v>81</v>
      </c>
      <c r="I1680" t="s">
        <v>3614</v>
      </c>
      <c r="J1680">
        <v>28</v>
      </c>
      <c r="K1680" t="s">
        <v>83</v>
      </c>
      <c r="L1680" t="s">
        <v>84</v>
      </c>
      <c r="M1680" t="s">
        <v>85</v>
      </c>
      <c r="N1680">
        <v>2</v>
      </c>
      <c r="O1680" s="1">
        <v>44642.566469907404</v>
      </c>
      <c r="P1680" s="1">
        <v>44642.612141203703</v>
      </c>
      <c r="Q1680">
        <v>3559</v>
      </c>
      <c r="R1680">
        <v>387</v>
      </c>
      <c r="S1680" t="b">
        <v>0</v>
      </c>
      <c r="T1680" t="s">
        <v>86</v>
      </c>
      <c r="U1680" t="b">
        <v>0</v>
      </c>
      <c r="V1680" t="s">
        <v>2086</v>
      </c>
      <c r="W1680" s="1">
        <v>44642.569722222222</v>
      </c>
      <c r="X1680">
        <v>272</v>
      </c>
      <c r="Y1680">
        <v>21</v>
      </c>
      <c r="Z1680">
        <v>0</v>
      </c>
      <c r="AA1680">
        <v>21</v>
      </c>
      <c r="AB1680">
        <v>0</v>
      </c>
      <c r="AC1680">
        <v>5</v>
      </c>
      <c r="AD1680">
        <v>7</v>
      </c>
      <c r="AE1680">
        <v>0</v>
      </c>
      <c r="AF1680">
        <v>0</v>
      </c>
      <c r="AG1680">
        <v>0</v>
      </c>
      <c r="AH1680" t="s">
        <v>207</v>
      </c>
      <c r="AI1680" s="1">
        <v>44642.612141203703</v>
      </c>
      <c r="AJ1680">
        <v>115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7</v>
      </c>
      <c r="AQ1680">
        <v>0</v>
      </c>
      <c r="AR1680">
        <v>0</v>
      </c>
      <c r="AS1680">
        <v>0</v>
      </c>
      <c r="AT1680" t="s">
        <v>86</v>
      </c>
      <c r="AU1680" t="s">
        <v>86</v>
      </c>
      <c r="AV1680" t="s">
        <v>86</v>
      </c>
      <c r="AW1680" t="s">
        <v>86</v>
      </c>
      <c r="AX1680" t="s">
        <v>86</v>
      </c>
      <c r="AY1680" t="s">
        <v>86</v>
      </c>
      <c r="AZ1680" t="s">
        <v>86</v>
      </c>
      <c r="BA1680" t="s">
        <v>86</v>
      </c>
      <c r="BB1680" t="s">
        <v>86</v>
      </c>
      <c r="BC1680" t="s">
        <v>86</v>
      </c>
      <c r="BD1680" t="s">
        <v>86</v>
      </c>
      <c r="BE1680" t="s">
        <v>86</v>
      </c>
    </row>
    <row r="1681" spans="1:57" x14ac:dyDescent="0.45">
      <c r="A1681" t="s">
        <v>3615</v>
      </c>
      <c r="B1681" t="s">
        <v>77</v>
      </c>
      <c r="C1681" t="s">
        <v>3609</v>
      </c>
      <c r="D1681" t="s">
        <v>79</v>
      </c>
      <c r="E1681" s="2" t="str">
        <f t="shared" si="41"/>
        <v>FX22037470</v>
      </c>
      <c r="F1681" t="s">
        <v>80</v>
      </c>
      <c r="G1681" t="s">
        <v>80</v>
      </c>
      <c r="H1681" t="s">
        <v>81</v>
      </c>
      <c r="I1681" t="s">
        <v>3616</v>
      </c>
      <c r="J1681">
        <v>28</v>
      </c>
      <c r="K1681" t="s">
        <v>83</v>
      </c>
      <c r="L1681" t="s">
        <v>84</v>
      </c>
      <c r="M1681" t="s">
        <v>85</v>
      </c>
      <c r="N1681">
        <v>2</v>
      </c>
      <c r="O1681" s="1">
        <v>44642.566736111112</v>
      </c>
      <c r="P1681" s="1">
        <v>44642.611921296295</v>
      </c>
      <c r="Q1681">
        <v>3755</v>
      </c>
      <c r="R1681">
        <v>149</v>
      </c>
      <c r="S1681" t="b">
        <v>0</v>
      </c>
      <c r="T1681" t="s">
        <v>86</v>
      </c>
      <c r="U1681" t="b">
        <v>0</v>
      </c>
      <c r="V1681" t="s">
        <v>1780</v>
      </c>
      <c r="W1681" s="1">
        <v>44642.568356481483</v>
      </c>
      <c r="X1681">
        <v>98</v>
      </c>
      <c r="Y1681">
        <v>21</v>
      </c>
      <c r="Z1681">
        <v>0</v>
      </c>
      <c r="AA1681">
        <v>21</v>
      </c>
      <c r="AB1681">
        <v>0</v>
      </c>
      <c r="AC1681">
        <v>2</v>
      </c>
      <c r="AD1681">
        <v>7</v>
      </c>
      <c r="AE1681">
        <v>0</v>
      </c>
      <c r="AF1681">
        <v>0</v>
      </c>
      <c r="AG1681">
        <v>0</v>
      </c>
      <c r="AH1681" t="s">
        <v>122</v>
      </c>
      <c r="AI1681" s="1">
        <v>44642.611921296295</v>
      </c>
      <c r="AJ1681">
        <v>51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7</v>
      </c>
      <c r="AQ1681">
        <v>0</v>
      </c>
      <c r="AR1681">
        <v>0</v>
      </c>
      <c r="AS1681">
        <v>0</v>
      </c>
      <c r="AT1681" t="s">
        <v>86</v>
      </c>
      <c r="AU1681" t="s">
        <v>86</v>
      </c>
      <c r="AV1681" t="s">
        <v>86</v>
      </c>
      <c r="AW1681" t="s">
        <v>86</v>
      </c>
      <c r="AX1681" t="s">
        <v>86</v>
      </c>
      <c r="AY1681" t="s">
        <v>86</v>
      </c>
      <c r="AZ1681" t="s">
        <v>86</v>
      </c>
      <c r="BA1681" t="s">
        <v>86</v>
      </c>
      <c r="BB1681" t="s">
        <v>86</v>
      </c>
      <c r="BC1681" t="s">
        <v>86</v>
      </c>
      <c r="BD1681" t="s">
        <v>86</v>
      </c>
      <c r="BE1681" t="s">
        <v>86</v>
      </c>
    </row>
    <row r="1682" spans="1:57" x14ac:dyDescent="0.45">
      <c r="A1682" t="s">
        <v>3617</v>
      </c>
      <c r="B1682" t="s">
        <v>77</v>
      </c>
      <c r="C1682" t="s">
        <v>3609</v>
      </c>
      <c r="D1682" t="s">
        <v>79</v>
      </c>
      <c r="E1682" s="2" t="str">
        <f t="shared" si="41"/>
        <v>FX22037470</v>
      </c>
      <c r="F1682" t="s">
        <v>80</v>
      </c>
      <c r="G1682" t="s">
        <v>80</v>
      </c>
      <c r="H1682" t="s">
        <v>81</v>
      </c>
      <c r="I1682" t="s">
        <v>3618</v>
      </c>
      <c r="J1682">
        <v>28</v>
      </c>
      <c r="K1682" t="s">
        <v>83</v>
      </c>
      <c r="L1682" t="s">
        <v>84</v>
      </c>
      <c r="M1682" t="s">
        <v>85</v>
      </c>
      <c r="N1682">
        <v>2</v>
      </c>
      <c r="O1682" s="1">
        <v>44642.566736111112</v>
      </c>
      <c r="P1682" s="1">
        <v>44642.614224537036</v>
      </c>
      <c r="Q1682">
        <v>3754</v>
      </c>
      <c r="R1682">
        <v>349</v>
      </c>
      <c r="S1682" t="b">
        <v>0</v>
      </c>
      <c r="T1682" t="s">
        <v>86</v>
      </c>
      <c r="U1682" t="b">
        <v>0</v>
      </c>
      <c r="V1682" t="s">
        <v>1895</v>
      </c>
      <c r="W1682" s="1">
        <v>44642.569050925929</v>
      </c>
      <c r="X1682">
        <v>128</v>
      </c>
      <c r="Y1682">
        <v>21</v>
      </c>
      <c r="Z1682">
        <v>0</v>
      </c>
      <c r="AA1682">
        <v>21</v>
      </c>
      <c r="AB1682">
        <v>0</v>
      </c>
      <c r="AC1682">
        <v>1</v>
      </c>
      <c r="AD1682">
        <v>7</v>
      </c>
      <c r="AE1682">
        <v>0</v>
      </c>
      <c r="AF1682">
        <v>0</v>
      </c>
      <c r="AG1682">
        <v>0</v>
      </c>
      <c r="AH1682" t="s">
        <v>106</v>
      </c>
      <c r="AI1682" s="1">
        <v>44642.614224537036</v>
      </c>
      <c r="AJ1682">
        <v>221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7</v>
      </c>
      <c r="AQ1682">
        <v>0</v>
      </c>
      <c r="AR1682">
        <v>0</v>
      </c>
      <c r="AS1682">
        <v>0</v>
      </c>
      <c r="AT1682" t="s">
        <v>86</v>
      </c>
      <c r="AU1682" t="s">
        <v>86</v>
      </c>
      <c r="AV1682" t="s">
        <v>86</v>
      </c>
      <c r="AW1682" t="s">
        <v>86</v>
      </c>
      <c r="AX1682" t="s">
        <v>86</v>
      </c>
      <c r="AY1682" t="s">
        <v>86</v>
      </c>
      <c r="AZ1682" t="s">
        <v>86</v>
      </c>
      <c r="BA1682" t="s">
        <v>86</v>
      </c>
      <c r="BB1682" t="s">
        <v>86</v>
      </c>
      <c r="BC1682" t="s">
        <v>86</v>
      </c>
      <c r="BD1682" t="s">
        <v>86</v>
      </c>
      <c r="BE1682" t="s">
        <v>86</v>
      </c>
    </row>
    <row r="1683" spans="1:57" x14ac:dyDescent="0.45">
      <c r="A1683" t="s">
        <v>3619</v>
      </c>
      <c r="B1683" t="s">
        <v>77</v>
      </c>
      <c r="C1683" t="s">
        <v>3609</v>
      </c>
      <c r="D1683" t="s">
        <v>79</v>
      </c>
      <c r="E1683" s="2" t="str">
        <f t="shared" si="41"/>
        <v>FX22037470</v>
      </c>
      <c r="F1683" t="s">
        <v>80</v>
      </c>
      <c r="G1683" t="s">
        <v>80</v>
      </c>
      <c r="H1683" t="s">
        <v>81</v>
      </c>
      <c r="I1683" t="s">
        <v>3620</v>
      </c>
      <c r="J1683">
        <v>28</v>
      </c>
      <c r="K1683" t="s">
        <v>83</v>
      </c>
      <c r="L1683" t="s">
        <v>84</v>
      </c>
      <c r="M1683" t="s">
        <v>85</v>
      </c>
      <c r="N1683">
        <v>2</v>
      </c>
      <c r="O1683" s="1">
        <v>44642.566886574074</v>
      </c>
      <c r="P1683" s="1">
        <v>44642.612604166665</v>
      </c>
      <c r="Q1683">
        <v>3607</v>
      </c>
      <c r="R1683">
        <v>343</v>
      </c>
      <c r="S1683" t="b">
        <v>0</v>
      </c>
      <c r="T1683" t="s">
        <v>86</v>
      </c>
      <c r="U1683" t="b">
        <v>0</v>
      </c>
      <c r="V1683" t="s">
        <v>1841</v>
      </c>
      <c r="W1683" s="1">
        <v>44642.571296296293</v>
      </c>
      <c r="X1683">
        <v>284</v>
      </c>
      <c r="Y1683">
        <v>21</v>
      </c>
      <c r="Z1683">
        <v>0</v>
      </c>
      <c r="AA1683">
        <v>21</v>
      </c>
      <c r="AB1683">
        <v>0</v>
      </c>
      <c r="AC1683">
        <v>3</v>
      </c>
      <c r="AD1683">
        <v>7</v>
      </c>
      <c r="AE1683">
        <v>0</v>
      </c>
      <c r="AF1683">
        <v>0</v>
      </c>
      <c r="AG1683">
        <v>0</v>
      </c>
      <c r="AH1683" t="s">
        <v>122</v>
      </c>
      <c r="AI1683" s="1">
        <v>44642.612604166665</v>
      </c>
      <c r="AJ1683">
        <v>59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7</v>
      </c>
      <c r="AQ1683">
        <v>0</v>
      </c>
      <c r="AR1683">
        <v>0</v>
      </c>
      <c r="AS1683">
        <v>0</v>
      </c>
      <c r="AT1683" t="s">
        <v>86</v>
      </c>
      <c r="AU1683" t="s">
        <v>86</v>
      </c>
      <c r="AV1683" t="s">
        <v>86</v>
      </c>
      <c r="AW1683" t="s">
        <v>86</v>
      </c>
      <c r="AX1683" t="s">
        <v>86</v>
      </c>
      <c r="AY1683" t="s">
        <v>86</v>
      </c>
      <c r="AZ1683" t="s">
        <v>86</v>
      </c>
      <c r="BA1683" t="s">
        <v>86</v>
      </c>
      <c r="BB1683" t="s">
        <v>86</v>
      </c>
      <c r="BC1683" t="s">
        <v>86</v>
      </c>
      <c r="BD1683" t="s">
        <v>86</v>
      </c>
      <c r="BE1683" t="s">
        <v>86</v>
      </c>
    </row>
    <row r="1684" spans="1:57" x14ac:dyDescent="0.45">
      <c r="A1684" t="s">
        <v>3621</v>
      </c>
      <c r="B1684" t="s">
        <v>77</v>
      </c>
      <c r="C1684" t="s">
        <v>3622</v>
      </c>
      <c r="D1684" t="s">
        <v>79</v>
      </c>
      <c r="E1684" s="2" t="str">
        <f>HYPERLINK("capsilon://?command=openfolder&amp;siteaddress=FAM.docvelocity-na8.net&amp;folderid=FX586DAFBD-4B2A-713B-0046-18029FB2B9A4","FX22038347")</f>
        <v>FX22038347</v>
      </c>
      <c r="F1684" t="s">
        <v>80</v>
      </c>
      <c r="G1684" t="s">
        <v>80</v>
      </c>
      <c r="H1684" t="s">
        <v>81</v>
      </c>
      <c r="I1684" t="s">
        <v>3623</v>
      </c>
      <c r="J1684">
        <v>62</v>
      </c>
      <c r="K1684" t="s">
        <v>83</v>
      </c>
      <c r="L1684" t="s">
        <v>84</v>
      </c>
      <c r="M1684" t="s">
        <v>85</v>
      </c>
      <c r="N1684">
        <v>1</v>
      </c>
      <c r="O1684" s="1">
        <v>44642.569606481484</v>
      </c>
      <c r="P1684" s="1">
        <v>44642.582881944443</v>
      </c>
      <c r="Q1684">
        <v>941</v>
      </c>
      <c r="R1684">
        <v>206</v>
      </c>
      <c r="S1684" t="b">
        <v>0</v>
      </c>
      <c r="T1684" t="s">
        <v>86</v>
      </c>
      <c r="U1684" t="b">
        <v>0</v>
      </c>
      <c r="V1684" t="s">
        <v>815</v>
      </c>
      <c r="W1684" s="1">
        <v>44642.582881944443</v>
      </c>
      <c r="X1684">
        <v>113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62</v>
      </c>
      <c r="AE1684">
        <v>57</v>
      </c>
      <c r="AF1684">
        <v>0</v>
      </c>
      <c r="AG1684">
        <v>2</v>
      </c>
      <c r="AH1684" t="s">
        <v>86</v>
      </c>
      <c r="AI1684" t="s">
        <v>86</v>
      </c>
      <c r="AJ1684" t="s">
        <v>86</v>
      </c>
      <c r="AK1684" t="s">
        <v>86</v>
      </c>
      <c r="AL1684" t="s">
        <v>86</v>
      </c>
      <c r="AM1684" t="s">
        <v>86</v>
      </c>
      <c r="AN1684" t="s">
        <v>86</v>
      </c>
      <c r="AO1684" t="s">
        <v>86</v>
      </c>
      <c r="AP1684" t="s">
        <v>86</v>
      </c>
      <c r="AQ1684" t="s">
        <v>86</v>
      </c>
      <c r="AR1684" t="s">
        <v>86</v>
      </c>
      <c r="AS1684" t="s">
        <v>86</v>
      </c>
      <c r="AT1684" t="s">
        <v>86</v>
      </c>
      <c r="AU1684" t="s">
        <v>86</v>
      </c>
      <c r="AV1684" t="s">
        <v>86</v>
      </c>
      <c r="AW1684" t="s">
        <v>86</v>
      </c>
      <c r="AX1684" t="s">
        <v>86</v>
      </c>
      <c r="AY1684" t="s">
        <v>86</v>
      </c>
      <c r="AZ1684" t="s">
        <v>86</v>
      </c>
      <c r="BA1684" t="s">
        <v>86</v>
      </c>
      <c r="BB1684" t="s">
        <v>86</v>
      </c>
      <c r="BC1684" t="s">
        <v>86</v>
      </c>
      <c r="BD1684" t="s">
        <v>86</v>
      </c>
      <c r="BE1684" t="s">
        <v>86</v>
      </c>
    </row>
    <row r="1685" spans="1:57" x14ac:dyDescent="0.45">
      <c r="A1685" t="s">
        <v>3624</v>
      </c>
      <c r="B1685" t="s">
        <v>77</v>
      </c>
      <c r="C1685" t="s">
        <v>3622</v>
      </c>
      <c r="D1685" t="s">
        <v>79</v>
      </c>
      <c r="E1685" s="2" t="str">
        <f>HYPERLINK("capsilon://?command=openfolder&amp;siteaddress=FAM.docvelocity-na8.net&amp;folderid=FX586DAFBD-4B2A-713B-0046-18029FB2B9A4","FX22038347")</f>
        <v>FX22038347</v>
      </c>
      <c r="F1685" t="s">
        <v>80</v>
      </c>
      <c r="G1685" t="s">
        <v>80</v>
      </c>
      <c r="H1685" t="s">
        <v>81</v>
      </c>
      <c r="I1685" t="s">
        <v>3625</v>
      </c>
      <c r="J1685">
        <v>28</v>
      </c>
      <c r="K1685" t="s">
        <v>83</v>
      </c>
      <c r="L1685" t="s">
        <v>84</v>
      </c>
      <c r="M1685" t="s">
        <v>85</v>
      </c>
      <c r="N1685">
        <v>2</v>
      </c>
      <c r="O1685" s="1">
        <v>44642.569837962961</v>
      </c>
      <c r="P1685" s="1">
        <v>44642.613379629627</v>
      </c>
      <c r="Q1685">
        <v>3510</v>
      </c>
      <c r="R1685">
        <v>252</v>
      </c>
      <c r="S1685" t="b">
        <v>0</v>
      </c>
      <c r="T1685" t="s">
        <v>86</v>
      </c>
      <c r="U1685" t="b">
        <v>0</v>
      </c>
      <c r="V1685" t="s">
        <v>1797</v>
      </c>
      <c r="W1685" s="1">
        <v>44642.571597222224</v>
      </c>
      <c r="X1685">
        <v>146</v>
      </c>
      <c r="Y1685">
        <v>21</v>
      </c>
      <c r="Z1685">
        <v>0</v>
      </c>
      <c r="AA1685">
        <v>21</v>
      </c>
      <c r="AB1685">
        <v>0</v>
      </c>
      <c r="AC1685">
        <v>2</v>
      </c>
      <c r="AD1685">
        <v>7</v>
      </c>
      <c r="AE1685">
        <v>0</v>
      </c>
      <c r="AF1685">
        <v>0</v>
      </c>
      <c r="AG1685">
        <v>0</v>
      </c>
      <c r="AH1685" t="s">
        <v>207</v>
      </c>
      <c r="AI1685" s="1">
        <v>44642.613379629627</v>
      </c>
      <c r="AJ1685">
        <v>106</v>
      </c>
      <c r="AK1685">
        <v>1</v>
      </c>
      <c r="AL1685">
        <v>0</v>
      </c>
      <c r="AM1685">
        <v>1</v>
      </c>
      <c r="AN1685">
        <v>0</v>
      </c>
      <c r="AO1685">
        <v>1</v>
      </c>
      <c r="AP1685">
        <v>6</v>
      </c>
      <c r="AQ1685">
        <v>0</v>
      </c>
      <c r="AR1685">
        <v>0</v>
      </c>
      <c r="AS1685">
        <v>0</v>
      </c>
      <c r="AT1685" t="s">
        <v>86</v>
      </c>
      <c r="AU1685" t="s">
        <v>86</v>
      </c>
      <c r="AV1685" t="s">
        <v>86</v>
      </c>
      <c r="AW1685" t="s">
        <v>86</v>
      </c>
      <c r="AX1685" t="s">
        <v>86</v>
      </c>
      <c r="AY1685" t="s">
        <v>86</v>
      </c>
      <c r="AZ1685" t="s">
        <v>86</v>
      </c>
      <c r="BA1685" t="s">
        <v>86</v>
      </c>
      <c r="BB1685" t="s">
        <v>86</v>
      </c>
      <c r="BC1685" t="s">
        <v>86</v>
      </c>
      <c r="BD1685" t="s">
        <v>86</v>
      </c>
      <c r="BE1685" t="s">
        <v>86</v>
      </c>
    </row>
    <row r="1686" spans="1:57" x14ac:dyDescent="0.45">
      <c r="A1686" t="s">
        <v>3626</v>
      </c>
      <c r="B1686" t="s">
        <v>77</v>
      </c>
      <c r="C1686" t="s">
        <v>3622</v>
      </c>
      <c r="D1686" t="s">
        <v>79</v>
      </c>
      <c r="E1686" s="2" t="str">
        <f>HYPERLINK("capsilon://?command=openfolder&amp;siteaddress=FAM.docvelocity-na8.net&amp;folderid=FX586DAFBD-4B2A-713B-0046-18029FB2B9A4","FX22038347")</f>
        <v>FX22038347</v>
      </c>
      <c r="F1686" t="s">
        <v>80</v>
      </c>
      <c r="G1686" t="s">
        <v>80</v>
      </c>
      <c r="H1686" t="s">
        <v>81</v>
      </c>
      <c r="I1686" t="s">
        <v>3627</v>
      </c>
      <c r="J1686">
        <v>28</v>
      </c>
      <c r="K1686" t="s">
        <v>83</v>
      </c>
      <c r="L1686" t="s">
        <v>84</v>
      </c>
      <c r="M1686" t="s">
        <v>85</v>
      </c>
      <c r="N1686">
        <v>2</v>
      </c>
      <c r="O1686" s="1">
        <v>44642.569953703707</v>
      </c>
      <c r="P1686" s="1">
        <v>44642.613217592596</v>
      </c>
      <c r="Q1686">
        <v>3548</v>
      </c>
      <c r="R1686">
        <v>190</v>
      </c>
      <c r="S1686" t="b">
        <v>0</v>
      </c>
      <c r="T1686" t="s">
        <v>86</v>
      </c>
      <c r="U1686" t="b">
        <v>0</v>
      </c>
      <c r="V1686" t="s">
        <v>1780</v>
      </c>
      <c r="W1686" s="1">
        <v>44642.571550925924</v>
      </c>
      <c r="X1686">
        <v>137</v>
      </c>
      <c r="Y1686">
        <v>21</v>
      </c>
      <c r="Z1686">
        <v>0</v>
      </c>
      <c r="AA1686">
        <v>21</v>
      </c>
      <c r="AB1686">
        <v>0</v>
      </c>
      <c r="AC1686">
        <v>0</v>
      </c>
      <c r="AD1686">
        <v>7</v>
      </c>
      <c r="AE1686">
        <v>0</v>
      </c>
      <c r="AF1686">
        <v>0</v>
      </c>
      <c r="AG1686">
        <v>0</v>
      </c>
      <c r="AH1686" t="s">
        <v>122</v>
      </c>
      <c r="AI1686" s="1">
        <v>44642.613217592596</v>
      </c>
      <c r="AJ1686">
        <v>53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7</v>
      </c>
      <c r="AQ1686">
        <v>0</v>
      </c>
      <c r="AR1686">
        <v>0</v>
      </c>
      <c r="AS1686">
        <v>0</v>
      </c>
      <c r="AT1686" t="s">
        <v>86</v>
      </c>
      <c r="AU1686" t="s">
        <v>86</v>
      </c>
      <c r="AV1686" t="s">
        <v>86</v>
      </c>
      <c r="AW1686" t="s">
        <v>86</v>
      </c>
      <c r="AX1686" t="s">
        <v>86</v>
      </c>
      <c r="AY1686" t="s">
        <v>86</v>
      </c>
      <c r="AZ1686" t="s">
        <v>86</v>
      </c>
      <c r="BA1686" t="s">
        <v>86</v>
      </c>
      <c r="BB1686" t="s">
        <v>86</v>
      </c>
      <c r="BC1686" t="s">
        <v>86</v>
      </c>
      <c r="BD1686" t="s">
        <v>86</v>
      </c>
      <c r="BE1686" t="s">
        <v>86</v>
      </c>
    </row>
    <row r="1687" spans="1:57" x14ac:dyDescent="0.45">
      <c r="A1687" t="s">
        <v>3628</v>
      </c>
      <c r="B1687" t="s">
        <v>77</v>
      </c>
      <c r="C1687" t="s">
        <v>3622</v>
      </c>
      <c r="D1687" t="s">
        <v>79</v>
      </c>
      <c r="E1687" s="2" t="str">
        <f>HYPERLINK("capsilon://?command=openfolder&amp;siteaddress=FAM.docvelocity-na8.net&amp;folderid=FX586DAFBD-4B2A-713B-0046-18029FB2B9A4","FX22038347")</f>
        <v>FX22038347</v>
      </c>
      <c r="F1687" t="s">
        <v>80</v>
      </c>
      <c r="G1687" t="s">
        <v>80</v>
      </c>
      <c r="H1687" t="s">
        <v>81</v>
      </c>
      <c r="I1687" t="s">
        <v>3629</v>
      </c>
      <c r="J1687">
        <v>28</v>
      </c>
      <c r="K1687" t="s">
        <v>83</v>
      </c>
      <c r="L1687" t="s">
        <v>84</v>
      </c>
      <c r="M1687" t="s">
        <v>85</v>
      </c>
      <c r="N1687">
        <v>2</v>
      </c>
      <c r="O1687" s="1">
        <v>44642.570393518516</v>
      </c>
      <c r="P1687" s="1">
        <v>44642.61482638889</v>
      </c>
      <c r="Q1687">
        <v>3242</v>
      </c>
      <c r="R1687">
        <v>597</v>
      </c>
      <c r="S1687" t="b">
        <v>0</v>
      </c>
      <c r="T1687" t="s">
        <v>86</v>
      </c>
      <c r="U1687" t="b">
        <v>0</v>
      </c>
      <c r="V1687" t="s">
        <v>2086</v>
      </c>
      <c r="W1687" s="1">
        <v>44642.576006944444</v>
      </c>
      <c r="X1687">
        <v>472</v>
      </c>
      <c r="Y1687">
        <v>21</v>
      </c>
      <c r="Z1687">
        <v>0</v>
      </c>
      <c r="AA1687">
        <v>21</v>
      </c>
      <c r="AB1687">
        <v>0</v>
      </c>
      <c r="AC1687">
        <v>10</v>
      </c>
      <c r="AD1687">
        <v>7</v>
      </c>
      <c r="AE1687">
        <v>0</v>
      </c>
      <c r="AF1687">
        <v>0</v>
      </c>
      <c r="AG1687">
        <v>0</v>
      </c>
      <c r="AH1687" t="s">
        <v>207</v>
      </c>
      <c r="AI1687" s="1">
        <v>44642.61482638889</v>
      </c>
      <c r="AJ1687">
        <v>125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7</v>
      </c>
      <c r="AQ1687">
        <v>0</v>
      </c>
      <c r="AR1687">
        <v>0</v>
      </c>
      <c r="AS1687">
        <v>0</v>
      </c>
      <c r="AT1687" t="s">
        <v>86</v>
      </c>
      <c r="AU1687" t="s">
        <v>86</v>
      </c>
      <c r="AV1687" t="s">
        <v>86</v>
      </c>
      <c r="AW1687" t="s">
        <v>86</v>
      </c>
      <c r="AX1687" t="s">
        <v>86</v>
      </c>
      <c r="AY1687" t="s">
        <v>86</v>
      </c>
      <c r="AZ1687" t="s">
        <v>86</v>
      </c>
      <c r="BA1687" t="s">
        <v>86</v>
      </c>
      <c r="BB1687" t="s">
        <v>86</v>
      </c>
      <c r="BC1687" t="s">
        <v>86</v>
      </c>
      <c r="BD1687" t="s">
        <v>86</v>
      </c>
      <c r="BE1687" t="s">
        <v>86</v>
      </c>
    </row>
    <row r="1688" spans="1:57" x14ac:dyDescent="0.45">
      <c r="A1688" t="s">
        <v>3630</v>
      </c>
      <c r="B1688" t="s">
        <v>77</v>
      </c>
      <c r="C1688" t="s">
        <v>3536</v>
      </c>
      <c r="D1688" t="s">
        <v>79</v>
      </c>
      <c r="E1688" s="2" t="str">
        <f>HYPERLINK("capsilon://?command=openfolder&amp;siteaddress=FAM.docvelocity-na8.net&amp;folderid=FXB907E664-911C-110D-272C-40B3C47DDA28","FX22039298")</f>
        <v>FX22039298</v>
      </c>
      <c r="F1688" t="s">
        <v>80</v>
      </c>
      <c r="G1688" t="s">
        <v>80</v>
      </c>
      <c r="H1688" t="s">
        <v>81</v>
      </c>
      <c r="I1688" t="s">
        <v>3631</v>
      </c>
      <c r="J1688">
        <v>28</v>
      </c>
      <c r="K1688" t="s">
        <v>83</v>
      </c>
      <c r="L1688" t="s">
        <v>84</v>
      </c>
      <c r="M1688" t="s">
        <v>85</v>
      </c>
      <c r="N1688">
        <v>2</v>
      </c>
      <c r="O1688" s="1">
        <v>44642.574490740742</v>
      </c>
      <c r="P1688" s="1">
        <v>44642.616574074076</v>
      </c>
      <c r="Q1688">
        <v>3302</v>
      </c>
      <c r="R1688">
        <v>334</v>
      </c>
      <c r="S1688" t="b">
        <v>0</v>
      </c>
      <c r="T1688" t="s">
        <v>86</v>
      </c>
      <c r="U1688" t="b">
        <v>0</v>
      </c>
      <c r="V1688" t="s">
        <v>2088</v>
      </c>
      <c r="W1688" s="1">
        <v>44642.576122685183</v>
      </c>
      <c r="X1688">
        <v>132</v>
      </c>
      <c r="Y1688">
        <v>21</v>
      </c>
      <c r="Z1688">
        <v>0</v>
      </c>
      <c r="AA1688">
        <v>21</v>
      </c>
      <c r="AB1688">
        <v>0</v>
      </c>
      <c r="AC1688">
        <v>0</v>
      </c>
      <c r="AD1688">
        <v>7</v>
      </c>
      <c r="AE1688">
        <v>0</v>
      </c>
      <c r="AF1688">
        <v>0</v>
      </c>
      <c r="AG1688">
        <v>0</v>
      </c>
      <c r="AH1688" t="s">
        <v>106</v>
      </c>
      <c r="AI1688" s="1">
        <v>44642.616574074076</v>
      </c>
      <c r="AJ1688">
        <v>202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7</v>
      </c>
      <c r="AQ1688">
        <v>0</v>
      </c>
      <c r="AR1688">
        <v>0</v>
      </c>
      <c r="AS1688">
        <v>0</v>
      </c>
      <c r="AT1688" t="s">
        <v>86</v>
      </c>
      <c r="AU1688" t="s">
        <v>86</v>
      </c>
      <c r="AV1688" t="s">
        <v>86</v>
      </c>
      <c r="AW1688" t="s">
        <v>86</v>
      </c>
      <c r="AX1688" t="s">
        <v>86</v>
      </c>
      <c r="AY1688" t="s">
        <v>86</v>
      </c>
      <c r="AZ1688" t="s">
        <v>86</v>
      </c>
      <c r="BA1688" t="s">
        <v>86</v>
      </c>
      <c r="BB1688" t="s">
        <v>86</v>
      </c>
      <c r="BC1688" t="s">
        <v>86</v>
      </c>
      <c r="BD1688" t="s">
        <v>86</v>
      </c>
      <c r="BE1688" t="s">
        <v>86</v>
      </c>
    </row>
    <row r="1689" spans="1:57" x14ac:dyDescent="0.45">
      <c r="A1689" t="s">
        <v>3632</v>
      </c>
      <c r="B1689" t="s">
        <v>77</v>
      </c>
      <c r="C1689" t="s">
        <v>3536</v>
      </c>
      <c r="D1689" t="s">
        <v>79</v>
      </c>
      <c r="E1689" s="2" t="str">
        <f>HYPERLINK("capsilon://?command=openfolder&amp;siteaddress=FAM.docvelocity-na8.net&amp;folderid=FXB907E664-911C-110D-272C-40B3C47DDA28","FX22039298")</f>
        <v>FX22039298</v>
      </c>
      <c r="F1689" t="s">
        <v>80</v>
      </c>
      <c r="G1689" t="s">
        <v>80</v>
      </c>
      <c r="H1689" t="s">
        <v>81</v>
      </c>
      <c r="I1689" t="s">
        <v>3633</v>
      </c>
      <c r="J1689">
        <v>28</v>
      </c>
      <c r="K1689" t="s">
        <v>83</v>
      </c>
      <c r="L1689" t="s">
        <v>84</v>
      </c>
      <c r="M1689" t="s">
        <v>85</v>
      </c>
      <c r="N1689">
        <v>2</v>
      </c>
      <c r="O1689" s="1">
        <v>44642.574872685182</v>
      </c>
      <c r="P1689" s="1">
        <v>44642.614965277775</v>
      </c>
      <c r="Q1689">
        <v>3108</v>
      </c>
      <c r="R1689">
        <v>356</v>
      </c>
      <c r="S1689" t="b">
        <v>0</v>
      </c>
      <c r="T1689" t="s">
        <v>86</v>
      </c>
      <c r="U1689" t="b">
        <v>0</v>
      </c>
      <c r="V1689" t="s">
        <v>2086</v>
      </c>
      <c r="W1689" s="1">
        <v>44642.579548611109</v>
      </c>
      <c r="X1689">
        <v>306</v>
      </c>
      <c r="Y1689">
        <v>21</v>
      </c>
      <c r="Z1689">
        <v>0</v>
      </c>
      <c r="AA1689">
        <v>21</v>
      </c>
      <c r="AB1689">
        <v>0</v>
      </c>
      <c r="AC1689">
        <v>0</v>
      </c>
      <c r="AD1689">
        <v>7</v>
      </c>
      <c r="AE1689">
        <v>0</v>
      </c>
      <c r="AF1689">
        <v>0</v>
      </c>
      <c r="AG1689">
        <v>0</v>
      </c>
      <c r="AH1689" t="s">
        <v>122</v>
      </c>
      <c r="AI1689" s="1">
        <v>44642.614965277775</v>
      </c>
      <c r="AJ1689">
        <v>50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7</v>
      </c>
      <c r="AQ1689">
        <v>0</v>
      </c>
      <c r="AR1689">
        <v>0</v>
      </c>
      <c r="AS1689">
        <v>0</v>
      </c>
      <c r="AT1689" t="s">
        <v>86</v>
      </c>
      <c r="AU1689" t="s">
        <v>86</v>
      </c>
      <c r="AV1689" t="s">
        <v>86</v>
      </c>
      <c r="AW1689" t="s">
        <v>86</v>
      </c>
      <c r="AX1689" t="s">
        <v>86</v>
      </c>
      <c r="AY1689" t="s">
        <v>86</v>
      </c>
      <c r="AZ1689" t="s">
        <v>86</v>
      </c>
      <c r="BA1689" t="s">
        <v>86</v>
      </c>
      <c r="BB1689" t="s">
        <v>86</v>
      </c>
      <c r="BC1689" t="s">
        <v>86</v>
      </c>
      <c r="BD1689" t="s">
        <v>86</v>
      </c>
      <c r="BE1689" t="s">
        <v>86</v>
      </c>
    </row>
    <row r="1690" spans="1:57" x14ac:dyDescent="0.45">
      <c r="A1690" t="s">
        <v>3634</v>
      </c>
      <c r="B1690" t="s">
        <v>77</v>
      </c>
      <c r="C1690" t="s">
        <v>3622</v>
      </c>
      <c r="D1690" t="s">
        <v>79</v>
      </c>
      <c r="E1690" s="2" t="str">
        <f>HYPERLINK("capsilon://?command=openfolder&amp;siteaddress=FAM.docvelocity-na8.net&amp;folderid=FX586DAFBD-4B2A-713B-0046-18029FB2B9A4","FX22038347")</f>
        <v>FX22038347</v>
      </c>
      <c r="F1690" t="s">
        <v>80</v>
      </c>
      <c r="G1690" t="s">
        <v>80</v>
      </c>
      <c r="H1690" t="s">
        <v>81</v>
      </c>
      <c r="I1690" t="s">
        <v>3623</v>
      </c>
      <c r="J1690">
        <v>86</v>
      </c>
      <c r="K1690" t="s">
        <v>83</v>
      </c>
      <c r="L1690" t="s">
        <v>84</v>
      </c>
      <c r="M1690" t="s">
        <v>85</v>
      </c>
      <c r="N1690">
        <v>2</v>
      </c>
      <c r="O1690" s="1">
        <v>44642.583541666667</v>
      </c>
      <c r="P1690" s="1">
        <v>44642.594953703701</v>
      </c>
      <c r="Q1690">
        <v>449</v>
      </c>
      <c r="R1690">
        <v>537</v>
      </c>
      <c r="S1690" t="b">
        <v>0</v>
      </c>
      <c r="T1690" t="s">
        <v>86</v>
      </c>
      <c r="U1690" t="b">
        <v>1</v>
      </c>
      <c r="V1690" t="s">
        <v>1797</v>
      </c>
      <c r="W1690" s="1">
        <v>44642.58971064815</v>
      </c>
      <c r="X1690">
        <v>330</v>
      </c>
      <c r="Y1690">
        <v>76</v>
      </c>
      <c r="Z1690">
        <v>0</v>
      </c>
      <c r="AA1690">
        <v>76</v>
      </c>
      <c r="AB1690">
        <v>0</v>
      </c>
      <c r="AC1690">
        <v>10</v>
      </c>
      <c r="AD1690">
        <v>10</v>
      </c>
      <c r="AE1690">
        <v>0</v>
      </c>
      <c r="AF1690">
        <v>0</v>
      </c>
      <c r="AG1690">
        <v>0</v>
      </c>
      <c r="AH1690" t="s">
        <v>207</v>
      </c>
      <c r="AI1690" s="1">
        <v>44642.594953703701</v>
      </c>
      <c r="AJ1690">
        <v>207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10</v>
      </c>
      <c r="AQ1690">
        <v>0</v>
      </c>
      <c r="AR1690">
        <v>0</v>
      </c>
      <c r="AS1690">
        <v>0</v>
      </c>
      <c r="AT1690" t="s">
        <v>86</v>
      </c>
      <c r="AU1690" t="s">
        <v>86</v>
      </c>
      <c r="AV1690" t="s">
        <v>86</v>
      </c>
      <c r="AW1690" t="s">
        <v>86</v>
      </c>
      <c r="AX1690" t="s">
        <v>86</v>
      </c>
      <c r="AY1690" t="s">
        <v>86</v>
      </c>
      <c r="AZ1690" t="s">
        <v>86</v>
      </c>
      <c r="BA1690" t="s">
        <v>86</v>
      </c>
      <c r="BB1690" t="s">
        <v>86</v>
      </c>
      <c r="BC1690" t="s">
        <v>86</v>
      </c>
      <c r="BD1690" t="s">
        <v>86</v>
      </c>
      <c r="BE1690" t="s">
        <v>86</v>
      </c>
    </row>
    <row r="1691" spans="1:57" x14ac:dyDescent="0.45">
      <c r="A1691" t="s">
        <v>3635</v>
      </c>
      <c r="B1691" t="s">
        <v>77</v>
      </c>
      <c r="C1691" t="s">
        <v>1100</v>
      </c>
      <c r="D1691" t="s">
        <v>79</v>
      </c>
      <c r="E1691" s="2" t="str">
        <f>HYPERLINK("capsilon://?command=openfolder&amp;siteaddress=FAM.docvelocity-na8.net&amp;folderid=FX8270F7C8-2B99-92DF-F4C3-427951A7F26A","FX22012955")</f>
        <v>FX22012955</v>
      </c>
      <c r="F1691" t="s">
        <v>80</v>
      </c>
      <c r="G1691" t="s">
        <v>80</v>
      </c>
      <c r="H1691" t="s">
        <v>81</v>
      </c>
      <c r="I1691" t="s">
        <v>3636</v>
      </c>
      <c r="J1691">
        <v>0</v>
      </c>
      <c r="K1691" t="s">
        <v>83</v>
      </c>
      <c r="L1691" t="s">
        <v>84</v>
      </c>
      <c r="M1691" t="s">
        <v>85</v>
      </c>
      <c r="N1691">
        <v>2</v>
      </c>
      <c r="O1691" s="1">
        <v>44642.583703703705</v>
      </c>
      <c r="P1691" s="1">
        <v>44642.615081018521</v>
      </c>
      <c r="Q1691">
        <v>2489</v>
      </c>
      <c r="R1691">
        <v>222</v>
      </c>
      <c r="S1691" t="b">
        <v>0</v>
      </c>
      <c r="T1691" t="s">
        <v>86</v>
      </c>
      <c r="U1691" t="b">
        <v>0</v>
      </c>
      <c r="V1691" t="s">
        <v>1797</v>
      </c>
      <c r="W1691" s="1">
        <v>44642.590428240743</v>
      </c>
      <c r="X1691">
        <v>61</v>
      </c>
      <c r="Y1691">
        <v>0</v>
      </c>
      <c r="Z1691">
        <v>0</v>
      </c>
      <c r="AA1691">
        <v>0</v>
      </c>
      <c r="AB1691">
        <v>37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 t="s">
        <v>207</v>
      </c>
      <c r="AI1691" s="1">
        <v>44642.615081018521</v>
      </c>
      <c r="AJ1691">
        <v>21</v>
      </c>
      <c r="AK1691">
        <v>0</v>
      </c>
      <c r="AL1691">
        <v>0</v>
      </c>
      <c r="AM1691">
        <v>0</v>
      </c>
      <c r="AN1691">
        <v>37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 t="s">
        <v>86</v>
      </c>
      <c r="AU1691" t="s">
        <v>86</v>
      </c>
      <c r="AV1691" t="s">
        <v>86</v>
      </c>
      <c r="AW1691" t="s">
        <v>86</v>
      </c>
      <c r="AX1691" t="s">
        <v>86</v>
      </c>
      <c r="AY1691" t="s">
        <v>86</v>
      </c>
      <c r="AZ1691" t="s">
        <v>86</v>
      </c>
      <c r="BA1691" t="s">
        <v>86</v>
      </c>
      <c r="BB1691" t="s">
        <v>86</v>
      </c>
      <c r="BC1691" t="s">
        <v>86</v>
      </c>
      <c r="BD1691" t="s">
        <v>86</v>
      </c>
      <c r="BE1691" t="s">
        <v>86</v>
      </c>
    </row>
    <row r="1692" spans="1:57" x14ac:dyDescent="0.45">
      <c r="A1692" t="s">
        <v>3637</v>
      </c>
      <c r="B1692" t="s">
        <v>77</v>
      </c>
      <c r="C1692" t="s">
        <v>3638</v>
      </c>
      <c r="D1692" t="s">
        <v>79</v>
      </c>
      <c r="E1692" s="2" t="str">
        <f>HYPERLINK("capsilon://?command=openfolder&amp;siteaddress=FAM.docvelocity-na8.net&amp;folderid=FX0B4C4149-0170-0F06-9246-A9BAACC75CBF","FX22038817")</f>
        <v>FX22038817</v>
      </c>
      <c r="F1692" t="s">
        <v>80</v>
      </c>
      <c r="G1692" t="s">
        <v>80</v>
      </c>
      <c r="H1692" t="s">
        <v>81</v>
      </c>
      <c r="I1692" t="s">
        <v>3639</v>
      </c>
      <c r="J1692">
        <v>68</v>
      </c>
      <c r="K1692" t="s">
        <v>83</v>
      </c>
      <c r="L1692" t="s">
        <v>84</v>
      </c>
      <c r="M1692" t="s">
        <v>85</v>
      </c>
      <c r="N1692">
        <v>1</v>
      </c>
      <c r="O1692" s="1">
        <v>44642.596979166665</v>
      </c>
      <c r="P1692" s="1">
        <v>44642.605347222219</v>
      </c>
      <c r="Q1692">
        <v>517</v>
      </c>
      <c r="R1692">
        <v>206</v>
      </c>
      <c r="S1692" t="b">
        <v>0</v>
      </c>
      <c r="T1692" t="s">
        <v>86</v>
      </c>
      <c r="U1692" t="b">
        <v>0</v>
      </c>
      <c r="V1692" t="s">
        <v>815</v>
      </c>
      <c r="W1692" s="1">
        <v>44642.605347222219</v>
      </c>
      <c r="X1692">
        <v>96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68</v>
      </c>
      <c r="AE1692">
        <v>63</v>
      </c>
      <c r="AF1692">
        <v>0</v>
      </c>
      <c r="AG1692">
        <v>2</v>
      </c>
      <c r="AH1692" t="s">
        <v>86</v>
      </c>
      <c r="AI1692" t="s">
        <v>86</v>
      </c>
      <c r="AJ1692" t="s">
        <v>86</v>
      </c>
      <c r="AK1692" t="s">
        <v>86</v>
      </c>
      <c r="AL1692" t="s">
        <v>86</v>
      </c>
      <c r="AM1692" t="s">
        <v>86</v>
      </c>
      <c r="AN1692" t="s">
        <v>86</v>
      </c>
      <c r="AO1692" t="s">
        <v>86</v>
      </c>
      <c r="AP1692" t="s">
        <v>86</v>
      </c>
      <c r="AQ1692" t="s">
        <v>86</v>
      </c>
      <c r="AR1692" t="s">
        <v>86</v>
      </c>
      <c r="AS1692" t="s">
        <v>86</v>
      </c>
      <c r="AT1692" t="s">
        <v>86</v>
      </c>
      <c r="AU1692" t="s">
        <v>86</v>
      </c>
      <c r="AV1692" t="s">
        <v>86</v>
      </c>
      <c r="AW1692" t="s">
        <v>86</v>
      </c>
      <c r="AX1692" t="s">
        <v>86</v>
      </c>
      <c r="AY1692" t="s">
        <v>86</v>
      </c>
      <c r="AZ1692" t="s">
        <v>86</v>
      </c>
      <c r="BA1692" t="s">
        <v>86</v>
      </c>
      <c r="BB1692" t="s">
        <v>86</v>
      </c>
      <c r="BC1692" t="s">
        <v>86</v>
      </c>
      <c r="BD1692" t="s">
        <v>86</v>
      </c>
      <c r="BE1692" t="s">
        <v>86</v>
      </c>
    </row>
    <row r="1693" spans="1:57" x14ac:dyDescent="0.45">
      <c r="A1693" t="s">
        <v>3640</v>
      </c>
      <c r="B1693" t="s">
        <v>77</v>
      </c>
      <c r="C1693" t="s">
        <v>3638</v>
      </c>
      <c r="D1693" t="s">
        <v>79</v>
      </c>
      <c r="E1693" s="2" t="str">
        <f>HYPERLINK("capsilon://?command=openfolder&amp;siteaddress=FAM.docvelocity-na8.net&amp;folderid=FX0B4C4149-0170-0F06-9246-A9BAACC75CBF","FX22038817")</f>
        <v>FX22038817</v>
      </c>
      <c r="F1693" t="s">
        <v>80</v>
      </c>
      <c r="G1693" t="s">
        <v>80</v>
      </c>
      <c r="H1693" t="s">
        <v>81</v>
      </c>
      <c r="I1693" t="s">
        <v>3641</v>
      </c>
      <c r="J1693">
        <v>28</v>
      </c>
      <c r="K1693" t="s">
        <v>83</v>
      </c>
      <c r="L1693" t="s">
        <v>84</v>
      </c>
      <c r="M1693" t="s">
        <v>85</v>
      </c>
      <c r="N1693">
        <v>2</v>
      </c>
      <c r="O1693" s="1">
        <v>44642.598425925928</v>
      </c>
      <c r="P1693" s="1">
        <v>44642.615520833337</v>
      </c>
      <c r="Q1693">
        <v>1315</v>
      </c>
      <c r="R1693">
        <v>162</v>
      </c>
      <c r="S1693" t="b">
        <v>0</v>
      </c>
      <c r="T1693" t="s">
        <v>86</v>
      </c>
      <c r="U1693" t="b">
        <v>0</v>
      </c>
      <c r="V1693" t="s">
        <v>1780</v>
      </c>
      <c r="W1693" s="1">
        <v>44642.599780092591</v>
      </c>
      <c r="X1693">
        <v>115</v>
      </c>
      <c r="Y1693">
        <v>21</v>
      </c>
      <c r="Z1693">
        <v>0</v>
      </c>
      <c r="AA1693">
        <v>21</v>
      </c>
      <c r="AB1693">
        <v>0</v>
      </c>
      <c r="AC1693">
        <v>2</v>
      </c>
      <c r="AD1693">
        <v>7</v>
      </c>
      <c r="AE1693">
        <v>0</v>
      </c>
      <c r="AF1693">
        <v>0</v>
      </c>
      <c r="AG1693">
        <v>0</v>
      </c>
      <c r="AH1693" t="s">
        <v>122</v>
      </c>
      <c r="AI1693" s="1">
        <v>44642.615520833337</v>
      </c>
      <c r="AJ1693">
        <v>47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7</v>
      </c>
      <c r="AQ1693">
        <v>0</v>
      </c>
      <c r="AR1693">
        <v>0</v>
      </c>
      <c r="AS1693">
        <v>0</v>
      </c>
      <c r="AT1693" t="s">
        <v>86</v>
      </c>
      <c r="AU1693" t="s">
        <v>86</v>
      </c>
      <c r="AV1693" t="s">
        <v>86</v>
      </c>
      <c r="AW1693" t="s">
        <v>86</v>
      </c>
      <c r="AX1693" t="s">
        <v>86</v>
      </c>
      <c r="AY1693" t="s">
        <v>86</v>
      </c>
      <c r="AZ1693" t="s">
        <v>86</v>
      </c>
      <c r="BA1693" t="s">
        <v>86</v>
      </c>
      <c r="BB1693" t="s">
        <v>86</v>
      </c>
      <c r="BC1693" t="s">
        <v>86</v>
      </c>
      <c r="BD1693" t="s">
        <v>86</v>
      </c>
      <c r="BE1693" t="s">
        <v>86</v>
      </c>
    </row>
    <row r="1694" spans="1:57" x14ac:dyDescent="0.45">
      <c r="A1694" t="s">
        <v>3642</v>
      </c>
      <c r="B1694" t="s">
        <v>77</v>
      </c>
      <c r="C1694" t="s">
        <v>3643</v>
      </c>
      <c r="D1694" t="s">
        <v>79</v>
      </c>
      <c r="E1694" s="2" t="str">
        <f>HYPERLINK("capsilon://?command=openfolder&amp;siteaddress=FAM.docvelocity-na8.net&amp;folderid=FX928E26A4-AB18-8958-571C-BD1ED972C012","FX22038328")</f>
        <v>FX22038328</v>
      </c>
      <c r="F1694" t="s">
        <v>80</v>
      </c>
      <c r="G1694" t="s">
        <v>80</v>
      </c>
      <c r="H1694" t="s">
        <v>81</v>
      </c>
      <c r="I1694" t="s">
        <v>3644</v>
      </c>
      <c r="J1694">
        <v>0</v>
      </c>
      <c r="K1694" t="s">
        <v>83</v>
      </c>
      <c r="L1694" t="s">
        <v>84</v>
      </c>
      <c r="M1694" t="s">
        <v>85</v>
      </c>
      <c r="N1694">
        <v>2</v>
      </c>
      <c r="O1694" s="1">
        <v>44642.602696759262</v>
      </c>
      <c r="P1694" s="1">
        <v>44642.61582175926</v>
      </c>
      <c r="Q1694">
        <v>965</v>
      </c>
      <c r="R1694">
        <v>169</v>
      </c>
      <c r="S1694" t="b">
        <v>0</v>
      </c>
      <c r="T1694" t="s">
        <v>86</v>
      </c>
      <c r="U1694" t="b">
        <v>0</v>
      </c>
      <c r="V1694" t="s">
        <v>1780</v>
      </c>
      <c r="W1694" s="1">
        <v>44642.603958333333</v>
      </c>
      <c r="X1694">
        <v>106</v>
      </c>
      <c r="Y1694">
        <v>9</v>
      </c>
      <c r="Z1694">
        <v>0</v>
      </c>
      <c r="AA1694">
        <v>9</v>
      </c>
      <c r="AB1694">
        <v>0</v>
      </c>
      <c r="AC1694">
        <v>3</v>
      </c>
      <c r="AD1694">
        <v>-9</v>
      </c>
      <c r="AE1694">
        <v>0</v>
      </c>
      <c r="AF1694">
        <v>0</v>
      </c>
      <c r="AG1694">
        <v>0</v>
      </c>
      <c r="AH1694" t="s">
        <v>207</v>
      </c>
      <c r="AI1694" s="1">
        <v>44642.61582175926</v>
      </c>
      <c r="AJ1694">
        <v>63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-9</v>
      </c>
      <c r="AQ1694">
        <v>0</v>
      </c>
      <c r="AR1694">
        <v>0</v>
      </c>
      <c r="AS1694">
        <v>0</v>
      </c>
      <c r="AT1694" t="s">
        <v>86</v>
      </c>
      <c r="AU1694" t="s">
        <v>86</v>
      </c>
      <c r="AV1694" t="s">
        <v>86</v>
      </c>
      <c r="AW1694" t="s">
        <v>86</v>
      </c>
      <c r="AX1694" t="s">
        <v>86</v>
      </c>
      <c r="AY1694" t="s">
        <v>86</v>
      </c>
      <c r="AZ1694" t="s">
        <v>86</v>
      </c>
      <c r="BA1694" t="s">
        <v>86</v>
      </c>
      <c r="BB1694" t="s">
        <v>86</v>
      </c>
      <c r="BC1694" t="s">
        <v>86</v>
      </c>
      <c r="BD1694" t="s">
        <v>86</v>
      </c>
      <c r="BE1694" t="s">
        <v>86</v>
      </c>
    </row>
    <row r="1695" spans="1:57" x14ac:dyDescent="0.45">
      <c r="A1695" t="s">
        <v>3645</v>
      </c>
      <c r="B1695" t="s">
        <v>77</v>
      </c>
      <c r="C1695" t="s">
        <v>3638</v>
      </c>
      <c r="D1695" t="s">
        <v>79</v>
      </c>
      <c r="E1695" s="2" t="str">
        <f>HYPERLINK("capsilon://?command=openfolder&amp;siteaddress=FAM.docvelocity-na8.net&amp;folderid=FX0B4C4149-0170-0F06-9246-A9BAACC75CBF","FX22038817")</f>
        <v>FX22038817</v>
      </c>
      <c r="F1695" t="s">
        <v>80</v>
      </c>
      <c r="G1695" t="s">
        <v>80</v>
      </c>
      <c r="H1695" t="s">
        <v>81</v>
      </c>
      <c r="I1695" t="s">
        <v>3639</v>
      </c>
      <c r="J1695">
        <v>92</v>
      </c>
      <c r="K1695" t="s">
        <v>83</v>
      </c>
      <c r="L1695" t="s">
        <v>84</v>
      </c>
      <c r="M1695" t="s">
        <v>85</v>
      </c>
      <c r="N1695">
        <v>2</v>
      </c>
      <c r="O1695" s="1">
        <v>44642.605937499997</v>
      </c>
      <c r="P1695" s="1">
        <v>44642.614374999997</v>
      </c>
      <c r="Q1695">
        <v>16</v>
      </c>
      <c r="R1695">
        <v>713</v>
      </c>
      <c r="S1695" t="b">
        <v>0</v>
      </c>
      <c r="T1695" t="s">
        <v>86</v>
      </c>
      <c r="U1695" t="b">
        <v>1</v>
      </c>
      <c r="V1695" t="s">
        <v>1841</v>
      </c>
      <c r="W1695" s="1">
        <v>44642.613067129627</v>
      </c>
      <c r="X1695">
        <v>613</v>
      </c>
      <c r="Y1695">
        <v>82</v>
      </c>
      <c r="Z1695">
        <v>0</v>
      </c>
      <c r="AA1695">
        <v>82</v>
      </c>
      <c r="AB1695">
        <v>0</v>
      </c>
      <c r="AC1695">
        <v>17</v>
      </c>
      <c r="AD1695">
        <v>10</v>
      </c>
      <c r="AE1695">
        <v>0</v>
      </c>
      <c r="AF1695">
        <v>0</v>
      </c>
      <c r="AG1695">
        <v>0</v>
      </c>
      <c r="AH1695" t="s">
        <v>122</v>
      </c>
      <c r="AI1695" s="1">
        <v>44642.614374999997</v>
      </c>
      <c r="AJ1695">
        <v>100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10</v>
      </c>
      <c r="AQ1695">
        <v>0</v>
      </c>
      <c r="AR1695">
        <v>0</v>
      </c>
      <c r="AS1695">
        <v>0</v>
      </c>
      <c r="AT1695" t="s">
        <v>86</v>
      </c>
      <c r="AU1695" t="s">
        <v>86</v>
      </c>
      <c r="AV1695" t="s">
        <v>86</v>
      </c>
      <c r="AW1695" t="s">
        <v>86</v>
      </c>
      <c r="AX1695" t="s">
        <v>86</v>
      </c>
      <c r="AY1695" t="s">
        <v>86</v>
      </c>
      <c r="AZ1695" t="s">
        <v>86</v>
      </c>
      <c r="BA1695" t="s">
        <v>86</v>
      </c>
      <c r="BB1695" t="s">
        <v>86</v>
      </c>
      <c r="BC1695" t="s">
        <v>86</v>
      </c>
      <c r="BD1695" t="s">
        <v>86</v>
      </c>
      <c r="BE1695" t="s">
        <v>86</v>
      </c>
    </row>
    <row r="1696" spans="1:57" x14ac:dyDescent="0.45">
      <c r="A1696" t="s">
        <v>3646</v>
      </c>
      <c r="B1696" t="s">
        <v>77</v>
      </c>
      <c r="C1696" t="s">
        <v>3643</v>
      </c>
      <c r="D1696" t="s">
        <v>79</v>
      </c>
      <c r="E1696" s="2" t="str">
        <f>HYPERLINK("capsilon://?command=openfolder&amp;siteaddress=FAM.docvelocity-na8.net&amp;folderid=FX928E26A4-AB18-8958-571C-BD1ED972C012","FX22038328")</f>
        <v>FX22038328</v>
      </c>
      <c r="F1696" t="s">
        <v>80</v>
      </c>
      <c r="G1696" t="s">
        <v>80</v>
      </c>
      <c r="H1696" t="s">
        <v>81</v>
      </c>
      <c r="I1696" t="s">
        <v>3647</v>
      </c>
      <c r="J1696">
        <v>244</v>
      </c>
      <c r="K1696" t="s">
        <v>83</v>
      </c>
      <c r="L1696" t="s">
        <v>84</v>
      </c>
      <c r="M1696" t="s">
        <v>85</v>
      </c>
      <c r="N1696">
        <v>1</v>
      </c>
      <c r="O1696" s="1">
        <v>44642.606064814812</v>
      </c>
      <c r="P1696" s="1">
        <v>44642.613969907405</v>
      </c>
      <c r="Q1696">
        <v>286</v>
      </c>
      <c r="R1696">
        <v>397</v>
      </c>
      <c r="S1696" t="b">
        <v>0</v>
      </c>
      <c r="T1696" t="s">
        <v>86</v>
      </c>
      <c r="U1696" t="b">
        <v>0</v>
      </c>
      <c r="V1696" t="s">
        <v>815</v>
      </c>
      <c r="W1696" s="1">
        <v>44642.613969907405</v>
      </c>
      <c r="X1696">
        <v>204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244</v>
      </c>
      <c r="AE1696">
        <v>239</v>
      </c>
      <c r="AF1696">
        <v>0</v>
      </c>
      <c r="AG1696">
        <v>3</v>
      </c>
      <c r="AH1696" t="s">
        <v>86</v>
      </c>
      <c r="AI1696" t="s">
        <v>86</v>
      </c>
      <c r="AJ1696" t="s">
        <v>86</v>
      </c>
      <c r="AK1696" t="s">
        <v>86</v>
      </c>
      <c r="AL1696" t="s">
        <v>86</v>
      </c>
      <c r="AM1696" t="s">
        <v>86</v>
      </c>
      <c r="AN1696" t="s">
        <v>86</v>
      </c>
      <c r="AO1696" t="s">
        <v>86</v>
      </c>
      <c r="AP1696" t="s">
        <v>86</v>
      </c>
      <c r="AQ1696" t="s">
        <v>86</v>
      </c>
      <c r="AR1696" t="s">
        <v>86</v>
      </c>
      <c r="AS1696" t="s">
        <v>86</v>
      </c>
      <c r="AT1696" t="s">
        <v>86</v>
      </c>
      <c r="AU1696" t="s">
        <v>86</v>
      </c>
      <c r="AV1696" t="s">
        <v>86</v>
      </c>
      <c r="AW1696" t="s">
        <v>86</v>
      </c>
      <c r="AX1696" t="s">
        <v>86</v>
      </c>
      <c r="AY1696" t="s">
        <v>86</v>
      </c>
      <c r="AZ1696" t="s">
        <v>86</v>
      </c>
      <c r="BA1696" t="s">
        <v>86</v>
      </c>
      <c r="BB1696" t="s">
        <v>86</v>
      </c>
      <c r="BC1696" t="s">
        <v>86</v>
      </c>
      <c r="BD1696" t="s">
        <v>86</v>
      </c>
      <c r="BE1696" t="s">
        <v>86</v>
      </c>
    </row>
    <row r="1697" spans="1:57" x14ac:dyDescent="0.45">
      <c r="A1697" t="s">
        <v>3648</v>
      </c>
      <c r="B1697" t="s">
        <v>77</v>
      </c>
      <c r="C1697" t="s">
        <v>3643</v>
      </c>
      <c r="D1697" t="s">
        <v>79</v>
      </c>
      <c r="E1697" s="2" t="str">
        <f>HYPERLINK("capsilon://?command=openfolder&amp;siteaddress=FAM.docvelocity-na8.net&amp;folderid=FX928E26A4-AB18-8958-571C-BD1ED972C012","FX22038328")</f>
        <v>FX22038328</v>
      </c>
      <c r="F1697" t="s">
        <v>80</v>
      </c>
      <c r="G1697" t="s">
        <v>80</v>
      </c>
      <c r="H1697" t="s">
        <v>81</v>
      </c>
      <c r="I1697" t="s">
        <v>3649</v>
      </c>
      <c r="J1697">
        <v>28</v>
      </c>
      <c r="K1697" t="s">
        <v>83</v>
      </c>
      <c r="L1697" t="s">
        <v>84</v>
      </c>
      <c r="M1697" t="s">
        <v>85</v>
      </c>
      <c r="N1697">
        <v>1</v>
      </c>
      <c r="O1697" s="1">
        <v>44642.606342592589</v>
      </c>
      <c r="P1697" s="1">
        <v>44642.617743055554</v>
      </c>
      <c r="Q1697">
        <v>228</v>
      </c>
      <c r="R1697">
        <v>757</v>
      </c>
      <c r="S1697" t="b">
        <v>0</v>
      </c>
      <c r="T1697" t="s">
        <v>86</v>
      </c>
      <c r="U1697" t="b">
        <v>0</v>
      </c>
      <c r="V1697" t="s">
        <v>815</v>
      </c>
      <c r="W1697" s="1">
        <v>44642.617743055554</v>
      </c>
      <c r="X1697">
        <v>326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28</v>
      </c>
      <c r="AE1697">
        <v>21</v>
      </c>
      <c r="AF1697">
        <v>0</v>
      </c>
      <c r="AG1697">
        <v>2</v>
      </c>
      <c r="AH1697" t="s">
        <v>86</v>
      </c>
      <c r="AI1697" t="s">
        <v>86</v>
      </c>
      <c r="AJ1697" t="s">
        <v>86</v>
      </c>
      <c r="AK1697" t="s">
        <v>86</v>
      </c>
      <c r="AL1697" t="s">
        <v>86</v>
      </c>
      <c r="AM1697" t="s">
        <v>86</v>
      </c>
      <c r="AN1697" t="s">
        <v>86</v>
      </c>
      <c r="AO1697" t="s">
        <v>86</v>
      </c>
      <c r="AP1697" t="s">
        <v>86</v>
      </c>
      <c r="AQ1697" t="s">
        <v>86</v>
      </c>
      <c r="AR1697" t="s">
        <v>86</v>
      </c>
      <c r="AS1697" t="s">
        <v>86</v>
      </c>
      <c r="AT1697" t="s">
        <v>86</v>
      </c>
      <c r="AU1697" t="s">
        <v>86</v>
      </c>
      <c r="AV1697" t="s">
        <v>86</v>
      </c>
      <c r="AW1697" t="s">
        <v>86</v>
      </c>
      <c r="AX1697" t="s">
        <v>86</v>
      </c>
      <c r="AY1697" t="s">
        <v>86</v>
      </c>
      <c r="AZ1697" t="s">
        <v>86</v>
      </c>
      <c r="BA1697" t="s">
        <v>86</v>
      </c>
      <c r="BB1697" t="s">
        <v>86</v>
      </c>
      <c r="BC1697" t="s">
        <v>86</v>
      </c>
      <c r="BD1697" t="s">
        <v>86</v>
      </c>
      <c r="BE1697" t="s">
        <v>86</v>
      </c>
    </row>
    <row r="1698" spans="1:57" x14ac:dyDescent="0.45">
      <c r="A1698" t="s">
        <v>3650</v>
      </c>
      <c r="B1698" t="s">
        <v>77</v>
      </c>
      <c r="C1698" t="s">
        <v>3643</v>
      </c>
      <c r="D1698" t="s">
        <v>79</v>
      </c>
      <c r="E1698" s="2" t="str">
        <f>HYPERLINK("capsilon://?command=openfolder&amp;siteaddress=FAM.docvelocity-na8.net&amp;folderid=FX928E26A4-AB18-8958-571C-BD1ED972C012","FX22038328")</f>
        <v>FX22038328</v>
      </c>
      <c r="F1698" t="s">
        <v>80</v>
      </c>
      <c r="G1698" t="s">
        <v>80</v>
      </c>
      <c r="H1698" t="s">
        <v>81</v>
      </c>
      <c r="I1698" t="s">
        <v>3647</v>
      </c>
      <c r="J1698">
        <v>732</v>
      </c>
      <c r="K1698" t="s">
        <v>83</v>
      </c>
      <c r="L1698" t="s">
        <v>84</v>
      </c>
      <c r="M1698" t="s">
        <v>85</v>
      </c>
      <c r="N1698">
        <v>2</v>
      </c>
      <c r="O1698" s="1">
        <v>44642.614918981482</v>
      </c>
      <c r="P1698" s="1">
        <v>44642.695856481485</v>
      </c>
      <c r="Q1698">
        <v>1575</v>
      </c>
      <c r="R1698">
        <v>5418</v>
      </c>
      <c r="S1698" t="b">
        <v>0</v>
      </c>
      <c r="T1698" t="s">
        <v>86</v>
      </c>
      <c r="U1698" t="b">
        <v>1</v>
      </c>
      <c r="V1698" t="s">
        <v>1797</v>
      </c>
      <c r="W1698" s="1">
        <v>44642.669814814813</v>
      </c>
      <c r="X1698">
        <v>2298</v>
      </c>
      <c r="Y1698">
        <v>243</v>
      </c>
      <c r="Z1698">
        <v>0</v>
      </c>
      <c r="AA1698">
        <v>243</v>
      </c>
      <c r="AB1698">
        <v>0</v>
      </c>
      <c r="AC1698">
        <v>133</v>
      </c>
      <c r="AD1698">
        <v>489</v>
      </c>
      <c r="AE1698">
        <v>0</v>
      </c>
      <c r="AF1698">
        <v>0</v>
      </c>
      <c r="AG1698">
        <v>0</v>
      </c>
      <c r="AH1698" t="s">
        <v>91</v>
      </c>
      <c r="AI1698" s="1">
        <v>44642.695856481485</v>
      </c>
      <c r="AJ1698">
        <v>1647</v>
      </c>
      <c r="AK1698">
        <v>39</v>
      </c>
      <c r="AL1698">
        <v>0</v>
      </c>
      <c r="AM1698">
        <v>39</v>
      </c>
      <c r="AN1698">
        <v>0</v>
      </c>
      <c r="AO1698">
        <v>38</v>
      </c>
      <c r="AP1698">
        <v>450</v>
      </c>
      <c r="AQ1698">
        <v>0</v>
      </c>
      <c r="AR1698">
        <v>0</v>
      </c>
      <c r="AS1698">
        <v>0</v>
      </c>
      <c r="AT1698" t="s">
        <v>86</v>
      </c>
      <c r="AU1698" t="s">
        <v>86</v>
      </c>
      <c r="AV1698" t="s">
        <v>86</v>
      </c>
      <c r="AW1698" t="s">
        <v>86</v>
      </c>
      <c r="AX1698" t="s">
        <v>86</v>
      </c>
      <c r="AY1698" t="s">
        <v>86</v>
      </c>
      <c r="AZ1698" t="s">
        <v>86</v>
      </c>
      <c r="BA1698" t="s">
        <v>86</v>
      </c>
      <c r="BB1698" t="s">
        <v>86</v>
      </c>
      <c r="BC1698" t="s">
        <v>86</v>
      </c>
      <c r="BD1698" t="s">
        <v>86</v>
      </c>
      <c r="BE1698" t="s">
        <v>86</v>
      </c>
    </row>
    <row r="1699" spans="1:57" x14ac:dyDescent="0.45">
      <c r="A1699" t="s">
        <v>3651</v>
      </c>
      <c r="B1699" t="s">
        <v>77</v>
      </c>
      <c r="C1699" t="s">
        <v>3643</v>
      </c>
      <c r="D1699" t="s">
        <v>79</v>
      </c>
      <c r="E1699" s="2" t="str">
        <f>HYPERLINK("capsilon://?command=openfolder&amp;siteaddress=FAM.docvelocity-na8.net&amp;folderid=FX928E26A4-AB18-8958-571C-BD1ED972C012","FX22038328")</f>
        <v>FX22038328</v>
      </c>
      <c r="F1699" t="s">
        <v>80</v>
      </c>
      <c r="G1699" t="s">
        <v>80</v>
      </c>
      <c r="H1699" t="s">
        <v>81</v>
      </c>
      <c r="I1699" t="s">
        <v>3649</v>
      </c>
      <c r="J1699">
        <v>56</v>
      </c>
      <c r="K1699" t="s">
        <v>83</v>
      </c>
      <c r="L1699" t="s">
        <v>84</v>
      </c>
      <c r="M1699" t="s">
        <v>85</v>
      </c>
      <c r="N1699">
        <v>2</v>
      </c>
      <c r="O1699" s="1">
        <v>44642.61855324074</v>
      </c>
      <c r="P1699" s="1">
        <v>44642.640902777777</v>
      </c>
      <c r="Q1699">
        <v>993</v>
      </c>
      <c r="R1699">
        <v>938</v>
      </c>
      <c r="S1699" t="b">
        <v>0</v>
      </c>
      <c r="T1699" t="s">
        <v>86</v>
      </c>
      <c r="U1699" t="b">
        <v>1</v>
      </c>
      <c r="V1699" t="s">
        <v>3652</v>
      </c>
      <c r="W1699" s="1">
        <v>44642.628703703704</v>
      </c>
      <c r="X1699">
        <v>817</v>
      </c>
      <c r="Y1699">
        <v>42</v>
      </c>
      <c r="Z1699">
        <v>0</v>
      </c>
      <c r="AA1699">
        <v>42</v>
      </c>
      <c r="AB1699">
        <v>0</v>
      </c>
      <c r="AC1699">
        <v>16</v>
      </c>
      <c r="AD1699">
        <v>14</v>
      </c>
      <c r="AE1699">
        <v>0</v>
      </c>
      <c r="AF1699">
        <v>0</v>
      </c>
      <c r="AG1699">
        <v>0</v>
      </c>
      <c r="AH1699" t="s">
        <v>122</v>
      </c>
      <c r="AI1699" s="1">
        <v>44642.640902777777</v>
      </c>
      <c r="AJ1699">
        <v>121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14</v>
      </c>
      <c r="AQ1699">
        <v>0</v>
      </c>
      <c r="AR1699">
        <v>0</v>
      </c>
      <c r="AS1699">
        <v>0</v>
      </c>
      <c r="AT1699" t="s">
        <v>86</v>
      </c>
      <c r="AU1699" t="s">
        <v>86</v>
      </c>
      <c r="AV1699" t="s">
        <v>86</v>
      </c>
      <c r="AW1699" t="s">
        <v>86</v>
      </c>
      <c r="AX1699" t="s">
        <v>86</v>
      </c>
      <c r="AY1699" t="s">
        <v>86</v>
      </c>
      <c r="AZ1699" t="s">
        <v>86</v>
      </c>
      <c r="BA1699" t="s">
        <v>86</v>
      </c>
      <c r="BB1699" t="s">
        <v>86</v>
      </c>
      <c r="BC1699" t="s">
        <v>86</v>
      </c>
      <c r="BD1699" t="s">
        <v>86</v>
      </c>
      <c r="BE1699" t="s">
        <v>86</v>
      </c>
    </row>
    <row r="1700" spans="1:57" x14ac:dyDescent="0.45">
      <c r="A1700" t="s">
        <v>3653</v>
      </c>
      <c r="B1700" t="s">
        <v>77</v>
      </c>
      <c r="C1700" t="s">
        <v>3654</v>
      </c>
      <c r="D1700" t="s">
        <v>79</v>
      </c>
      <c r="E1700" s="2" t="str">
        <f>HYPERLINK("capsilon://?command=openfolder&amp;siteaddress=FAM.docvelocity-na8.net&amp;folderid=FXB7137B77-DA29-C2E5-D0CC-EF9EC82B075D","FX22028352")</f>
        <v>FX22028352</v>
      </c>
      <c r="F1700" t="s">
        <v>80</v>
      </c>
      <c r="G1700" t="s">
        <v>80</v>
      </c>
      <c r="H1700" t="s">
        <v>81</v>
      </c>
      <c r="I1700" t="s">
        <v>3655</v>
      </c>
      <c r="J1700">
        <v>0</v>
      </c>
      <c r="K1700" t="s">
        <v>83</v>
      </c>
      <c r="L1700" t="s">
        <v>84</v>
      </c>
      <c r="M1700" t="s">
        <v>85</v>
      </c>
      <c r="N1700">
        <v>2</v>
      </c>
      <c r="O1700" s="1">
        <v>44642.620347222219</v>
      </c>
      <c r="P1700" s="1">
        <v>44642.641099537039</v>
      </c>
      <c r="Q1700">
        <v>1723</v>
      </c>
      <c r="R1700">
        <v>70</v>
      </c>
      <c r="S1700" t="b">
        <v>0</v>
      </c>
      <c r="T1700" t="s">
        <v>86</v>
      </c>
      <c r="U1700" t="b">
        <v>0</v>
      </c>
      <c r="V1700" t="s">
        <v>1797</v>
      </c>
      <c r="W1700" s="1">
        <v>44642.621828703705</v>
      </c>
      <c r="X1700">
        <v>53</v>
      </c>
      <c r="Y1700">
        <v>0</v>
      </c>
      <c r="Z1700">
        <v>0</v>
      </c>
      <c r="AA1700">
        <v>0</v>
      </c>
      <c r="AB1700">
        <v>37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 t="s">
        <v>122</v>
      </c>
      <c r="AI1700" s="1">
        <v>44642.641099537039</v>
      </c>
      <c r="AJ1700">
        <v>17</v>
      </c>
      <c r="AK1700">
        <v>0</v>
      </c>
      <c r="AL1700">
        <v>0</v>
      </c>
      <c r="AM1700">
        <v>0</v>
      </c>
      <c r="AN1700">
        <v>37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 t="s">
        <v>86</v>
      </c>
      <c r="AU1700" t="s">
        <v>86</v>
      </c>
      <c r="AV1700" t="s">
        <v>86</v>
      </c>
      <c r="AW1700" t="s">
        <v>86</v>
      </c>
      <c r="AX1700" t="s">
        <v>86</v>
      </c>
      <c r="AY1700" t="s">
        <v>86</v>
      </c>
      <c r="AZ1700" t="s">
        <v>86</v>
      </c>
      <c r="BA1700" t="s">
        <v>86</v>
      </c>
      <c r="BB1700" t="s">
        <v>86</v>
      </c>
      <c r="BC1700" t="s">
        <v>86</v>
      </c>
      <c r="BD1700" t="s">
        <v>86</v>
      </c>
      <c r="BE1700" t="s">
        <v>86</v>
      </c>
    </row>
    <row r="1701" spans="1:57" x14ac:dyDescent="0.45">
      <c r="A1701" t="s">
        <v>3656</v>
      </c>
      <c r="B1701" t="s">
        <v>77</v>
      </c>
      <c r="C1701" t="s">
        <v>3657</v>
      </c>
      <c r="D1701" t="s">
        <v>79</v>
      </c>
      <c r="E1701" s="2" t="str">
        <f>HYPERLINK("capsilon://?command=openfolder&amp;siteaddress=FAM.docvelocity-na8.net&amp;folderid=FXBF3C31A8-DBD1-021D-68FC-F2B727E18D39","FX220114260")</f>
        <v>FX220114260</v>
      </c>
      <c r="F1701" t="s">
        <v>80</v>
      </c>
      <c r="G1701" t="s">
        <v>80</v>
      </c>
      <c r="H1701" t="s">
        <v>81</v>
      </c>
      <c r="I1701" t="s">
        <v>3658</v>
      </c>
      <c r="J1701">
        <v>111</v>
      </c>
      <c r="K1701" t="s">
        <v>83</v>
      </c>
      <c r="L1701" t="s">
        <v>84</v>
      </c>
      <c r="M1701" t="s">
        <v>85</v>
      </c>
      <c r="N1701">
        <v>1</v>
      </c>
      <c r="O1701" s="1">
        <v>44642.626631944448</v>
      </c>
      <c r="P1701" s="1">
        <v>44642.654120370367</v>
      </c>
      <c r="Q1701">
        <v>1599</v>
      </c>
      <c r="R1701">
        <v>776</v>
      </c>
      <c r="S1701" t="b">
        <v>0</v>
      </c>
      <c r="T1701" t="s">
        <v>86</v>
      </c>
      <c r="U1701" t="b">
        <v>0</v>
      </c>
      <c r="V1701" t="s">
        <v>815</v>
      </c>
      <c r="W1701" s="1">
        <v>44642.654120370367</v>
      </c>
      <c r="X1701">
        <v>454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111</v>
      </c>
      <c r="AE1701">
        <v>99</v>
      </c>
      <c r="AF1701">
        <v>0</v>
      </c>
      <c r="AG1701">
        <v>5</v>
      </c>
      <c r="AH1701" t="s">
        <v>86</v>
      </c>
      <c r="AI1701" t="s">
        <v>86</v>
      </c>
      <c r="AJ1701" t="s">
        <v>86</v>
      </c>
      <c r="AK1701" t="s">
        <v>86</v>
      </c>
      <c r="AL1701" t="s">
        <v>86</v>
      </c>
      <c r="AM1701" t="s">
        <v>86</v>
      </c>
      <c r="AN1701" t="s">
        <v>86</v>
      </c>
      <c r="AO1701" t="s">
        <v>86</v>
      </c>
      <c r="AP1701" t="s">
        <v>86</v>
      </c>
      <c r="AQ1701" t="s">
        <v>86</v>
      </c>
      <c r="AR1701" t="s">
        <v>86</v>
      </c>
      <c r="AS1701" t="s">
        <v>86</v>
      </c>
      <c r="AT1701" t="s">
        <v>86</v>
      </c>
      <c r="AU1701" t="s">
        <v>86</v>
      </c>
      <c r="AV1701" t="s">
        <v>86</v>
      </c>
      <c r="AW1701" t="s">
        <v>86</v>
      </c>
      <c r="AX1701" t="s">
        <v>86</v>
      </c>
      <c r="AY1701" t="s">
        <v>86</v>
      </c>
      <c r="AZ1701" t="s">
        <v>86</v>
      </c>
      <c r="BA1701" t="s">
        <v>86</v>
      </c>
      <c r="BB1701" t="s">
        <v>86</v>
      </c>
      <c r="BC1701" t="s">
        <v>86</v>
      </c>
      <c r="BD1701" t="s">
        <v>86</v>
      </c>
      <c r="BE1701" t="s">
        <v>86</v>
      </c>
    </row>
    <row r="1702" spans="1:57" x14ac:dyDescent="0.45">
      <c r="A1702" t="s">
        <v>3659</v>
      </c>
      <c r="B1702" t="s">
        <v>77</v>
      </c>
      <c r="C1702" t="s">
        <v>3495</v>
      </c>
      <c r="D1702" t="s">
        <v>79</v>
      </c>
      <c r="E1702" s="2" t="str">
        <f>HYPERLINK("capsilon://?command=openfolder&amp;siteaddress=FAM.docvelocity-na8.net&amp;folderid=FX1DD325ED-6070-1F4A-91FD-5D3F214E4C32","FX211211586")</f>
        <v>FX211211586</v>
      </c>
      <c r="F1702" t="s">
        <v>80</v>
      </c>
      <c r="G1702" t="s">
        <v>80</v>
      </c>
      <c r="H1702" t="s">
        <v>81</v>
      </c>
      <c r="I1702" t="s">
        <v>3660</v>
      </c>
      <c r="J1702">
        <v>81</v>
      </c>
      <c r="K1702" t="s">
        <v>83</v>
      </c>
      <c r="L1702" t="s">
        <v>84</v>
      </c>
      <c r="M1702" t="s">
        <v>85</v>
      </c>
      <c r="N1702">
        <v>2</v>
      </c>
      <c r="O1702" s="1">
        <v>44642.640150462961</v>
      </c>
      <c r="P1702" s="1">
        <v>44642.654594907406</v>
      </c>
      <c r="Q1702">
        <v>58</v>
      </c>
      <c r="R1702">
        <v>1190</v>
      </c>
      <c r="S1702" t="b">
        <v>0</v>
      </c>
      <c r="T1702" t="s">
        <v>86</v>
      </c>
      <c r="U1702" t="b">
        <v>0</v>
      </c>
      <c r="V1702" t="s">
        <v>1825</v>
      </c>
      <c r="W1702" s="1">
        <v>44642.652581018519</v>
      </c>
      <c r="X1702">
        <v>1067</v>
      </c>
      <c r="Y1702">
        <v>52</v>
      </c>
      <c r="Z1702">
        <v>0</v>
      </c>
      <c r="AA1702">
        <v>52</v>
      </c>
      <c r="AB1702">
        <v>0</v>
      </c>
      <c r="AC1702">
        <v>5</v>
      </c>
      <c r="AD1702">
        <v>29</v>
      </c>
      <c r="AE1702">
        <v>0</v>
      </c>
      <c r="AF1702">
        <v>0</v>
      </c>
      <c r="AG1702">
        <v>0</v>
      </c>
      <c r="AH1702" t="s">
        <v>122</v>
      </c>
      <c r="AI1702" s="1">
        <v>44642.654594907406</v>
      </c>
      <c r="AJ1702">
        <v>123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29</v>
      </c>
      <c r="AQ1702">
        <v>0</v>
      </c>
      <c r="AR1702">
        <v>0</v>
      </c>
      <c r="AS1702">
        <v>0</v>
      </c>
      <c r="AT1702" t="s">
        <v>86</v>
      </c>
      <c r="AU1702" t="s">
        <v>86</v>
      </c>
      <c r="AV1702" t="s">
        <v>86</v>
      </c>
      <c r="AW1702" t="s">
        <v>86</v>
      </c>
      <c r="AX1702" t="s">
        <v>86</v>
      </c>
      <c r="AY1702" t="s">
        <v>86</v>
      </c>
      <c r="AZ1702" t="s">
        <v>86</v>
      </c>
      <c r="BA1702" t="s">
        <v>86</v>
      </c>
      <c r="BB1702" t="s">
        <v>86</v>
      </c>
      <c r="BC1702" t="s">
        <v>86</v>
      </c>
      <c r="BD1702" t="s">
        <v>86</v>
      </c>
      <c r="BE1702" t="s">
        <v>86</v>
      </c>
    </row>
    <row r="1703" spans="1:57" x14ac:dyDescent="0.45">
      <c r="A1703" t="s">
        <v>3661</v>
      </c>
      <c r="B1703" t="s">
        <v>77</v>
      </c>
      <c r="C1703" t="s">
        <v>3495</v>
      </c>
      <c r="D1703" t="s">
        <v>79</v>
      </c>
      <c r="E1703" s="2" t="str">
        <f>HYPERLINK("capsilon://?command=openfolder&amp;siteaddress=FAM.docvelocity-na8.net&amp;folderid=FX1DD325ED-6070-1F4A-91FD-5D3F214E4C32","FX211211586")</f>
        <v>FX211211586</v>
      </c>
      <c r="F1703" t="s">
        <v>80</v>
      </c>
      <c r="G1703" t="s">
        <v>80</v>
      </c>
      <c r="H1703" t="s">
        <v>81</v>
      </c>
      <c r="I1703" t="s">
        <v>3662</v>
      </c>
      <c r="J1703">
        <v>28</v>
      </c>
      <c r="K1703" t="s">
        <v>83</v>
      </c>
      <c r="L1703" t="s">
        <v>84</v>
      </c>
      <c r="M1703" t="s">
        <v>85</v>
      </c>
      <c r="N1703">
        <v>2</v>
      </c>
      <c r="O1703" s="1">
        <v>44642.640729166669</v>
      </c>
      <c r="P1703" s="1">
        <v>44642.645925925928</v>
      </c>
      <c r="Q1703">
        <v>152</v>
      </c>
      <c r="R1703">
        <v>297</v>
      </c>
      <c r="S1703" t="b">
        <v>0</v>
      </c>
      <c r="T1703" t="s">
        <v>86</v>
      </c>
      <c r="U1703" t="b">
        <v>0</v>
      </c>
      <c r="V1703" t="s">
        <v>2086</v>
      </c>
      <c r="W1703" s="1">
        <v>44642.643935185188</v>
      </c>
      <c r="X1703">
        <v>249</v>
      </c>
      <c r="Y1703">
        <v>21</v>
      </c>
      <c r="Z1703">
        <v>0</v>
      </c>
      <c r="AA1703">
        <v>21</v>
      </c>
      <c r="AB1703">
        <v>0</v>
      </c>
      <c r="AC1703">
        <v>0</v>
      </c>
      <c r="AD1703">
        <v>7</v>
      </c>
      <c r="AE1703">
        <v>0</v>
      </c>
      <c r="AF1703">
        <v>0</v>
      </c>
      <c r="AG1703">
        <v>0</v>
      </c>
      <c r="AH1703" t="s">
        <v>122</v>
      </c>
      <c r="AI1703" s="1">
        <v>44642.645925925928</v>
      </c>
      <c r="AJ1703">
        <v>48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7</v>
      </c>
      <c r="AQ1703">
        <v>0</v>
      </c>
      <c r="AR1703">
        <v>0</v>
      </c>
      <c r="AS1703">
        <v>0</v>
      </c>
      <c r="AT1703" t="s">
        <v>86</v>
      </c>
      <c r="AU1703" t="s">
        <v>86</v>
      </c>
      <c r="AV1703" t="s">
        <v>86</v>
      </c>
      <c r="AW1703" t="s">
        <v>86</v>
      </c>
      <c r="AX1703" t="s">
        <v>86</v>
      </c>
      <c r="AY1703" t="s">
        <v>86</v>
      </c>
      <c r="AZ1703" t="s">
        <v>86</v>
      </c>
      <c r="BA1703" t="s">
        <v>86</v>
      </c>
      <c r="BB1703" t="s">
        <v>86</v>
      </c>
      <c r="BC1703" t="s">
        <v>86</v>
      </c>
      <c r="BD1703" t="s">
        <v>86</v>
      </c>
      <c r="BE1703" t="s">
        <v>86</v>
      </c>
    </row>
    <row r="1704" spans="1:57" x14ac:dyDescent="0.45">
      <c r="A1704" t="s">
        <v>3663</v>
      </c>
      <c r="B1704" t="s">
        <v>77</v>
      </c>
      <c r="C1704" t="s">
        <v>3664</v>
      </c>
      <c r="D1704" t="s">
        <v>79</v>
      </c>
      <c r="E1704" s="2" t="str">
        <f>HYPERLINK("capsilon://?command=openfolder&amp;siteaddress=FAM.docvelocity-na8.net&amp;folderid=FX7AFEDEFE-83E4-FD82-79AB-1207A531B2EA","FX22028918")</f>
        <v>FX22028918</v>
      </c>
      <c r="F1704" t="s">
        <v>80</v>
      </c>
      <c r="G1704" t="s">
        <v>80</v>
      </c>
      <c r="H1704" t="s">
        <v>81</v>
      </c>
      <c r="I1704" t="s">
        <v>3665</v>
      </c>
      <c r="J1704">
        <v>0</v>
      </c>
      <c r="K1704" t="s">
        <v>83</v>
      </c>
      <c r="L1704" t="s">
        <v>84</v>
      </c>
      <c r="M1704" t="s">
        <v>85</v>
      </c>
      <c r="N1704">
        <v>2</v>
      </c>
      <c r="O1704" s="1">
        <v>44642.65253472222</v>
      </c>
      <c r="P1704" s="1">
        <v>44642.654710648145</v>
      </c>
      <c r="Q1704">
        <v>126</v>
      </c>
      <c r="R1704">
        <v>62</v>
      </c>
      <c r="S1704" t="b">
        <v>0</v>
      </c>
      <c r="T1704" t="s">
        <v>86</v>
      </c>
      <c r="U1704" t="b">
        <v>0</v>
      </c>
      <c r="V1704" t="s">
        <v>815</v>
      </c>
      <c r="W1704" s="1">
        <v>44642.654340277775</v>
      </c>
      <c r="X1704">
        <v>18</v>
      </c>
      <c r="Y1704">
        <v>0</v>
      </c>
      <c r="Z1704">
        <v>0</v>
      </c>
      <c r="AA1704">
        <v>0</v>
      </c>
      <c r="AB1704">
        <v>37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 t="s">
        <v>122</v>
      </c>
      <c r="AI1704" s="1">
        <v>44642.654710648145</v>
      </c>
      <c r="AJ1704">
        <v>10</v>
      </c>
      <c r="AK1704">
        <v>0</v>
      </c>
      <c r="AL1704">
        <v>0</v>
      </c>
      <c r="AM1704">
        <v>0</v>
      </c>
      <c r="AN1704">
        <v>37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 t="s">
        <v>86</v>
      </c>
      <c r="AU1704" t="s">
        <v>86</v>
      </c>
      <c r="AV1704" t="s">
        <v>86</v>
      </c>
      <c r="AW1704" t="s">
        <v>86</v>
      </c>
      <c r="AX1704" t="s">
        <v>86</v>
      </c>
      <c r="AY1704" t="s">
        <v>86</v>
      </c>
      <c r="AZ1704" t="s">
        <v>86</v>
      </c>
      <c r="BA1704" t="s">
        <v>86</v>
      </c>
      <c r="BB1704" t="s">
        <v>86</v>
      </c>
      <c r="BC1704" t="s">
        <v>86</v>
      </c>
      <c r="BD1704" t="s">
        <v>86</v>
      </c>
      <c r="BE1704" t="s">
        <v>86</v>
      </c>
    </row>
    <row r="1705" spans="1:57" x14ac:dyDescent="0.45">
      <c r="A1705" t="s">
        <v>3666</v>
      </c>
      <c r="B1705" t="s">
        <v>77</v>
      </c>
      <c r="C1705" t="s">
        <v>3657</v>
      </c>
      <c r="D1705" t="s">
        <v>79</v>
      </c>
      <c r="E1705" s="2" t="str">
        <f>HYPERLINK("capsilon://?command=openfolder&amp;siteaddress=FAM.docvelocity-na8.net&amp;folderid=FXBF3C31A8-DBD1-021D-68FC-F2B727E18D39","FX220114260")</f>
        <v>FX220114260</v>
      </c>
      <c r="F1705" t="s">
        <v>80</v>
      </c>
      <c r="G1705" t="s">
        <v>80</v>
      </c>
      <c r="H1705" t="s">
        <v>81</v>
      </c>
      <c r="I1705" t="s">
        <v>3658</v>
      </c>
      <c r="J1705">
        <v>191</v>
      </c>
      <c r="K1705" t="s">
        <v>83</v>
      </c>
      <c r="L1705" t="s">
        <v>84</v>
      </c>
      <c r="M1705" t="s">
        <v>85</v>
      </c>
      <c r="N1705">
        <v>2</v>
      </c>
      <c r="O1705" s="1">
        <v>44642.654895833337</v>
      </c>
      <c r="P1705" s="1">
        <v>44642.704502314817</v>
      </c>
      <c r="Q1705">
        <v>821</v>
      </c>
      <c r="R1705">
        <v>3465</v>
      </c>
      <c r="S1705" t="b">
        <v>0</v>
      </c>
      <c r="T1705" t="s">
        <v>86</v>
      </c>
      <c r="U1705" t="b">
        <v>1</v>
      </c>
      <c r="V1705" t="s">
        <v>1825</v>
      </c>
      <c r="W1705" s="1">
        <v>44642.686435185184</v>
      </c>
      <c r="X1705">
        <v>2718</v>
      </c>
      <c r="Y1705">
        <v>150</v>
      </c>
      <c r="Z1705">
        <v>0</v>
      </c>
      <c r="AA1705">
        <v>150</v>
      </c>
      <c r="AB1705">
        <v>0</v>
      </c>
      <c r="AC1705">
        <v>25</v>
      </c>
      <c r="AD1705">
        <v>41</v>
      </c>
      <c r="AE1705">
        <v>0</v>
      </c>
      <c r="AF1705">
        <v>0</v>
      </c>
      <c r="AG1705">
        <v>0</v>
      </c>
      <c r="AH1705" t="s">
        <v>91</v>
      </c>
      <c r="AI1705" s="1">
        <v>44642.704502314817</v>
      </c>
      <c r="AJ1705">
        <v>747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41</v>
      </c>
      <c r="AQ1705">
        <v>0</v>
      </c>
      <c r="AR1705">
        <v>0</v>
      </c>
      <c r="AS1705">
        <v>0</v>
      </c>
      <c r="AT1705" t="s">
        <v>86</v>
      </c>
      <c r="AU1705" t="s">
        <v>86</v>
      </c>
      <c r="AV1705" t="s">
        <v>86</v>
      </c>
      <c r="AW1705" t="s">
        <v>86</v>
      </c>
      <c r="AX1705" t="s">
        <v>86</v>
      </c>
      <c r="AY1705" t="s">
        <v>86</v>
      </c>
      <c r="AZ1705" t="s">
        <v>86</v>
      </c>
      <c r="BA1705" t="s">
        <v>86</v>
      </c>
      <c r="BB1705" t="s">
        <v>86</v>
      </c>
      <c r="BC1705" t="s">
        <v>86</v>
      </c>
      <c r="BD1705" t="s">
        <v>86</v>
      </c>
      <c r="BE1705" t="s">
        <v>86</v>
      </c>
    </row>
    <row r="1706" spans="1:57" x14ac:dyDescent="0.45">
      <c r="A1706" t="s">
        <v>3667</v>
      </c>
      <c r="B1706" t="s">
        <v>77</v>
      </c>
      <c r="C1706" t="s">
        <v>1902</v>
      </c>
      <c r="D1706" t="s">
        <v>79</v>
      </c>
      <c r="E1706" s="2" t="str">
        <f>HYPERLINK("capsilon://?command=openfolder&amp;siteaddress=FAM.docvelocity-na8.net&amp;folderid=FXB387BF75-A094-93D1-98ED-07E0645772C5","FX220211723")</f>
        <v>FX220211723</v>
      </c>
      <c r="F1706" t="s">
        <v>80</v>
      </c>
      <c r="G1706" t="s">
        <v>80</v>
      </c>
      <c r="H1706" t="s">
        <v>81</v>
      </c>
      <c r="I1706" t="s">
        <v>3668</v>
      </c>
      <c r="J1706">
        <v>0</v>
      </c>
      <c r="K1706" t="s">
        <v>83</v>
      </c>
      <c r="L1706" t="s">
        <v>84</v>
      </c>
      <c r="M1706" t="s">
        <v>85</v>
      </c>
      <c r="N1706">
        <v>2</v>
      </c>
      <c r="O1706" s="1">
        <v>44622.57234953704</v>
      </c>
      <c r="P1706" s="1">
        <v>44622.782997685186</v>
      </c>
      <c r="Q1706">
        <v>17377</v>
      </c>
      <c r="R1706">
        <v>823</v>
      </c>
      <c r="S1706" t="b">
        <v>0</v>
      </c>
      <c r="T1706" t="s">
        <v>86</v>
      </c>
      <c r="U1706" t="b">
        <v>0</v>
      </c>
      <c r="V1706" t="s">
        <v>139</v>
      </c>
      <c r="W1706" s="1">
        <v>44622.579386574071</v>
      </c>
      <c r="X1706">
        <v>281</v>
      </c>
      <c r="Y1706">
        <v>21</v>
      </c>
      <c r="Z1706">
        <v>0</v>
      </c>
      <c r="AA1706">
        <v>21</v>
      </c>
      <c r="AB1706">
        <v>0</v>
      </c>
      <c r="AC1706">
        <v>16</v>
      </c>
      <c r="AD1706">
        <v>-21</v>
      </c>
      <c r="AE1706">
        <v>0</v>
      </c>
      <c r="AF1706">
        <v>0</v>
      </c>
      <c r="AG1706">
        <v>0</v>
      </c>
      <c r="AH1706" t="s">
        <v>106</v>
      </c>
      <c r="AI1706" s="1">
        <v>44622.782997685186</v>
      </c>
      <c r="AJ1706">
        <v>542</v>
      </c>
      <c r="AK1706">
        <v>1</v>
      </c>
      <c r="AL1706">
        <v>0</v>
      </c>
      <c r="AM1706">
        <v>1</v>
      </c>
      <c r="AN1706">
        <v>0</v>
      </c>
      <c r="AO1706">
        <v>1</v>
      </c>
      <c r="AP1706">
        <v>-22</v>
      </c>
      <c r="AQ1706">
        <v>0</v>
      </c>
      <c r="AR1706">
        <v>0</v>
      </c>
      <c r="AS1706">
        <v>0</v>
      </c>
      <c r="AT1706" t="s">
        <v>86</v>
      </c>
      <c r="AU1706" t="s">
        <v>86</v>
      </c>
      <c r="AV1706" t="s">
        <v>86</v>
      </c>
      <c r="AW1706" t="s">
        <v>86</v>
      </c>
      <c r="AX1706" t="s">
        <v>86</v>
      </c>
      <c r="AY1706" t="s">
        <v>86</v>
      </c>
      <c r="AZ1706" t="s">
        <v>86</v>
      </c>
      <c r="BA1706" t="s">
        <v>86</v>
      </c>
      <c r="BB1706" t="s">
        <v>86</v>
      </c>
      <c r="BC1706" t="s">
        <v>86</v>
      </c>
      <c r="BD1706" t="s">
        <v>86</v>
      </c>
      <c r="BE1706" t="s">
        <v>86</v>
      </c>
    </row>
    <row r="1707" spans="1:57" x14ac:dyDescent="0.45">
      <c r="A1707" t="s">
        <v>3669</v>
      </c>
      <c r="B1707" t="s">
        <v>77</v>
      </c>
      <c r="C1707" t="s">
        <v>1902</v>
      </c>
      <c r="D1707" t="s">
        <v>79</v>
      </c>
      <c r="E1707" s="2" t="str">
        <f>HYPERLINK("capsilon://?command=openfolder&amp;siteaddress=FAM.docvelocity-na8.net&amp;folderid=FXB387BF75-A094-93D1-98ED-07E0645772C5","FX220211723")</f>
        <v>FX220211723</v>
      </c>
      <c r="F1707" t="s">
        <v>80</v>
      </c>
      <c r="G1707" t="s">
        <v>80</v>
      </c>
      <c r="H1707" t="s">
        <v>81</v>
      </c>
      <c r="I1707" t="s">
        <v>3670</v>
      </c>
      <c r="J1707">
        <v>0</v>
      </c>
      <c r="K1707" t="s">
        <v>83</v>
      </c>
      <c r="L1707" t="s">
        <v>84</v>
      </c>
      <c r="M1707" t="s">
        <v>85</v>
      </c>
      <c r="N1707">
        <v>2</v>
      </c>
      <c r="O1707" s="1">
        <v>44622.572430555556</v>
      </c>
      <c r="P1707" s="1">
        <v>44622.788807870369</v>
      </c>
      <c r="Q1707">
        <v>17865</v>
      </c>
      <c r="R1707">
        <v>830</v>
      </c>
      <c r="S1707" t="b">
        <v>0</v>
      </c>
      <c r="T1707" t="s">
        <v>86</v>
      </c>
      <c r="U1707" t="b">
        <v>0</v>
      </c>
      <c r="V1707" t="s">
        <v>152</v>
      </c>
      <c r="W1707" s="1">
        <v>44622.580833333333</v>
      </c>
      <c r="X1707">
        <v>335</v>
      </c>
      <c r="Y1707">
        <v>41</v>
      </c>
      <c r="Z1707">
        <v>0</v>
      </c>
      <c r="AA1707">
        <v>41</v>
      </c>
      <c r="AB1707">
        <v>0</v>
      </c>
      <c r="AC1707">
        <v>27</v>
      </c>
      <c r="AD1707">
        <v>-41</v>
      </c>
      <c r="AE1707">
        <v>0</v>
      </c>
      <c r="AF1707">
        <v>0</v>
      </c>
      <c r="AG1707">
        <v>0</v>
      </c>
      <c r="AH1707" t="s">
        <v>106</v>
      </c>
      <c r="AI1707" s="1">
        <v>44622.788807870369</v>
      </c>
      <c r="AJ1707">
        <v>495</v>
      </c>
      <c r="AK1707">
        <v>2</v>
      </c>
      <c r="AL1707">
        <v>0</v>
      </c>
      <c r="AM1707">
        <v>2</v>
      </c>
      <c r="AN1707">
        <v>0</v>
      </c>
      <c r="AO1707">
        <v>2</v>
      </c>
      <c r="AP1707">
        <v>-43</v>
      </c>
      <c r="AQ1707">
        <v>0</v>
      </c>
      <c r="AR1707">
        <v>0</v>
      </c>
      <c r="AS1707">
        <v>0</v>
      </c>
      <c r="AT1707" t="s">
        <v>86</v>
      </c>
      <c r="AU1707" t="s">
        <v>86</v>
      </c>
      <c r="AV1707" t="s">
        <v>86</v>
      </c>
      <c r="AW1707" t="s">
        <v>86</v>
      </c>
      <c r="AX1707" t="s">
        <v>86</v>
      </c>
      <c r="AY1707" t="s">
        <v>86</v>
      </c>
      <c r="AZ1707" t="s">
        <v>86</v>
      </c>
      <c r="BA1707" t="s">
        <v>86</v>
      </c>
      <c r="BB1707" t="s">
        <v>86</v>
      </c>
      <c r="BC1707" t="s">
        <v>86</v>
      </c>
      <c r="BD1707" t="s">
        <v>86</v>
      </c>
      <c r="BE1707" t="s">
        <v>86</v>
      </c>
    </row>
    <row r="1708" spans="1:57" x14ac:dyDescent="0.45">
      <c r="A1708" t="s">
        <v>3671</v>
      </c>
      <c r="B1708" t="s">
        <v>77</v>
      </c>
      <c r="C1708" t="s">
        <v>3293</v>
      </c>
      <c r="D1708" t="s">
        <v>79</v>
      </c>
      <c r="E1708" s="2" t="str">
        <f>HYPERLINK("capsilon://?command=openfolder&amp;siteaddress=FAM.docvelocity-na8.net&amp;folderid=FXA9645AEA-3B25-5633-0F89-24C44D331E86","FX22038855")</f>
        <v>FX22038855</v>
      </c>
      <c r="F1708" t="s">
        <v>80</v>
      </c>
      <c r="G1708" t="s">
        <v>80</v>
      </c>
      <c r="H1708" t="s">
        <v>81</v>
      </c>
      <c r="I1708" t="s">
        <v>3672</v>
      </c>
      <c r="J1708">
        <v>0</v>
      </c>
      <c r="K1708" t="s">
        <v>83</v>
      </c>
      <c r="L1708" t="s">
        <v>84</v>
      </c>
      <c r="M1708" t="s">
        <v>85</v>
      </c>
      <c r="N1708">
        <v>2</v>
      </c>
      <c r="O1708" s="1">
        <v>44642.665081018517</v>
      </c>
      <c r="P1708" s="1">
        <v>44642.66778935185</v>
      </c>
      <c r="Q1708">
        <v>108</v>
      </c>
      <c r="R1708">
        <v>126</v>
      </c>
      <c r="S1708" t="b">
        <v>0</v>
      </c>
      <c r="T1708" t="s">
        <v>86</v>
      </c>
      <c r="U1708" t="b">
        <v>0</v>
      </c>
      <c r="V1708" t="s">
        <v>1816</v>
      </c>
      <c r="W1708" s="1">
        <v>44642.666087962964</v>
      </c>
      <c r="X1708">
        <v>83</v>
      </c>
      <c r="Y1708">
        <v>9</v>
      </c>
      <c r="Z1708">
        <v>0</v>
      </c>
      <c r="AA1708">
        <v>9</v>
      </c>
      <c r="AB1708">
        <v>0</v>
      </c>
      <c r="AC1708">
        <v>1</v>
      </c>
      <c r="AD1708">
        <v>-9</v>
      </c>
      <c r="AE1708">
        <v>0</v>
      </c>
      <c r="AF1708">
        <v>0</v>
      </c>
      <c r="AG1708">
        <v>0</v>
      </c>
      <c r="AH1708" t="s">
        <v>122</v>
      </c>
      <c r="AI1708" s="1">
        <v>44642.66778935185</v>
      </c>
      <c r="AJ1708">
        <v>43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-9</v>
      </c>
      <c r="AQ1708">
        <v>0</v>
      </c>
      <c r="AR1708">
        <v>0</v>
      </c>
      <c r="AS1708">
        <v>0</v>
      </c>
      <c r="AT1708" t="s">
        <v>86</v>
      </c>
      <c r="AU1708" t="s">
        <v>86</v>
      </c>
      <c r="AV1708" t="s">
        <v>86</v>
      </c>
      <c r="AW1708" t="s">
        <v>86</v>
      </c>
      <c r="AX1708" t="s">
        <v>86</v>
      </c>
      <c r="AY1708" t="s">
        <v>86</v>
      </c>
      <c r="AZ1708" t="s">
        <v>86</v>
      </c>
      <c r="BA1708" t="s">
        <v>86</v>
      </c>
      <c r="BB1708" t="s">
        <v>86</v>
      </c>
      <c r="BC1708" t="s">
        <v>86</v>
      </c>
      <c r="BD1708" t="s">
        <v>86</v>
      </c>
      <c r="BE1708" t="s">
        <v>86</v>
      </c>
    </row>
    <row r="1709" spans="1:57" x14ac:dyDescent="0.45">
      <c r="A1709" t="s">
        <v>3673</v>
      </c>
      <c r="B1709" t="s">
        <v>77</v>
      </c>
      <c r="C1709" t="s">
        <v>3674</v>
      </c>
      <c r="D1709" t="s">
        <v>79</v>
      </c>
      <c r="E1709" s="2" t="str">
        <f>HYPERLINK("capsilon://?command=openfolder&amp;siteaddress=FAM.docvelocity-na8.net&amp;folderid=FX87BBA2BD-D08F-98D5-5770-75D6FEA6B8C5","FX220310048")</f>
        <v>FX220310048</v>
      </c>
      <c r="F1709" t="s">
        <v>80</v>
      </c>
      <c r="G1709" t="s">
        <v>80</v>
      </c>
      <c r="H1709" t="s">
        <v>81</v>
      </c>
      <c r="I1709" t="s">
        <v>3675</v>
      </c>
      <c r="J1709">
        <v>116</v>
      </c>
      <c r="K1709" t="s">
        <v>83</v>
      </c>
      <c r="L1709" t="s">
        <v>84</v>
      </c>
      <c r="M1709" t="s">
        <v>85</v>
      </c>
      <c r="N1709">
        <v>1</v>
      </c>
      <c r="O1709" s="1">
        <v>44642.666689814818</v>
      </c>
      <c r="P1709" s="1">
        <v>44642.668969907405</v>
      </c>
      <c r="Q1709">
        <v>11</v>
      </c>
      <c r="R1709">
        <v>186</v>
      </c>
      <c r="S1709" t="b">
        <v>0</v>
      </c>
      <c r="T1709" t="s">
        <v>86</v>
      </c>
      <c r="U1709" t="b">
        <v>0</v>
      </c>
      <c r="V1709" t="s">
        <v>1895</v>
      </c>
      <c r="W1709" s="1">
        <v>44642.668969907405</v>
      </c>
      <c r="X1709">
        <v>177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116</v>
      </c>
      <c r="AE1709">
        <v>104</v>
      </c>
      <c r="AF1709">
        <v>0</v>
      </c>
      <c r="AG1709">
        <v>3</v>
      </c>
      <c r="AH1709" t="s">
        <v>86</v>
      </c>
      <c r="AI1709" t="s">
        <v>86</v>
      </c>
      <c r="AJ1709" t="s">
        <v>86</v>
      </c>
      <c r="AK1709" t="s">
        <v>86</v>
      </c>
      <c r="AL1709" t="s">
        <v>86</v>
      </c>
      <c r="AM1709" t="s">
        <v>86</v>
      </c>
      <c r="AN1709" t="s">
        <v>86</v>
      </c>
      <c r="AO1709" t="s">
        <v>86</v>
      </c>
      <c r="AP1709" t="s">
        <v>86</v>
      </c>
      <c r="AQ1709" t="s">
        <v>86</v>
      </c>
      <c r="AR1709" t="s">
        <v>86</v>
      </c>
      <c r="AS1709" t="s">
        <v>86</v>
      </c>
      <c r="AT1709" t="s">
        <v>86</v>
      </c>
      <c r="AU1709" t="s">
        <v>86</v>
      </c>
      <c r="AV1709" t="s">
        <v>86</v>
      </c>
      <c r="AW1709" t="s">
        <v>86</v>
      </c>
      <c r="AX1709" t="s">
        <v>86</v>
      </c>
      <c r="AY1709" t="s">
        <v>86</v>
      </c>
      <c r="AZ1709" t="s">
        <v>86</v>
      </c>
      <c r="BA1709" t="s">
        <v>86</v>
      </c>
      <c r="BB1709" t="s">
        <v>86</v>
      </c>
      <c r="BC1709" t="s">
        <v>86</v>
      </c>
      <c r="BD1709" t="s">
        <v>86</v>
      </c>
      <c r="BE1709" t="s">
        <v>86</v>
      </c>
    </row>
    <row r="1710" spans="1:57" x14ac:dyDescent="0.45">
      <c r="A1710" t="s">
        <v>3676</v>
      </c>
      <c r="B1710" t="s">
        <v>77</v>
      </c>
      <c r="C1710" t="s">
        <v>1183</v>
      </c>
      <c r="D1710" t="s">
        <v>79</v>
      </c>
      <c r="E1710" s="2" t="str">
        <f>HYPERLINK("capsilon://?command=openfolder&amp;siteaddress=FAM.docvelocity-na8.net&amp;folderid=FXAE3F5E47-5C59-F353-BD8B-85EAB67ACF9B","FX22027728")</f>
        <v>FX22027728</v>
      </c>
      <c r="F1710" t="s">
        <v>80</v>
      </c>
      <c r="G1710" t="s">
        <v>80</v>
      </c>
      <c r="H1710" t="s">
        <v>81</v>
      </c>
      <c r="I1710" t="s">
        <v>3677</v>
      </c>
      <c r="J1710">
        <v>468</v>
      </c>
      <c r="K1710" t="s">
        <v>83</v>
      </c>
      <c r="L1710" t="s">
        <v>84</v>
      </c>
      <c r="M1710" t="s">
        <v>85</v>
      </c>
      <c r="N1710">
        <v>1</v>
      </c>
      <c r="O1710" s="1">
        <v>44642.668124999997</v>
      </c>
      <c r="P1710" s="1">
        <v>44642.685613425929</v>
      </c>
      <c r="Q1710">
        <v>968</v>
      </c>
      <c r="R1710">
        <v>543</v>
      </c>
      <c r="S1710" t="b">
        <v>0</v>
      </c>
      <c r="T1710" t="s">
        <v>86</v>
      </c>
      <c r="U1710" t="b">
        <v>0</v>
      </c>
      <c r="V1710" t="s">
        <v>815</v>
      </c>
      <c r="W1710" s="1">
        <v>44642.685613425929</v>
      </c>
      <c r="X1710">
        <v>351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468</v>
      </c>
      <c r="AE1710">
        <v>444</v>
      </c>
      <c r="AF1710">
        <v>0</v>
      </c>
      <c r="AG1710">
        <v>18</v>
      </c>
      <c r="AH1710" t="s">
        <v>86</v>
      </c>
      <c r="AI1710" t="s">
        <v>86</v>
      </c>
      <c r="AJ1710" t="s">
        <v>86</v>
      </c>
      <c r="AK1710" t="s">
        <v>86</v>
      </c>
      <c r="AL1710" t="s">
        <v>86</v>
      </c>
      <c r="AM1710" t="s">
        <v>86</v>
      </c>
      <c r="AN1710" t="s">
        <v>86</v>
      </c>
      <c r="AO1710" t="s">
        <v>86</v>
      </c>
      <c r="AP1710" t="s">
        <v>86</v>
      </c>
      <c r="AQ1710" t="s">
        <v>86</v>
      </c>
      <c r="AR1710" t="s">
        <v>86</v>
      </c>
      <c r="AS1710" t="s">
        <v>86</v>
      </c>
      <c r="AT1710" t="s">
        <v>86</v>
      </c>
      <c r="AU1710" t="s">
        <v>86</v>
      </c>
      <c r="AV1710" t="s">
        <v>86</v>
      </c>
      <c r="AW1710" t="s">
        <v>86</v>
      </c>
      <c r="AX1710" t="s">
        <v>86</v>
      </c>
      <c r="AY1710" t="s">
        <v>86</v>
      </c>
      <c r="AZ1710" t="s">
        <v>86</v>
      </c>
      <c r="BA1710" t="s">
        <v>86</v>
      </c>
      <c r="BB1710" t="s">
        <v>86</v>
      </c>
      <c r="BC1710" t="s">
        <v>86</v>
      </c>
      <c r="BD1710" t="s">
        <v>86</v>
      </c>
      <c r="BE1710" t="s">
        <v>86</v>
      </c>
    </row>
    <row r="1711" spans="1:57" x14ac:dyDescent="0.45">
      <c r="A1711" t="s">
        <v>3678</v>
      </c>
      <c r="B1711" t="s">
        <v>77</v>
      </c>
      <c r="C1711" t="s">
        <v>3674</v>
      </c>
      <c r="D1711" t="s">
        <v>79</v>
      </c>
      <c r="E1711" s="2" t="str">
        <f>HYPERLINK("capsilon://?command=openfolder&amp;siteaddress=FAM.docvelocity-na8.net&amp;folderid=FX87BBA2BD-D08F-98D5-5770-75D6FEA6B8C5","FX220310048")</f>
        <v>FX220310048</v>
      </c>
      <c r="F1711" t="s">
        <v>80</v>
      </c>
      <c r="G1711" t="s">
        <v>80</v>
      </c>
      <c r="H1711" t="s">
        <v>81</v>
      </c>
      <c r="I1711" t="s">
        <v>3675</v>
      </c>
      <c r="J1711">
        <v>140</v>
      </c>
      <c r="K1711" t="s">
        <v>83</v>
      </c>
      <c r="L1711" t="s">
        <v>84</v>
      </c>
      <c r="M1711" t="s">
        <v>85</v>
      </c>
      <c r="N1711">
        <v>2</v>
      </c>
      <c r="O1711" s="1">
        <v>44642.669699074075</v>
      </c>
      <c r="P1711" s="1">
        <v>44642.707951388889</v>
      </c>
      <c r="Q1711">
        <v>2813</v>
      </c>
      <c r="R1711">
        <v>492</v>
      </c>
      <c r="S1711" t="b">
        <v>0</v>
      </c>
      <c r="T1711" t="s">
        <v>86</v>
      </c>
      <c r="U1711" t="b">
        <v>1</v>
      </c>
      <c r="V1711" t="s">
        <v>1816</v>
      </c>
      <c r="W1711" s="1">
        <v>44642.673668981479</v>
      </c>
      <c r="X1711">
        <v>288</v>
      </c>
      <c r="Y1711">
        <v>113</v>
      </c>
      <c r="Z1711">
        <v>0</v>
      </c>
      <c r="AA1711">
        <v>113</v>
      </c>
      <c r="AB1711">
        <v>0</v>
      </c>
      <c r="AC1711">
        <v>12</v>
      </c>
      <c r="AD1711">
        <v>27</v>
      </c>
      <c r="AE1711">
        <v>0</v>
      </c>
      <c r="AF1711">
        <v>0</v>
      </c>
      <c r="AG1711">
        <v>0</v>
      </c>
      <c r="AH1711" t="s">
        <v>122</v>
      </c>
      <c r="AI1711" s="1">
        <v>44642.707951388889</v>
      </c>
      <c r="AJ1711">
        <v>170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27</v>
      </c>
      <c r="AQ1711">
        <v>0</v>
      </c>
      <c r="AR1711">
        <v>0</v>
      </c>
      <c r="AS1711">
        <v>0</v>
      </c>
      <c r="AT1711" t="s">
        <v>86</v>
      </c>
      <c r="AU1711" t="s">
        <v>86</v>
      </c>
      <c r="AV1711" t="s">
        <v>86</v>
      </c>
      <c r="AW1711" t="s">
        <v>86</v>
      </c>
      <c r="AX1711" t="s">
        <v>86</v>
      </c>
      <c r="AY1711" t="s">
        <v>86</v>
      </c>
      <c r="AZ1711" t="s">
        <v>86</v>
      </c>
      <c r="BA1711" t="s">
        <v>86</v>
      </c>
      <c r="BB1711" t="s">
        <v>86</v>
      </c>
      <c r="BC1711" t="s">
        <v>86</v>
      </c>
      <c r="BD1711" t="s">
        <v>86</v>
      </c>
      <c r="BE1711" t="s">
        <v>86</v>
      </c>
    </row>
    <row r="1712" spans="1:57" x14ac:dyDescent="0.45">
      <c r="A1712" t="s">
        <v>3679</v>
      </c>
      <c r="B1712" t="s">
        <v>77</v>
      </c>
      <c r="C1712" t="s">
        <v>3680</v>
      </c>
      <c r="D1712" t="s">
        <v>79</v>
      </c>
      <c r="E1712" s="2" t="str">
        <f>HYPERLINK("capsilon://?command=openfolder&amp;siteaddress=FAM.docvelocity-na8.net&amp;folderid=FXC2AC4462-A2B3-69E9-004E-E0CEDC3650FC","FX22031719")</f>
        <v>FX22031719</v>
      </c>
      <c r="F1712" t="s">
        <v>80</v>
      </c>
      <c r="G1712" t="s">
        <v>80</v>
      </c>
      <c r="H1712" t="s">
        <v>81</v>
      </c>
      <c r="I1712" t="s">
        <v>3681</v>
      </c>
      <c r="J1712">
        <v>608</v>
      </c>
      <c r="K1712" t="s">
        <v>83</v>
      </c>
      <c r="L1712" t="s">
        <v>84</v>
      </c>
      <c r="M1712" t="s">
        <v>85</v>
      </c>
      <c r="N1712">
        <v>1</v>
      </c>
      <c r="O1712" s="1">
        <v>44642.675370370373</v>
      </c>
      <c r="P1712" s="1">
        <v>44642.68990740741</v>
      </c>
      <c r="Q1712">
        <v>751</v>
      </c>
      <c r="R1712">
        <v>505</v>
      </c>
      <c r="S1712" t="b">
        <v>0</v>
      </c>
      <c r="T1712" t="s">
        <v>86</v>
      </c>
      <c r="U1712" t="b">
        <v>0</v>
      </c>
      <c r="V1712" t="s">
        <v>815</v>
      </c>
      <c r="W1712" s="1">
        <v>44642.68990740741</v>
      </c>
      <c r="X1712">
        <v>370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608</v>
      </c>
      <c r="AE1712">
        <v>575</v>
      </c>
      <c r="AF1712">
        <v>0</v>
      </c>
      <c r="AG1712">
        <v>15</v>
      </c>
      <c r="AH1712" t="s">
        <v>86</v>
      </c>
      <c r="AI1712" t="s">
        <v>86</v>
      </c>
      <c r="AJ1712" t="s">
        <v>86</v>
      </c>
      <c r="AK1712" t="s">
        <v>86</v>
      </c>
      <c r="AL1712" t="s">
        <v>86</v>
      </c>
      <c r="AM1712" t="s">
        <v>86</v>
      </c>
      <c r="AN1712" t="s">
        <v>86</v>
      </c>
      <c r="AO1712" t="s">
        <v>86</v>
      </c>
      <c r="AP1712" t="s">
        <v>86</v>
      </c>
      <c r="AQ1712" t="s">
        <v>86</v>
      </c>
      <c r="AR1712" t="s">
        <v>86</v>
      </c>
      <c r="AS1712" t="s">
        <v>86</v>
      </c>
      <c r="AT1712" t="s">
        <v>86</v>
      </c>
      <c r="AU1712" t="s">
        <v>86</v>
      </c>
      <c r="AV1712" t="s">
        <v>86</v>
      </c>
      <c r="AW1712" t="s">
        <v>86</v>
      </c>
      <c r="AX1712" t="s">
        <v>86</v>
      </c>
      <c r="AY1712" t="s">
        <v>86</v>
      </c>
      <c r="AZ1712" t="s">
        <v>86</v>
      </c>
      <c r="BA1712" t="s">
        <v>86</v>
      </c>
      <c r="BB1712" t="s">
        <v>86</v>
      </c>
      <c r="BC1712" t="s">
        <v>86</v>
      </c>
      <c r="BD1712" t="s">
        <v>86</v>
      </c>
      <c r="BE1712" t="s">
        <v>86</v>
      </c>
    </row>
    <row r="1713" spans="1:57" x14ac:dyDescent="0.45">
      <c r="A1713" t="s">
        <v>3682</v>
      </c>
      <c r="B1713" t="s">
        <v>77</v>
      </c>
      <c r="C1713" t="s">
        <v>3683</v>
      </c>
      <c r="D1713" t="s">
        <v>79</v>
      </c>
      <c r="E1713" s="2" t="str">
        <f>HYPERLINK("capsilon://?command=openfolder&amp;siteaddress=FAM.docvelocity-na8.net&amp;folderid=FX6AC527B5-2FED-E3BD-ED2E-2BDBE139A12A","FX220213067")</f>
        <v>FX220213067</v>
      </c>
      <c r="F1713" t="s">
        <v>80</v>
      </c>
      <c r="G1713" t="s">
        <v>80</v>
      </c>
      <c r="H1713" t="s">
        <v>81</v>
      </c>
      <c r="I1713" t="s">
        <v>3684</v>
      </c>
      <c r="J1713">
        <v>0</v>
      </c>
      <c r="K1713" t="s">
        <v>83</v>
      </c>
      <c r="L1713" t="s">
        <v>84</v>
      </c>
      <c r="M1713" t="s">
        <v>85</v>
      </c>
      <c r="N1713">
        <v>1</v>
      </c>
      <c r="O1713" s="1">
        <v>44622.574236111112</v>
      </c>
      <c r="P1713" s="1">
        <v>44622.608715277776</v>
      </c>
      <c r="Q1713">
        <v>2587</v>
      </c>
      <c r="R1713">
        <v>392</v>
      </c>
      <c r="S1713" t="b">
        <v>0</v>
      </c>
      <c r="T1713" t="s">
        <v>86</v>
      </c>
      <c r="U1713" t="b">
        <v>0</v>
      </c>
      <c r="V1713" t="s">
        <v>87</v>
      </c>
      <c r="W1713" s="1">
        <v>44622.608715277776</v>
      </c>
      <c r="X1713">
        <v>95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21</v>
      </c>
      <c r="AF1713">
        <v>0</v>
      </c>
      <c r="AG1713">
        <v>2</v>
      </c>
      <c r="AH1713" t="s">
        <v>86</v>
      </c>
      <c r="AI1713" t="s">
        <v>86</v>
      </c>
      <c r="AJ1713" t="s">
        <v>86</v>
      </c>
      <c r="AK1713" t="s">
        <v>86</v>
      </c>
      <c r="AL1713" t="s">
        <v>86</v>
      </c>
      <c r="AM1713" t="s">
        <v>86</v>
      </c>
      <c r="AN1713" t="s">
        <v>86</v>
      </c>
      <c r="AO1713" t="s">
        <v>86</v>
      </c>
      <c r="AP1713" t="s">
        <v>86</v>
      </c>
      <c r="AQ1713" t="s">
        <v>86</v>
      </c>
      <c r="AR1713" t="s">
        <v>86</v>
      </c>
      <c r="AS1713" t="s">
        <v>86</v>
      </c>
      <c r="AT1713" t="s">
        <v>86</v>
      </c>
      <c r="AU1713" t="s">
        <v>86</v>
      </c>
      <c r="AV1713" t="s">
        <v>86</v>
      </c>
      <c r="AW1713" t="s">
        <v>86</v>
      </c>
      <c r="AX1713" t="s">
        <v>86</v>
      </c>
      <c r="AY1713" t="s">
        <v>86</v>
      </c>
      <c r="AZ1713" t="s">
        <v>86</v>
      </c>
      <c r="BA1713" t="s">
        <v>86</v>
      </c>
      <c r="BB1713" t="s">
        <v>86</v>
      </c>
      <c r="BC1713" t="s">
        <v>86</v>
      </c>
      <c r="BD1713" t="s">
        <v>86</v>
      </c>
      <c r="BE1713" t="s">
        <v>86</v>
      </c>
    </row>
    <row r="1714" spans="1:57" x14ac:dyDescent="0.45">
      <c r="A1714" t="s">
        <v>3685</v>
      </c>
      <c r="B1714" t="s">
        <v>77</v>
      </c>
      <c r="C1714" t="s">
        <v>3686</v>
      </c>
      <c r="D1714" t="s">
        <v>79</v>
      </c>
      <c r="E1714" s="2" t="str">
        <f>HYPERLINK("capsilon://?command=openfolder&amp;siteaddress=FAM.docvelocity-na8.net&amp;folderid=FX416B17EF-8DA0-9025-290C-6FC4F9C1BA53","FX22039909")</f>
        <v>FX22039909</v>
      </c>
      <c r="F1714" t="s">
        <v>80</v>
      </c>
      <c r="G1714" t="s">
        <v>80</v>
      </c>
      <c r="H1714" t="s">
        <v>81</v>
      </c>
      <c r="I1714" t="s">
        <v>3687</v>
      </c>
      <c r="J1714">
        <v>66</v>
      </c>
      <c r="K1714" t="s">
        <v>83</v>
      </c>
      <c r="L1714" t="s">
        <v>84</v>
      </c>
      <c r="M1714" t="s">
        <v>85</v>
      </c>
      <c r="N1714">
        <v>2</v>
      </c>
      <c r="O1714" s="1">
        <v>44642.685520833336</v>
      </c>
      <c r="P1714" s="1">
        <v>44642.708807870367</v>
      </c>
      <c r="Q1714">
        <v>1343</v>
      </c>
      <c r="R1714">
        <v>669</v>
      </c>
      <c r="S1714" t="b">
        <v>0</v>
      </c>
      <c r="T1714" t="s">
        <v>86</v>
      </c>
      <c r="U1714" t="b">
        <v>0</v>
      </c>
      <c r="V1714" t="s">
        <v>3652</v>
      </c>
      <c r="W1714" s="1">
        <v>44642.693287037036</v>
      </c>
      <c r="X1714">
        <v>596</v>
      </c>
      <c r="Y1714">
        <v>54</v>
      </c>
      <c r="Z1714">
        <v>0</v>
      </c>
      <c r="AA1714">
        <v>54</v>
      </c>
      <c r="AB1714">
        <v>0</v>
      </c>
      <c r="AC1714">
        <v>3</v>
      </c>
      <c r="AD1714">
        <v>12</v>
      </c>
      <c r="AE1714">
        <v>0</v>
      </c>
      <c r="AF1714">
        <v>0</v>
      </c>
      <c r="AG1714">
        <v>0</v>
      </c>
      <c r="AH1714" t="s">
        <v>122</v>
      </c>
      <c r="AI1714" s="1">
        <v>44642.708807870367</v>
      </c>
      <c r="AJ1714">
        <v>73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12</v>
      </c>
      <c r="AQ1714">
        <v>0</v>
      </c>
      <c r="AR1714">
        <v>0</v>
      </c>
      <c r="AS1714">
        <v>0</v>
      </c>
      <c r="AT1714" t="s">
        <v>86</v>
      </c>
      <c r="AU1714" t="s">
        <v>86</v>
      </c>
      <c r="AV1714" t="s">
        <v>86</v>
      </c>
      <c r="AW1714" t="s">
        <v>86</v>
      </c>
      <c r="AX1714" t="s">
        <v>86</v>
      </c>
      <c r="AY1714" t="s">
        <v>86</v>
      </c>
      <c r="AZ1714" t="s">
        <v>86</v>
      </c>
      <c r="BA1714" t="s">
        <v>86</v>
      </c>
      <c r="BB1714" t="s">
        <v>86</v>
      </c>
      <c r="BC1714" t="s">
        <v>86</v>
      </c>
      <c r="BD1714" t="s">
        <v>86</v>
      </c>
      <c r="BE1714" t="s">
        <v>86</v>
      </c>
    </row>
    <row r="1715" spans="1:57" x14ac:dyDescent="0.45">
      <c r="A1715" t="s">
        <v>3688</v>
      </c>
      <c r="B1715" t="s">
        <v>77</v>
      </c>
      <c r="C1715" t="s">
        <v>3562</v>
      </c>
      <c r="D1715" t="s">
        <v>79</v>
      </c>
      <c r="E1715" s="2" t="str">
        <f>HYPERLINK("capsilon://?command=openfolder&amp;siteaddress=FAM.docvelocity-na8.net&amp;folderid=FX595234CD-4758-1564-8F45-7EA6744F61C7","FX22039934")</f>
        <v>FX22039934</v>
      </c>
      <c r="F1715" t="s">
        <v>80</v>
      </c>
      <c r="G1715" t="s">
        <v>80</v>
      </c>
      <c r="H1715" t="s">
        <v>81</v>
      </c>
      <c r="I1715" t="s">
        <v>3689</v>
      </c>
      <c r="J1715">
        <v>28</v>
      </c>
      <c r="K1715" t="s">
        <v>83</v>
      </c>
      <c r="L1715" t="s">
        <v>84</v>
      </c>
      <c r="M1715" t="s">
        <v>85</v>
      </c>
      <c r="N1715">
        <v>2</v>
      </c>
      <c r="O1715" s="1">
        <v>44642.687152777777</v>
      </c>
      <c r="P1715" s="1">
        <v>44642.70952546296</v>
      </c>
      <c r="Q1715">
        <v>1618</v>
      </c>
      <c r="R1715">
        <v>315</v>
      </c>
      <c r="S1715" t="b">
        <v>0</v>
      </c>
      <c r="T1715" t="s">
        <v>86</v>
      </c>
      <c r="U1715" t="b">
        <v>0</v>
      </c>
      <c r="V1715" t="s">
        <v>2086</v>
      </c>
      <c r="W1715" s="1">
        <v>44642.69222222222</v>
      </c>
      <c r="X1715">
        <v>254</v>
      </c>
      <c r="Y1715">
        <v>21</v>
      </c>
      <c r="Z1715">
        <v>0</v>
      </c>
      <c r="AA1715">
        <v>21</v>
      </c>
      <c r="AB1715">
        <v>0</v>
      </c>
      <c r="AC1715">
        <v>3</v>
      </c>
      <c r="AD1715">
        <v>7</v>
      </c>
      <c r="AE1715">
        <v>0</v>
      </c>
      <c r="AF1715">
        <v>0</v>
      </c>
      <c r="AG1715">
        <v>0</v>
      </c>
      <c r="AH1715" t="s">
        <v>122</v>
      </c>
      <c r="AI1715" s="1">
        <v>44642.70952546296</v>
      </c>
      <c r="AJ1715">
        <v>61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7</v>
      </c>
      <c r="AQ1715">
        <v>0</v>
      </c>
      <c r="AR1715">
        <v>0</v>
      </c>
      <c r="AS1715">
        <v>0</v>
      </c>
      <c r="AT1715" t="s">
        <v>86</v>
      </c>
      <c r="AU1715" t="s">
        <v>86</v>
      </c>
      <c r="AV1715" t="s">
        <v>86</v>
      </c>
      <c r="AW1715" t="s">
        <v>86</v>
      </c>
      <c r="AX1715" t="s">
        <v>86</v>
      </c>
      <c r="AY1715" t="s">
        <v>86</v>
      </c>
      <c r="AZ1715" t="s">
        <v>86</v>
      </c>
      <c r="BA1715" t="s">
        <v>86</v>
      </c>
      <c r="BB1715" t="s">
        <v>86</v>
      </c>
      <c r="BC1715" t="s">
        <v>86</v>
      </c>
      <c r="BD1715" t="s">
        <v>86</v>
      </c>
      <c r="BE1715" t="s">
        <v>86</v>
      </c>
    </row>
    <row r="1716" spans="1:57" x14ac:dyDescent="0.45">
      <c r="A1716" t="s">
        <v>3690</v>
      </c>
      <c r="B1716" t="s">
        <v>77</v>
      </c>
      <c r="C1716" t="s">
        <v>3683</v>
      </c>
      <c r="D1716" t="s">
        <v>79</v>
      </c>
      <c r="E1716" s="2" t="str">
        <f>HYPERLINK("capsilon://?command=openfolder&amp;siteaddress=FAM.docvelocity-na8.net&amp;folderid=FX6AC527B5-2FED-E3BD-ED2E-2BDBE139A12A","FX220213067")</f>
        <v>FX220213067</v>
      </c>
      <c r="F1716" t="s">
        <v>80</v>
      </c>
      <c r="G1716" t="s">
        <v>80</v>
      </c>
      <c r="H1716" t="s">
        <v>81</v>
      </c>
      <c r="I1716" t="s">
        <v>3691</v>
      </c>
      <c r="J1716">
        <v>0</v>
      </c>
      <c r="K1716" t="s">
        <v>83</v>
      </c>
      <c r="L1716" t="s">
        <v>84</v>
      </c>
      <c r="M1716" t="s">
        <v>85</v>
      </c>
      <c r="N1716">
        <v>1</v>
      </c>
      <c r="O1716" s="1">
        <v>44622.574270833335</v>
      </c>
      <c r="P1716" s="1">
        <v>44622.609537037039</v>
      </c>
      <c r="Q1716">
        <v>2721</v>
      </c>
      <c r="R1716">
        <v>326</v>
      </c>
      <c r="S1716" t="b">
        <v>0</v>
      </c>
      <c r="T1716" t="s">
        <v>86</v>
      </c>
      <c r="U1716" t="b">
        <v>0</v>
      </c>
      <c r="V1716" t="s">
        <v>87</v>
      </c>
      <c r="W1716" s="1">
        <v>44622.609537037039</v>
      </c>
      <c r="X1716">
        <v>70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21</v>
      </c>
      <c r="AF1716">
        <v>0</v>
      </c>
      <c r="AG1716">
        <v>2</v>
      </c>
      <c r="AH1716" t="s">
        <v>86</v>
      </c>
      <c r="AI1716" t="s">
        <v>86</v>
      </c>
      <c r="AJ1716" t="s">
        <v>86</v>
      </c>
      <c r="AK1716" t="s">
        <v>86</v>
      </c>
      <c r="AL1716" t="s">
        <v>86</v>
      </c>
      <c r="AM1716" t="s">
        <v>86</v>
      </c>
      <c r="AN1716" t="s">
        <v>86</v>
      </c>
      <c r="AO1716" t="s">
        <v>86</v>
      </c>
      <c r="AP1716" t="s">
        <v>86</v>
      </c>
      <c r="AQ1716" t="s">
        <v>86</v>
      </c>
      <c r="AR1716" t="s">
        <v>86</v>
      </c>
      <c r="AS1716" t="s">
        <v>86</v>
      </c>
      <c r="AT1716" t="s">
        <v>86</v>
      </c>
      <c r="AU1716" t="s">
        <v>86</v>
      </c>
      <c r="AV1716" t="s">
        <v>86</v>
      </c>
      <c r="AW1716" t="s">
        <v>86</v>
      </c>
      <c r="AX1716" t="s">
        <v>86</v>
      </c>
      <c r="AY1716" t="s">
        <v>86</v>
      </c>
      <c r="AZ1716" t="s">
        <v>86</v>
      </c>
      <c r="BA1716" t="s">
        <v>86</v>
      </c>
      <c r="BB1716" t="s">
        <v>86</v>
      </c>
      <c r="BC1716" t="s">
        <v>86</v>
      </c>
      <c r="BD1716" t="s">
        <v>86</v>
      </c>
      <c r="BE1716" t="s">
        <v>86</v>
      </c>
    </row>
    <row r="1717" spans="1:57" x14ac:dyDescent="0.45">
      <c r="A1717" t="s">
        <v>3692</v>
      </c>
      <c r="B1717" t="s">
        <v>77</v>
      </c>
      <c r="C1717" t="s">
        <v>1183</v>
      </c>
      <c r="D1717" t="s">
        <v>79</v>
      </c>
      <c r="E1717" s="2" t="str">
        <f>HYPERLINK("capsilon://?command=openfolder&amp;siteaddress=FAM.docvelocity-na8.net&amp;folderid=FXAE3F5E47-5C59-F353-BD8B-85EAB67ACF9B","FX22027728")</f>
        <v>FX22027728</v>
      </c>
      <c r="F1717" t="s">
        <v>80</v>
      </c>
      <c r="G1717" t="s">
        <v>80</v>
      </c>
      <c r="H1717" t="s">
        <v>81</v>
      </c>
      <c r="I1717" t="s">
        <v>3677</v>
      </c>
      <c r="J1717">
        <v>820</v>
      </c>
      <c r="K1717" t="s">
        <v>83</v>
      </c>
      <c r="L1717" t="s">
        <v>84</v>
      </c>
      <c r="M1717" t="s">
        <v>85</v>
      </c>
      <c r="N1717">
        <v>2</v>
      </c>
      <c r="O1717" s="1">
        <v>44642.687326388892</v>
      </c>
      <c r="P1717" s="1">
        <v>44643.136770833335</v>
      </c>
      <c r="Q1717">
        <v>31873</v>
      </c>
      <c r="R1717">
        <v>6959</v>
      </c>
      <c r="S1717" t="b">
        <v>0</v>
      </c>
      <c r="T1717" t="s">
        <v>86</v>
      </c>
      <c r="U1717" t="b">
        <v>1</v>
      </c>
      <c r="V1717" t="s">
        <v>1825</v>
      </c>
      <c r="W1717" s="1">
        <v>44642.757685185185</v>
      </c>
      <c r="X1717">
        <v>5248</v>
      </c>
      <c r="Y1717">
        <v>634</v>
      </c>
      <c r="Z1717">
        <v>0</v>
      </c>
      <c r="AA1717">
        <v>634</v>
      </c>
      <c r="AB1717">
        <v>144</v>
      </c>
      <c r="AC1717">
        <v>46</v>
      </c>
      <c r="AD1717">
        <v>186</v>
      </c>
      <c r="AE1717">
        <v>0</v>
      </c>
      <c r="AF1717">
        <v>0</v>
      </c>
      <c r="AG1717">
        <v>0</v>
      </c>
      <c r="AH1717" t="s">
        <v>448</v>
      </c>
      <c r="AI1717" s="1">
        <v>44643.136770833335</v>
      </c>
      <c r="AJ1717">
        <v>1353</v>
      </c>
      <c r="AK1717">
        <v>6</v>
      </c>
      <c r="AL1717">
        <v>0</v>
      </c>
      <c r="AM1717">
        <v>6</v>
      </c>
      <c r="AN1717">
        <v>144</v>
      </c>
      <c r="AO1717">
        <v>5</v>
      </c>
      <c r="AP1717">
        <v>180</v>
      </c>
      <c r="AQ1717">
        <v>0</v>
      </c>
      <c r="AR1717">
        <v>0</v>
      </c>
      <c r="AS1717">
        <v>0</v>
      </c>
      <c r="AT1717" t="s">
        <v>86</v>
      </c>
      <c r="AU1717" t="s">
        <v>86</v>
      </c>
      <c r="AV1717" t="s">
        <v>86</v>
      </c>
      <c r="AW1717" t="s">
        <v>86</v>
      </c>
      <c r="AX1717" t="s">
        <v>86</v>
      </c>
      <c r="AY1717" t="s">
        <v>86</v>
      </c>
      <c r="AZ1717" t="s">
        <v>86</v>
      </c>
      <c r="BA1717" t="s">
        <v>86</v>
      </c>
      <c r="BB1717" t="s">
        <v>86</v>
      </c>
      <c r="BC1717" t="s">
        <v>86</v>
      </c>
      <c r="BD1717" t="s">
        <v>86</v>
      </c>
      <c r="BE1717" t="s">
        <v>86</v>
      </c>
    </row>
    <row r="1718" spans="1:57" x14ac:dyDescent="0.45">
      <c r="A1718" t="s">
        <v>3693</v>
      </c>
      <c r="B1718" t="s">
        <v>77</v>
      </c>
      <c r="C1718" t="s">
        <v>3562</v>
      </c>
      <c r="D1718" t="s">
        <v>79</v>
      </c>
      <c r="E1718" s="2" t="str">
        <f>HYPERLINK("capsilon://?command=openfolder&amp;siteaddress=FAM.docvelocity-na8.net&amp;folderid=FX595234CD-4758-1564-8F45-7EA6744F61C7","FX22039934")</f>
        <v>FX22039934</v>
      </c>
      <c r="F1718" t="s">
        <v>80</v>
      </c>
      <c r="G1718" t="s">
        <v>80</v>
      </c>
      <c r="H1718" t="s">
        <v>81</v>
      </c>
      <c r="I1718" t="s">
        <v>3694</v>
      </c>
      <c r="J1718">
        <v>28</v>
      </c>
      <c r="K1718" t="s">
        <v>83</v>
      </c>
      <c r="L1718" t="s">
        <v>84</v>
      </c>
      <c r="M1718" t="s">
        <v>85</v>
      </c>
      <c r="N1718">
        <v>2</v>
      </c>
      <c r="O1718" s="1">
        <v>44642.687361111108</v>
      </c>
      <c r="P1718" s="1">
        <v>44642.710104166668</v>
      </c>
      <c r="Q1718">
        <v>1712</v>
      </c>
      <c r="R1718">
        <v>253</v>
      </c>
      <c r="S1718" t="b">
        <v>0</v>
      </c>
      <c r="T1718" t="s">
        <v>86</v>
      </c>
      <c r="U1718" t="b">
        <v>0</v>
      </c>
      <c r="V1718" t="s">
        <v>2086</v>
      </c>
      <c r="W1718" s="1">
        <v>44642.694178240738</v>
      </c>
      <c r="X1718">
        <v>168</v>
      </c>
      <c r="Y1718">
        <v>21</v>
      </c>
      <c r="Z1718">
        <v>0</v>
      </c>
      <c r="AA1718">
        <v>21</v>
      </c>
      <c r="AB1718">
        <v>0</v>
      </c>
      <c r="AC1718">
        <v>1</v>
      </c>
      <c r="AD1718">
        <v>7</v>
      </c>
      <c r="AE1718">
        <v>0</v>
      </c>
      <c r="AF1718">
        <v>0</v>
      </c>
      <c r="AG1718">
        <v>0</v>
      </c>
      <c r="AH1718" t="s">
        <v>122</v>
      </c>
      <c r="AI1718" s="1">
        <v>44642.710104166668</v>
      </c>
      <c r="AJ1718">
        <v>49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7</v>
      </c>
      <c r="AQ1718">
        <v>0</v>
      </c>
      <c r="AR1718">
        <v>0</v>
      </c>
      <c r="AS1718">
        <v>0</v>
      </c>
      <c r="AT1718" t="s">
        <v>86</v>
      </c>
      <c r="AU1718" t="s">
        <v>86</v>
      </c>
      <c r="AV1718" t="s">
        <v>86</v>
      </c>
      <c r="AW1718" t="s">
        <v>86</v>
      </c>
      <c r="AX1718" t="s">
        <v>86</v>
      </c>
      <c r="AY1718" t="s">
        <v>86</v>
      </c>
      <c r="AZ1718" t="s">
        <v>86</v>
      </c>
      <c r="BA1718" t="s">
        <v>86</v>
      </c>
      <c r="BB1718" t="s">
        <v>86</v>
      </c>
      <c r="BC1718" t="s">
        <v>86</v>
      </c>
      <c r="BD1718" t="s">
        <v>86</v>
      </c>
      <c r="BE1718" t="s">
        <v>86</v>
      </c>
    </row>
    <row r="1719" spans="1:57" x14ac:dyDescent="0.45">
      <c r="A1719" t="s">
        <v>3695</v>
      </c>
      <c r="B1719" t="s">
        <v>77</v>
      </c>
      <c r="C1719" t="s">
        <v>3562</v>
      </c>
      <c r="D1719" t="s">
        <v>79</v>
      </c>
      <c r="E1719" s="2" t="str">
        <f>HYPERLINK("capsilon://?command=openfolder&amp;siteaddress=FAM.docvelocity-na8.net&amp;folderid=FX595234CD-4758-1564-8F45-7EA6744F61C7","FX22039934")</f>
        <v>FX22039934</v>
      </c>
      <c r="F1719" t="s">
        <v>80</v>
      </c>
      <c r="G1719" t="s">
        <v>80</v>
      </c>
      <c r="H1719" t="s">
        <v>81</v>
      </c>
      <c r="I1719" t="s">
        <v>3696</v>
      </c>
      <c r="J1719">
        <v>28</v>
      </c>
      <c r="K1719" t="s">
        <v>83</v>
      </c>
      <c r="L1719" t="s">
        <v>84</v>
      </c>
      <c r="M1719" t="s">
        <v>85</v>
      </c>
      <c r="N1719">
        <v>2</v>
      </c>
      <c r="O1719" s="1">
        <v>44642.687615740739</v>
      </c>
      <c r="P1719" s="1">
        <v>44642.710694444446</v>
      </c>
      <c r="Q1719">
        <v>1786</v>
      </c>
      <c r="R1719">
        <v>208</v>
      </c>
      <c r="S1719" t="b">
        <v>0</v>
      </c>
      <c r="T1719" t="s">
        <v>86</v>
      </c>
      <c r="U1719" t="b">
        <v>0</v>
      </c>
      <c r="V1719" t="s">
        <v>815</v>
      </c>
      <c r="W1719" s="1">
        <v>44642.692152777781</v>
      </c>
      <c r="X1719">
        <v>157</v>
      </c>
      <c r="Y1719">
        <v>21</v>
      </c>
      <c r="Z1719">
        <v>0</v>
      </c>
      <c r="AA1719">
        <v>21</v>
      </c>
      <c r="AB1719">
        <v>0</v>
      </c>
      <c r="AC1719">
        <v>1</v>
      </c>
      <c r="AD1719">
        <v>7</v>
      </c>
      <c r="AE1719">
        <v>0</v>
      </c>
      <c r="AF1719">
        <v>0</v>
      </c>
      <c r="AG1719">
        <v>0</v>
      </c>
      <c r="AH1719" t="s">
        <v>122</v>
      </c>
      <c r="AI1719" s="1">
        <v>44642.710694444446</v>
      </c>
      <c r="AJ1719">
        <v>51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7</v>
      </c>
      <c r="AQ1719">
        <v>0</v>
      </c>
      <c r="AR1719">
        <v>0</v>
      </c>
      <c r="AS1719">
        <v>0</v>
      </c>
      <c r="AT1719" t="s">
        <v>86</v>
      </c>
      <c r="AU1719" t="s">
        <v>86</v>
      </c>
      <c r="AV1719" t="s">
        <v>86</v>
      </c>
      <c r="AW1719" t="s">
        <v>86</v>
      </c>
      <c r="AX1719" t="s">
        <v>86</v>
      </c>
      <c r="AY1719" t="s">
        <v>86</v>
      </c>
      <c r="AZ1719" t="s">
        <v>86</v>
      </c>
      <c r="BA1719" t="s">
        <v>86</v>
      </c>
      <c r="BB1719" t="s">
        <v>86</v>
      </c>
      <c r="BC1719" t="s">
        <v>86</v>
      </c>
      <c r="BD1719" t="s">
        <v>86</v>
      </c>
      <c r="BE1719" t="s">
        <v>86</v>
      </c>
    </row>
    <row r="1720" spans="1:57" x14ac:dyDescent="0.45">
      <c r="A1720" t="s">
        <v>3697</v>
      </c>
      <c r="B1720" t="s">
        <v>77</v>
      </c>
      <c r="C1720" t="s">
        <v>3562</v>
      </c>
      <c r="D1720" t="s">
        <v>79</v>
      </c>
      <c r="E1720" s="2" t="str">
        <f>HYPERLINK("capsilon://?command=openfolder&amp;siteaddress=FAM.docvelocity-na8.net&amp;folderid=FX595234CD-4758-1564-8F45-7EA6744F61C7","FX22039934")</f>
        <v>FX22039934</v>
      </c>
      <c r="F1720" t="s">
        <v>80</v>
      </c>
      <c r="G1720" t="s">
        <v>80</v>
      </c>
      <c r="H1720" t="s">
        <v>81</v>
      </c>
      <c r="I1720" t="s">
        <v>3698</v>
      </c>
      <c r="J1720">
        <v>43</v>
      </c>
      <c r="K1720" t="s">
        <v>83</v>
      </c>
      <c r="L1720" t="s">
        <v>84</v>
      </c>
      <c r="M1720" t="s">
        <v>85</v>
      </c>
      <c r="N1720">
        <v>2</v>
      </c>
      <c r="O1720" s="1">
        <v>44642.688148148147</v>
      </c>
      <c r="P1720" s="1">
        <v>44642.711643518516</v>
      </c>
      <c r="Q1720">
        <v>1800</v>
      </c>
      <c r="R1720">
        <v>230</v>
      </c>
      <c r="S1720" t="b">
        <v>0</v>
      </c>
      <c r="T1720" t="s">
        <v>86</v>
      </c>
      <c r="U1720" t="b">
        <v>0</v>
      </c>
      <c r="V1720" t="s">
        <v>815</v>
      </c>
      <c r="W1720" s="1">
        <v>44642.694085648145</v>
      </c>
      <c r="X1720">
        <v>149</v>
      </c>
      <c r="Y1720">
        <v>38</v>
      </c>
      <c r="Z1720">
        <v>0</v>
      </c>
      <c r="AA1720">
        <v>38</v>
      </c>
      <c r="AB1720">
        <v>0</v>
      </c>
      <c r="AC1720">
        <v>5</v>
      </c>
      <c r="AD1720">
        <v>5</v>
      </c>
      <c r="AE1720">
        <v>0</v>
      </c>
      <c r="AF1720">
        <v>0</v>
      </c>
      <c r="AG1720">
        <v>0</v>
      </c>
      <c r="AH1720" t="s">
        <v>122</v>
      </c>
      <c r="AI1720" s="1">
        <v>44642.711643518516</v>
      </c>
      <c r="AJ1720">
        <v>81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5</v>
      </c>
      <c r="AQ1720">
        <v>0</v>
      </c>
      <c r="AR1720">
        <v>0</v>
      </c>
      <c r="AS1720">
        <v>0</v>
      </c>
      <c r="AT1720" t="s">
        <v>86</v>
      </c>
      <c r="AU1720" t="s">
        <v>86</v>
      </c>
      <c r="AV1720" t="s">
        <v>86</v>
      </c>
      <c r="AW1720" t="s">
        <v>86</v>
      </c>
      <c r="AX1720" t="s">
        <v>86</v>
      </c>
      <c r="AY1720" t="s">
        <v>86</v>
      </c>
      <c r="AZ1720" t="s">
        <v>86</v>
      </c>
      <c r="BA1720" t="s">
        <v>86</v>
      </c>
      <c r="BB1720" t="s">
        <v>86</v>
      </c>
      <c r="BC1720" t="s">
        <v>86</v>
      </c>
      <c r="BD1720" t="s">
        <v>86</v>
      </c>
      <c r="BE1720" t="s">
        <v>86</v>
      </c>
    </row>
    <row r="1721" spans="1:57" x14ac:dyDescent="0.45">
      <c r="A1721" t="s">
        <v>3699</v>
      </c>
      <c r="B1721" t="s">
        <v>77</v>
      </c>
      <c r="C1721" t="s">
        <v>3683</v>
      </c>
      <c r="D1721" t="s">
        <v>79</v>
      </c>
      <c r="E1721" s="2" t="str">
        <f>HYPERLINK("capsilon://?command=openfolder&amp;siteaddress=FAM.docvelocity-na8.net&amp;folderid=FX6AC527B5-2FED-E3BD-ED2E-2BDBE139A12A","FX220213067")</f>
        <v>FX220213067</v>
      </c>
      <c r="F1721" t="s">
        <v>80</v>
      </c>
      <c r="G1721" t="s">
        <v>80</v>
      </c>
      <c r="H1721" t="s">
        <v>81</v>
      </c>
      <c r="I1721" t="s">
        <v>3700</v>
      </c>
      <c r="J1721">
        <v>0</v>
      </c>
      <c r="K1721" t="s">
        <v>83</v>
      </c>
      <c r="L1721" t="s">
        <v>84</v>
      </c>
      <c r="M1721" t="s">
        <v>85</v>
      </c>
      <c r="N1721">
        <v>2</v>
      </c>
      <c r="O1721" s="1">
        <v>44622.574999999997</v>
      </c>
      <c r="P1721" s="1">
        <v>44623.270729166667</v>
      </c>
      <c r="Q1721">
        <v>59339</v>
      </c>
      <c r="R1721">
        <v>772</v>
      </c>
      <c r="S1721" t="b">
        <v>0</v>
      </c>
      <c r="T1721" t="s">
        <v>86</v>
      </c>
      <c r="U1721" t="b">
        <v>0</v>
      </c>
      <c r="V1721" t="s">
        <v>139</v>
      </c>
      <c r="W1721" s="1">
        <v>44622.583912037036</v>
      </c>
      <c r="X1721">
        <v>362</v>
      </c>
      <c r="Y1721">
        <v>45</v>
      </c>
      <c r="Z1721">
        <v>0</v>
      </c>
      <c r="AA1721">
        <v>45</v>
      </c>
      <c r="AB1721">
        <v>0</v>
      </c>
      <c r="AC1721">
        <v>7</v>
      </c>
      <c r="AD1721">
        <v>-45</v>
      </c>
      <c r="AE1721">
        <v>0</v>
      </c>
      <c r="AF1721">
        <v>0</v>
      </c>
      <c r="AG1721">
        <v>0</v>
      </c>
      <c r="AH1721" t="s">
        <v>284</v>
      </c>
      <c r="AI1721" s="1">
        <v>44623.270729166667</v>
      </c>
      <c r="AJ1721">
        <v>396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-45</v>
      </c>
      <c r="AQ1721">
        <v>0</v>
      </c>
      <c r="AR1721">
        <v>0</v>
      </c>
      <c r="AS1721">
        <v>0</v>
      </c>
      <c r="AT1721" t="s">
        <v>86</v>
      </c>
      <c r="AU1721" t="s">
        <v>86</v>
      </c>
      <c r="AV1721" t="s">
        <v>86</v>
      </c>
      <c r="AW1721" t="s">
        <v>86</v>
      </c>
      <c r="AX1721" t="s">
        <v>86</v>
      </c>
      <c r="AY1721" t="s">
        <v>86</v>
      </c>
      <c r="AZ1721" t="s">
        <v>86</v>
      </c>
      <c r="BA1721" t="s">
        <v>86</v>
      </c>
      <c r="BB1721" t="s">
        <v>86</v>
      </c>
      <c r="BC1721" t="s">
        <v>86</v>
      </c>
      <c r="BD1721" t="s">
        <v>86</v>
      </c>
      <c r="BE1721" t="s">
        <v>86</v>
      </c>
    </row>
    <row r="1722" spans="1:57" x14ac:dyDescent="0.45">
      <c r="A1722" t="s">
        <v>3701</v>
      </c>
      <c r="B1722" t="s">
        <v>77</v>
      </c>
      <c r="C1722" t="s">
        <v>3683</v>
      </c>
      <c r="D1722" t="s">
        <v>79</v>
      </c>
      <c r="E1722" s="2" t="str">
        <f>HYPERLINK("capsilon://?command=openfolder&amp;siteaddress=FAM.docvelocity-na8.net&amp;folderid=FX6AC527B5-2FED-E3BD-ED2E-2BDBE139A12A","FX220213067")</f>
        <v>FX220213067</v>
      </c>
      <c r="F1722" t="s">
        <v>80</v>
      </c>
      <c r="G1722" t="s">
        <v>80</v>
      </c>
      <c r="H1722" t="s">
        <v>81</v>
      </c>
      <c r="I1722" t="s">
        <v>3702</v>
      </c>
      <c r="J1722">
        <v>0</v>
      </c>
      <c r="K1722" t="s">
        <v>83</v>
      </c>
      <c r="L1722" t="s">
        <v>84</v>
      </c>
      <c r="M1722" t="s">
        <v>85</v>
      </c>
      <c r="N1722">
        <v>2</v>
      </c>
      <c r="O1722" s="1">
        <v>44622.575127314813</v>
      </c>
      <c r="P1722" s="1">
        <v>44623.275949074072</v>
      </c>
      <c r="Q1722">
        <v>59844</v>
      </c>
      <c r="R1722">
        <v>707</v>
      </c>
      <c r="S1722" t="b">
        <v>0</v>
      </c>
      <c r="T1722" t="s">
        <v>86</v>
      </c>
      <c r="U1722" t="b">
        <v>0</v>
      </c>
      <c r="V1722" t="s">
        <v>91</v>
      </c>
      <c r="W1722" s="1">
        <v>44622.583935185183</v>
      </c>
      <c r="X1722">
        <v>329</v>
      </c>
      <c r="Y1722">
        <v>45</v>
      </c>
      <c r="Z1722">
        <v>0</v>
      </c>
      <c r="AA1722">
        <v>45</v>
      </c>
      <c r="AB1722">
        <v>0</v>
      </c>
      <c r="AC1722">
        <v>28</v>
      </c>
      <c r="AD1722">
        <v>-45</v>
      </c>
      <c r="AE1722">
        <v>0</v>
      </c>
      <c r="AF1722">
        <v>0</v>
      </c>
      <c r="AG1722">
        <v>0</v>
      </c>
      <c r="AH1722" t="s">
        <v>284</v>
      </c>
      <c r="AI1722" s="1">
        <v>44623.275949074072</v>
      </c>
      <c r="AJ1722">
        <v>363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-45</v>
      </c>
      <c r="AQ1722">
        <v>0</v>
      </c>
      <c r="AR1722">
        <v>0</v>
      </c>
      <c r="AS1722">
        <v>0</v>
      </c>
      <c r="AT1722" t="s">
        <v>86</v>
      </c>
      <c r="AU1722" t="s">
        <v>86</v>
      </c>
      <c r="AV1722" t="s">
        <v>86</v>
      </c>
      <c r="AW1722" t="s">
        <v>86</v>
      </c>
      <c r="AX1722" t="s">
        <v>86</v>
      </c>
      <c r="AY1722" t="s">
        <v>86</v>
      </c>
      <c r="AZ1722" t="s">
        <v>86</v>
      </c>
      <c r="BA1722" t="s">
        <v>86</v>
      </c>
      <c r="BB1722" t="s">
        <v>86</v>
      </c>
      <c r="BC1722" t="s">
        <v>86</v>
      </c>
      <c r="BD1722" t="s">
        <v>86</v>
      </c>
      <c r="BE1722" t="s">
        <v>86</v>
      </c>
    </row>
    <row r="1723" spans="1:57" x14ac:dyDescent="0.45">
      <c r="A1723" t="s">
        <v>3703</v>
      </c>
      <c r="B1723" t="s">
        <v>77</v>
      </c>
      <c r="C1723" t="s">
        <v>3680</v>
      </c>
      <c r="D1723" t="s">
        <v>79</v>
      </c>
      <c r="E1723" s="2" t="str">
        <f>HYPERLINK("capsilon://?command=openfolder&amp;siteaddress=FAM.docvelocity-na8.net&amp;folderid=FXC2AC4462-A2B3-69E9-004E-E0CEDC3650FC","FX22031719")</f>
        <v>FX22031719</v>
      </c>
      <c r="F1723" t="s">
        <v>80</v>
      </c>
      <c r="G1723" t="s">
        <v>80</v>
      </c>
      <c r="H1723" t="s">
        <v>81</v>
      </c>
      <c r="I1723" t="s">
        <v>3681</v>
      </c>
      <c r="J1723">
        <v>876</v>
      </c>
      <c r="K1723" t="s">
        <v>83</v>
      </c>
      <c r="L1723" t="s">
        <v>84</v>
      </c>
      <c r="M1723" t="s">
        <v>85</v>
      </c>
      <c r="N1723">
        <v>2</v>
      </c>
      <c r="O1723" s="1">
        <v>44642.691377314812</v>
      </c>
      <c r="P1723" s="1">
        <v>44643.180925925924</v>
      </c>
      <c r="Q1723">
        <v>35607</v>
      </c>
      <c r="R1723">
        <v>6690</v>
      </c>
      <c r="S1723" t="b">
        <v>0</v>
      </c>
      <c r="T1723" t="s">
        <v>86</v>
      </c>
      <c r="U1723" t="b">
        <v>1</v>
      </c>
      <c r="V1723" t="s">
        <v>3652</v>
      </c>
      <c r="W1723" s="1">
        <v>44642.748530092591</v>
      </c>
      <c r="X1723">
        <v>3749</v>
      </c>
      <c r="Y1723">
        <v>352</v>
      </c>
      <c r="Z1723">
        <v>0</v>
      </c>
      <c r="AA1723">
        <v>352</v>
      </c>
      <c r="AB1723">
        <v>428</v>
      </c>
      <c r="AC1723">
        <v>14</v>
      </c>
      <c r="AD1723">
        <v>524</v>
      </c>
      <c r="AE1723">
        <v>0</v>
      </c>
      <c r="AF1723">
        <v>0</v>
      </c>
      <c r="AG1723">
        <v>0</v>
      </c>
      <c r="AH1723" t="s">
        <v>200</v>
      </c>
      <c r="AI1723" s="1">
        <v>44643.180925925924</v>
      </c>
      <c r="AJ1723">
        <v>2107</v>
      </c>
      <c r="AK1723">
        <v>2</v>
      </c>
      <c r="AL1723">
        <v>0</v>
      </c>
      <c r="AM1723">
        <v>2</v>
      </c>
      <c r="AN1723">
        <v>428</v>
      </c>
      <c r="AO1723">
        <v>1</v>
      </c>
      <c r="AP1723">
        <v>522</v>
      </c>
      <c r="AQ1723">
        <v>0</v>
      </c>
      <c r="AR1723">
        <v>0</v>
      </c>
      <c r="AS1723">
        <v>0</v>
      </c>
      <c r="AT1723" t="s">
        <v>86</v>
      </c>
      <c r="AU1723" t="s">
        <v>86</v>
      </c>
      <c r="AV1723" t="s">
        <v>86</v>
      </c>
      <c r="AW1723" t="s">
        <v>86</v>
      </c>
      <c r="AX1723" t="s">
        <v>86</v>
      </c>
      <c r="AY1723" t="s">
        <v>86</v>
      </c>
      <c r="AZ1723" t="s">
        <v>86</v>
      </c>
      <c r="BA1723" t="s">
        <v>86</v>
      </c>
      <c r="BB1723" t="s">
        <v>86</v>
      </c>
      <c r="BC1723" t="s">
        <v>86</v>
      </c>
      <c r="BD1723" t="s">
        <v>86</v>
      </c>
      <c r="BE1723" t="s">
        <v>86</v>
      </c>
    </row>
    <row r="1724" spans="1:57" x14ac:dyDescent="0.45">
      <c r="A1724" t="s">
        <v>3704</v>
      </c>
      <c r="B1724" t="s">
        <v>77</v>
      </c>
      <c r="C1724" t="s">
        <v>3526</v>
      </c>
      <c r="D1724" t="s">
        <v>79</v>
      </c>
      <c r="E1724" s="2" t="str">
        <f>HYPERLINK("capsilon://?command=openfolder&amp;siteaddress=FAM.docvelocity-na8.net&amp;folderid=FX589CBCA8-674F-0877-877D-73D91F9884CD","FX22039247")</f>
        <v>FX22039247</v>
      </c>
      <c r="F1724" t="s">
        <v>80</v>
      </c>
      <c r="G1724" t="s">
        <v>80</v>
      </c>
      <c r="H1724" t="s">
        <v>81</v>
      </c>
      <c r="I1724" t="s">
        <v>3705</v>
      </c>
      <c r="J1724">
        <v>0</v>
      </c>
      <c r="K1724" t="s">
        <v>83</v>
      </c>
      <c r="L1724" t="s">
        <v>84</v>
      </c>
      <c r="M1724" t="s">
        <v>85</v>
      </c>
      <c r="N1724">
        <v>2</v>
      </c>
      <c r="O1724" s="1">
        <v>44642.691412037035</v>
      </c>
      <c r="P1724" s="1">
        <v>44642.711967592593</v>
      </c>
      <c r="Q1724">
        <v>1578</v>
      </c>
      <c r="R1724">
        <v>198</v>
      </c>
      <c r="S1724" t="b">
        <v>0</v>
      </c>
      <c r="T1724" t="s">
        <v>86</v>
      </c>
      <c r="U1724" t="b">
        <v>0</v>
      </c>
      <c r="V1724" t="s">
        <v>3652</v>
      </c>
      <c r="W1724" s="1">
        <v>44642.6952662037</v>
      </c>
      <c r="X1724">
        <v>170</v>
      </c>
      <c r="Y1724">
        <v>9</v>
      </c>
      <c r="Z1724">
        <v>0</v>
      </c>
      <c r="AA1724">
        <v>9</v>
      </c>
      <c r="AB1724">
        <v>0</v>
      </c>
      <c r="AC1724">
        <v>3</v>
      </c>
      <c r="AD1724">
        <v>-9</v>
      </c>
      <c r="AE1724">
        <v>0</v>
      </c>
      <c r="AF1724">
        <v>0</v>
      </c>
      <c r="AG1724">
        <v>0</v>
      </c>
      <c r="AH1724" t="s">
        <v>122</v>
      </c>
      <c r="AI1724" s="1">
        <v>44642.711967592593</v>
      </c>
      <c r="AJ1724">
        <v>28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-9</v>
      </c>
      <c r="AQ1724">
        <v>0</v>
      </c>
      <c r="AR1724">
        <v>0</v>
      </c>
      <c r="AS1724">
        <v>0</v>
      </c>
      <c r="AT1724" t="s">
        <v>86</v>
      </c>
      <c r="AU1724" t="s">
        <v>86</v>
      </c>
      <c r="AV1724" t="s">
        <v>86</v>
      </c>
      <c r="AW1724" t="s">
        <v>86</v>
      </c>
      <c r="AX1724" t="s">
        <v>86</v>
      </c>
      <c r="AY1724" t="s">
        <v>86</v>
      </c>
      <c r="AZ1724" t="s">
        <v>86</v>
      </c>
      <c r="BA1724" t="s">
        <v>86</v>
      </c>
      <c r="BB1724" t="s">
        <v>86</v>
      </c>
      <c r="BC1724" t="s">
        <v>86</v>
      </c>
      <c r="BD1724" t="s">
        <v>86</v>
      </c>
      <c r="BE1724" t="s">
        <v>86</v>
      </c>
    </row>
    <row r="1725" spans="1:57" x14ac:dyDescent="0.45">
      <c r="A1725" t="s">
        <v>3706</v>
      </c>
      <c r="B1725" t="s">
        <v>77</v>
      </c>
      <c r="C1725" t="s">
        <v>3683</v>
      </c>
      <c r="D1725" t="s">
        <v>79</v>
      </c>
      <c r="E1725" s="2" t="str">
        <f>HYPERLINK("capsilon://?command=openfolder&amp;siteaddress=FAM.docvelocity-na8.net&amp;folderid=FX6AC527B5-2FED-E3BD-ED2E-2BDBE139A12A","FX220213067")</f>
        <v>FX220213067</v>
      </c>
      <c r="F1725" t="s">
        <v>80</v>
      </c>
      <c r="G1725" t="s">
        <v>80</v>
      </c>
      <c r="H1725" t="s">
        <v>81</v>
      </c>
      <c r="I1725" t="s">
        <v>3707</v>
      </c>
      <c r="J1725">
        <v>0</v>
      </c>
      <c r="K1725" t="s">
        <v>83</v>
      </c>
      <c r="L1725" t="s">
        <v>84</v>
      </c>
      <c r="M1725" t="s">
        <v>85</v>
      </c>
      <c r="N1725">
        <v>2</v>
      </c>
      <c r="O1725" s="1">
        <v>44622.575624999998</v>
      </c>
      <c r="P1725" s="1">
        <v>44623.274675925924</v>
      </c>
      <c r="Q1725">
        <v>59810</v>
      </c>
      <c r="R1725">
        <v>588</v>
      </c>
      <c r="S1725" t="b">
        <v>0</v>
      </c>
      <c r="T1725" t="s">
        <v>86</v>
      </c>
      <c r="U1725" t="b">
        <v>0</v>
      </c>
      <c r="V1725" t="s">
        <v>152</v>
      </c>
      <c r="W1725" s="1">
        <v>44622.586041666669</v>
      </c>
      <c r="X1725">
        <v>430</v>
      </c>
      <c r="Y1725">
        <v>45</v>
      </c>
      <c r="Z1725">
        <v>0</v>
      </c>
      <c r="AA1725">
        <v>45</v>
      </c>
      <c r="AB1725">
        <v>0</v>
      </c>
      <c r="AC1725">
        <v>33</v>
      </c>
      <c r="AD1725">
        <v>-45</v>
      </c>
      <c r="AE1725">
        <v>0</v>
      </c>
      <c r="AF1725">
        <v>0</v>
      </c>
      <c r="AG1725">
        <v>0</v>
      </c>
      <c r="AH1725" t="s">
        <v>257</v>
      </c>
      <c r="AI1725" s="1">
        <v>44623.274675925924</v>
      </c>
      <c r="AJ1725">
        <v>158</v>
      </c>
      <c r="AK1725">
        <v>1</v>
      </c>
      <c r="AL1725">
        <v>0</v>
      </c>
      <c r="AM1725">
        <v>1</v>
      </c>
      <c r="AN1725">
        <v>0</v>
      </c>
      <c r="AO1725">
        <v>0</v>
      </c>
      <c r="AP1725">
        <v>-46</v>
      </c>
      <c r="AQ1725">
        <v>0</v>
      </c>
      <c r="AR1725">
        <v>0</v>
      </c>
      <c r="AS1725">
        <v>0</v>
      </c>
      <c r="AT1725" t="s">
        <v>86</v>
      </c>
      <c r="AU1725" t="s">
        <v>86</v>
      </c>
      <c r="AV1725" t="s">
        <v>86</v>
      </c>
      <c r="AW1725" t="s">
        <v>86</v>
      </c>
      <c r="AX1725" t="s">
        <v>86</v>
      </c>
      <c r="AY1725" t="s">
        <v>86</v>
      </c>
      <c r="AZ1725" t="s">
        <v>86</v>
      </c>
      <c r="BA1725" t="s">
        <v>86</v>
      </c>
      <c r="BB1725" t="s">
        <v>86</v>
      </c>
      <c r="BC1725" t="s">
        <v>86</v>
      </c>
      <c r="BD1725" t="s">
        <v>86</v>
      </c>
      <c r="BE1725" t="s">
        <v>86</v>
      </c>
    </row>
    <row r="1726" spans="1:57" x14ac:dyDescent="0.45">
      <c r="A1726" t="s">
        <v>3708</v>
      </c>
      <c r="B1726" t="s">
        <v>77</v>
      </c>
      <c r="C1726" t="s">
        <v>3683</v>
      </c>
      <c r="D1726" t="s">
        <v>79</v>
      </c>
      <c r="E1726" s="2" t="str">
        <f>HYPERLINK("capsilon://?command=openfolder&amp;siteaddress=FAM.docvelocity-na8.net&amp;folderid=FX6AC527B5-2FED-E3BD-ED2E-2BDBE139A12A","FX220213067")</f>
        <v>FX220213067</v>
      </c>
      <c r="F1726" t="s">
        <v>80</v>
      </c>
      <c r="G1726" t="s">
        <v>80</v>
      </c>
      <c r="H1726" t="s">
        <v>81</v>
      </c>
      <c r="I1726" t="s">
        <v>3709</v>
      </c>
      <c r="J1726">
        <v>0</v>
      </c>
      <c r="K1726" t="s">
        <v>83</v>
      </c>
      <c r="L1726" t="s">
        <v>84</v>
      </c>
      <c r="M1726" t="s">
        <v>85</v>
      </c>
      <c r="N1726">
        <v>2</v>
      </c>
      <c r="O1726" s="1">
        <v>44622.576018518521</v>
      </c>
      <c r="P1726" s="1">
        <v>44623.276805555557</v>
      </c>
      <c r="Q1726">
        <v>59748</v>
      </c>
      <c r="R1726">
        <v>800</v>
      </c>
      <c r="S1726" t="b">
        <v>0</v>
      </c>
      <c r="T1726" t="s">
        <v>86</v>
      </c>
      <c r="U1726" t="b">
        <v>0</v>
      </c>
      <c r="V1726" t="s">
        <v>118</v>
      </c>
      <c r="W1726" s="1">
        <v>44622.589745370373</v>
      </c>
      <c r="X1726">
        <v>617</v>
      </c>
      <c r="Y1726">
        <v>50</v>
      </c>
      <c r="Z1726">
        <v>0</v>
      </c>
      <c r="AA1726">
        <v>50</v>
      </c>
      <c r="AB1726">
        <v>0</v>
      </c>
      <c r="AC1726">
        <v>10</v>
      </c>
      <c r="AD1726">
        <v>-50</v>
      </c>
      <c r="AE1726">
        <v>0</v>
      </c>
      <c r="AF1726">
        <v>0</v>
      </c>
      <c r="AG1726">
        <v>0</v>
      </c>
      <c r="AH1726" t="s">
        <v>257</v>
      </c>
      <c r="AI1726" s="1">
        <v>44623.276805555557</v>
      </c>
      <c r="AJ1726">
        <v>183</v>
      </c>
      <c r="AK1726">
        <v>2</v>
      </c>
      <c r="AL1726">
        <v>0</v>
      </c>
      <c r="AM1726">
        <v>2</v>
      </c>
      <c r="AN1726">
        <v>0</v>
      </c>
      <c r="AO1726">
        <v>1</v>
      </c>
      <c r="AP1726">
        <v>-52</v>
      </c>
      <c r="AQ1726">
        <v>0</v>
      </c>
      <c r="AR1726">
        <v>0</v>
      </c>
      <c r="AS1726">
        <v>0</v>
      </c>
      <c r="AT1726" t="s">
        <v>86</v>
      </c>
      <c r="AU1726" t="s">
        <v>86</v>
      </c>
      <c r="AV1726" t="s">
        <v>86</v>
      </c>
      <c r="AW1726" t="s">
        <v>86</v>
      </c>
      <c r="AX1726" t="s">
        <v>86</v>
      </c>
      <c r="AY1726" t="s">
        <v>86</v>
      </c>
      <c r="AZ1726" t="s">
        <v>86</v>
      </c>
      <c r="BA1726" t="s">
        <v>86</v>
      </c>
      <c r="BB1726" t="s">
        <v>86</v>
      </c>
      <c r="BC1726" t="s">
        <v>86</v>
      </c>
      <c r="BD1726" t="s">
        <v>86</v>
      </c>
      <c r="BE1726" t="s">
        <v>86</v>
      </c>
    </row>
    <row r="1727" spans="1:57" x14ac:dyDescent="0.45">
      <c r="A1727" t="s">
        <v>3710</v>
      </c>
      <c r="B1727" t="s">
        <v>77</v>
      </c>
      <c r="C1727" t="s">
        <v>3711</v>
      </c>
      <c r="D1727" t="s">
        <v>79</v>
      </c>
      <c r="E1727" s="2" t="str">
        <f>HYPERLINK("capsilon://?command=openfolder&amp;siteaddress=FAM.docvelocity-na8.net&amp;folderid=FXDA86FAA7-E812-05E6-C19A-12ACE8F95790","FX22039892")</f>
        <v>FX22039892</v>
      </c>
      <c r="F1727" t="s">
        <v>80</v>
      </c>
      <c r="G1727" t="s">
        <v>80</v>
      </c>
      <c r="H1727" t="s">
        <v>81</v>
      </c>
      <c r="I1727" t="s">
        <v>3712</v>
      </c>
      <c r="J1727">
        <v>417</v>
      </c>
      <c r="K1727" t="s">
        <v>83</v>
      </c>
      <c r="L1727" t="s">
        <v>84</v>
      </c>
      <c r="M1727" t="s">
        <v>85</v>
      </c>
      <c r="N1727">
        <v>1</v>
      </c>
      <c r="O1727" s="1">
        <v>44642.698148148149</v>
      </c>
      <c r="P1727" s="1">
        <v>44642.707256944443</v>
      </c>
      <c r="Q1727">
        <v>392</v>
      </c>
      <c r="R1727">
        <v>395</v>
      </c>
      <c r="S1727" t="b">
        <v>0</v>
      </c>
      <c r="T1727" t="s">
        <v>86</v>
      </c>
      <c r="U1727" t="b">
        <v>0</v>
      </c>
      <c r="V1727" t="s">
        <v>815</v>
      </c>
      <c r="W1727" s="1">
        <v>44642.707256944443</v>
      </c>
      <c r="X1727">
        <v>371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417</v>
      </c>
      <c r="AE1727">
        <v>400</v>
      </c>
      <c r="AF1727">
        <v>0</v>
      </c>
      <c r="AG1727">
        <v>14</v>
      </c>
      <c r="AH1727" t="s">
        <v>86</v>
      </c>
      <c r="AI1727" t="s">
        <v>86</v>
      </c>
      <c r="AJ1727" t="s">
        <v>86</v>
      </c>
      <c r="AK1727" t="s">
        <v>86</v>
      </c>
      <c r="AL1727" t="s">
        <v>86</v>
      </c>
      <c r="AM1727" t="s">
        <v>86</v>
      </c>
      <c r="AN1727" t="s">
        <v>86</v>
      </c>
      <c r="AO1727" t="s">
        <v>86</v>
      </c>
      <c r="AP1727" t="s">
        <v>86</v>
      </c>
      <c r="AQ1727" t="s">
        <v>86</v>
      </c>
      <c r="AR1727" t="s">
        <v>86</v>
      </c>
      <c r="AS1727" t="s">
        <v>86</v>
      </c>
      <c r="AT1727" t="s">
        <v>86</v>
      </c>
      <c r="AU1727" t="s">
        <v>86</v>
      </c>
      <c r="AV1727" t="s">
        <v>86</v>
      </c>
      <c r="AW1727" t="s">
        <v>86</v>
      </c>
      <c r="AX1727" t="s">
        <v>86</v>
      </c>
      <c r="AY1727" t="s">
        <v>86</v>
      </c>
      <c r="AZ1727" t="s">
        <v>86</v>
      </c>
      <c r="BA1727" t="s">
        <v>86</v>
      </c>
      <c r="BB1727" t="s">
        <v>86</v>
      </c>
      <c r="BC1727" t="s">
        <v>86</v>
      </c>
      <c r="BD1727" t="s">
        <v>86</v>
      </c>
      <c r="BE1727" t="s">
        <v>86</v>
      </c>
    </row>
    <row r="1728" spans="1:57" x14ac:dyDescent="0.45">
      <c r="A1728" t="s">
        <v>3713</v>
      </c>
      <c r="B1728" t="s">
        <v>77</v>
      </c>
      <c r="C1728" t="s">
        <v>3643</v>
      </c>
      <c r="D1728" t="s">
        <v>79</v>
      </c>
      <c r="E1728" s="2" t="str">
        <f>HYPERLINK("capsilon://?command=openfolder&amp;siteaddress=FAM.docvelocity-na8.net&amp;folderid=FX928E26A4-AB18-8958-571C-BD1ED972C012","FX22038328")</f>
        <v>FX22038328</v>
      </c>
      <c r="F1728" t="s">
        <v>80</v>
      </c>
      <c r="G1728" t="s">
        <v>80</v>
      </c>
      <c r="H1728" t="s">
        <v>81</v>
      </c>
      <c r="I1728" t="s">
        <v>3714</v>
      </c>
      <c r="J1728">
        <v>0</v>
      </c>
      <c r="K1728" t="s">
        <v>83</v>
      </c>
      <c r="L1728" t="s">
        <v>84</v>
      </c>
      <c r="M1728" t="s">
        <v>85</v>
      </c>
      <c r="N1728">
        <v>2</v>
      </c>
      <c r="O1728" s="1">
        <v>44642.698877314811</v>
      </c>
      <c r="P1728" s="1">
        <v>44642.716539351852</v>
      </c>
      <c r="Q1728">
        <v>281</v>
      </c>
      <c r="R1728">
        <v>1245</v>
      </c>
      <c r="S1728" t="b">
        <v>0</v>
      </c>
      <c r="T1728" t="s">
        <v>86</v>
      </c>
      <c r="U1728" t="b">
        <v>0</v>
      </c>
      <c r="V1728" t="s">
        <v>202</v>
      </c>
      <c r="W1728" s="1">
        <v>44642.715810185182</v>
      </c>
      <c r="X1728">
        <v>1191</v>
      </c>
      <c r="Y1728">
        <v>37</v>
      </c>
      <c r="Z1728">
        <v>0</v>
      </c>
      <c r="AA1728">
        <v>37</v>
      </c>
      <c r="AB1728">
        <v>0</v>
      </c>
      <c r="AC1728">
        <v>30</v>
      </c>
      <c r="AD1728">
        <v>-37</v>
      </c>
      <c r="AE1728">
        <v>0</v>
      </c>
      <c r="AF1728">
        <v>0</v>
      </c>
      <c r="AG1728">
        <v>0</v>
      </c>
      <c r="AH1728" t="s">
        <v>122</v>
      </c>
      <c r="AI1728" s="1">
        <v>44642.716539351852</v>
      </c>
      <c r="AJ1728">
        <v>54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-37</v>
      </c>
      <c r="AQ1728">
        <v>0</v>
      </c>
      <c r="AR1728">
        <v>0</v>
      </c>
      <c r="AS1728">
        <v>0</v>
      </c>
      <c r="AT1728" t="s">
        <v>86</v>
      </c>
      <c r="AU1728" t="s">
        <v>86</v>
      </c>
      <c r="AV1728" t="s">
        <v>86</v>
      </c>
      <c r="AW1728" t="s">
        <v>86</v>
      </c>
      <c r="AX1728" t="s">
        <v>86</v>
      </c>
      <c r="AY1728" t="s">
        <v>86</v>
      </c>
      <c r="AZ1728" t="s">
        <v>86</v>
      </c>
      <c r="BA1728" t="s">
        <v>86</v>
      </c>
      <c r="BB1728" t="s">
        <v>86</v>
      </c>
      <c r="BC1728" t="s">
        <v>86</v>
      </c>
      <c r="BD1728" t="s">
        <v>86</v>
      </c>
      <c r="BE1728" t="s">
        <v>86</v>
      </c>
    </row>
    <row r="1729" spans="1:57" x14ac:dyDescent="0.45">
      <c r="A1729" t="s">
        <v>3715</v>
      </c>
      <c r="B1729" t="s">
        <v>77</v>
      </c>
      <c r="C1729" t="s">
        <v>3716</v>
      </c>
      <c r="D1729" t="s">
        <v>79</v>
      </c>
      <c r="E1729" s="2" t="str">
        <f>HYPERLINK("capsilon://?command=openfolder&amp;siteaddress=FAM.docvelocity-na8.net&amp;folderid=FX7EC7A5C4-6E89-4BD8-27A9-96D0DFFA1BEB","FX22039432")</f>
        <v>FX22039432</v>
      </c>
      <c r="F1729" t="s">
        <v>80</v>
      </c>
      <c r="G1729" t="s">
        <v>80</v>
      </c>
      <c r="H1729" t="s">
        <v>81</v>
      </c>
      <c r="I1729" t="s">
        <v>3717</v>
      </c>
      <c r="J1729">
        <v>119</v>
      </c>
      <c r="K1729" t="s">
        <v>83</v>
      </c>
      <c r="L1729" t="s">
        <v>84</v>
      </c>
      <c r="M1729" t="s">
        <v>85</v>
      </c>
      <c r="N1729">
        <v>2</v>
      </c>
      <c r="O1729" s="1">
        <v>44642.702546296299</v>
      </c>
      <c r="P1729" s="1">
        <v>44642.714201388888</v>
      </c>
      <c r="Q1729">
        <v>433</v>
      </c>
      <c r="R1729">
        <v>574</v>
      </c>
      <c r="S1729" t="b">
        <v>0</v>
      </c>
      <c r="T1729" t="s">
        <v>86</v>
      </c>
      <c r="U1729" t="b">
        <v>0</v>
      </c>
      <c r="V1729" t="s">
        <v>2088</v>
      </c>
      <c r="W1729" s="1">
        <v>44642.709780092591</v>
      </c>
      <c r="X1729">
        <v>382</v>
      </c>
      <c r="Y1729">
        <v>100</v>
      </c>
      <c r="Z1729">
        <v>0</v>
      </c>
      <c r="AA1729">
        <v>100</v>
      </c>
      <c r="AB1729">
        <v>0</v>
      </c>
      <c r="AC1729">
        <v>12</v>
      </c>
      <c r="AD1729">
        <v>19</v>
      </c>
      <c r="AE1729">
        <v>0</v>
      </c>
      <c r="AF1729">
        <v>0</v>
      </c>
      <c r="AG1729">
        <v>0</v>
      </c>
      <c r="AH1729" t="s">
        <v>122</v>
      </c>
      <c r="AI1729" s="1">
        <v>44642.714201388888</v>
      </c>
      <c r="AJ1729">
        <v>192</v>
      </c>
      <c r="AK1729">
        <v>2</v>
      </c>
      <c r="AL1729">
        <v>0</v>
      </c>
      <c r="AM1729">
        <v>2</v>
      </c>
      <c r="AN1729">
        <v>0</v>
      </c>
      <c r="AO1729">
        <v>1</v>
      </c>
      <c r="AP1729">
        <v>17</v>
      </c>
      <c r="AQ1729">
        <v>0</v>
      </c>
      <c r="AR1729">
        <v>0</v>
      </c>
      <c r="AS1729">
        <v>0</v>
      </c>
      <c r="AT1729" t="s">
        <v>86</v>
      </c>
      <c r="AU1729" t="s">
        <v>86</v>
      </c>
      <c r="AV1729" t="s">
        <v>86</v>
      </c>
      <c r="AW1729" t="s">
        <v>86</v>
      </c>
      <c r="AX1729" t="s">
        <v>86</v>
      </c>
      <c r="AY1729" t="s">
        <v>86</v>
      </c>
      <c r="AZ1729" t="s">
        <v>86</v>
      </c>
      <c r="BA1729" t="s">
        <v>86</v>
      </c>
      <c r="BB1729" t="s">
        <v>86</v>
      </c>
      <c r="BC1729" t="s">
        <v>86</v>
      </c>
      <c r="BD1729" t="s">
        <v>86</v>
      </c>
      <c r="BE1729" t="s">
        <v>86</v>
      </c>
    </row>
    <row r="1730" spans="1:57" x14ac:dyDescent="0.45">
      <c r="A1730" t="s">
        <v>3718</v>
      </c>
      <c r="B1730" t="s">
        <v>77</v>
      </c>
      <c r="C1730" t="s">
        <v>3536</v>
      </c>
      <c r="D1730" t="s">
        <v>79</v>
      </c>
      <c r="E1730" s="2" t="str">
        <f>HYPERLINK("capsilon://?command=openfolder&amp;siteaddress=FAM.docvelocity-na8.net&amp;folderid=FXB907E664-911C-110D-272C-40B3C47DDA28","FX22039298")</f>
        <v>FX22039298</v>
      </c>
      <c r="F1730" t="s">
        <v>80</v>
      </c>
      <c r="G1730" t="s">
        <v>80</v>
      </c>
      <c r="H1730" t="s">
        <v>81</v>
      </c>
      <c r="I1730" t="s">
        <v>3719</v>
      </c>
      <c r="J1730">
        <v>28</v>
      </c>
      <c r="K1730" t="s">
        <v>83</v>
      </c>
      <c r="L1730" t="s">
        <v>84</v>
      </c>
      <c r="M1730" t="s">
        <v>85</v>
      </c>
      <c r="N1730">
        <v>2</v>
      </c>
      <c r="O1730" s="1">
        <v>44642.703541666669</v>
      </c>
      <c r="P1730" s="1">
        <v>44642.714826388888</v>
      </c>
      <c r="Q1730">
        <v>662</v>
      </c>
      <c r="R1730">
        <v>313</v>
      </c>
      <c r="S1730" t="b">
        <v>0</v>
      </c>
      <c r="T1730" t="s">
        <v>86</v>
      </c>
      <c r="U1730" t="b">
        <v>0</v>
      </c>
      <c r="V1730" t="s">
        <v>1825</v>
      </c>
      <c r="W1730" s="1">
        <v>44642.709097222221</v>
      </c>
      <c r="X1730">
        <v>260</v>
      </c>
      <c r="Y1730">
        <v>21</v>
      </c>
      <c r="Z1730">
        <v>0</v>
      </c>
      <c r="AA1730">
        <v>21</v>
      </c>
      <c r="AB1730">
        <v>0</v>
      </c>
      <c r="AC1730">
        <v>1</v>
      </c>
      <c r="AD1730">
        <v>7</v>
      </c>
      <c r="AE1730">
        <v>0</v>
      </c>
      <c r="AF1730">
        <v>0</v>
      </c>
      <c r="AG1730">
        <v>0</v>
      </c>
      <c r="AH1730" t="s">
        <v>122</v>
      </c>
      <c r="AI1730" s="1">
        <v>44642.714826388888</v>
      </c>
      <c r="AJ1730">
        <v>53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7</v>
      </c>
      <c r="AQ1730">
        <v>0</v>
      </c>
      <c r="AR1730">
        <v>0</v>
      </c>
      <c r="AS1730">
        <v>0</v>
      </c>
      <c r="AT1730" t="s">
        <v>86</v>
      </c>
      <c r="AU1730" t="s">
        <v>86</v>
      </c>
      <c r="AV1730" t="s">
        <v>86</v>
      </c>
      <c r="AW1730" t="s">
        <v>86</v>
      </c>
      <c r="AX1730" t="s">
        <v>86</v>
      </c>
      <c r="AY1730" t="s">
        <v>86</v>
      </c>
      <c r="AZ1730" t="s">
        <v>86</v>
      </c>
      <c r="BA1730" t="s">
        <v>86</v>
      </c>
      <c r="BB1730" t="s">
        <v>86</v>
      </c>
      <c r="BC1730" t="s">
        <v>86</v>
      </c>
      <c r="BD1730" t="s">
        <v>86</v>
      </c>
      <c r="BE1730" t="s">
        <v>86</v>
      </c>
    </row>
    <row r="1731" spans="1:57" x14ac:dyDescent="0.45">
      <c r="A1731" t="s">
        <v>3720</v>
      </c>
      <c r="B1731" t="s">
        <v>77</v>
      </c>
      <c r="C1731" t="s">
        <v>3536</v>
      </c>
      <c r="D1731" t="s">
        <v>79</v>
      </c>
      <c r="E1731" s="2" t="str">
        <f>HYPERLINK("capsilon://?command=openfolder&amp;siteaddress=FAM.docvelocity-na8.net&amp;folderid=FXB907E664-911C-110D-272C-40B3C47DDA28","FX22039298")</f>
        <v>FX22039298</v>
      </c>
      <c r="F1731" t="s">
        <v>80</v>
      </c>
      <c r="G1731" t="s">
        <v>80</v>
      </c>
      <c r="H1731" t="s">
        <v>81</v>
      </c>
      <c r="I1731" t="s">
        <v>3721</v>
      </c>
      <c r="J1731">
        <v>28</v>
      </c>
      <c r="K1731" t="s">
        <v>83</v>
      </c>
      <c r="L1731" t="s">
        <v>84</v>
      </c>
      <c r="M1731" t="s">
        <v>85</v>
      </c>
      <c r="N1731">
        <v>2</v>
      </c>
      <c r="O1731" s="1">
        <v>44642.703750000001</v>
      </c>
      <c r="P1731" s="1">
        <v>44642.715486111112</v>
      </c>
      <c r="Q1731">
        <v>878</v>
      </c>
      <c r="R1731">
        <v>136</v>
      </c>
      <c r="S1731" t="b">
        <v>0</v>
      </c>
      <c r="T1731" t="s">
        <v>86</v>
      </c>
      <c r="U1731" t="b">
        <v>0</v>
      </c>
      <c r="V1731" t="s">
        <v>815</v>
      </c>
      <c r="W1731" s="1">
        <v>44642.708194444444</v>
      </c>
      <c r="X1731">
        <v>80</v>
      </c>
      <c r="Y1731">
        <v>21</v>
      </c>
      <c r="Z1731">
        <v>0</v>
      </c>
      <c r="AA1731">
        <v>21</v>
      </c>
      <c r="AB1731">
        <v>0</v>
      </c>
      <c r="AC1731">
        <v>1</v>
      </c>
      <c r="AD1731">
        <v>7</v>
      </c>
      <c r="AE1731">
        <v>0</v>
      </c>
      <c r="AF1731">
        <v>0</v>
      </c>
      <c r="AG1731">
        <v>0</v>
      </c>
      <c r="AH1731" t="s">
        <v>122</v>
      </c>
      <c r="AI1731" s="1">
        <v>44642.715486111112</v>
      </c>
      <c r="AJ1731">
        <v>56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7</v>
      </c>
      <c r="AQ1731">
        <v>0</v>
      </c>
      <c r="AR1731">
        <v>0</v>
      </c>
      <c r="AS1731">
        <v>0</v>
      </c>
      <c r="AT1731" t="s">
        <v>86</v>
      </c>
      <c r="AU1731" t="s">
        <v>86</v>
      </c>
      <c r="AV1731" t="s">
        <v>86</v>
      </c>
      <c r="AW1731" t="s">
        <v>86</v>
      </c>
      <c r="AX1731" t="s">
        <v>86</v>
      </c>
      <c r="AY1731" t="s">
        <v>86</v>
      </c>
      <c r="AZ1731" t="s">
        <v>86</v>
      </c>
      <c r="BA1731" t="s">
        <v>86</v>
      </c>
      <c r="BB1731" t="s">
        <v>86</v>
      </c>
      <c r="BC1731" t="s">
        <v>86</v>
      </c>
      <c r="BD1731" t="s">
        <v>86</v>
      </c>
      <c r="BE1731" t="s">
        <v>86</v>
      </c>
    </row>
    <row r="1732" spans="1:57" x14ac:dyDescent="0.45">
      <c r="A1732" t="s">
        <v>3722</v>
      </c>
      <c r="B1732" t="s">
        <v>77</v>
      </c>
      <c r="C1732" t="s">
        <v>3536</v>
      </c>
      <c r="D1732" t="s">
        <v>79</v>
      </c>
      <c r="E1732" s="2" t="str">
        <f>HYPERLINK("capsilon://?command=openfolder&amp;siteaddress=FAM.docvelocity-na8.net&amp;folderid=FXB907E664-911C-110D-272C-40B3C47DDA28","FX22039298")</f>
        <v>FX22039298</v>
      </c>
      <c r="F1732" t="s">
        <v>80</v>
      </c>
      <c r="G1732" t="s">
        <v>80</v>
      </c>
      <c r="H1732" t="s">
        <v>81</v>
      </c>
      <c r="I1732" t="s">
        <v>3723</v>
      </c>
      <c r="J1732">
        <v>28</v>
      </c>
      <c r="K1732" t="s">
        <v>83</v>
      </c>
      <c r="L1732" t="s">
        <v>84</v>
      </c>
      <c r="M1732" t="s">
        <v>85</v>
      </c>
      <c r="N1732">
        <v>2</v>
      </c>
      <c r="O1732" s="1">
        <v>44642.70385416667</v>
      </c>
      <c r="P1732" s="1">
        <v>44642.715902777774</v>
      </c>
      <c r="Q1732">
        <v>770</v>
      </c>
      <c r="R1732">
        <v>271</v>
      </c>
      <c r="S1732" t="b">
        <v>0</v>
      </c>
      <c r="T1732" t="s">
        <v>86</v>
      </c>
      <c r="U1732" t="b">
        <v>0</v>
      </c>
      <c r="V1732" t="s">
        <v>815</v>
      </c>
      <c r="W1732" s="1">
        <v>44642.710995370369</v>
      </c>
      <c r="X1732">
        <v>236</v>
      </c>
      <c r="Y1732">
        <v>21</v>
      </c>
      <c r="Z1732">
        <v>0</v>
      </c>
      <c r="AA1732">
        <v>21</v>
      </c>
      <c r="AB1732">
        <v>0</v>
      </c>
      <c r="AC1732">
        <v>1</v>
      </c>
      <c r="AD1732">
        <v>7</v>
      </c>
      <c r="AE1732">
        <v>0</v>
      </c>
      <c r="AF1732">
        <v>0</v>
      </c>
      <c r="AG1732">
        <v>0</v>
      </c>
      <c r="AH1732" t="s">
        <v>122</v>
      </c>
      <c r="AI1732" s="1">
        <v>44642.715902777774</v>
      </c>
      <c r="AJ1732">
        <v>35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7</v>
      </c>
      <c r="AQ1732">
        <v>0</v>
      </c>
      <c r="AR1732">
        <v>0</v>
      </c>
      <c r="AS1732">
        <v>0</v>
      </c>
      <c r="AT1732" t="s">
        <v>86</v>
      </c>
      <c r="AU1732" t="s">
        <v>86</v>
      </c>
      <c r="AV1732" t="s">
        <v>86</v>
      </c>
      <c r="AW1732" t="s">
        <v>86</v>
      </c>
      <c r="AX1732" t="s">
        <v>86</v>
      </c>
      <c r="AY1732" t="s">
        <v>86</v>
      </c>
      <c r="AZ1732" t="s">
        <v>86</v>
      </c>
      <c r="BA1732" t="s">
        <v>86</v>
      </c>
      <c r="BB1732" t="s">
        <v>86</v>
      </c>
      <c r="BC1732" t="s">
        <v>86</v>
      </c>
      <c r="BD1732" t="s">
        <v>86</v>
      </c>
      <c r="BE1732" t="s">
        <v>86</v>
      </c>
    </row>
    <row r="1733" spans="1:57" x14ac:dyDescent="0.45">
      <c r="A1733" t="s">
        <v>3724</v>
      </c>
      <c r="B1733" t="s">
        <v>77</v>
      </c>
      <c r="C1733" t="s">
        <v>3536</v>
      </c>
      <c r="D1733" t="s">
        <v>79</v>
      </c>
      <c r="E1733" s="2" t="str">
        <f>HYPERLINK("capsilon://?command=openfolder&amp;siteaddress=FAM.docvelocity-na8.net&amp;folderid=FXB907E664-911C-110D-272C-40B3C47DDA28","FX22039298")</f>
        <v>FX22039298</v>
      </c>
      <c r="F1733" t="s">
        <v>80</v>
      </c>
      <c r="G1733" t="s">
        <v>80</v>
      </c>
      <c r="H1733" t="s">
        <v>81</v>
      </c>
      <c r="I1733" t="s">
        <v>3725</v>
      </c>
      <c r="J1733">
        <v>28</v>
      </c>
      <c r="K1733" t="s">
        <v>83</v>
      </c>
      <c r="L1733" t="s">
        <v>84</v>
      </c>
      <c r="M1733" t="s">
        <v>85</v>
      </c>
      <c r="N1733">
        <v>2</v>
      </c>
      <c r="O1733" s="1">
        <v>44642.703946759262</v>
      </c>
      <c r="P1733" s="1">
        <v>44642.717002314814</v>
      </c>
      <c r="Q1733">
        <v>1030</v>
      </c>
      <c r="R1733">
        <v>98</v>
      </c>
      <c r="S1733" t="b">
        <v>0</v>
      </c>
      <c r="T1733" t="s">
        <v>86</v>
      </c>
      <c r="U1733" t="b">
        <v>0</v>
      </c>
      <c r="V1733" t="s">
        <v>815</v>
      </c>
      <c r="W1733" s="1">
        <v>44642.711689814816</v>
      </c>
      <c r="X1733">
        <v>59</v>
      </c>
      <c r="Y1733">
        <v>21</v>
      </c>
      <c r="Z1733">
        <v>0</v>
      </c>
      <c r="AA1733">
        <v>21</v>
      </c>
      <c r="AB1733">
        <v>0</v>
      </c>
      <c r="AC1733">
        <v>1</v>
      </c>
      <c r="AD1733">
        <v>7</v>
      </c>
      <c r="AE1733">
        <v>0</v>
      </c>
      <c r="AF1733">
        <v>0</v>
      </c>
      <c r="AG1733">
        <v>0</v>
      </c>
      <c r="AH1733" t="s">
        <v>122</v>
      </c>
      <c r="AI1733" s="1">
        <v>44642.717002314814</v>
      </c>
      <c r="AJ1733">
        <v>39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7</v>
      </c>
      <c r="AQ1733">
        <v>0</v>
      </c>
      <c r="AR1733">
        <v>0</v>
      </c>
      <c r="AS1733">
        <v>0</v>
      </c>
      <c r="AT1733" t="s">
        <v>86</v>
      </c>
      <c r="AU1733" t="s">
        <v>86</v>
      </c>
      <c r="AV1733" t="s">
        <v>86</v>
      </c>
      <c r="AW1733" t="s">
        <v>86</v>
      </c>
      <c r="AX1733" t="s">
        <v>86</v>
      </c>
      <c r="AY1733" t="s">
        <v>86</v>
      </c>
      <c r="AZ1733" t="s">
        <v>86</v>
      </c>
      <c r="BA1733" t="s">
        <v>86</v>
      </c>
      <c r="BB1733" t="s">
        <v>86</v>
      </c>
      <c r="BC1733" t="s">
        <v>86</v>
      </c>
      <c r="BD1733" t="s">
        <v>86</v>
      </c>
      <c r="BE1733" t="s">
        <v>86</v>
      </c>
    </row>
    <row r="1734" spans="1:57" x14ac:dyDescent="0.45">
      <c r="A1734" t="s">
        <v>3726</v>
      </c>
      <c r="B1734" t="s">
        <v>77</v>
      </c>
      <c r="C1734" t="s">
        <v>3727</v>
      </c>
      <c r="D1734" t="s">
        <v>79</v>
      </c>
      <c r="E1734" s="2" t="str">
        <f>HYPERLINK("capsilon://?command=openfolder&amp;siteaddress=FAM.docvelocity-na8.net&amp;folderid=FXBD8A4F3B-C2EF-3DBC-D9FE-BFE1410FE4FB","FX22039870")</f>
        <v>FX22039870</v>
      </c>
      <c r="F1734" t="s">
        <v>80</v>
      </c>
      <c r="G1734" t="s">
        <v>80</v>
      </c>
      <c r="H1734" t="s">
        <v>81</v>
      </c>
      <c r="I1734" t="s">
        <v>3728</v>
      </c>
      <c r="J1734">
        <v>270</v>
      </c>
      <c r="K1734" t="s">
        <v>83</v>
      </c>
      <c r="L1734" t="s">
        <v>84</v>
      </c>
      <c r="M1734" t="s">
        <v>85</v>
      </c>
      <c r="N1734">
        <v>1</v>
      </c>
      <c r="O1734" s="1">
        <v>44642.706331018519</v>
      </c>
      <c r="P1734" s="1">
        <v>44642.759652777779</v>
      </c>
      <c r="Q1734">
        <v>3946</v>
      </c>
      <c r="R1734">
        <v>661</v>
      </c>
      <c r="S1734" t="b">
        <v>0</v>
      </c>
      <c r="T1734" t="s">
        <v>86</v>
      </c>
      <c r="U1734" t="b">
        <v>0</v>
      </c>
      <c r="V1734" t="s">
        <v>815</v>
      </c>
      <c r="W1734" s="1">
        <v>44642.759652777779</v>
      </c>
      <c r="X1734">
        <v>298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270</v>
      </c>
      <c r="AE1734">
        <v>239</v>
      </c>
      <c r="AF1734">
        <v>0</v>
      </c>
      <c r="AG1734">
        <v>5</v>
      </c>
      <c r="AH1734" t="s">
        <v>86</v>
      </c>
      <c r="AI1734" t="s">
        <v>86</v>
      </c>
      <c r="AJ1734" t="s">
        <v>86</v>
      </c>
      <c r="AK1734" t="s">
        <v>86</v>
      </c>
      <c r="AL1734" t="s">
        <v>86</v>
      </c>
      <c r="AM1734" t="s">
        <v>86</v>
      </c>
      <c r="AN1734" t="s">
        <v>86</v>
      </c>
      <c r="AO1734" t="s">
        <v>86</v>
      </c>
      <c r="AP1734" t="s">
        <v>86</v>
      </c>
      <c r="AQ1734" t="s">
        <v>86</v>
      </c>
      <c r="AR1734" t="s">
        <v>86</v>
      </c>
      <c r="AS1734" t="s">
        <v>86</v>
      </c>
      <c r="AT1734" t="s">
        <v>86</v>
      </c>
      <c r="AU1734" t="s">
        <v>86</v>
      </c>
      <c r="AV1734" t="s">
        <v>86</v>
      </c>
      <c r="AW1734" t="s">
        <v>86</v>
      </c>
      <c r="AX1734" t="s">
        <v>86</v>
      </c>
      <c r="AY1734" t="s">
        <v>86</v>
      </c>
      <c r="AZ1734" t="s">
        <v>86</v>
      </c>
      <c r="BA1734" t="s">
        <v>86</v>
      </c>
      <c r="BB1734" t="s">
        <v>86</v>
      </c>
      <c r="BC1734" t="s">
        <v>86</v>
      </c>
      <c r="BD1734" t="s">
        <v>86</v>
      </c>
      <c r="BE1734" t="s">
        <v>86</v>
      </c>
    </row>
    <row r="1735" spans="1:57" x14ac:dyDescent="0.45">
      <c r="A1735" t="s">
        <v>3729</v>
      </c>
      <c r="B1735" t="s">
        <v>77</v>
      </c>
      <c r="C1735" t="s">
        <v>3711</v>
      </c>
      <c r="D1735" t="s">
        <v>79</v>
      </c>
      <c r="E1735" s="2" t="str">
        <f>HYPERLINK("capsilon://?command=openfolder&amp;siteaddress=FAM.docvelocity-na8.net&amp;folderid=FXDA86FAA7-E812-05E6-C19A-12ACE8F95790","FX22039892")</f>
        <v>FX22039892</v>
      </c>
      <c r="F1735" t="s">
        <v>80</v>
      </c>
      <c r="G1735" t="s">
        <v>80</v>
      </c>
      <c r="H1735" t="s">
        <v>81</v>
      </c>
      <c r="I1735" t="s">
        <v>3712</v>
      </c>
      <c r="J1735">
        <v>685</v>
      </c>
      <c r="K1735" t="s">
        <v>83</v>
      </c>
      <c r="L1735" t="s">
        <v>84</v>
      </c>
      <c r="M1735" t="s">
        <v>85</v>
      </c>
      <c r="N1735">
        <v>2</v>
      </c>
      <c r="O1735" s="1">
        <v>44642.708182870374</v>
      </c>
      <c r="P1735" s="1">
        <v>44642.725266203706</v>
      </c>
      <c r="Q1735">
        <v>221</v>
      </c>
      <c r="R1735">
        <v>1255</v>
      </c>
      <c r="S1735" t="b">
        <v>0</v>
      </c>
      <c r="T1735" t="s">
        <v>86</v>
      </c>
      <c r="U1735" t="b">
        <v>1</v>
      </c>
      <c r="V1735" t="s">
        <v>2088</v>
      </c>
      <c r="W1735" s="1">
        <v>44642.719907407409</v>
      </c>
      <c r="X1735">
        <v>875</v>
      </c>
      <c r="Y1735">
        <v>282</v>
      </c>
      <c r="Z1735">
        <v>0</v>
      </c>
      <c r="AA1735">
        <v>282</v>
      </c>
      <c r="AB1735">
        <v>329</v>
      </c>
      <c r="AC1735">
        <v>6</v>
      </c>
      <c r="AD1735">
        <v>403</v>
      </c>
      <c r="AE1735">
        <v>0</v>
      </c>
      <c r="AF1735">
        <v>0</v>
      </c>
      <c r="AG1735">
        <v>0</v>
      </c>
      <c r="AH1735" t="s">
        <v>122</v>
      </c>
      <c r="AI1735" s="1">
        <v>44642.725266203706</v>
      </c>
      <c r="AJ1735">
        <v>375</v>
      </c>
      <c r="AK1735">
        <v>0</v>
      </c>
      <c r="AL1735">
        <v>0</v>
      </c>
      <c r="AM1735">
        <v>0</v>
      </c>
      <c r="AN1735">
        <v>329</v>
      </c>
      <c r="AO1735">
        <v>0</v>
      </c>
      <c r="AP1735">
        <v>403</v>
      </c>
      <c r="AQ1735">
        <v>0</v>
      </c>
      <c r="AR1735">
        <v>0</v>
      </c>
      <c r="AS1735">
        <v>0</v>
      </c>
      <c r="AT1735" t="s">
        <v>86</v>
      </c>
      <c r="AU1735" t="s">
        <v>86</v>
      </c>
      <c r="AV1735" t="s">
        <v>86</v>
      </c>
      <c r="AW1735" t="s">
        <v>86</v>
      </c>
      <c r="AX1735" t="s">
        <v>86</v>
      </c>
      <c r="AY1735" t="s">
        <v>86</v>
      </c>
      <c r="AZ1735" t="s">
        <v>86</v>
      </c>
      <c r="BA1735" t="s">
        <v>86</v>
      </c>
      <c r="BB1735" t="s">
        <v>86</v>
      </c>
      <c r="BC1735" t="s">
        <v>86</v>
      </c>
      <c r="BD1735" t="s">
        <v>86</v>
      </c>
      <c r="BE1735" t="s">
        <v>86</v>
      </c>
    </row>
    <row r="1736" spans="1:57" x14ac:dyDescent="0.45">
      <c r="A1736" t="s">
        <v>3730</v>
      </c>
      <c r="B1736" t="s">
        <v>77</v>
      </c>
      <c r="C1736" t="s">
        <v>1861</v>
      </c>
      <c r="D1736" t="s">
        <v>79</v>
      </c>
      <c r="E1736" s="2" t="str">
        <f>HYPERLINK("capsilon://?command=openfolder&amp;siteaddress=FAM.docvelocity-na8.net&amp;folderid=FXF2E6F885-A3E2-6DBB-32AE-6CEC9769AE1E","FX22033875")</f>
        <v>FX22033875</v>
      </c>
      <c r="F1736" t="s">
        <v>80</v>
      </c>
      <c r="G1736" t="s">
        <v>80</v>
      </c>
      <c r="H1736" t="s">
        <v>81</v>
      </c>
      <c r="I1736" t="s">
        <v>3731</v>
      </c>
      <c r="J1736">
        <v>0</v>
      </c>
      <c r="K1736" t="s">
        <v>83</v>
      </c>
      <c r="L1736" t="s">
        <v>84</v>
      </c>
      <c r="M1736" t="s">
        <v>85</v>
      </c>
      <c r="N1736">
        <v>2</v>
      </c>
      <c r="O1736" s="1">
        <v>44642.710509259261</v>
      </c>
      <c r="P1736" s="1">
        <v>44642.717187499999</v>
      </c>
      <c r="Q1736">
        <v>527</v>
      </c>
      <c r="R1736">
        <v>50</v>
      </c>
      <c r="S1736" t="b">
        <v>0</v>
      </c>
      <c r="T1736" t="s">
        <v>86</v>
      </c>
      <c r="U1736" t="b">
        <v>0</v>
      </c>
      <c r="V1736" t="s">
        <v>815</v>
      </c>
      <c r="W1736" s="1">
        <v>44642.711921296293</v>
      </c>
      <c r="X1736">
        <v>20</v>
      </c>
      <c r="Y1736">
        <v>0</v>
      </c>
      <c r="Z1736">
        <v>0</v>
      </c>
      <c r="AA1736">
        <v>0</v>
      </c>
      <c r="AB1736">
        <v>37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 t="s">
        <v>122</v>
      </c>
      <c r="AI1736" s="1">
        <v>44642.717187499999</v>
      </c>
      <c r="AJ1736">
        <v>15</v>
      </c>
      <c r="AK1736">
        <v>0</v>
      </c>
      <c r="AL1736">
        <v>0</v>
      </c>
      <c r="AM1736">
        <v>0</v>
      </c>
      <c r="AN1736">
        <v>37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 t="s">
        <v>86</v>
      </c>
      <c r="AU1736" t="s">
        <v>86</v>
      </c>
      <c r="AV1736" t="s">
        <v>86</v>
      </c>
      <c r="AW1736" t="s">
        <v>86</v>
      </c>
      <c r="AX1736" t="s">
        <v>86</v>
      </c>
      <c r="AY1736" t="s">
        <v>86</v>
      </c>
      <c r="AZ1736" t="s">
        <v>86</v>
      </c>
      <c r="BA1736" t="s">
        <v>86</v>
      </c>
      <c r="BB1736" t="s">
        <v>86</v>
      </c>
      <c r="BC1736" t="s">
        <v>86</v>
      </c>
      <c r="BD1736" t="s">
        <v>86</v>
      </c>
      <c r="BE1736" t="s">
        <v>86</v>
      </c>
    </row>
    <row r="1737" spans="1:57" x14ac:dyDescent="0.45">
      <c r="A1737" t="s">
        <v>3732</v>
      </c>
      <c r="B1737" t="s">
        <v>77</v>
      </c>
      <c r="C1737" t="s">
        <v>3733</v>
      </c>
      <c r="D1737" t="s">
        <v>79</v>
      </c>
      <c r="E1737" s="2" t="str">
        <f>HYPERLINK("capsilon://?command=openfolder&amp;siteaddress=FAM.docvelocity-na8.net&amp;folderid=FX1A2DCB78-CA91-55C2-A48A-B5D369B4CE1A","FX220210870")</f>
        <v>FX220210870</v>
      </c>
      <c r="F1737" t="s">
        <v>80</v>
      </c>
      <c r="G1737" t="s">
        <v>80</v>
      </c>
      <c r="H1737" t="s">
        <v>81</v>
      </c>
      <c r="I1737" t="s">
        <v>3734</v>
      </c>
      <c r="J1737">
        <v>0</v>
      </c>
      <c r="K1737" t="s">
        <v>83</v>
      </c>
      <c r="L1737" t="s">
        <v>84</v>
      </c>
      <c r="M1737" t="s">
        <v>85</v>
      </c>
      <c r="N1737">
        <v>2</v>
      </c>
      <c r="O1737" s="1">
        <v>44622.578055555554</v>
      </c>
      <c r="P1737" s="1">
        <v>44623.27684027778</v>
      </c>
      <c r="Q1737">
        <v>60247</v>
      </c>
      <c r="R1737">
        <v>128</v>
      </c>
      <c r="S1737" t="b">
        <v>0</v>
      </c>
      <c r="T1737" t="s">
        <v>86</v>
      </c>
      <c r="U1737" t="b">
        <v>0</v>
      </c>
      <c r="V1737" t="s">
        <v>202</v>
      </c>
      <c r="W1737" s="1">
        <v>44622.584363425929</v>
      </c>
      <c r="X1737">
        <v>51</v>
      </c>
      <c r="Y1737">
        <v>0</v>
      </c>
      <c r="Z1737">
        <v>0</v>
      </c>
      <c r="AA1737">
        <v>0</v>
      </c>
      <c r="AB1737">
        <v>52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 t="s">
        <v>284</v>
      </c>
      <c r="AI1737" s="1">
        <v>44623.27684027778</v>
      </c>
      <c r="AJ1737">
        <v>77</v>
      </c>
      <c r="AK1737">
        <v>0</v>
      </c>
      <c r="AL1737">
        <v>0</v>
      </c>
      <c r="AM1737">
        <v>0</v>
      </c>
      <c r="AN1737">
        <v>52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 t="s">
        <v>86</v>
      </c>
      <c r="AU1737" t="s">
        <v>86</v>
      </c>
      <c r="AV1737" t="s">
        <v>86</v>
      </c>
      <c r="AW1737" t="s">
        <v>86</v>
      </c>
      <c r="AX1737" t="s">
        <v>86</v>
      </c>
      <c r="AY1737" t="s">
        <v>86</v>
      </c>
      <c r="AZ1737" t="s">
        <v>86</v>
      </c>
      <c r="BA1737" t="s">
        <v>86</v>
      </c>
      <c r="BB1737" t="s">
        <v>86</v>
      </c>
      <c r="BC1737" t="s">
        <v>86</v>
      </c>
      <c r="BD1737" t="s">
        <v>86</v>
      </c>
      <c r="BE1737" t="s">
        <v>86</v>
      </c>
    </row>
    <row r="1738" spans="1:57" x14ac:dyDescent="0.45">
      <c r="A1738" t="s">
        <v>3735</v>
      </c>
      <c r="B1738" t="s">
        <v>77</v>
      </c>
      <c r="C1738" t="s">
        <v>3736</v>
      </c>
      <c r="D1738" t="s">
        <v>79</v>
      </c>
      <c r="E1738" s="2" t="str">
        <f>HYPERLINK("capsilon://?command=openfolder&amp;siteaddress=FAM.docvelocity-na8.net&amp;folderid=FX38647E32-C02A-63BA-84CD-7E9A07067D44","FX22039575")</f>
        <v>FX22039575</v>
      </c>
      <c r="F1738" t="s">
        <v>80</v>
      </c>
      <c r="G1738" t="s">
        <v>80</v>
      </c>
      <c r="H1738" t="s">
        <v>81</v>
      </c>
      <c r="I1738" t="s">
        <v>3737</v>
      </c>
      <c r="J1738">
        <v>184</v>
      </c>
      <c r="K1738" t="s">
        <v>83</v>
      </c>
      <c r="L1738" t="s">
        <v>84</v>
      </c>
      <c r="M1738" t="s">
        <v>85</v>
      </c>
      <c r="N1738">
        <v>1</v>
      </c>
      <c r="O1738" s="1">
        <v>44642.712916666664</v>
      </c>
      <c r="P1738" s="1">
        <v>44642.763854166667</v>
      </c>
      <c r="Q1738">
        <v>3641</v>
      </c>
      <c r="R1738">
        <v>760</v>
      </c>
      <c r="S1738" t="b">
        <v>0</v>
      </c>
      <c r="T1738" t="s">
        <v>86</v>
      </c>
      <c r="U1738" t="b">
        <v>0</v>
      </c>
      <c r="V1738" t="s">
        <v>1895</v>
      </c>
      <c r="W1738" s="1">
        <v>44642.763854166667</v>
      </c>
      <c r="X1738">
        <v>628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184</v>
      </c>
      <c r="AE1738">
        <v>172</v>
      </c>
      <c r="AF1738">
        <v>0</v>
      </c>
      <c r="AG1738">
        <v>5</v>
      </c>
      <c r="AH1738" t="s">
        <v>86</v>
      </c>
      <c r="AI1738" t="s">
        <v>86</v>
      </c>
      <c r="AJ1738" t="s">
        <v>86</v>
      </c>
      <c r="AK1738" t="s">
        <v>86</v>
      </c>
      <c r="AL1738" t="s">
        <v>86</v>
      </c>
      <c r="AM1738" t="s">
        <v>86</v>
      </c>
      <c r="AN1738" t="s">
        <v>86</v>
      </c>
      <c r="AO1738" t="s">
        <v>86</v>
      </c>
      <c r="AP1738" t="s">
        <v>86</v>
      </c>
      <c r="AQ1738" t="s">
        <v>86</v>
      </c>
      <c r="AR1738" t="s">
        <v>86</v>
      </c>
      <c r="AS1738" t="s">
        <v>86</v>
      </c>
      <c r="AT1738" t="s">
        <v>86</v>
      </c>
      <c r="AU1738" t="s">
        <v>86</v>
      </c>
      <c r="AV1738" t="s">
        <v>86</v>
      </c>
      <c r="AW1738" t="s">
        <v>86</v>
      </c>
      <c r="AX1738" t="s">
        <v>86</v>
      </c>
      <c r="AY1738" t="s">
        <v>86</v>
      </c>
      <c r="AZ1738" t="s">
        <v>86</v>
      </c>
      <c r="BA1738" t="s">
        <v>86</v>
      </c>
      <c r="BB1738" t="s">
        <v>86</v>
      </c>
      <c r="BC1738" t="s">
        <v>86</v>
      </c>
      <c r="BD1738" t="s">
        <v>86</v>
      </c>
      <c r="BE1738" t="s">
        <v>86</v>
      </c>
    </row>
    <row r="1739" spans="1:57" x14ac:dyDescent="0.45">
      <c r="A1739" t="s">
        <v>3738</v>
      </c>
      <c r="B1739" t="s">
        <v>77</v>
      </c>
      <c r="C1739" t="s">
        <v>3739</v>
      </c>
      <c r="D1739" t="s">
        <v>79</v>
      </c>
      <c r="E1739" s="2" t="str">
        <f>HYPERLINK("capsilon://?command=openfolder&amp;siteaddress=FAM.docvelocity-na8.net&amp;folderid=FX50085986-4E68-96FE-67A6-16BDED075BCC","FX22039040")</f>
        <v>FX22039040</v>
      </c>
      <c r="F1739" t="s">
        <v>80</v>
      </c>
      <c r="G1739" t="s">
        <v>80</v>
      </c>
      <c r="H1739" t="s">
        <v>81</v>
      </c>
      <c r="I1739" t="s">
        <v>3740</v>
      </c>
      <c r="J1739">
        <v>28</v>
      </c>
      <c r="K1739" t="s">
        <v>83</v>
      </c>
      <c r="L1739" t="s">
        <v>84</v>
      </c>
      <c r="M1739" t="s">
        <v>85</v>
      </c>
      <c r="N1739">
        <v>2</v>
      </c>
      <c r="O1739" s="1">
        <v>44642.715740740743</v>
      </c>
      <c r="P1739" s="1">
        <v>44642.725821759261</v>
      </c>
      <c r="Q1739">
        <v>533</v>
      </c>
      <c r="R1739">
        <v>338</v>
      </c>
      <c r="S1739" t="b">
        <v>0</v>
      </c>
      <c r="T1739" t="s">
        <v>86</v>
      </c>
      <c r="U1739" t="b">
        <v>0</v>
      </c>
      <c r="V1739" t="s">
        <v>1816</v>
      </c>
      <c r="W1739" s="1">
        <v>44642.719189814816</v>
      </c>
      <c r="X1739">
        <v>291</v>
      </c>
      <c r="Y1739">
        <v>21</v>
      </c>
      <c r="Z1739">
        <v>0</v>
      </c>
      <c r="AA1739">
        <v>21</v>
      </c>
      <c r="AB1739">
        <v>0</v>
      </c>
      <c r="AC1739">
        <v>1</v>
      </c>
      <c r="AD1739">
        <v>7</v>
      </c>
      <c r="AE1739">
        <v>0</v>
      </c>
      <c r="AF1739">
        <v>0</v>
      </c>
      <c r="AG1739">
        <v>0</v>
      </c>
      <c r="AH1739" t="s">
        <v>122</v>
      </c>
      <c r="AI1739" s="1">
        <v>44642.725821759261</v>
      </c>
      <c r="AJ1739">
        <v>47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7</v>
      </c>
      <c r="AQ1739">
        <v>0</v>
      </c>
      <c r="AR1739">
        <v>0</v>
      </c>
      <c r="AS1739">
        <v>0</v>
      </c>
      <c r="AT1739" t="s">
        <v>86</v>
      </c>
      <c r="AU1739" t="s">
        <v>86</v>
      </c>
      <c r="AV1739" t="s">
        <v>86</v>
      </c>
      <c r="AW1739" t="s">
        <v>86</v>
      </c>
      <c r="AX1739" t="s">
        <v>86</v>
      </c>
      <c r="AY1739" t="s">
        <v>86</v>
      </c>
      <c r="AZ1739" t="s">
        <v>86</v>
      </c>
      <c r="BA1739" t="s">
        <v>86</v>
      </c>
      <c r="BB1739" t="s">
        <v>86</v>
      </c>
      <c r="BC1739" t="s">
        <v>86</v>
      </c>
      <c r="BD1739" t="s">
        <v>86</v>
      </c>
      <c r="BE1739" t="s">
        <v>86</v>
      </c>
    </row>
    <row r="1740" spans="1:57" x14ac:dyDescent="0.45">
      <c r="A1740" t="s">
        <v>3741</v>
      </c>
      <c r="B1740" t="s">
        <v>77</v>
      </c>
      <c r="C1740" t="s">
        <v>3739</v>
      </c>
      <c r="D1740" t="s">
        <v>79</v>
      </c>
      <c r="E1740" s="2" t="str">
        <f>HYPERLINK("capsilon://?command=openfolder&amp;siteaddress=FAM.docvelocity-na8.net&amp;folderid=FX50085986-4E68-96FE-67A6-16BDED075BCC","FX22039040")</f>
        <v>FX22039040</v>
      </c>
      <c r="F1740" t="s">
        <v>80</v>
      </c>
      <c r="G1740" t="s">
        <v>80</v>
      </c>
      <c r="H1740" t="s">
        <v>81</v>
      </c>
      <c r="I1740" t="s">
        <v>3742</v>
      </c>
      <c r="J1740">
        <v>28</v>
      </c>
      <c r="K1740" t="s">
        <v>83</v>
      </c>
      <c r="L1740" t="s">
        <v>84</v>
      </c>
      <c r="M1740" t="s">
        <v>85</v>
      </c>
      <c r="N1740">
        <v>2</v>
      </c>
      <c r="O1740" s="1">
        <v>44642.715960648151</v>
      </c>
      <c r="P1740" s="1">
        <v>44642.726527777777</v>
      </c>
      <c r="Q1740">
        <v>583</v>
      </c>
      <c r="R1740">
        <v>330</v>
      </c>
      <c r="S1740" t="b">
        <v>0</v>
      </c>
      <c r="T1740" t="s">
        <v>86</v>
      </c>
      <c r="U1740" t="b">
        <v>0</v>
      </c>
      <c r="V1740" t="s">
        <v>202</v>
      </c>
      <c r="W1740" s="1">
        <v>44642.719652777778</v>
      </c>
      <c r="X1740">
        <v>270</v>
      </c>
      <c r="Y1740">
        <v>21</v>
      </c>
      <c r="Z1740">
        <v>0</v>
      </c>
      <c r="AA1740">
        <v>21</v>
      </c>
      <c r="AB1740">
        <v>0</v>
      </c>
      <c r="AC1740">
        <v>1</v>
      </c>
      <c r="AD1740">
        <v>7</v>
      </c>
      <c r="AE1740">
        <v>0</v>
      </c>
      <c r="AF1740">
        <v>0</v>
      </c>
      <c r="AG1740">
        <v>0</v>
      </c>
      <c r="AH1740" t="s">
        <v>122</v>
      </c>
      <c r="AI1740" s="1">
        <v>44642.726527777777</v>
      </c>
      <c r="AJ1740">
        <v>60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7</v>
      </c>
      <c r="AQ1740">
        <v>0</v>
      </c>
      <c r="AR1740">
        <v>0</v>
      </c>
      <c r="AS1740">
        <v>0</v>
      </c>
      <c r="AT1740" t="s">
        <v>86</v>
      </c>
      <c r="AU1740" t="s">
        <v>86</v>
      </c>
      <c r="AV1740" t="s">
        <v>86</v>
      </c>
      <c r="AW1740" t="s">
        <v>86</v>
      </c>
      <c r="AX1740" t="s">
        <v>86</v>
      </c>
      <c r="AY1740" t="s">
        <v>86</v>
      </c>
      <c r="AZ1740" t="s">
        <v>86</v>
      </c>
      <c r="BA1740" t="s">
        <v>86</v>
      </c>
      <c r="BB1740" t="s">
        <v>86</v>
      </c>
      <c r="BC1740" t="s">
        <v>86</v>
      </c>
      <c r="BD1740" t="s">
        <v>86</v>
      </c>
      <c r="BE1740" t="s">
        <v>86</v>
      </c>
    </row>
    <row r="1741" spans="1:57" x14ac:dyDescent="0.45">
      <c r="A1741" t="s">
        <v>3743</v>
      </c>
      <c r="B1741" t="s">
        <v>77</v>
      </c>
      <c r="C1741" t="s">
        <v>3483</v>
      </c>
      <c r="D1741" t="s">
        <v>79</v>
      </c>
      <c r="E1741" s="2" t="str">
        <f>HYPERLINK("capsilon://?command=openfolder&amp;siteaddress=FAM.docvelocity-na8.net&amp;folderid=FX9F393A07-A05C-A1CC-DE96-23A1FED9B56A","FX22038620")</f>
        <v>FX22038620</v>
      </c>
      <c r="F1741" t="s">
        <v>80</v>
      </c>
      <c r="G1741" t="s">
        <v>80</v>
      </c>
      <c r="H1741" t="s">
        <v>81</v>
      </c>
      <c r="I1741" t="s">
        <v>3744</v>
      </c>
      <c r="J1741">
        <v>51</v>
      </c>
      <c r="K1741" t="s">
        <v>83</v>
      </c>
      <c r="L1741" t="s">
        <v>84</v>
      </c>
      <c r="M1741" t="s">
        <v>85</v>
      </c>
      <c r="N1741">
        <v>2</v>
      </c>
      <c r="O1741" s="1">
        <v>44642.718611111108</v>
      </c>
      <c r="P1741" s="1">
        <v>44642.727847222224</v>
      </c>
      <c r="Q1741">
        <v>388</v>
      </c>
      <c r="R1741">
        <v>410</v>
      </c>
      <c r="S1741" t="b">
        <v>0</v>
      </c>
      <c r="T1741" t="s">
        <v>86</v>
      </c>
      <c r="U1741" t="b">
        <v>0</v>
      </c>
      <c r="V1741" t="s">
        <v>1797</v>
      </c>
      <c r="W1741" s="1">
        <v>44642.72216435185</v>
      </c>
      <c r="X1741">
        <v>297</v>
      </c>
      <c r="Y1741">
        <v>33</v>
      </c>
      <c r="Z1741">
        <v>0</v>
      </c>
      <c r="AA1741">
        <v>33</v>
      </c>
      <c r="AB1741">
        <v>0</v>
      </c>
      <c r="AC1741">
        <v>3</v>
      </c>
      <c r="AD1741">
        <v>18</v>
      </c>
      <c r="AE1741">
        <v>0</v>
      </c>
      <c r="AF1741">
        <v>0</v>
      </c>
      <c r="AG1741">
        <v>0</v>
      </c>
      <c r="AH1741" t="s">
        <v>122</v>
      </c>
      <c r="AI1741" s="1">
        <v>44642.727847222224</v>
      </c>
      <c r="AJ1741">
        <v>113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18</v>
      </c>
      <c r="AQ1741">
        <v>0</v>
      </c>
      <c r="AR1741">
        <v>0</v>
      </c>
      <c r="AS1741">
        <v>0</v>
      </c>
      <c r="AT1741" t="s">
        <v>86</v>
      </c>
      <c r="AU1741" t="s">
        <v>86</v>
      </c>
      <c r="AV1741" t="s">
        <v>86</v>
      </c>
      <c r="AW1741" t="s">
        <v>86</v>
      </c>
      <c r="AX1741" t="s">
        <v>86</v>
      </c>
      <c r="AY1741" t="s">
        <v>86</v>
      </c>
      <c r="AZ1741" t="s">
        <v>86</v>
      </c>
      <c r="BA1741" t="s">
        <v>86</v>
      </c>
      <c r="BB1741" t="s">
        <v>86</v>
      </c>
      <c r="BC1741" t="s">
        <v>86</v>
      </c>
      <c r="BD1741" t="s">
        <v>86</v>
      </c>
      <c r="BE1741" t="s">
        <v>86</v>
      </c>
    </row>
    <row r="1742" spans="1:57" x14ac:dyDescent="0.45">
      <c r="A1742" t="s">
        <v>3745</v>
      </c>
      <c r="B1742" t="s">
        <v>77</v>
      </c>
      <c r="C1742" t="s">
        <v>3746</v>
      </c>
      <c r="D1742" t="s">
        <v>79</v>
      </c>
      <c r="E1742" s="2" t="str">
        <f>HYPERLINK("capsilon://?command=openfolder&amp;siteaddress=FAM.docvelocity-na8.net&amp;folderid=FX213E4879-9E24-1275-3AD7-61E9FE5A4E63","FX22038910")</f>
        <v>FX22038910</v>
      </c>
      <c r="F1742" t="s">
        <v>80</v>
      </c>
      <c r="G1742" t="s">
        <v>80</v>
      </c>
      <c r="H1742" t="s">
        <v>81</v>
      </c>
      <c r="I1742" t="s">
        <v>3747</v>
      </c>
      <c r="J1742">
        <v>134</v>
      </c>
      <c r="K1742" t="s">
        <v>83</v>
      </c>
      <c r="L1742" t="s">
        <v>84</v>
      </c>
      <c r="M1742" t="s">
        <v>85</v>
      </c>
      <c r="N1742">
        <v>1</v>
      </c>
      <c r="O1742" s="1">
        <v>44642.719629629632</v>
      </c>
      <c r="P1742" s="1">
        <v>44642.761574074073</v>
      </c>
      <c r="Q1742">
        <v>3250</v>
      </c>
      <c r="R1742">
        <v>374</v>
      </c>
      <c r="S1742" t="b">
        <v>0</v>
      </c>
      <c r="T1742" t="s">
        <v>86</v>
      </c>
      <c r="U1742" t="b">
        <v>0</v>
      </c>
      <c r="V1742" t="s">
        <v>815</v>
      </c>
      <c r="W1742" s="1">
        <v>44642.761574074073</v>
      </c>
      <c r="X1742">
        <v>165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134</v>
      </c>
      <c r="AE1742">
        <v>121</v>
      </c>
      <c r="AF1742">
        <v>0</v>
      </c>
      <c r="AG1742">
        <v>5</v>
      </c>
      <c r="AH1742" t="s">
        <v>86</v>
      </c>
      <c r="AI1742" t="s">
        <v>86</v>
      </c>
      <c r="AJ1742" t="s">
        <v>86</v>
      </c>
      <c r="AK1742" t="s">
        <v>86</v>
      </c>
      <c r="AL1742" t="s">
        <v>86</v>
      </c>
      <c r="AM1742" t="s">
        <v>86</v>
      </c>
      <c r="AN1742" t="s">
        <v>86</v>
      </c>
      <c r="AO1742" t="s">
        <v>86</v>
      </c>
      <c r="AP1742" t="s">
        <v>86</v>
      </c>
      <c r="AQ1742" t="s">
        <v>86</v>
      </c>
      <c r="AR1742" t="s">
        <v>86</v>
      </c>
      <c r="AS1742" t="s">
        <v>86</v>
      </c>
      <c r="AT1742" t="s">
        <v>86</v>
      </c>
      <c r="AU1742" t="s">
        <v>86</v>
      </c>
      <c r="AV1742" t="s">
        <v>86</v>
      </c>
      <c r="AW1742" t="s">
        <v>86</v>
      </c>
      <c r="AX1742" t="s">
        <v>86</v>
      </c>
      <c r="AY1742" t="s">
        <v>86</v>
      </c>
      <c r="AZ1742" t="s">
        <v>86</v>
      </c>
      <c r="BA1742" t="s">
        <v>86</v>
      </c>
      <c r="BB1742" t="s">
        <v>86</v>
      </c>
      <c r="BC1742" t="s">
        <v>86</v>
      </c>
      <c r="BD1742" t="s">
        <v>86</v>
      </c>
      <c r="BE1742" t="s">
        <v>86</v>
      </c>
    </row>
    <row r="1743" spans="1:57" x14ac:dyDescent="0.45">
      <c r="A1743" t="s">
        <v>3748</v>
      </c>
      <c r="B1743" t="s">
        <v>77</v>
      </c>
      <c r="C1743" t="s">
        <v>3749</v>
      </c>
      <c r="D1743" t="s">
        <v>79</v>
      </c>
      <c r="E1743" s="2" t="str">
        <f>HYPERLINK("capsilon://?command=openfolder&amp;siteaddress=FAM.docvelocity-na8.net&amp;folderid=FX4069530F-2219-62BD-C7F9-C2712EBD83B3","FX22039530")</f>
        <v>FX22039530</v>
      </c>
      <c r="F1743" t="s">
        <v>80</v>
      </c>
      <c r="G1743" t="s">
        <v>80</v>
      </c>
      <c r="H1743" t="s">
        <v>81</v>
      </c>
      <c r="I1743" t="s">
        <v>3750</v>
      </c>
      <c r="J1743">
        <v>217</v>
      </c>
      <c r="K1743" t="s">
        <v>83</v>
      </c>
      <c r="L1743" t="s">
        <v>84</v>
      </c>
      <c r="M1743" t="s">
        <v>85</v>
      </c>
      <c r="N1743">
        <v>1</v>
      </c>
      <c r="O1743" s="1">
        <v>44642.726111111115</v>
      </c>
      <c r="P1743" s="1">
        <v>44642.767893518518</v>
      </c>
      <c r="Q1743">
        <v>2933</v>
      </c>
      <c r="R1743">
        <v>677</v>
      </c>
      <c r="S1743" t="b">
        <v>0</v>
      </c>
      <c r="T1743" t="s">
        <v>86</v>
      </c>
      <c r="U1743" t="b">
        <v>0</v>
      </c>
      <c r="V1743" t="s">
        <v>815</v>
      </c>
      <c r="W1743" s="1">
        <v>44642.767893518518</v>
      </c>
      <c r="X1743">
        <v>545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217</v>
      </c>
      <c r="AE1743">
        <v>205</v>
      </c>
      <c r="AF1743">
        <v>0</v>
      </c>
      <c r="AG1743">
        <v>7</v>
      </c>
      <c r="AH1743" t="s">
        <v>86</v>
      </c>
      <c r="AI1743" t="s">
        <v>86</v>
      </c>
      <c r="AJ1743" t="s">
        <v>86</v>
      </c>
      <c r="AK1743" t="s">
        <v>86</v>
      </c>
      <c r="AL1743" t="s">
        <v>86</v>
      </c>
      <c r="AM1743" t="s">
        <v>86</v>
      </c>
      <c r="AN1743" t="s">
        <v>86</v>
      </c>
      <c r="AO1743" t="s">
        <v>86</v>
      </c>
      <c r="AP1743" t="s">
        <v>86</v>
      </c>
      <c r="AQ1743" t="s">
        <v>86</v>
      </c>
      <c r="AR1743" t="s">
        <v>86</v>
      </c>
      <c r="AS1743" t="s">
        <v>86</v>
      </c>
      <c r="AT1743" t="s">
        <v>86</v>
      </c>
      <c r="AU1743" t="s">
        <v>86</v>
      </c>
      <c r="AV1743" t="s">
        <v>86</v>
      </c>
      <c r="AW1743" t="s">
        <v>86</v>
      </c>
      <c r="AX1743" t="s">
        <v>86</v>
      </c>
      <c r="AY1743" t="s">
        <v>86</v>
      </c>
      <c r="AZ1743" t="s">
        <v>86</v>
      </c>
      <c r="BA1743" t="s">
        <v>86</v>
      </c>
      <c r="BB1743" t="s">
        <v>86</v>
      </c>
      <c r="BC1743" t="s">
        <v>86</v>
      </c>
      <c r="BD1743" t="s">
        <v>86</v>
      </c>
      <c r="BE1743" t="s">
        <v>86</v>
      </c>
    </row>
    <row r="1744" spans="1:57" x14ac:dyDescent="0.45">
      <c r="A1744" t="s">
        <v>3751</v>
      </c>
      <c r="B1744" t="s">
        <v>77</v>
      </c>
      <c r="C1744" t="s">
        <v>3752</v>
      </c>
      <c r="D1744" t="s">
        <v>79</v>
      </c>
      <c r="E1744" s="2" t="str">
        <f>HYPERLINK("capsilon://?command=openfolder&amp;siteaddress=FAM.docvelocity-na8.net&amp;folderid=FX5101B62B-E38A-D03C-6AAB-428C9703C877","FX22038076")</f>
        <v>FX22038076</v>
      </c>
      <c r="F1744" t="s">
        <v>80</v>
      </c>
      <c r="G1744" t="s">
        <v>80</v>
      </c>
      <c r="H1744" t="s">
        <v>81</v>
      </c>
      <c r="I1744" t="s">
        <v>3753</v>
      </c>
      <c r="J1744">
        <v>28</v>
      </c>
      <c r="K1744" t="s">
        <v>83</v>
      </c>
      <c r="L1744" t="s">
        <v>84</v>
      </c>
      <c r="M1744" t="s">
        <v>85</v>
      </c>
      <c r="N1744">
        <v>2</v>
      </c>
      <c r="O1744" s="1">
        <v>44642.731168981481</v>
      </c>
      <c r="P1744" s="1">
        <v>44643.246851851851</v>
      </c>
      <c r="Q1744">
        <v>43752</v>
      </c>
      <c r="R1744">
        <v>803</v>
      </c>
      <c r="S1744" t="b">
        <v>0</v>
      </c>
      <c r="T1744" t="s">
        <v>86</v>
      </c>
      <c r="U1744" t="b">
        <v>0</v>
      </c>
      <c r="V1744" t="s">
        <v>1816</v>
      </c>
      <c r="W1744" s="1">
        <v>44642.736041666663</v>
      </c>
      <c r="X1744">
        <v>403</v>
      </c>
      <c r="Y1744">
        <v>21</v>
      </c>
      <c r="Z1744">
        <v>0</v>
      </c>
      <c r="AA1744">
        <v>21</v>
      </c>
      <c r="AB1744">
        <v>0</v>
      </c>
      <c r="AC1744">
        <v>6</v>
      </c>
      <c r="AD1744">
        <v>7</v>
      </c>
      <c r="AE1744">
        <v>0</v>
      </c>
      <c r="AF1744">
        <v>0</v>
      </c>
      <c r="AG1744">
        <v>0</v>
      </c>
      <c r="AH1744" t="s">
        <v>551</v>
      </c>
      <c r="AI1744" s="1">
        <v>44643.246851851851</v>
      </c>
      <c r="AJ1744">
        <v>400</v>
      </c>
      <c r="AK1744">
        <v>1</v>
      </c>
      <c r="AL1744">
        <v>0</v>
      </c>
      <c r="AM1744">
        <v>1</v>
      </c>
      <c r="AN1744">
        <v>0</v>
      </c>
      <c r="AO1744">
        <v>1</v>
      </c>
      <c r="AP1744">
        <v>6</v>
      </c>
      <c r="AQ1744">
        <v>0</v>
      </c>
      <c r="AR1744">
        <v>0</v>
      </c>
      <c r="AS1744">
        <v>0</v>
      </c>
      <c r="AT1744" t="s">
        <v>86</v>
      </c>
      <c r="AU1744" t="s">
        <v>86</v>
      </c>
      <c r="AV1744" t="s">
        <v>86</v>
      </c>
      <c r="AW1744" t="s">
        <v>86</v>
      </c>
      <c r="AX1744" t="s">
        <v>86</v>
      </c>
      <c r="AY1744" t="s">
        <v>86</v>
      </c>
      <c r="AZ1744" t="s">
        <v>86</v>
      </c>
      <c r="BA1744" t="s">
        <v>86</v>
      </c>
      <c r="BB1744" t="s">
        <v>86</v>
      </c>
      <c r="BC1744" t="s">
        <v>86</v>
      </c>
      <c r="BD1744" t="s">
        <v>86</v>
      </c>
      <c r="BE1744" t="s">
        <v>86</v>
      </c>
    </row>
    <row r="1745" spans="1:57" x14ac:dyDescent="0.45">
      <c r="A1745" t="s">
        <v>3754</v>
      </c>
      <c r="B1745" t="s">
        <v>77</v>
      </c>
      <c r="C1745" t="s">
        <v>3755</v>
      </c>
      <c r="D1745" t="s">
        <v>79</v>
      </c>
      <c r="E1745" s="2" t="str">
        <f>HYPERLINK("capsilon://?command=openfolder&amp;siteaddress=FAM.docvelocity-na8.net&amp;folderid=FX32C16380-97F1-D872-280B-0D73C0A0BC8C","FX220310109")</f>
        <v>FX220310109</v>
      </c>
      <c r="F1745" t="s">
        <v>80</v>
      </c>
      <c r="G1745" t="s">
        <v>80</v>
      </c>
      <c r="H1745" t="s">
        <v>81</v>
      </c>
      <c r="I1745" t="s">
        <v>3756</v>
      </c>
      <c r="J1745">
        <v>44</v>
      </c>
      <c r="K1745" t="s">
        <v>83</v>
      </c>
      <c r="L1745" t="s">
        <v>84</v>
      </c>
      <c r="M1745" t="s">
        <v>85</v>
      </c>
      <c r="N1745">
        <v>2</v>
      </c>
      <c r="O1745" s="1">
        <v>44642.751284722224</v>
      </c>
      <c r="P1745" s="1">
        <v>44643.243784722225</v>
      </c>
      <c r="Q1745">
        <v>42178</v>
      </c>
      <c r="R1745">
        <v>374</v>
      </c>
      <c r="S1745" t="b">
        <v>0</v>
      </c>
      <c r="T1745" t="s">
        <v>86</v>
      </c>
      <c r="U1745" t="b">
        <v>0</v>
      </c>
      <c r="V1745" t="s">
        <v>1797</v>
      </c>
      <c r="W1745" s="1">
        <v>44642.754120370373</v>
      </c>
      <c r="X1745">
        <v>241</v>
      </c>
      <c r="Y1745">
        <v>36</v>
      </c>
      <c r="Z1745">
        <v>0</v>
      </c>
      <c r="AA1745">
        <v>36</v>
      </c>
      <c r="AB1745">
        <v>0</v>
      </c>
      <c r="AC1745">
        <v>6</v>
      </c>
      <c r="AD1745">
        <v>8</v>
      </c>
      <c r="AE1745">
        <v>0</v>
      </c>
      <c r="AF1745">
        <v>0</v>
      </c>
      <c r="AG1745">
        <v>0</v>
      </c>
      <c r="AH1745" t="s">
        <v>746</v>
      </c>
      <c r="AI1745" s="1">
        <v>44643.243784722225</v>
      </c>
      <c r="AJ1745">
        <v>133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8</v>
      </c>
      <c r="AQ1745">
        <v>0</v>
      </c>
      <c r="AR1745">
        <v>0</v>
      </c>
      <c r="AS1745">
        <v>0</v>
      </c>
      <c r="AT1745" t="s">
        <v>86</v>
      </c>
      <c r="AU1745" t="s">
        <v>86</v>
      </c>
      <c r="AV1745" t="s">
        <v>86</v>
      </c>
      <c r="AW1745" t="s">
        <v>86</v>
      </c>
      <c r="AX1745" t="s">
        <v>86</v>
      </c>
      <c r="AY1745" t="s">
        <v>86</v>
      </c>
      <c r="AZ1745" t="s">
        <v>86</v>
      </c>
      <c r="BA1745" t="s">
        <v>86</v>
      </c>
      <c r="BB1745" t="s">
        <v>86</v>
      </c>
      <c r="BC1745" t="s">
        <v>86</v>
      </c>
      <c r="BD1745" t="s">
        <v>86</v>
      </c>
      <c r="BE1745" t="s">
        <v>86</v>
      </c>
    </row>
    <row r="1746" spans="1:57" x14ac:dyDescent="0.45">
      <c r="A1746" t="s">
        <v>3757</v>
      </c>
      <c r="B1746" t="s">
        <v>77</v>
      </c>
      <c r="C1746" t="s">
        <v>3727</v>
      </c>
      <c r="D1746" t="s">
        <v>79</v>
      </c>
      <c r="E1746" s="2" t="str">
        <f>HYPERLINK("capsilon://?command=openfolder&amp;siteaddress=FAM.docvelocity-na8.net&amp;folderid=FXBD8A4F3B-C2EF-3DBC-D9FE-BFE1410FE4FB","FX22039870")</f>
        <v>FX22039870</v>
      </c>
      <c r="F1746" t="s">
        <v>80</v>
      </c>
      <c r="G1746" t="s">
        <v>80</v>
      </c>
      <c r="H1746" t="s">
        <v>81</v>
      </c>
      <c r="I1746" t="s">
        <v>3728</v>
      </c>
      <c r="J1746">
        <v>275</v>
      </c>
      <c r="K1746" t="s">
        <v>83</v>
      </c>
      <c r="L1746" t="s">
        <v>84</v>
      </c>
      <c r="M1746" t="s">
        <v>85</v>
      </c>
      <c r="N1746">
        <v>2</v>
      </c>
      <c r="O1746" s="1">
        <v>44642.760555555556</v>
      </c>
      <c r="P1746" s="1">
        <v>44643.182210648149</v>
      </c>
      <c r="Q1746">
        <v>32862</v>
      </c>
      <c r="R1746">
        <v>3569</v>
      </c>
      <c r="S1746" t="b">
        <v>0</v>
      </c>
      <c r="T1746" t="s">
        <v>86</v>
      </c>
      <c r="U1746" t="b">
        <v>1</v>
      </c>
      <c r="V1746" t="s">
        <v>1797</v>
      </c>
      <c r="W1746" s="1">
        <v>44642.77715277778</v>
      </c>
      <c r="X1746">
        <v>1416</v>
      </c>
      <c r="Y1746">
        <v>176</v>
      </c>
      <c r="Z1746">
        <v>0</v>
      </c>
      <c r="AA1746">
        <v>176</v>
      </c>
      <c r="AB1746">
        <v>52</v>
      </c>
      <c r="AC1746">
        <v>68</v>
      </c>
      <c r="AD1746">
        <v>99</v>
      </c>
      <c r="AE1746">
        <v>0</v>
      </c>
      <c r="AF1746">
        <v>0</v>
      </c>
      <c r="AG1746">
        <v>0</v>
      </c>
      <c r="AH1746" t="s">
        <v>113</v>
      </c>
      <c r="AI1746" s="1">
        <v>44643.182210648149</v>
      </c>
      <c r="AJ1746">
        <v>127</v>
      </c>
      <c r="AK1746">
        <v>1</v>
      </c>
      <c r="AL1746">
        <v>0</v>
      </c>
      <c r="AM1746">
        <v>1</v>
      </c>
      <c r="AN1746">
        <v>52</v>
      </c>
      <c r="AO1746">
        <v>1</v>
      </c>
      <c r="AP1746">
        <v>98</v>
      </c>
      <c r="AQ1746">
        <v>0</v>
      </c>
      <c r="AR1746">
        <v>0</v>
      </c>
      <c r="AS1746">
        <v>0</v>
      </c>
      <c r="AT1746" t="s">
        <v>86</v>
      </c>
      <c r="AU1746" t="s">
        <v>86</v>
      </c>
      <c r="AV1746" t="s">
        <v>86</v>
      </c>
      <c r="AW1746" t="s">
        <v>86</v>
      </c>
      <c r="AX1746" t="s">
        <v>86</v>
      </c>
      <c r="AY1746" t="s">
        <v>86</v>
      </c>
      <c r="AZ1746" t="s">
        <v>86</v>
      </c>
      <c r="BA1746" t="s">
        <v>86</v>
      </c>
      <c r="BB1746" t="s">
        <v>86</v>
      </c>
      <c r="BC1746" t="s">
        <v>86</v>
      </c>
      <c r="BD1746" t="s">
        <v>86</v>
      </c>
      <c r="BE1746" t="s">
        <v>86</v>
      </c>
    </row>
    <row r="1747" spans="1:57" x14ac:dyDescent="0.45">
      <c r="A1747" t="s">
        <v>3758</v>
      </c>
      <c r="B1747" t="s">
        <v>77</v>
      </c>
      <c r="C1747" t="s">
        <v>3746</v>
      </c>
      <c r="D1747" t="s">
        <v>79</v>
      </c>
      <c r="E1747" s="2" t="str">
        <f>HYPERLINK("capsilon://?command=openfolder&amp;siteaddress=FAM.docvelocity-na8.net&amp;folderid=FX213E4879-9E24-1275-3AD7-61E9FE5A4E63","FX22038910")</f>
        <v>FX22038910</v>
      </c>
      <c r="F1747" t="s">
        <v>80</v>
      </c>
      <c r="G1747" t="s">
        <v>80</v>
      </c>
      <c r="H1747" t="s">
        <v>81</v>
      </c>
      <c r="I1747" t="s">
        <v>3747</v>
      </c>
      <c r="J1747">
        <v>186</v>
      </c>
      <c r="K1747" t="s">
        <v>83</v>
      </c>
      <c r="L1747" t="s">
        <v>84</v>
      </c>
      <c r="M1747" t="s">
        <v>85</v>
      </c>
      <c r="N1747">
        <v>2</v>
      </c>
      <c r="O1747" s="1">
        <v>44642.762280092589</v>
      </c>
      <c r="P1747" s="1">
        <v>44643.193171296298</v>
      </c>
      <c r="Q1747">
        <v>36005</v>
      </c>
      <c r="R1747">
        <v>1224</v>
      </c>
      <c r="S1747" t="b">
        <v>0</v>
      </c>
      <c r="T1747" t="s">
        <v>86</v>
      </c>
      <c r="U1747" t="b">
        <v>1</v>
      </c>
      <c r="V1747" t="s">
        <v>1895</v>
      </c>
      <c r="W1747" s="1">
        <v>44642.770289351851</v>
      </c>
      <c r="X1747">
        <v>555</v>
      </c>
      <c r="Y1747">
        <v>161</v>
      </c>
      <c r="Z1747">
        <v>0</v>
      </c>
      <c r="AA1747">
        <v>161</v>
      </c>
      <c r="AB1747">
        <v>0</v>
      </c>
      <c r="AC1747">
        <v>20</v>
      </c>
      <c r="AD1747">
        <v>25</v>
      </c>
      <c r="AE1747">
        <v>0</v>
      </c>
      <c r="AF1747">
        <v>0</v>
      </c>
      <c r="AG1747">
        <v>0</v>
      </c>
      <c r="AH1747" t="s">
        <v>113</v>
      </c>
      <c r="AI1747" s="1">
        <v>44643.193171296298</v>
      </c>
      <c r="AJ1747">
        <v>74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25</v>
      </c>
      <c r="AQ1747">
        <v>0</v>
      </c>
      <c r="AR1747">
        <v>0</v>
      </c>
      <c r="AS1747">
        <v>0</v>
      </c>
      <c r="AT1747" t="s">
        <v>86</v>
      </c>
      <c r="AU1747" t="s">
        <v>86</v>
      </c>
      <c r="AV1747" t="s">
        <v>86</v>
      </c>
      <c r="AW1747" t="s">
        <v>86</v>
      </c>
      <c r="AX1747" t="s">
        <v>86</v>
      </c>
      <c r="AY1747" t="s">
        <v>86</v>
      </c>
      <c r="AZ1747" t="s">
        <v>86</v>
      </c>
      <c r="BA1747" t="s">
        <v>86</v>
      </c>
      <c r="BB1747" t="s">
        <v>86</v>
      </c>
      <c r="BC1747" t="s">
        <v>86</v>
      </c>
      <c r="BD1747" t="s">
        <v>86</v>
      </c>
      <c r="BE1747" t="s">
        <v>86</v>
      </c>
    </row>
    <row r="1748" spans="1:57" x14ac:dyDescent="0.45">
      <c r="A1748" t="s">
        <v>3759</v>
      </c>
      <c r="B1748" t="s">
        <v>77</v>
      </c>
      <c r="C1748" t="s">
        <v>3736</v>
      </c>
      <c r="D1748" t="s">
        <v>79</v>
      </c>
      <c r="E1748" s="2" t="str">
        <f>HYPERLINK("capsilon://?command=openfolder&amp;siteaddress=FAM.docvelocity-na8.net&amp;folderid=FX38647E32-C02A-63BA-84CD-7E9A07067D44","FX22039575")</f>
        <v>FX22039575</v>
      </c>
      <c r="F1748" t="s">
        <v>80</v>
      </c>
      <c r="G1748" t="s">
        <v>80</v>
      </c>
      <c r="H1748" t="s">
        <v>81</v>
      </c>
      <c r="I1748" t="s">
        <v>3737</v>
      </c>
      <c r="J1748">
        <v>264</v>
      </c>
      <c r="K1748" t="s">
        <v>83</v>
      </c>
      <c r="L1748" t="s">
        <v>84</v>
      </c>
      <c r="M1748" t="s">
        <v>85</v>
      </c>
      <c r="N1748">
        <v>2</v>
      </c>
      <c r="O1748" s="1">
        <v>44642.764664351853</v>
      </c>
      <c r="P1748" s="1">
        <v>44643.208912037036</v>
      </c>
      <c r="Q1748">
        <v>34682</v>
      </c>
      <c r="R1748">
        <v>3701</v>
      </c>
      <c r="S1748" t="b">
        <v>0</v>
      </c>
      <c r="T1748" t="s">
        <v>86</v>
      </c>
      <c r="U1748" t="b">
        <v>1</v>
      </c>
      <c r="V1748" t="s">
        <v>3652</v>
      </c>
      <c r="W1748" s="1">
        <v>44642.799039351848</v>
      </c>
      <c r="X1748">
        <v>2775</v>
      </c>
      <c r="Y1748">
        <v>211</v>
      </c>
      <c r="Z1748">
        <v>0</v>
      </c>
      <c r="AA1748">
        <v>211</v>
      </c>
      <c r="AB1748">
        <v>21</v>
      </c>
      <c r="AC1748">
        <v>31</v>
      </c>
      <c r="AD1748">
        <v>53</v>
      </c>
      <c r="AE1748">
        <v>0</v>
      </c>
      <c r="AF1748">
        <v>0</v>
      </c>
      <c r="AG1748">
        <v>0</v>
      </c>
      <c r="AH1748" t="s">
        <v>200</v>
      </c>
      <c r="AI1748" s="1">
        <v>44643.208912037036</v>
      </c>
      <c r="AJ1748">
        <v>893</v>
      </c>
      <c r="AK1748">
        <v>13</v>
      </c>
      <c r="AL1748">
        <v>0</v>
      </c>
      <c r="AM1748">
        <v>13</v>
      </c>
      <c r="AN1748">
        <v>21</v>
      </c>
      <c r="AO1748">
        <v>12</v>
      </c>
      <c r="AP1748">
        <v>40</v>
      </c>
      <c r="AQ1748">
        <v>0</v>
      </c>
      <c r="AR1748">
        <v>0</v>
      </c>
      <c r="AS1748">
        <v>0</v>
      </c>
      <c r="AT1748" t="s">
        <v>86</v>
      </c>
      <c r="AU1748" t="s">
        <v>86</v>
      </c>
      <c r="AV1748" t="s">
        <v>86</v>
      </c>
      <c r="AW1748" t="s">
        <v>86</v>
      </c>
      <c r="AX1748" t="s">
        <v>86</v>
      </c>
      <c r="AY1748" t="s">
        <v>86</v>
      </c>
      <c r="AZ1748" t="s">
        <v>86</v>
      </c>
      <c r="BA1748" t="s">
        <v>86</v>
      </c>
      <c r="BB1748" t="s">
        <v>86</v>
      </c>
      <c r="BC1748" t="s">
        <v>86</v>
      </c>
      <c r="BD1748" t="s">
        <v>86</v>
      </c>
      <c r="BE1748" t="s">
        <v>86</v>
      </c>
    </row>
    <row r="1749" spans="1:57" x14ac:dyDescent="0.45">
      <c r="A1749" t="s">
        <v>3760</v>
      </c>
      <c r="B1749" t="s">
        <v>77</v>
      </c>
      <c r="C1749" t="s">
        <v>3761</v>
      </c>
      <c r="D1749" t="s">
        <v>79</v>
      </c>
      <c r="E1749" s="2" t="str">
        <f>HYPERLINK("capsilon://?command=openfolder&amp;siteaddress=FAM.docvelocity-na8.net&amp;folderid=FXC5B24634-15C4-4B09-47D9-CB43C292E56B","FX22034316")</f>
        <v>FX22034316</v>
      </c>
      <c r="F1749" t="s">
        <v>80</v>
      </c>
      <c r="G1749" t="s">
        <v>80</v>
      </c>
      <c r="H1749" t="s">
        <v>81</v>
      </c>
      <c r="I1749" t="s">
        <v>3762</v>
      </c>
      <c r="J1749">
        <v>28</v>
      </c>
      <c r="K1749" t="s">
        <v>83</v>
      </c>
      <c r="L1749" t="s">
        <v>84</v>
      </c>
      <c r="M1749" t="s">
        <v>85</v>
      </c>
      <c r="N1749">
        <v>1</v>
      </c>
      <c r="O1749" s="1">
        <v>44642.765150462961</v>
      </c>
      <c r="P1749" s="1">
        <v>44642.77071759259</v>
      </c>
      <c r="Q1749">
        <v>238</v>
      </c>
      <c r="R1749">
        <v>243</v>
      </c>
      <c r="S1749" t="b">
        <v>0</v>
      </c>
      <c r="T1749" t="s">
        <v>86</v>
      </c>
      <c r="U1749" t="b">
        <v>0</v>
      </c>
      <c r="V1749" t="s">
        <v>815</v>
      </c>
      <c r="W1749" s="1">
        <v>44642.77071759259</v>
      </c>
      <c r="X1749">
        <v>243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28</v>
      </c>
      <c r="AE1749">
        <v>21</v>
      </c>
      <c r="AF1749">
        <v>0</v>
      </c>
      <c r="AG1749">
        <v>3</v>
      </c>
      <c r="AH1749" t="s">
        <v>86</v>
      </c>
      <c r="AI1749" t="s">
        <v>86</v>
      </c>
      <c r="AJ1749" t="s">
        <v>86</v>
      </c>
      <c r="AK1749" t="s">
        <v>86</v>
      </c>
      <c r="AL1749" t="s">
        <v>86</v>
      </c>
      <c r="AM1749" t="s">
        <v>86</v>
      </c>
      <c r="AN1749" t="s">
        <v>86</v>
      </c>
      <c r="AO1749" t="s">
        <v>86</v>
      </c>
      <c r="AP1749" t="s">
        <v>86</v>
      </c>
      <c r="AQ1749" t="s">
        <v>86</v>
      </c>
      <c r="AR1749" t="s">
        <v>86</v>
      </c>
      <c r="AS1749" t="s">
        <v>86</v>
      </c>
      <c r="AT1749" t="s">
        <v>86</v>
      </c>
      <c r="AU1749" t="s">
        <v>86</v>
      </c>
      <c r="AV1749" t="s">
        <v>86</v>
      </c>
      <c r="AW1749" t="s">
        <v>86</v>
      </c>
      <c r="AX1749" t="s">
        <v>86</v>
      </c>
      <c r="AY1749" t="s">
        <v>86</v>
      </c>
      <c r="AZ1749" t="s">
        <v>86</v>
      </c>
      <c r="BA1749" t="s">
        <v>86</v>
      </c>
      <c r="BB1749" t="s">
        <v>86</v>
      </c>
      <c r="BC1749" t="s">
        <v>86</v>
      </c>
      <c r="BD1749" t="s">
        <v>86</v>
      </c>
      <c r="BE1749" t="s">
        <v>86</v>
      </c>
    </row>
    <row r="1750" spans="1:57" x14ac:dyDescent="0.45">
      <c r="A1750" t="s">
        <v>3763</v>
      </c>
      <c r="B1750" t="s">
        <v>77</v>
      </c>
      <c r="C1750" t="s">
        <v>3562</v>
      </c>
      <c r="D1750" t="s">
        <v>79</v>
      </c>
      <c r="E1750" s="2" t="str">
        <f>HYPERLINK("capsilon://?command=openfolder&amp;siteaddress=FAM.docvelocity-na8.net&amp;folderid=FX595234CD-4758-1564-8F45-7EA6744F61C7","FX22039934")</f>
        <v>FX22039934</v>
      </c>
      <c r="F1750" t="s">
        <v>80</v>
      </c>
      <c r="G1750" t="s">
        <v>80</v>
      </c>
      <c r="H1750" t="s">
        <v>81</v>
      </c>
      <c r="I1750" t="s">
        <v>3764</v>
      </c>
      <c r="J1750">
        <v>28</v>
      </c>
      <c r="K1750" t="s">
        <v>83</v>
      </c>
      <c r="L1750" t="s">
        <v>84</v>
      </c>
      <c r="M1750" t="s">
        <v>85</v>
      </c>
      <c r="N1750">
        <v>2</v>
      </c>
      <c r="O1750" s="1">
        <v>44642.765567129631</v>
      </c>
      <c r="P1750" s="1">
        <v>44643.246724537035</v>
      </c>
      <c r="Q1750">
        <v>41163</v>
      </c>
      <c r="R1750">
        <v>409</v>
      </c>
      <c r="S1750" t="b">
        <v>0</v>
      </c>
      <c r="T1750" t="s">
        <v>86</v>
      </c>
      <c r="U1750" t="b">
        <v>0</v>
      </c>
      <c r="V1750" t="s">
        <v>815</v>
      </c>
      <c r="W1750" s="1">
        <v>44642.772210648145</v>
      </c>
      <c r="X1750">
        <v>128</v>
      </c>
      <c r="Y1750">
        <v>21</v>
      </c>
      <c r="Z1750">
        <v>0</v>
      </c>
      <c r="AA1750">
        <v>21</v>
      </c>
      <c r="AB1750">
        <v>0</v>
      </c>
      <c r="AC1750">
        <v>1</v>
      </c>
      <c r="AD1750">
        <v>7</v>
      </c>
      <c r="AE1750">
        <v>0</v>
      </c>
      <c r="AF1750">
        <v>0</v>
      </c>
      <c r="AG1750">
        <v>0</v>
      </c>
      <c r="AH1750" t="s">
        <v>139</v>
      </c>
      <c r="AI1750" s="1">
        <v>44643.246724537035</v>
      </c>
      <c r="AJ1750">
        <v>281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7</v>
      </c>
      <c r="AQ1750">
        <v>0</v>
      </c>
      <c r="AR1750">
        <v>0</v>
      </c>
      <c r="AS1750">
        <v>0</v>
      </c>
      <c r="AT1750" t="s">
        <v>86</v>
      </c>
      <c r="AU1750" t="s">
        <v>86</v>
      </c>
      <c r="AV1750" t="s">
        <v>86</v>
      </c>
      <c r="AW1750" t="s">
        <v>86</v>
      </c>
      <c r="AX1750" t="s">
        <v>86</v>
      </c>
      <c r="AY1750" t="s">
        <v>86</v>
      </c>
      <c r="AZ1750" t="s">
        <v>86</v>
      </c>
      <c r="BA1750" t="s">
        <v>86</v>
      </c>
      <c r="BB1750" t="s">
        <v>86</v>
      </c>
      <c r="BC1750" t="s">
        <v>86</v>
      </c>
      <c r="BD1750" t="s">
        <v>86</v>
      </c>
      <c r="BE1750" t="s">
        <v>86</v>
      </c>
    </row>
    <row r="1751" spans="1:57" x14ac:dyDescent="0.45">
      <c r="A1751" t="s">
        <v>3765</v>
      </c>
      <c r="B1751" t="s">
        <v>77</v>
      </c>
      <c r="C1751" t="s">
        <v>3749</v>
      </c>
      <c r="D1751" t="s">
        <v>79</v>
      </c>
      <c r="E1751" s="2" t="str">
        <f>HYPERLINK("capsilon://?command=openfolder&amp;siteaddress=FAM.docvelocity-na8.net&amp;folderid=FX4069530F-2219-62BD-C7F9-C2712EBD83B3","FX22039530")</f>
        <v>FX22039530</v>
      </c>
      <c r="F1751" t="s">
        <v>80</v>
      </c>
      <c r="G1751" t="s">
        <v>80</v>
      </c>
      <c r="H1751" t="s">
        <v>81</v>
      </c>
      <c r="I1751" t="s">
        <v>3750</v>
      </c>
      <c r="J1751">
        <v>345</v>
      </c>
      <c r="K1751" t="s">
        <v>83</v>
      </c>
      <c r="L1751" t="s">
        <v>84</v>
      </c>
      <c r="M1751" t="s">
        <v>85</v>
      </c>
      <c r="N1751">
        <v>2</v>
      </c>
      <c r="O1751" s="1">
        <v>44642.769143518519</v>
      </c>
      <c r="P1751" s="1">
        <v>44643.213564814818</v>
      </c>
      <c r="Q1751">
        <v>36208</v>
      </c>
      <c r="R1751">
        <v>2190</v>
      </c>
      <c r="S1751" t="b">
        <v>0</v>
      </c>
      <c r="T1751" t="s">
        <v>86</v>
      </c>
      <c r="U1751" t="b">
        <v>1</v>
      </c>
      <c r="V1751" t="s">
        <v>1895</v>
      </c>
      <c r="W1751" s="1">
        <v>44642.783472222225</v>
      </c>
      <c r="X1751">
        <v>1138</v>
      </c>
      <c r="Y1751">
        <v>304</v>
      </c>
      <c r="Z1751">
        <v>0</v>
      </c>
      <c r="AA1751">
        <v>304</v>
      </c>
      <c r="AB1751">
        <v>0</v>
      </c>
      <c r="AC1751">
        <v>17</v>
      </c>
      <c r="AD1751">
        <v>41</v>
      </c>
      <c r="AE1751">
        <v>0</v>
      </c>
      <c r="AF1751">
        <v>0</v>
      </c>
      <c r="AG1751">
        <v>0</v>
      </c>
      <c r="AH1751" t="s">
        <v>113</v>
      </c>
      <c r="AI1751" s="1">
        <v>44643.213564814818</v>
      </c>
      <c r="AJ1751">
        <v>40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41</v>
      </c>
      <c r="AQ1751">
        <v>0</v>
      </c>
      <c r="AR1751">
        <v>0</v>
      </c>
      <c r="AS1751">
        <v>0</v>
      </c>
      <c r="AT1751" t="s">
        <v>86</v>
      </c>
      <c r="AU1751" t="s">
        <v>86</v>
      </c>
      <c r="AV1751" t="s">
        <v>86</v>
      </c>
      <c r="AW1751" t="s">
        <v>86</v>
      </c>
      <c r="AX1751" t="s">
        <v>86</v>
      </c>
      <c r="AY1751" t="s">
        <v>86</v>
      </c>
      <c r="AZ1751" t="s">
        <v>86</v>
      </c>
      <c r="BA1751" t="s">
        <v>86</v>
      </c>
      <c r="BB1751" t="s">
        <v>86</v>
      </c>
      <c r="BC1751" t="s">
        <v>86</v>
      </c>
      <c r="BD1751" t="s">
        <v>86</v>
      </c>
      <c r="BE1751" t="s">
        <v>86</v>
      </c>
    </row>
    <row r="1752" spans="1:57" x14ac:dyDescent="0.45">
      <c r="A1752" t="s">
        <v>3766</v>
      </c>
      <c r="B1752" t="s">
        <v>77</v>
      </c>
      <c r="C1752" t="s">
        <v>3761</v>
      </c>
      <c r="D1752" t="s">
        <v>79</v>
      </c>
      <c r="E1752" s="2" t="str">
        <f>HYPERLINK("capsilon://?command=openfolder&amp;siteaddress=FAM.docvelocity-na8.net&amp;folderid=FXC5B24634-15C4-4B09-47D9-CB43C292E56B","FX22034316")</f>
        <v>FX22034316</v>
      </c>
      <c r="F1752" t="s">
        <v>80</v>
      </c>
      <c r="G1752" t="s">
        <v>80</v>
      </c>
      <c r="H1752" t="s">
        <v>81</v>
      </c>
      <c r="I1752" t="s">
        <v>3762</v>
      </c>
      <c r="J1752">
        <v>84</v>
      </c>
      <c r="K1752" t="s">
        <v>83</v>
      </c>
      <c r="L1752" t="s">
        <v>84</v>
      </c>
      <c r="M1752" t="s">
        <v>85</v>
      </c>
      <c r="N1752">
        <v>2</v>
      </c>
      <c r="O1752" s="1">
        <v>44642.771597222221</v>
      </c>
      <c r="P1752" s="1">
        <v>44643.208854166667</v>
      </c>
      <c r="Q1752">
        <v>36644</v>
      </c>
      <c r="R1752">
        <v>1135</v>
      </c>
      <c r="S1752" t="b">
        <v>0</v>
      </c>
      <c r="T1752" t="s">
        <v>86</v>
      </c>
      <c r="U1752" t="b">
        <v>1</v>
      </c>
      <c r="V1752" t="s">
        <v>1841</v>
      </c>
      <c r="W1752" s="1">
        <v>44642.781053240738</v>
      </c>
      <c r="X1752">
        <v>617</v>
      </c>
      <c r="Y1752">
        <v>63</v>
      </c>
      <c r="Z1752">
        <v>0</v>
      </c>
      <c r="AA1752">
        <v>63</v>
      </c>
      <c r="AB1752">
        <v>0</v>
      </c>
      <c r="AC1752">
        <v>10</v>
      </c>
      <c r="AD1752">
        <v>21</v>
      </c>
      <c r="AE1752">
        <v>0</v>
      </c>
      <c r="AF1752">
        <v>0</v>
      </c>
      <c r="AG1752">
        <v>0</v>
      </c>
      <c r="AH1752" t="s">
        <v>746</v>
      </c>
      <c r="AI1752" s="1">
        <v>44643.208854166667</v>
      </c>
      <c r="AJ1752">
        <v>465</v>
      </c>
      <c r="AK1752">
        <v>1</v>
      </c>
      <c r="AL1752">
        <v>0</v>
      </c>
      <c r="AM1752">
        <v>1</v>
      </c>
      <c r="AN1752">
        <v>0</v>
      </c>
      <c r="AO1752">
        <v>1</v>
      </c>
      <c r="AP1752">
        <v>20</v>
      </c>
      <c r="AQ1752">
        <v>0</v>
      </c>
      <c r="AR1752">
        <v>0</v>
      </c>
      <c r="AS1752">
        <v>0</v>
      </c>
      <c r="AT1752" t="s">
        <v>86</v>
      </c>
      <c r="AU1752" t="s">
        <v>86</v>
      </c>
      <c r="AV1752" t="s">
        <v>86</v>
      </c>
      <c r="AW1752" t="s">
        <v>86</v>
      </c>
      <c r="AX1752" t="s">
        <v>86</v>
      </c>
      <c r="AY1752" t="s">
        <v>86</v>
      </c>
      <c r="AZ1752" t="s">
        <v>86</v>
      </c>
      <c r="BA1752" t="s">
        <v>86</v>
      </c>
      <c r="BB1752" t="s">
        <v>86</v>
      </c>
      <c r="BC1752" t="s">
        <v>86</v>
      </c>
      <c r="BD1752" t="s">
        <v>86</v>
      </c>
      <c r="BE1752" t="s">
        <v>86</v>
      </c>
    </row>
    <row r="1753" spans="1:57" x14ac:dyDescent="0.45">
      <c r="A1753" t="s">
        <v>3767</v>
      </c>
      <c r="B1753" t="s">
        <v>77</v>
      </c>
      <c r="C1753" t="s">
        <v>3048</v>
      </c>
      <c r="D1753" t="s">
        <v>79</v>
      </c>
      <c r="E1753" s="2" t="str">
        <f>HYPERLINK("capsilon://?command=openfolder&amp;siteaddress=FAM.docvelocity-na8.net&amp;folderid=FXDDB4FBBD-A8BB-B4A9-7BCE-1D5A60640BD5","FX22037849")</f>
        <v>FX22037849</v>
      </c>
      <c r="F1753" t="s">
        <v>80</v>
      </c>
      <c r="G1753" t="s">
        <v>80</v>
      </c>
      <c r="H1753" t="s">
        <v>81</v>
      </c>
      <c r="I1753" t="s">
        <v>3768</v>
      </c>
      <c r="J1753">
        <v>0</v>
      </c>
      <c r="K1753" t="s">
        <v>83</v>
      </c>
      <c r="L1753" t="s">
        <v>84</v>
      </c>
      <c r="M1753" t="s">
        <v>85</v>
      </c>
      <c r="N1753">
        <v>2</v>
      </c>
      <c r="O1753" s="1">
        <v>44642.772766203707</v>
      </c>
      <c r="P1753" s="1">
        <v>44643.244513888887</v>
      </c>
      <c r="Q1753">
        <v>40674</v>
      </c>
      <c r="R1753">
        <v>85</v>
      </c>
      <c r="S1753" t="b">
        <v>0</v>
      </c>
      <c r="T1753" t="s">
        <v>86</v>
      </c>
      <c r="U1753" t="b">
        <v>0</v>
      </c>
      <c r="V1753" t="s">
        <v>815</v>
      </c>
      <c r="W1753" s="1">
        <v>44642.774502314816</v>
      </c>
      <c r="X1753">
        <v>23</v>
      </c>
      <c r="Y1753">
        <v>0</v>
      </c>
      <c r="Z1753">
        <v>0</v>
      </c>
      <c r="AA1753">
        <v>0</v>
      </c>
      <c r="AB1753">
        <v>52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 t="s">
        <v>746</v>
      </c>
      <c r="AI1753" s="1">
        <v>44643.244513888887</v>
      </c>
      <c r="AJ1753">
        <v>62</v>
      </c>
      <c r="AK1753">
        <v>0</v>
      </c>
      <c r="AL1753">
        <v>0</v>
      </c>
      <c r="AM1753">
        <v>0</v>
      </c>
      <c r="AN1753">
        <v>52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 t="s">
        <v>86</v>
      </c>
      <c r="AU1753" t="s">
        <v>86</v>
      </c>
      <c r="AV1753" t="s">
        <v>86</v>
      </c>
      <c r="AW1753" t="s">
        <v>86</v>
      </c>
      <c r="AX1753" t="s">
        <v>86</v>
      </c>
      <c r="AY1753" t="s">
        <v>86</v>
      </c>
      <c r="AZ1753" t="s">
        <v>86</v>
      </c>
      <c r="BA1753" t="s">
        <v>86</v>
      </c>
      <c r="BB1753" t="s">
        <v>86</v>
      </c>
      <c r="BC1753" t="s">
        <v>86</v>
      </c>
      <c r="BD1753" t="s">
        <v>86</v>
      </c>
      <c r="BE1753" t="s">
        <v>86</v>
      </c>
    </row>
    <row r="1754" spans="1:57" x14ac:dyDescent="0.45">
      <c r="A1754" t="s">
        <v>3769</v>
      </c>
      <c r="B1754" t="s">
        <v>77</v>
      </c>
      <c r="C1754" t="s">
        <v>3770</v>
      </c>
      <c r="D1754" t="s">
        <v>79</v>
      </c>
      <c r="E1754" s="2" t="str">
        <f>HYPERLINK("capsilon://?command=openfolder&amp;siteaddress=FAM.docvelocity-na8.net&amp;folderid=FX059C8F12-C1E1-19A2-21A7-BAFE0619288F","FX220310111")</f>
        <v>FX220310111</v>
      </c>
      <c r="F1754" t="s">
        <v>80</v>
      </c>
      <c r="G1754" t="s">
        <v>80</v>
      </c>
      <c r="H1754" t="s">
        <v>81</v>
      </c>
      <c r="I1754" t="s">
        <v>3771</v>
      </c>
      <c r="J1754">
        <v>127</v>
      </c>
      <c r="K1754" t="s">
        <v>83</v>
      </c>
      <c r="L1754" t="s">
        <v>84</v>
      </c>
      <c r="M1754" t="s">
        <v>85</v>
      </c>
      <c r="N1754">
        <v>1</v>
      </c>
      <c r="O1754" s="1">
        <v>44642.773148148146</v>
      </c>
      <c r="P1754" s="1">
        <v>44642.777060185188</v>
      </c>
      <c r="Q1754">
        <v>118</v>
      </c>
      <c r="R1754">
        <v>220</v>
      </c>
      <c r="S1754" t="b">
        <v>0</v>
      </c>
      <c r="T1754" t="s">
        <v>86</v>
      </c>
      <c r="U1754" t="b">
        <v>0</v>
      </c>
      <c r="V1754" t="s">
        <v>815</v>
      </c>
      <c r="W1754" s="1">
        <v>44642.777060185188</v>
      </c>
      <c r="X1754">
        <v>220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127</v>
      </c>
      <c r="AE1754">
        <v>115</v>
      </c>
      <c r="AF1754">
        <v>0</v>
      </c>
      <c r="AG1754">
        <v>4</v>
      </c>
      <c r="AH1754" t="s">
        <v>86</v>
      </c>
      <c r="AI1754" t="s">
        <v>86</v>
      </c>
      <c r="AJ1754" t="s">
        <v>86</v>
      </c>
      <c r="AK1754" t="s">
        <v>86</v>
      </c>
      <c r="AL1754" t="s">
        <v>86</v>
      </c>
      <c r="AM1754" t="s">
        <v>86</v>
      </c>
      <c r="AN1754" t="s">
        <v>86</v>
      </c>
      <c r="AO1754" t="s">
        <v>86</v>
      </c>
      <c r="AP1754" t="s">
        <v>86</v>
      </c>
      <c r="AQ1754" t="s">
        <v>86</v>
      </c>
      <c r="AR1754" t="s">
        <v>86</v>
      </c>
      <c r="AS1754" t="s">
        <v>86</v>
      </c>
      <c r="AT1754" t="s">
        <v>86</v>
      </c>
      <c r="AU1754" t="s">
        <v>86</v>
      </c>
      <c r="AV1754" t="s">
        <v>86</v>
      </c>
      <c r="AW1754" t="s">
        <v>86</v>
      </c>
      <c r="AX1754" t="s">
        <v>86</v>
      </c>
      <c r="AY1754" t="s">
        <v>86</v>
      </c>
      <c r="AZ1754" t="s">
        <v>86</v>
      </c>
      <c r="BA1754" t="s">
        <v>86</v>
      </c>
      <c r="BB1754" t="s">
        <v>86</v>
      </c>
      <c r="BC1754" t="s">
        <v>86</v>
      </c>
      <c r="BD1754" t="s">
        <v>86</v>
      </c>
      <c r="BE1754" t="s">
        <v>86</v>
      </c>
    </row>
    <row r="1755" spans="1:57" x14ac:dyDescent="0.45">
      <c r="A1755" t="s">
        <v>3772</v>
      </c>
      <c r="B1755" t="s">
        <v>77</v>
      </c>
      <c r="C1755" t="s">
        <v>3770</v>
      </c>
      <c r="D1755" t="s">
        <v>79</v>
      </c>
      <c r="E1755" s="2" t="str">
        <f>HYPERLINK("capsilon://?command=openfolder&amp;siteaddress=FAM.docvelocity-na8.net&amp;folderid=FX059C8F12-C1E1-19A2-21A7-BAFE0619288F","FX220310111")</f>
        <v>FX220310111</v>
      </c>
      <c r="F1755" t="s">
        <v>80</v>
      </c>
      <c r="G1755" t="s">
        <v>80</v>
      </c>
      <c r="H1755" t="s">
        <v>81</v>
      </c>
      <c r="I1755" t="s">
        <v>3771</v>
      </c>
      <c r="J1755">
        <v>179</v>
      </c>
      <c r="K1755" t="s">
        <v>83</v>
      </c>
      <c r="L1755" t="s">
        <v>84</v>
      </c>
      <c r="M1755" t="s">
        <v>85</v>
      </c>
      <c r="N1755">
        <v>2</v>
      </c>
      <c r="O1755" s="1">
        <v>44642.777939814812</v>
      </c>
      <c r="P1755" s="1">
        <v>44643.218888888892</v>
      </c>
      <c r="Q1755">
        <v>36478</v>
      </c>
      <c r="R1755">
        <v>1620</v>
      </c>
      <c r="S1755" t="b">
        <v>0</v>
      </c>
      <c r="T1755" t="s">
        <v>86</v>
      </c>
      <c r="U1755" t="b">
        <v>1</v>
      </c>
      <c r="V1755" t="s">
        <v>1797</v>
      </c>
      <c r="W1755" s="1">
        <v>44642.785914351851</v>
      </c>
      <c r="X1755">
        <v>680</v>
      </c>
      <c r="Y1755">
        <v>145</v>
      </c>
      <c r="Z1755">
        <v>0</v>
      </c>
      <c r="AA1755">
        <v>145</v>
      </c>
      <c r="AB1755">
        <v>0</v>
      </c>
      <c r="AC1755">
        <v>17</v>
      </c>
      <c r="AD1755">
        <v>34</v>
      </c>
      <c r="AE1755">
        <v>0</v>
      </c>
      <c r="AF1755">
        <v>0</v>
      </c>
      <c r="AG1755">
        <v>0</v>
      </c>
      <c r="AH1755" t="s">
        <v>746</v>
      </c>
      <c r="AI1755" s="1">
        <v>44643.218888888892</v>
      </c>
      <c r="AJ1755">
        <v>732</v>
      </c>
      <c r="AK1755">
        <v>2</v>
      </c>
      <c r="AL1755">
        <v>0</v>
      </c>
      <c r="AM1755">
        <v>2</v>
      </c>
      <c r="AN1755">
        <v>0</v>
      </c>
      <c r="AO1755">
        <v>2</v>
      </c>
      <c r="AP1755">
        <v>32</v>
      </c>
      <c r="AQ1755">
        <v>0</v>
      </c>
      <c r="AR1755">
        <v>0</v>
      </c>
      <c r="AS1755">
        <v>0</v>
      </c>
      <c r="AT1755" t="s">
        <v>86</v>
      </c>
      <c r="AU1755" t="s">
        <v>86</v>
      </c>
      <c r="AV1755" t="s">
        <v>86</v>
      </c>
      <c r="AW1755" t="s">
        <v>86</v>
      </c>
      <c r="AX1755" t="s">
        <v>86</v>
      </c>
      <c r="AY1755" t="s">
        <v>86</v>
      </c>
      <c r="AZ1755" t="s">
        <v>86</v>
      </c>
      <c r="BA1755" t="s">
        <v>86</v>
      </c>
      <c r="BB1755" t="s">
        <v>86</v>
      </c>
      <c r="BC1755" t="s">
        <v>86</v>
      </c>
      <c r="BD1755" t="s">
        <v>86</v>
      </c>
      <c r="BE1755" t="s">
        <v>86</v>
      </c>
    </row>
    <row r="1756" spans="1:57" x14ac:dyDescent="0.45">
      <c r="A1756" t="s">
        <v>3773</v>
      </c>
      <c r="B1756" t="s">
        <v>77</v>
      </c>
      <c r="C1756" t="s">
        <v>3774</v>
      </c>
      <c r="D1756" t="s">
        <v>79</v>
      </c>
      <c r="E1756" s="2" t="str">
        <f>HYPERLINK("capsilon://?command=openfolder&amp;siteaddress=FAM.docvelocity-na8.net&amp;folderid=FX46ACCEDD-5232-72D6-24E3-45DAE5F07F4D","FX220310185")</f>
        <v>FX220310185</v>
      </c>
      <c r="F1756" t="s">
        <v>80</v>
      </c>
      <c r="G1756" t="s">
        <v>80</v>
      </c>
      <c r="H1756" t="s">
        <v>81</v>
      </c>
      <c r="I1756" t="s">
        <v>3775</v>
      </c>
      <c r="J1756">
        <v>346</v>
      </c>
      <c r="K1756" t="s">
        <v>83</v>
      </c>
      <c r="L1756" t="s">
        <v>84</v>
      </c>
      <c r="M1756" t="s">
        <v>85</v>
      </c>
      <c r="N1756">
        <v>1</v>
      </c>
      <c r="O1756" s="1">
        <v>44642.817754629628</v>
      </c>
      <c r="P1756" s="1">
        <v>44642.836435185185</v>
      </c>
      <c r="Q1756">
        <v>626</v>
      </c>
      <c r="R1756">
        <v>988</v>
      </c>
      <c r="S1756" t="b">
        <v>0</v>
      </c>
      <c r="T1756" t="s">
        <v>86</v>
      </c>
      <c r="U1756" t="b">
        <v>0</v>
      </c>
      <c r="V1756" t="s">
        <v>815</v>
      </c>
      <c r="W1756" s="1">
        <v>44642.836435185185</v>
      </c>
      <c r="X1756">
        <v>912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346</v>
      </c>
      <c r="AE1756">
        <v>0</v>
      </c>
      <c r="AF1756">
        <v>0</v>
      </c>
      <c r="AG1756">
        <v>16</v>
      </c>
      <c r="AH1756" t="s">
        <v>86</v>
      </c>
      <c r="AI1756" t="s">
        <v>86</v>
      </c>
      <c r="AJ1756" t="s">
        <v>86</v>
      </c>
      <c r="AK1756" t="s">
        <v>86</v>
      </c>
      <c r="AL1756" t="s">
        <v>86</v>
      </c>
      <c r="AM1756" t="s">
        <v>86</v>
      </c>
      <c r="AN1756" t="s">
        <v>86</v>
      </c>
      <c r="AO1756" t="s">
        <v>86</v>
      </c>
      <c r="AP1756" t="s">
        <v>86</v>
      </c>
      <c r="AQ1756" t="s">
        <v>86</v>
      </c>
      <c r="AR1756" t="s">
        <v>86</v>
      </c>
      <c r="AS1756" t="s">
        <v>86</v>
      </c>
      <c r="AT1756" t="s">
        <v>86</v>
      </c>
      <c r="AU1756" t="s">
        <v>86</v>
      </c>
      <c r="AV1756" t="s">
        <v>86</v>
      </c>
      <c r="AW1756" t="s">
        <v>86</v>
      </c>
      <c r="AX1756" t="s">
        <v>86</v>
      </c>
      <c r="AY1756" t="s">
        <v>86</v>
      </c>
      <c r="AZ1756" t="s">
        <v>86</v>
      </c>
      <c r="BA1756" t="s">
        <v>86</v>
      </c>
      <c r="BB1756" t="s">
        <v>86</v>
      </c>
      <c r="BC1756" t="s">
        <v>86</v>
      </c>
      <c r="BD1756" t="s">
        <v>86</v>
      </c>
      <c r="BE1756" t="s">
        <v>86</v>
      </c>
    </row>
    <row r="1757" spans="1:57" x14ac:dyDescent="0.45">
      <c r="A1757" t="s">
        <v>3776</v>
      </c>
      <c r="B1757" t="s">
        <v>77</v>
      </c>
      <c r="C1757" t="s">
        <v>3774</v>
      </c>
      <c r="D1757" t="s">
        <v>79</v>
      </c>
      <c r="E1757" s="2" t="str">
        <f>HYPERLINK("capsilon://?command=openfolder&amp;siteaddress=FAM.docvelocity-na8.net&amp;folderid=FX46ACCEDD-5232-72D6-24E3-45DAE5F07F4D","FX220310185")</f>
        <v>FX220310185</v>
      </c>
      <c r="F1757" t="s">
        <v>80</v>
      </c>
      <c r="G1757" t="s">
        <v>80</v>
      </c>
      <c r="H1757" t="s">
        <v>81</v>
      </c>
      <c r="I1757" t="s">
        <v>3775</v>
      </c>
      <c r="J1757">
        <v>578</v>
      </c>
      <c r="K1757" t="s">
        <v>83</v>
      </c>
      <c r="L1757" t="s">
        <v>84</v>
      </c>
      <c r="M1757" t="s">
        <v>85</v>
      </c>
      <c r="N1757">
        <v>2</v>
      </c>
      <c r="O1757" s="1">
        <v>44642.837962962964</v>
      </c>
      <c r="P1757" s="1">
        <v>44643.271828703706</v>
      </c>
      <c r="Q1757">
        <v>17682</v>
      </c>
      <c r="R1757">
        <v>19804</v>
      </c>
      <c r="S1757" t="b">
        <v>0</v>
      </c>
      <c r="T1757" t="s">
        <v>86</v>
      </c>
      <c r="U1757" t="b">
        <v>1</v>
      </c>
      <c r="V1757" t="s">
        <v>2740</v>
      </c>
      <c r="W1757" s="1">
        <v>44643.180451388886</v>
      </c>
      <c r="X1757">
        <v>15381</v>
      </c>
      <c r="Y1757">
        <v>732</v>
      </c>
      <c r="Z1757">
        <v>0</v>
      </c>
      <c r="AA1757">
        <v>732</v>
      </c>
      <c r="AB1757">
        <v>0</v>
      </c>
      <c r="AC1757">
        <v>345</v>
      </c>
      <c r="AD1757">
        <v>-154</v>
      </c>
      <c r="AE1757">
        <v>0</v>
      </c>
      <c r="AF1757">
        <v>0</v>
      </c>
      <c r="AG1757">
        <v>0</v>
      </c>
      <c r="AH1757" t="s">
        <v>113</v>
      </c>
      <c r="AI1757" s="1">
        <v>44643.271828703706</v>
      </c>
      <c r="AJ1757">
        <v>3019</v>
      </c>
      <c r="AK1757">
        <v>24</v>
      </c>
      <c r="AL1757">
        <v>0</v>
      </c>
      <c r="AM1757">
        <v>24</v>
      </c>
      <c r="AN1757">
        <v>5</v>
      </c>
      <c r="AO1757">
        <v>24</v>
      </c>
      <c r="AP1757">
        <v>-178</v>
      </c>
      <c r="AQ1757">
        <v>0</v>
      </c>
      <c r="AR1757">
        <v>0</v>
      </c>
      <c r="AS1757">
        <v>0</v>
      </c>
      <c r="AT1757" t="s">
        <v>86</v>
      </c>
      <c r="AU1757" t="s">
        <v>86</v>
      </c>
      <c r="AV1757" t="s">
        <v>86</v>
      </c>
      <c r="AW1757" t="s">
        <v>86</v>
      </c>
      <c r="AX1757" t="s">
        <v>86</v>
      </c>
      <c r="AY1757" t="s">
        <v>86</v>
      </c>
      <c r="AZ1757" t="s">
        <v>86</v>
      </c>
      <c r="BA1757" t="s">
        <v>86</v>
      </c>
      <c r="BB1757" t="s">
        <v>86</v>
      </c>
      <c r="BC1757" t="s">
        <v>86</v>
      </c>
      <c r="BD1757" t="s">
        <v>86</v>
      </c>
      <c r="BE1757" t="s">
        <v>86</v>
      </c>
    </row>
    <row r="1758" spans="1:57" x14ac:dyDescent="0.45">
      <c r="A1758" t="s">
        <v>3777</v>
      </c>
      <c r="B1758" t="s">
        <v>77</v>
      </c>
      <c r="C1758" t="s">
        <v>3778</v>
      </c>
      <c r="D1758" t="s">
        <v>79</v>
      </c>
      <c r="E1758" s="2" t="str">
        <f>HYPERLINK("capsilon://?command=openfolder&amp;siteaddress=FAM.docvelocity-na8.net&amp;folderid=FXEB0FA09B-0ED5-8B65-7190-18F87D92DADB","FX220310070")</f>
        <v>FX220310070</v>
      </c>
      <c r="F1758" t="s">
        <v>80</v>
      </c>
      <c r="G1758" t="s">
        <v>80</v>
      </c>
      <c r="H1758" t="s">
        <v>81</v>
      </c>
      <c r="I1758" t="s">
        <v>3779</v>
      </c>
      <c r="J1758">
        <v>287</v>
      </c>
      <c r="K1758" t="s">
        <v>83</v>
      </c>
      <c r="L1758" t="s">
        <v>84</v>
      </c>
      <c r="M1758" t="s">
        <v>85</v>
      </c>
      <c r="N1758">
        <v>1</v>
      </c>
      <c r="O1758" s="1">
        <v>44642.838865740741</v>
      </c>
      <c r="P1758" s="1">
        <v>44643.007511574076</v>
      </c>
      <c r="Q1758">
        <v>12475</v>
      </c>
      <c r="R1758">
        <v>2096</v>
      </c>
      <c r="S1758" t="b">
        <v>0</v>
      </c>
      <c r="T1758" t="s">
        <v>86</v>
      </c>
      <c r="U1758" t="b">
        <v>0</v>
      </c>
      <c r="V1758" t="s">
        <v>2418</v>
      </c>
      <c r="W1758" s="1">
        <v>44643.007511574076</v>
      </c>
      <c r="X1758">
        <v>2096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287</v>
      </c>
      <c r="AE1758">
        <v>268</v>
      </c>
      <c r="AF1758">
        <v>0</v>
      </c>
      <c r="AG1758">
        <v>8</v>
      </c>
      <c r="AH1758" t="s">
        <v>86</v>
      </c>
      <c r="AI1758" t="s">
        <v>86</v>
      </c>
      <c r="AJ1758" t="s">
        <v>86</v>
      </c>
      <c r="AK1758" t="s">
        <v>86</v>
      </c>
      <c r="AL1758" t="s">
        <v>86</v>
      </c>
      <c r="AM1758" t="s">
        <v>86</v>
      </c>
      <c r="AN1758" t="s">
        <v>86</v>
      </c>
      <c r="AO1758" t="s">
        <v>86</v>
      </c>
      <c r="AP1758" t="s">
        <v>86</v>
      </c>
      <c r="AQ1758" t="s">
        <v>86</v>
      </c>
      <c r="AR1758" t="s">
        <v>86</v>
      </c>
      <c r="AS1758" t="s">
        <v>86</v>
      </c>
      <c r="AT1758" t="s">
        <v>86</v>
      </c>
      <c r="AU1758" t="s">
        <v>86</v>
      </c>
      <c r="AV1758" t="s">
        <v>86</v>
      </c>
      <c r="AW1758" t="s">
        <v>86</v>
      </c>
      <c r="AX1758" t="s">
        <v>86</v>
      </c>
      <c r="AY1758" t="s">
        <v>86</v>
      </c>
      <c r="AZ1758" t="s">
        <v>86</v>
      </c>
      <c r="BA1758" t="s">
        <v>86</v>
      </c>
      <c r="BB1758" t="s">
        <v>86</v>
      </c>
      <c r="BC1758" t="s">
        <v>86</v>
      </c>
      <c r="BD1758" t="s">
        <v>86</v>
      </c>
      <c r="BE1758" t="s">
        <v>86</v>
      </c>
    </row>
    <row r="1759" spans="1:57" x14ac:dyDescent="0.45">
      <c r="A1759" t="s">
        <v>3780</v>
      </c>
      <c r="B1759" t="s">
        <v>77</v>
      </c>
      <c r="C1759" t="s">
        <v>3550</v>
      </c>
      <c r="D1759" t="s">
        <v>79</v>
      </c>
      <c r="E1759" s="2" t="str">
        <f>HYPERLINK("capsilon://?command=openfolder&amp;siteaddress=FAM.docvelocity-na8.net&amp;folderid=FX81F06152-6BAE-4AD3-BCA0-B0E8BCDC52E1","FX22036873")</f>
        <v>FX22036873</v>
      </c>
      <c r="F1759" t="s">
        <v>80</v>
      </c>
      <c r="G1759" t="s">
        <v>80</v>
      </c>
      <c r="H1759" t="s">
        <v>81</v>
      </c>
      <c r="I1759" t="s">
        <v>3781</v>
      </c>
      <c r="J1759">
        <v>28</v>
      </c>
      <c r="K1759" t="s">
        <v>83</v>
      </c>
      <c r="L1759" t="s">
        <v>84</v>
      </c>
      <c r="M1759" t="s">
        <v>85</v>
      </c>
      <c r="N1759">
        <v>2</v>
      </c>
      <c r="O1759" s="1">
        <v>44642.875173611108</v>
      </c>
      <c r="P1759" s="1">
        <v>44643.247048611112</v>
      </c>
      <c r="Q1759">
        <v>31642</v>
      </c>
      <c r="R1759">
        <v>488</v>
      </c>
      <c r="S1759" t="b">
        <v>0</v>
      </c>
      <c r="T1759" t="s">
        <v>86</v>
      </c>
      <c r="U1759" t="b">
        <v>0</v>
      </c>
      <c r="V1759" t="s">
        <v>1963</v>
      </c>
      <c r="W1759" s="1">
        <v>44642.986712962964</v>
      </c>
      <c r="X1759">
        <v>270</v>
      </c>
      <c r="Y1759">
        <v>21</v>
      </c>
      <c r="Z1759">
        <v>0</v>
      </c>
      <c r="AA1759">
        <v>21</v>
      </c>
      <c r="AB1759">
        <v>0</v>
      </c>
      <c r="AC1759">
        <v>2</v>
      </c>
      <c r="AD1759">
        <v>7</v>
      </c>
      <c r="AE1759">
        <v>0</v>
      </c>
      <c r="AF1759">
        <v>0</v>
      </c>
      <c r="AG1759">
        <v>0</v>
      </c>
      <c r="AH1759" t="s">
        <v>746</v>
      </c>
      <c r="AI1759" s="1">
        <v>44643.247048611112</v>
      </c>
      <c r="AJ1759">
        <v>218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7</v>
      </c>
      <c r="AQ1759">
        <v>0</v>
      </c>
      <c r="AR1759">
        <v>0</v>
      </c>
      <c r="AS1759">
        <v>0</v>
      </c>
      <c r="AT1759" t="s">
        <v>86</v>
      </c>
      <c r="AU1759" t="s">
        <v>86</v>
      </c>
      <c r="AV1759" t="s">
        <v>86</v>
      </c>
      <c r="AW1759" t="s">
        <v>86</v>
      </c>
      <c r="AX1759" t="s">
        <v>86</v>
      </c>
      <c r="AY1759" t="s">
        <v>86</v>
      </c>
      <c r="AZ1759" t="s">
        <v>86</v>
      </c>
      <c r="BA1759" t="s">
        <v>86</v>
      </c>
      <c r="BB1759" t="s">
        <v>86</v>
      </c>
      <c r="BC1759" t="s">
        <v>86</v>
      </c>
      <c r="BD1759" t="s">
        <v>86</v>
      </c>
      <c r="BE1759" t="s">
        <v>86</v>
      </c>
    </row>
    <row r="1760" spans="1:57" x14ac:dyDescent="0.45">
      <c r="A1760" t="s">
        <v>3782</v>
      </c>
      <c r="B1760" t="s">
        <v>77</v>
      </c>
      <c r="C1760" t="s">
        <v>2820</v>
      </c>
      <c r="D1760" t="s">
        <v>79</v>
      </c>
      <c r="E1760" s="2" t="str">
        <f>HYPERLINK("capsilon://?command=openfolder&amp;siteaddress=FAM.docvelocity-na8.net&amp;folderid=FXB05EA331-108B-E32C-DFC4-6774D8EF5513","FX22037535")</f>
        <v>FX22037535</v>
      </c>
      <c r="F1760" t="s">
        <v>80</v>
      </c>
      <c r="G1760" t="s">
        <v>80</v>
      </c>
      <c r="H1760" t="s">
        <v>81</v>
      </c>
      <c r="I1760" t="s">
        <v>3783</v>
      </c>
      <c r="J1760">
        <v>50</v>
      </c>
      <c r="K1760" t="s">
        <v>83</v>
      </c>
      <c r="L1760" t="s">
        <v>84</v>
      </c>
      <c r="M1760" t="s">
        <v>85</v>
      </c>
      <c r="N1760">
        <v>2</v>
      </c>
      <c r="O1760" s="1">
        <v>44642.880370370367</v>
      </c>
      <c r="P1760" s="1">
        <v>44643.253032407411</v>
      </c>
      <c r="Q1760">
        <v>30785</v>
      </c>
      <c r="R1760">
        <v>1413</v>
      </c>
      <c r="S1760" t="b">
        <v>0</v>
      </c>
      <c r="T1760" t="s">
        <v>86</v>
      </c>
      <c r="U1760" t="b">
        <v>0</v>
      </c>
      <c r="V1760" t="s">
        <v>2744</v>
      </c>
      <c r="W1760" s="1">
        <v>44642.995451388888</v>
      </c>
      <c r="X1760">
        <v>869</v>
      </c>
      <c r="Y1760">
        <v>45</v>
      </c>
      <c r="Z1760">
        <v>0</v>
      </c>
      <c r="AA1760">
        <v>45</v>
      </c>
      <c r="AB1760">
        <v>0</v>
      </c>
      <c r="AC1760">
        <v>4</v>
      </c>
      <c r="AD1760">
        <v>5</v>
      </c>
      <c r="AE1760">
        <v>0</v>
      </c>
      <c r="AF1760">
        <v>0</v>
      </c>
      <c r="AG1760">
        <v>0</v>
      </c>
      <c r="AH1760" t="s">
        <v>139</v>
      </c>
      <c r="AI1760" s="1">
        <v>44643.253032407411</v>
      </c>
      <c r="AJ1760">
        <v>544</v>
      </c>
      <c r="AK1760">
        <v>1</v>
      </c>
      <c r="AL1760">
        <v>0</v>
      </c>
      <c r="AM1760">
        <v>1</v>
      </c>
      <c r="AN1760">
        <v>0</v>
      </c>
      <c r="AO1760">
        <v>1</v>
      </c>
      <c r="AP1760">
        <v>4</v>
      </c>
      <c r="AQ1760">
        <v>0</v>
      </c>
      <c r="AR1760">
        <v>0</v>
      </c>
      <c r="AS1760">
        <v>0</v>
      </c>
      <c r="AT1760" t="s">
        <v>86</v>
      </c>
      <c r="AU1760" t="s">
        <v>86</v>
      </c>
      <c r="AV1760" t="s">
        <v>86</v>
      </c>
      <c r="AW1760" t="s">
        <v>86</v>
      </c>
      <c r="AX1760" t="s">
        <v>86</v>
      </c>
      <c r="AY1760" t="s">
        <v>86</v>
      </c>
      <c r="AZ1760" t="s">
        <v>86</v>
      </c>
      <c r="BA1760" t="s">
        <v>86</v>
      </c>
      <c r="BB1760" t="s">
        <v>86</v>
      </c>
      <c r="BC1760" t="s">
        <v>86</v>
      </c>
      <c r="BD1760" t="s">
        <v>86</v>
      </c>
      <c r="BE1760" t="s">
        <v>86</v>
      </c>
    </row>
    <row r="1761" spans="1:57" x14ac:dyDescent="0.45">
      <c r="A1761" t="s">
        <v>3784</v>
      </c>
      <c r="B1761" t="s">
        <v>77</v>
      </c>
      <c r="C1761" t="s">
        <v>2820</v>
      </c>
      <c r="D1761" t="s">
        <v>79</v>
      </c>
      <c r="E1761" s="2" t="str">
        <f>HYPERLINK("capsilon://?command=openfolder&amp;siteaddress=FAM.docvelocity-na8.net&amp;folderid=FXB05EA331-108B-E32C-DFC4-6774D8EF5513","FX22037535")</f>
        <v>FX22037535</v>
      </c>
      <c r="F1761" t="s">
        <v>80</v>
      </c>
      <c r="G1761" t="s">
        <v>80</v>
      </c>
      <c r="H1761" t="s">
        <v>81</v>
      </c>
      <c r="I1761" t="s">
        <v>3785</v>
      </c>
      <c r="J1761">
        <v>50</v>
      </c>
      <c r="K1761" t="s">
        <v>83</v>
      </c>
      <c r="L1761" t="s">
        <v>84</v>
      </c>
      <c r="M1761" t="s">
        <v>85</v>
      </c>
      <c r="N1761">
        <v>2</v>
      </c>
      <c r="O1761" s="1">
        <v>44642.88045138889</v>
      </c>
      <c r="P1761" s="1">
        <v>44643.248923611114</v>
      </c>
      <c r="Q1761">
        <v>31287</v>
      </c>
      <c r="R1761">
        <v>549</v>
      </c>
      <c r="S1761" t="b">
        <v>0</v>
      </c>
      <c r="T1761" t="s">
        <v>86</v>
      </c>
      <c r="U1761" t="b">
        <v>0</v>
      </c>
      <c r="V1761" t="s">
        <v>1963</v>
      </c>
      <c r="W1761" s="1">
        <v>44642.991006944445</v>
      </c>
      <c r="X1761">
        <v>371</v>
      </c>
      <c r="Y1761">
        <v>45</v>
      </c>
      <c r="Z1761">
        <v>0</v>
      </c>
      <c r="AA1761">
        <v>45</v>
      </c>
      <c r="AB1761">
        <v>0</v>
      </c>
      <c r="AC1761">
        <v>6</v>
      </c>
      <c r="AD1761">
        <v>5</v>
      </c>
      <c r="AE1761">
        <v>0</v>
      </c>
      <c r="AF1761">
        <v>0</v>
      </c>
      <c r="AG1761">
        <v>0</v>
      </c>
      <c r="AH1761" t="s">
        <v>551</v>
      </c>
      <c r="AI1761" s="1">
        <v>44643.248923611114</v>
      </c>
      <c r="AJ1761">
        <v>178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5</v>
      </c>
      <c r="AQ1761">
        <v>0</v>
      </c>
      <c r="AR1761">
        <v>0</v>
      </c>
      <c r="AS1761">
        <v>0</v>
      </c>
      <c r="AT1761" t="s">
        <v>86</v>
      </c>
      <c r="AU1761" t="s">
        <v>86</v>
      </c>
      <c r="AV1761" t="s">
        <v>86</v>
      </c>
      <c r="AW1761" t="s">
        <v>86</v>
      </c>
      <c r="AX1761" t="s">
        <v>86</v>
      </c>
      <c r="AY1761" t="s">
        <v>86</v>
      </c>
      <c r="AZ1761" t="s">
        <v>86</v>
      </c>
      <c r="BA1761" t="s">
        <v>86</v>
      </c>
      <c r="BB1761" t="s">
        <v>86</v>
      </c>
      <c r="BC1761" t="s">
        <v>86</v>
      </c>
      <c r="BD1761" t="s">
        <v>86</v>
      </c>
      <c r="BE1761" t="s">
        <v>86</v>
      </c>
    </row>
    <row r="1762" spans="1:57" x14ac:dyDescent="0.45">
      <c r="A1762" t="s">
        <v>3786</v>
      </c>
      <c r="B1762" t="s">
        <v>77</v>
      </c>
      <c r="C1762" t="s">
        <v>2820</v>
      </c>
      <c r="D1762" t="s">
        <v>79</v>
      </c>
      <c r="E1762" s="2" t="str">
        <f>HYPERLINK("capsilon://?command=openfolder&amp;siteaddress=FAM.docvelocity-na8.net&amp;folderid=FXB05EA331-108B-E32C-DFC4-6774D8EF5513","FX22037535")</f>
        <v>FX22037535</v>
      </c>
      <c r="F1762" t="s">
        <v>80</v>
      </c>
      <c r="G1762" t="s">
        <v>80</v>
      </c>
      <c r="H1762" t="s">
        <v>81</v>
      </c>
      <c r="I1762" t="s">
        <v>3787</v>
      </c>
      <c r="J1762">
        <v>28</v>
      </c>
      <c r="K1762" t="s">
        <v>83</v>
      </c>
      <c r="L1762" t="s">
        <v>84</v>
      </c>
      <c r="M1762" t="s">
        <v>85</v>
      </c>
      <c r="N1762">
        <v>2</v>
      </c>
      <c r="O1762" s="1">
        <v>44642.881273148145</v>
      </c>
      <c r="P1762" s="1">
        <v>44643.248773148145</v>
      </c>
      <c r="Q1762">
        <v>31374</v>
      </c>
      <c r="R1762">
        <v>378</v>
      </c>
      <c r="S1762" t="b">
        <v>0</v>
      </c>
      <c r="T1762" t="s">
        <v>86</v>
      </c>
      <c r="U1762" t="b">
        <v>0</v>
      </c>
      <c r="V1762" t="s">
        <v>1963</v>
      </c>
      <c r="W1762" s="1">
        <v>44642.993680555555</v>
      </c>
      <c r="X1762">
        <v>230</v>
      </c>
      <c r="Y1762">
        <v>21</v>
      </c>
      <c r="Z1762">
        <v>0</v>
      </c>
      <c r="AA1762">
        <v>21</v>
      </c>
      <c r="AB1762">
        <v>0</v>
      </c>
      <c r="AC1762">
        <v>0</v>
      </c>
      <c r="AD1762">
        <v>7</v>
      </c>
      <c r="AE1762">
        <v>0</v>
      </c>
      <c r="AF1762">
        <v>0</v>
      </c>
      <c r="AG1762">
        <v>0</v>
      </c>
      <c r="AH1762" t="s">
        <v>746</v>
      </c>
      <c r="AI1762" s="1">
        <v>44643.248773148145</v>
      </c>
      <c r="AJ1762">
        <v>148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7</v>
      </c>
      <c r="AQ1762">
        <v>0</v>
      </c>
      <c r="AR1762">
        <v>0</v>
      </c>
      <c r="AS1762">
        <v>0</v>
      </c>
      <c r="AT1762" t="s">
        <v>86</v>
      </c>
      <c r="AU1762" t="s">
        <v>86</v>
      </c>
      <c r="AV1762" t="s">
        <v>86</v>
      </c>
      <c r="AW1762" t="s">
        <v>86</v>
      </c>
      <c r="AX1762" t="s">
        <v>86</v>
      </c>
      <c r="AY1762" t="s">
        <v>86</v>
      </c>
      <c r="AZ1762" t="s">
        <v>86</v>
      </c>
      <c r="BA1762" t="s">
        <v>86</v>
      </c>
      <c r="BB1762" t="s">
        <v>86</v>
      </c>
      <c r="BC1762" t="s">
        <v>86</v>
      </c>
      <c r="BD1762" t="s">
        <v>86</v>
      </c>
      <c r="BE1762" t="s">
        <v>86</v>
      </c>
    </row>
    <row r="1763" spans="1:57" x14ac:dyDescent="0.45">
      <c r="A1763" t="s">
        <v>3788</v>
      </c>
      <c r="B1763" t="s">
        <v>77</v>
      </c>
      <c r="C1763" t="s">
        <v>3789</v>
      </c>
      <c r="D1763" t="s">
        <v>79</v>
      </c>
      <c r="E1763" s="2" t="str">
        <f>HYPERLINK("capsilon://?command=openfolder&amp;siteaddress=FAM.docvelocity-na8.net&amp;folderid=FX81A4808E-C17B-BED4-F2D9-702CDDC7EAEC","FX220310297")</f>
        <v>FX220310297</v>
      </c>
      <c r="F1763" t="s">
        <v>80</v>
      </c>
      <c r="G1763" t="s">
        <v>80</v>
      </c>
      <c r="H1763" t="s">
        <v>81</v>
      </c>
      <c r="I1763" t="s">
        <v>3790</v>
      </c>
      <c r="J1763">
        <v>234</v>
      </c>
      <c r="K1763" t="s">
        <v>83</v>
      </c>
      <c r="L1763" t="s">
        <v>84</v>
      </c>
      <c r="M1763" t="s">
        <v>85</v>
      </c>
      <c r="N1763">
        <v>1</v>
      </c>
      <c r="O1763" s="1">
        <v>44642.914826388886</v>
      </c>
      <c r="P1763" s="1">
        <v>44643.036064814813</v>
      </c>
      <c r="Q1763">
        <v>8529</v>
      </c>
      <c r="R1763">
        <v>1946</v>
      </c>
      <c r="S1763" t="b">
        <v>0</v>
      </c>
      <c r="T1763" t="s">
        <v>86</v>
      </c>
      <c r="U1763" t="b">
        <v>0</v>
      </c>
      <c r="V1763" t="s">
        <v>2418</v>
      </c>
      <c r="W1763" s="1">
        <v>44643.036064814813</v>
      </c>
      <c r="X1763">
        <v>1048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234</v>
      </c>
      <c r="AE1763">
        <v>210</v>
      </c>
      <c r="AF1763">
        <v>0</v>
      </c>
      <c r="AG1763">
        <v>7</v>
      </c>
      <c r="AH1763" t="s">
        <v>86</v>
      </c>
      <c r="AI1763" t="s">
        <v>86</v>
      </c>
      <c r="AJ1763" t="s">
        <v>86</v>
      </c>
      <c r="AK1763" t="s">
        <v>86</v>
      </c>
      <c r="AL1763" t="s">
        <v>86</v>
      </c>
      <c r="AM1763" t="s">
        <v>86</v>
      </c>
      <c r="AN1763" t="s">
        <v>86</v>
      </c>
      <c r="AO1763" t="s">
        <v>86</v>
      </c>
      <c r="AP1763" t="s">
        <v>86</v>
      </c>
      <c r="AQ1763" t="s">
        <v>86</v>
      </c>
      <c r="AR1763" t="s">
        <v>86</v>
      </c>
      <c r="AS1763" t="s">
        <v>86</v>
      </c>
      <c r="AT1763" t="s">
        <v>86</v>
      </c>
      <c r="AU1763" t="s">
        <v>86</v>
      </c>
      <c r="AV1763" t="s">
        <v>86</v>
      </c>
      <c r="AW1763" t="s">
        <v>86</v>
      </c>
      <c r="AX1763" t="s">
        <v>86</v>
      </c>
      <c r="AY1763" t="s">
        <v>86</v>
      </c>
      <c r="AZ1763" t="s">
        <v>86</v>
      </c>
      <c r="BA1763" t="s">
        <v>86</v>
      </c>
      <c r="BB1763" t="s">
        <v>86</v>
      </c>
      <c r="BC1763" t="s">
        <v>86</v>
      </c>
      <c r="BD1763" t="s">
        <v>86</v>
      </c>
      <c r="BE1763" t="s">
        <v>86</v>
      </c>
    </row>
    <row r="1764" spans="1:57" x14ac:dyDescent="0.45">
      <c r="A1764" t="s">
        <v>3791</v>
      </c>
      <c r="B1764" t="s">
        <v>77</v>
      </c>
      <c r="C1764" t="s">
        <v>3792</v>
      </c>
      <c r="D1764" t="s">
        <v>79</v>
      </c>
      <c r="E1764" s="2" t="str">
        <f>HYPERLINK("capsilon://?command=openfolder&amp;siteaddress=FAM.docvelocity-na8.net&amp;folderid=FX4120FA13-E64A-42A7-CC50-E5AA9DC706C1","FX220310071")</f>
        <v>FX220310071</v>
      </c>
      <c r="F1764" t="s">
        <v>80</v>
      </c>
      <c r="G1764" t="s">
        <v>80</v>
      </c>
      <c r="H1764" t="s">
        <v>81</v>
      </c>
      <c r="I1764" t="s">
        <v>3793</v>
      </c>
      <c r="J1764">
        <v>234</v>
      </c>
      <c r="K1764" t="s">
        <v>83</v>
      </c>
      <c r="L1764" t="s">
        <v>84</v>
      </c>
      <c r="M1764" t="s">
        <v>85</v>
      </c>
      <c r="N1764">
        <v>1</v>
      </c>
      <c r="O1764" s="1">
        <v>44643.001516203702</v>
      </c>
      <c r="P1764" s="1">
        <v>44643.023935185185</v>
      </c>
      <c r="Q1764">
        <v>332</v>
      </c>
      <c r="R1764">
        <v>1605</v>
      </c>
      <c r="S1764" t="b">
        <v>0</v>
      </c>
      <c r="T1764" t="s">
        <v>86</v>
      </c>
      <c r="U1764" t="b">
        <v>0</v>
      </c>
      <c r="V1764" t="s">
        <v>2418</v>
      </c>
      <c r="W1764" s="1">
        <v>44643.023935185185</v>
      </c>
      <c r="X1764">
        <v>1418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234</v>
      </c>
      <c r="AE1764">
        <v>210</v>
      </c>
      <c r="AF1764">
        <v>0</v>
      </c>
      <c r="AG1764">
        <v>7</v>
      </c>
      <c r="AH1764" t="s">
        <v>86</v>
      </c>
      <c r="AI1764" t="s">
        <v>86</v>
      </c>
      <c r="AJ1764" t="s">
        <v>86</v>
      </c>
      <c r="AK1764" t="s">
        <v>86</v>
      </c>
      <c r="AL1764" t="s">
        <v>86</v>
      </c>
      <c r="AM1764" t="s">
        <v>86</v>
      </c>
      <c r="AN1764" t="s">
        <v>86</v>
      </c>
      <c r="AO1764" t="s">
        <v>86</v>
      </c>
      <c r="AP1764" t="s">
        <v>86</v>
      </c>
      <c r="AQ1764" t="s">
        <v>86</v>
      </c>
      <c r="AR1764" t="s">
        <v>86</v>
      </c>
      <c r="AS1764" t="s">
        <v>86</v>
      </c>
      <c r="AT1764" t="s">
        <v>86</v>
      </c>
      <c r="AU1764" t="s">
        <v>86</v>
      </c>
      <c r="AV1764" t="s">
        <v>86</v>
      </c>
      <c r="AW1764" t="s">
        <v>86</v>
      </c>
      <c r="AX1764" t="s">
        <v>86</v>
      </c>
      <c r="AY1764" t="s">
        <v>86</v>
      </c>
      <c r="AZ1764" t="s">
        <v>86</v>
      </c>
      <c r="BA1764" t="s">
        <v>86</v>
      </c>
      <c r="BB1764" t="s">
        <v>86</v>
      </c>
      <c r="BC1764" t="s">
        <v>86</v>
      </c>
      <c r="BD1764" t="s">
        <v>86</v>
      </c>
      <c r="BE1764" t="s">
        <v>86</v>
      </c>
    </row>
    <row r="1765" spans="1:57" x14ac:dyDescent="0.45">
      <c r="A1765" t="s">
        <v>3794</v>
      </c>
      <c r="B1765" t="s">
        <v>77</v>
      </c>
      <c r="C1765" t="s">
        <v>3778</v>
      </c>
      <c r="D1765" t="s">
        <v>79</v>
      </c>
      <c r="E1765" s="2" t="str">
        <f>HYPERLINK("capsilon://?command=openfolder&amp;siteaddress=FAM.docvelocity-na8.net&amp;folderid=FXEB0FA09B-0ED5-8B65-7190-18F87D92DADB","FX220310070")</f>
        <v>FX220310070</v>
      </c>
      <c r="F1765" t="s">
        <v>80</v>
      </c>
      <c r="G1765" t="s">
        <v>80</v>
      </c>
      <c r="H1765" t="s">
        <v>81</v>
      </c>
      <c r="I1765" t="s">
        <v>3779</v>
      </c>
      <c r="J1765">
        <v>407</v>
      </c>
      <c r="K1765" t="s">
        <v>83</v>
      </c>
      <c r="L1765" t="s">
        <v>84</v>
      </c>
      <c r="M1765" t="s">
        <v>85</v>
      </c>
      <c r="N1765">
        <v>2</v>
      </c>
      <c r="O1765" s="1">
        <v>44643.008263888885</v>
      </c>
      <c r="P1765" s="1">
        <v>44643.2422337963</v>
      </c>
      <c r="Q1765">
        <v>14449</v>
      </c>
      <c r="R1765">
        <v>5766</v>
      </c>
      <c r="S1765" t="b">
        <v>0</v>
      </c>
      <c r="T1765" t="s">
        <v>86</v>
      </c>
      <c r="U1765" t="b">
        <v>1</v>
      </c>
      <c r="V1765" t="s">
        <v>2744</v>
      </c>
      <c r="W1765" s="1">
        <v>44643.051944444444</v>
      </c>
      <c r="X1765">
        <v>3749</v>
      </c>
      <c r="Y1765">
        <v>288</v>
      </c>
      <c r="Z1765">
        <v>0</v>
      </c>
      <c r="AA1765">
        <v>288</v>
      </c>
      <c r="AB1765">
        <v>15</v>
      </c>
      <c r="AC1765">
        <v>69</v>
      </c>
      <c r="AD1765">
        <v>119</v>
      </c>
      <c r="AE1765">
        <v>0</v>
      </c>
      <c r="AF1765">
        <v>0</v>
      </c>
      <c r="AG1765">
        <v>0</v>
      </c>
      <c r="AH1765" t="s">
        <v>746</v>
      </c>
      <c r="AI1765" s="1">
        <v>44643.2422337963</v>
      </c>
      <c r="AJ1765">
        <v>2017</v>
      </c>
      <c r="AK1765">
        <v>29</v>
      </c>
      <c r="AL1765">
        <v>0</v>
      </c>
      <c r="AM1765">
        <v>29</v>
      </c>
      <c r="AN1765">
        <v>0</v>
      </c>
      <c r="AO1765">
        <v>29</v>
      </c>
      <c r="AP1765">
        <v>90</v>
      </c>
      <c r="AQ1765">
        <v>0</v>
      </c>
      <c r="AR1765">
        <v>0</v>
      </c>
      <c r="AS1765">
        <v>0</v>
      </c>
      <c r="AT1765" t="s">
        <v>86</v>
      </c>
      <c r="AU1765" t="s">
        <v>86</v>
      </c>
      <c r="AV1765" t="s">
        <v>86</v>
      </c>
      <c r="AW1765" t="s">
        <v>86</v>
      </c>
      <c r="AX1765" t="s">
        <v>86</v>
      </c>
      <c r="AY1765" t="s">
        <v>86</v>
      </c>
      <c r="AZ1765" t="s">
        <v>86</v>
      </c>
      <c r="BA1765" t="s">
        <v>86</v>
      </c>
      <c r="BB1765" t="s">
        <v>86</v>
      </c>
      <c r="BC1765" t="s">
        <v>86</v>
      </c>
      <c r="BD1765" t="s">
        <v>86</v>
      </c>
      <c r="BE1765" t="s">
        <v>86</v>
      </c>
    </row>
    <row r="1766" spans="1:57" x14ac:dyDescent="0.45">
      <c r="A1766" t="s">
        <v>3795</v>
      </c>
      <c r="B1766" t="s">
        <v>77</v>
      </c>
      <c r="C1766" t="s">
        <v>3792</v>
      </c>
      <c r="D1766" t="s">
        <v>79</v>
      </c>
      <c r="E1766" s="2" t="str">
        <f>HYPERLINK("capsilon://?command=openfolder&amp;siteaddress=FAM.docvelocity-na8.net&amp;folderid=FX4120FA13-E64A-42A7-CC50-E5AA9DC706C1","FX220310071")</f>
        <v>FX220310071</v>
      </c>
      <c r="F1766" t="s">
        <v>80</v>
      </c>
      <c r="G1766" t="s">
        <v>80</v>
      </c>
      <c r="H1766" t="s">
        <v>81</v>
      </c>
      <c r="I1766" t="s">
        <v>3793</v>
      </c>
      <c r="J1766">
        <v>306</v>
      </c>
      <c r="K1766" t="s">
        <v>83</v>
      </c>
      <c r="L1766" t="s">
        <v>84</v>
      </c>
      <c r="M1766" t="s">
        <v>85</v>
      </c>
      <c r="N1766">
        <v>2</v>
      </c>
      <c r="O1766" s="1">
        <v>44643.025196759256</v>
      </c>
      <c r="P1766" s="1">
        <v>44643.241423611114</v>
      </c>
      <c r="Q1766">
        <v>13589</v>
      </c>
      <c r="R1766">
        <v>5093</v>
      </c>
      <c r="S1766" t="b">
        <v>0</v>
      </c>
      <c r="T1766" t="s">
        <v>86</v>
      </c>
      <c r="U1766" t="b">
        <v>1</v>
      </c>
      <c r="V1766" t="s">
        <v>2747</v>
      </c>
      <c r="W1766" s="1">
        <v>44643.062094907407</v>
      </c>
      <c r="X1766">
        <v>3183</v>
      </c>
      <c r="Y1766">
        <v>267</v>
      </c>
      <c r="Z1766">
        <v>0</v>
      </c>
      <c r="AA1766">
        <v>267</v>
      </c>
      <c r="AB1766">
        <v>0</v>
      </c>
      <c r="AC1766">
        <v>10</v>
      </c>
      <c r="AD1766">
        <v>39</v>
      </c>
      <c r="AE1766">
        <v>0</v>
      </c>
      <c r="AF1766">
        <v>0</v>
      </c>
      <c r="AG1766">
        <v>0</v>
      </c>
      <c r="AH1766" t="s">
        <v>118</v>
      </c>
      <c r="AI1766" s="1">
        <v>44643.241423611114</v>
      </c>
      <c r="AJ1766">
        <v>1910</v>
      </c>
      <c r="AK1766">
        <v>4</v>
      </c>
      <c r="AL1766">
        <v>0</v>
      </c>
      <c r="AM1766">
        <v>4</v>
      </c>
      <c r="AN1766">
        <v>0</v>
      </c>
      <c r="AO1766">
        <v>4</v>
      </c>
      <c r="AP1766">
        <v>35</v>
      </c>
      <c r="AQ1766">
        <v>0</v>
      </c>
      <c r="AR1766">
        <v>0</v>
      </c>
      <c r="AS1766">
        <v>0</v>
      </c>
      <c r="AT1766" t="s">
        <v>86</v>
      </c>
      <c r="AU1766" t="s">
        <v>86</v>
      </c>
      <c r="AV1766" t="s">
        <v>86</v>
      </c>
      <c r="AW1766" t="s">
        <v>86</v>
      </c>
      <c r="AX1766" t="s">
        <v>86</v>
      </c>
      <c r="AY1766" t="s">
        <v>86</v>
      </c>
      <c r="AZ1766" t="s">
        <v>86</v>
      </c>
      <c r="BA1766" t="s">
        <v>86</v>
      </c>
      <c r="BB1766" t="s">
        <v>86</v>
      </c>
      <c r="BC1766" t="s">
        <v>86</v>
      </c>
      <c r="BD1766" t="s">
        <v>86</v>
      </c>
      <c r="BE1766" t="s">
        <v>86</v>
      </c>
    </row>
    <row r="1767" spans="1:57" x14ac:dyDescent="0.45">
      <c r="A1767" t="s">
        <v>3796</v>
      </c>
      <c r="B1767" t="s">
        <v>77</v>
      </c>
      <c r="C1767" t="s">
        <v>3789</v>
      </c>
      <c r="D1767" t="s">
        <v>79</v>
      </c>
      <c r="E1767" s="2" t="str">
        <f>HYPERLINK("capsilon://?command=openfolder&amp;siteaddress=FAM.docvelocity-na8.net&amp;folderid=FX81A4808E-C17B-BED4-F2D9-702CDDC7EAEC","FX220310297")</f>
        <v>FX220310297</v>
      </c>
      <c r="F1767" t="s">
        <v>80</v>
      </c>
      <c r="G1767" t="s">
        <v>80</v>
      </c>
      <c r="H1767" t="s">
        <v>81</v>
      </c>
      <c r="I1767" t="s">
        <v>3790</v>
      </c>
      <c r="J1767">
        <v>306</v>
      </c>
      <c r="K1767" t="s">
        <v>83</v>
      </c>
      <c r="L1767" t="s">
        <v>84</v>
      </c>
      <c r="M1767" t="s">
        <v>85</v>
      </c>
      <c r="N1767">
        <v>2</v>
      </c>
      <c r="O1767" s="1">
        <v>44643.037083333336</v>
      </c>
      <c r="P1767" s="1">
        <v>44643.242210648146</v>
      </c>
      <c r="Q1767">
        <v>13765</v>
      </c>
      <c r="R1767">
        <v>3958</v>
      </c>
      <c r="S1767" t="b">
        <v>0</v>
      </c>
      <c r="T1767" t="s">
        <v>86</v>
      </c>
      <c r="U1767" t="b">
        <v>1</v>
      </c>
      <c r="V1767" t="s">
        <v>1982</v>
      </c>
      <c r="W1767" s="1">
        <v>44643.062025462961</v>
      </c>
      <c r="X1767">
        <v>2112</v>
      </c>
      <c r="Y1767">
        <v>267</v>
      </c>
      <c r="Z1767">
        <v>0</v>
      </c>
      <c r="AA1767">
        <v>267</v>
      </c>
      <c r="AB1767">
        <v>0</v>
      </c>
      <c r="AC1767">
        <v>10</v>
      </c>
      <c r="AD1767">
        <v>39</v>
      </c>
      <c r="AE1767">
        <v>0</v>
      </c>
      <c r="AF1767">
        <v>0</v>
      </c>
      <c r="AG1767">
        <v>0</v>
      </c>
      <c r="AH1767" t="s">
        <v>551</v>
      </c>
      <c r="AI1767" s="1">
        <v>44643.242210648146</v>
      </c>
      <c r="AJ1767">
        <v>1823</v>
      </c>
      <c r="AK1767">
        <v>4</v>
      </c>
      <c r="AL1767">
        <v>0</v>
      </c>
      <c r="AM1767">
        <v>4</v>
      </c>
      <c r="AN1767">
        <v>0</v>
      </c>
      <c r="AO1767">
        <v>4</v>
      </c>
      <c r="AP1767">
        <v>35</v>
      </c>
      <c r="AQ1767">
        <v>0</v>
      </c>
      <c r="AR1767">
        <v>0</v>
      </c>
      <c r="AS1767">
        <v>0</v>
      </c>
      <c r="AT1767" t="s">
        <v>86</v>
      </c>
      <c r="AU1767" t="s">
        <v>86</v>
      </c>
      <c r="AV1767" t="s">
        <v>86</v>
      </c>
      <c r="AW1767" t="s">
        <v>86</v>
      </c>
      <c r="AX1767" t="s">
        <v>86</v>
      </c>
      <c r="AY1767" t="s">
        <v>86</v>
      </c>
      <c r="AZ1767" t="s">
        <v>86</v>
      </c>
      <c r="BA1767" t="s">
        <v>86</v>
      </c>
      <c r="BB1767" t="s">
        <v>86</v>
      </c>
      <c r="BC1767" t="s">
        <v>86</v>
      </c>
      <c r="BD1767" t="s">
        <v>86</v>
      </c>
      <c r="BE1767" t="s">
        <v>86</v>
      </c>
    </row>
    <row r="1768" spans="1:57" x14ac:dyDescent="0.45">
      <c r="A1768" t="s">
        <v>3797</v>
      </c>
      <c r="B1768" t="s">
        <v>77</v>
      </c>
      <c r="C1768" t="s">
        <v>3798</v>
      </c>
      <c r="D1768" t="s">
        <v>79</v>
      </c>
      <c r="E1768" s="2" t="str">
        <f>HYPERLINK("capsilon://?command=openfolder&amp;siteaddress=FAM.docvelocity-na8.net&amp;folderid=FXBB17CE11-DB94-875F-1967-C9846E29C666","FX220310280")</f>
        <v>FX220310280</v>
      </c>
      <c r="F1768" t="s">
        <v>80</v>
      </c>
      <c r="G1768" t="s">
        <v>80</v>
      </c>
      <c r="H1768" t="s">
        <v>81</v>
      </c>
      <c r="I1768" t="s">
        <v>3799</v>
      </c>
      <c r="J1768">
        <v>311</v>
      </c>
      <c r="K1768" t="s">
        <v>83</v>
      </c>
      <c r="L1768" t="s">
        <v>84</v>
      </c>
      <c r="M1768" t="s">
        <v>85</v>
      </c>
      <c r="N1768">
        <v>1</v>
      </c>
      <c r="O1768" s="1">
        <v>44643.04855324074</v>
      </c>
      <c r="P1768" s="1">
        <v>44643.110543981478</v>
      </c>
      <c r="Q1768">
        <v>808</v>
      </c>
      <c r="R1768">
        <v>4548</v>
      </c>
      <c r="S1768" t="b">
        <v>0</v>
      </c>
      <c r="T1768" t="s">
        <v>86</v>
      </c>
      <c r="U1768" t="b">
        <v>0</v>
      </c>
      <c r="V1768" t="s">
        <v>2418</v>
      </c>
      <c r="W1768" s="1">
        <v>44643.110543981478</v>
      </c>
      <c r="X1768">
        <v>3977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311</v>
      </c>
      <c r="AE1768">
        <v>287</v>
      </c>
      <c r="AF1768">
        <v>0</v>
      </c>
      <c r="AG1768">
        <v>11</v>
      </c>
      <c r="AH1768" t="s">
        <v>86</v>
      </c>
      <c r="AI1768" t="s">
        <v>86</v>
      </c>
      <c r="AJ1768" t="s">
        <v>86</v>
      </c>
      <c r="AK1768" t="s">
        <v>86</v>
      </c>
      <c r="AL1768" t="s">
        <v>86</v>
      </c>
      <c r="AM1768" t="s">
        <v>86</v>
      </c>
      <c r="AN1768" t="s">
        <v>86</v>
      </c>
      <c r="AO1768" t="s">
        <v>86</v>
      </c>
      <c r="AP1768" t="s">
        <v>86</v>
      </c>
      <c r="AQ1768" t="s">
        <v>86</v>
      </c>
      <c r="AR1768" t="s">
        <v>86</v>
      </c>
      <c r="AS1768" t="s">
        <v>86</v>
      </c>
      <c r="AT1768" t="s">
        <v>86</v>
      </c>
      <c r="AU1768" t="s">
        <v>86</v>
      </c>
      <c r="AV1768" t="s">
        <v>86</v>
      </c>
      <c r="AW1768" t="s">
        <v>86</v>
      </c>
      <c r="AX1768" t="s">
        <v>86</v>
      </c>
      <c r="AY1768" t="s">
        <v>86</v>
      </c>
      <c r="AZ1768" t="s">
        <v>86</v>
      </c>
      <c r="BA1768" t="s">
        <v>86</v>
      </c>
      <c r="BB1768" t="s">
        <v>86</v>
      </c>
      <c r="BC1768" t="s">
        <v>86</v>
      </c>
      <c r="BD1768" t="s">
        <v>86</v>
      </c>
      <c r="BE1768" t="s">
        <v>86</v>
      </c>
    </row>
    <row r="1769" spans="1:57" x14ac:dyDescent="0.45">
      <c r="A1769" t="s">
        <v>3800</v>
      </c>
      <c r="B1769" t="s">
        <v>77</v>
      </c>
      <c r="C1769" t="s">
        <v>3798</v>
      </c>
      <c r="D1769" t="s">
        <v>79</v>
      </c>
      <c r="E1769" s="2" t="str">
        <f>HYPERLINK("capsilon://?command=openfolder&amp;siteaddress=FAM.docvelocity-na8.net&amp;folderid=FXBB17CE11-DB94-875F-1967-C9846E29C666","FX220310280")</f>
        <v>FX220310280</v>
      </c>
      <c r="F1769" t="s">
        <v>80</v>
      </c>
      <c r="G1769" t="s">
        <v>80</v>
      </c>
      <c r="H1769" t="s">
        <v>81</v>
      </c>
      <c r="I1769" t="s">
        <v>3799</v>
      </c>
      <c r="J1769">
        <v>491</v>
      </c>
      <c r="K1769" t="s">
        <v>83</v>
      </c>
      <c r="L1769" t="s">
        <v>84</v>
      </c>
      <c r="M1769" t="s">
        <v>85</v>
      </c>
      <c r="N1769">
        <v>2</v>
      </c>
      <c r="O1769" s="1">
        <v>44643.111655092594</v>
      </c>
      <c r="P1769" s="1">
        <v>44643.272314814814</v>
      </c>
      <c r="Q1769">
        <v>7130</v>
      </c>
      <c r="R1769">
        <v>6751</v>
      </c>
      <c r="S1769" t="b">
        <v>0</v>
      </c>
      <c r="T1769" t="s">
        <v>86</v>
      </c>
      <c r="U1769" t="b">
        <v>1</v>
      </c>
      <c r="V1769" t="s">
        <v>2729</v>
      </c>
      <c r="W1769" s="1">
        <v>44643.169594907406</v>
      </c>
      <c r="X1769">
        <v>3385</v>
      </c>
      <c r="Y1769">
        <v>411</v>
      </c>
      <c r="Z1769">
        <v>0</v>
      </c>
      <c r="AA1769">
        <v>411</v>
      </c>
      <c r="AB1769">
        <v>0</v>
      </c>
      <c r="AC1769">
        <v>46</v>
      </c>
      <c r="AD1769">
        <v>80</v>
      </c>
      <c r="AE1769">
        <v>0</v>
      </c>
      <c r="AF1769">
        <v>0</v>
      </c>
      <c r="AG1769">
        <v>0</v>
      </c>
      <c r="AH1769" t="s">
        <v>118</v>
      </c>
      <c r="AI1769" s="1">
        <v>44643.272314814814</v>
      </c>
      <c r="AJ1769">
        <v>2668</v>
      </c>
      <c r="AK1769">
        <v>5</v>
      </c>
      <c r="AL1769">
        <v>0</v>
      </c>
      <c r="AM1769">
        <v>5</v>
      </c>
      <c r="AN1769">
        <v>0</v>
      </c>
      <c r="AO1769">
        <v>5</v>
      </c>
      <c r="AP1769">
        <v>75</v>
      </c>
      <c r="AQ1769">
        <v>0</v>
      </c>
      <c r="AR1769">
        <v>0</v>
      </c>
      <c r="AS1769">
        <v>0</v>
      </c>
      <c r="AT1769" t="s">
        <v>86</v>
      </c>
      <c r="AU1769" t="s">
        <v>86</v>
      </c>
      <c r="AV1769" t="s">
        <v>86</v>
      </c>
      <c r="AW1769" t="s">
        <v>86</v>
      </c>
      <c r="AX1769" t="s">
        <v>86</v>
      </c>
      <c r="AY1769" t="s">
        <v>86</v>
      </c>
      <c r="AZ1769" t="s">
        <v>86</v>
      </c>
      <c r="BA1769" t="s">
        <v>86</v>
      </c>
      <c r="BB1769" t="s">
        <v>86</v>
      </c>
      <c r="BC1769" t="s">
        <v>86</v>
      </c>
      <c r="BD1769" t="s">
        <v>86</v>
      </c>
      <c r="BE1769" t="s">
        <v>86</v>
      </c>
    </row>
    <row r="1770" spans="1:57" x14ac:dyDescent="0.45">
      <c r="A1770" t="s">
        <v>3801</v>
      </c>
      <c r="B1770" t="s">
        <v>77</v>
      </c>
      <c r="C1770" t="s">
        <v>2823</v>
      </c>
      <c r="D1770" t="s">
        <v>79</v>
      </c>
      <c r="E1770" s="2" t="str">
        <f t="shared" ref="E1770:E1775" si="42">HYPERLINK("capsilon://?command=openfolder&amp;siteaddress=FAM.docvelocity-na8.net&amp;folderid=FX5A601A22-5CB7-BEF0-20F3-3762D8902929","FX22037401")</f>
        <v>FX22037401</v>
      </c>
      <c r="F1770" t="s">
        <v>80</v>
      </c>
      <c r="G1770" t="s">
        <v>80</v>
      </c>
      <c r="H1770" t="s">
        <v>81</v>
      </c>
      <c r="I1770" t="s">
        <v>3802</v>
      </c>
      <c r="J1770">
        <v>0</v>
      </c>
      <c r="K1770" t="s">
        <v>83</v>
      </c>
      <c r="L1770" t="s">
        <v>84</v>
      </c>
      <c r="M1770" t="s">
        <v>85</v>
      </c>
      <c r="N1770">
        <v>2</v>
      </c>
      <c r="O1770" s="1">
        <v>44643.424062500002</v>
      </c>
      <c r="P1770" s="1">
        <v>44643.437222222223</v>
      </c>
      <c r="Q1770">
        <v>84</v>
      </c>
      <c r="R1770">
        <v>1053</v>
      </c>
      <c r="S1770" t="b">
        <v>0</v>
      </c>
      <c r="T1770" t="s">
        <v>86</v>
      </c>
      <c r="U1770" t="b">
        <v>0</v>
      </c>
      <c r="V1770" t="s">
        <v>1986</v>
      </c>
      <c r="W1770" s="1">
        <v>44643.431018518517</v>
      </c>
      <c r="X1770">
        <v>554</v>
      </c>
      <c r="Y1770">
        <v>52</v>
      </c>
      <c r="Z1770">
        <v>0</v>
      </c>
      <c r="AA1770">
        <v>52</v>
      </c>
      <c r="AB1770">
        <v>0</v>
      </c>
      <c r="AC1770">
        <v>27</v>
      </c>
      <c r="AD1770">
        <v>-52</v>
      </c>
      <c r="AE1770">
        <v>0</v>
      </c>
      <c r="AF1770">
        <v>0</v>
      </c>
      <c r="AG1770">
        <v>0</v>
      </c>
      <c r="AH1770" t="s">
        <v>118</v>
      </c>
      <c r="AI1770" s="1">
        <v>44643.437222222223</v>
      </c>
      <c r="AJ1770">
        <v>499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-52</v>
      </c>
      <c r="AQ1770">
        <v>0</v>
      </c>
      <c r="AR1770">
        <v>0</v>
      </c>
      <c r="AS1770">
        <v>0</v>
      </c>
      <c r="AT1770" t="s">
        <v>86</v>
      </c>
      <c r="AU1770" t="s">
        <v>86</v>
      </c>
      <c r="AV1770" t="s">
        <v>86</v>
      </c>
      <c r="AW1770" t="s">
        <v>86</v>
      </c>
      <c r="AX1770" t="s">
        <v>86</v>
      </c>
      <c r="AY1770" t="s">
        <v>86</v>
      </c>
      <c r="AZ1770" t="s">
        <v>86</v>
      </c>
      <c r="BA1770" t="s">
        <v>86</v>
      </c>
      <c r="BB1770" t="s">
        <v>86</v>
      </c>
      <c r="BC1770" t="s">
        <v>86</v>
      </c>
      <c r="BD1770" t="s">
        <v>86</v>
      </c>
      <c r="BE1770" t="s">
        <v>86</v>
      </c>
    </row>
    <row r="1771" spans="1:57" x14ac:dyDescent="0.45">
      <c r="A1771" t="s">
        <v>3803</v>
      </c>
      <c r="B1771" t="s">
        <v>77</v>
      </c>
      <c r="C1771" t="s">
        <v>2823</v>
      </c>
      <c r="D1771" t="s">
        <v>79</v>
      </c>
      <c r="E1771" s="2" t="str">
        <f t="shared" si="42"/>
        <v>FX22037401</v>
      </c>
      <c r="F1771" t="s">
        <v>80</v>
      </c>
      <c r="G1771" t="s">
        <v>80</v>
      </c>
      <c r="H1771" t="s">
        <v>81</v>
      </c>
      <c r="I1771" t="s">
        <v>3804</v>
      </c>
      <c r="J1771">
        <v>28</v>
      </c>
      <c r="K1771" t="s">
        <v>83</v>
      </c>
      <c r="L1771" t="s">
        <v>84</v>
      </c>
      <c r="M1771" t="s">
        <v>85</v>
      </c>
      <c r="N1771">
        <v>2</v>
      </c>
      <c r="O1771" s="1">
        <v>44643.424571759257</v>
      </c>
      <c r="P1771" s="1">
        <v>44643.449733796297</v>
      </c>
      <c r="Q1771">
        <v>1736</v>
      </c>
      <c r="R1771">
        <v>438</v>
      </c>
      <c r="S1771" t="b">
        <v>0</v>
      </c>
      <c r="T1771" t="s">
        <v>86</v>
      </c>
      <c r="U1771" t="b">
        <v>0</v>
      </c>
      <c r="V1771" t="s">
        <v>1952</v>
      </c>
      <c r="W1771" s="1">
        <v>44643.427835648145</v>
      </c>
      <c r="X1771">
        <v>229</v>
      </c>
      <c r="Y1771">
        <v>21</v>
      </c>
      <c r="Z1771">
        <v>0</v>
      </c>
      <c r="AA1771">
        <v>21</v>
      </c>
      <c r="AB1771">
        <v>0</v>
      </c>
      <c r="AC1771">
        <v>5</v>
      </c>
      <c r="AD1771">
        <v>7</v>
      </c>
      <c r="AE1771">
        <v>0</v>
      </c>
      <c r="AF1771">
        <v>0</v>
      </c>
      <c r="AG1771">
        <v>0</v>
      </c>
      <c r="AH1771" t="s">
        <v>113</v>
      </c>
      <c r="AI1771" s="1">
        <v>44643.449733796297</v>
      </c>
      <c r="AJ1771">
        <v>190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7</v>
      </c>
      <c r="AQ1771">
        <v>0</v>
      </c>
      <c r="AR1771">
        <v>0</v>
      </c>
      <c r="AS1771">
        <v>0</v>
      </c>
      <c r="AT1771" t="s">
        <v>86</v>
      </c>
      <c r="AU1771" t="s">
        <v>86</v>
      </c>
      <c r="AV1771" t="s">
        <v>86</v>
      </c>
      <c r="AW1771" t="s">
        <v>86</v>
      </c>
      <c r="AX1771" t="s">
        <v>86</v>
      </c>
      <c r="AY1771" t="s">
        <v>86</v>
      </c>
      <c r="AZ1771" t="s">
        <v>86</v>
      </c>
      <c r="BA1771" t="s">
        <v>86</v>
      </c>
      <c r="BB1771" t="s">
        <v>86</v>
      </c>
      <c r="BC1771" t="s">
        <v>86</v>
      </c>
      <c r="BD1771" t="s">
        <v>86</v>
      </c>
      <c r="BE1771" t="s">
        <v>86</v>
      </c>
    </row>
    <row r="1772" spans="1:57" x14ac:dyDescent="0.45">
      <c r="A1772" t="s">
        <v>3805</v>
      </c>
      <c r="B1772" t="s">
        <v>77</v>
      </c>
      <c r="C1772" t="s">
        <v>2823</v>
      </c>
      <c r="D1772" t="s">
        <v>79</v>
      </c>
      <c r="E1772" s="2" t="str">
        <f t="shared" si="42"/>
        <v>FX22037401</v>
      </c>
      <c r="F1772" t="s">
        <v>80</v>
      </c>
      <c r="G1772" t="s">
        <v>80</v>
      </c>
      <c r="H1772" t="s">
        <v>81</v>
      </c>
      <c r="I1772" t="s">
        <v>3806</v>
      </c>
      <c r="J1772">
        <v>28</v>
      </c>
      <c r="K1772" t="s">
        <v>83</v>
      </c>
      <c r="L1772" t="s">
        <v>84</v>
      </c>
      <c r="M1772" t="s">
        <v>85</v>
      </c>
      <c r="N1772">
        <v>2</v>
      </c>
      <c r="O1772" s="1">
        <v>44643.424687500003</v>
      </c>
      <c r="P1772" s="1">
        <v>44643.450127314813</v>
      </c>
      <c r="Q1772">
        <v>1862</v>
      </c>
      <c r="R1772">
        <v>336</v>
      </c>
      <c r="S1772" t="b">
        <v>0</v>
      </c>
      <c r="T1772" t="s">
        <v>86</v>
      </c>
      <c r="U1772" t="b">
        <v>0</v>
      </c>
      <c r="V1772" t="s">
        <v>2993</v>
      </c>
      <c r="W1772" s="1">
        <v>44643.428923611114</v>
      </c>
      <c r="X1772">
        <v>251</v>
      </c>
      <c r="Y1772">
        <v>21</v>
      </c>
      <c r="Z1772">
        <v>0</v>
      </c>
      <c r="AA1772">
        <v>21</v>
      </c>
      <c r="AB1772">
        <v>0</v>
      </c>
      <c r="AC1772">
        <v>0</v>
      </c>
      <c r="AD1772">
        <v>7</v>
      </c>
      <c r="AE1772">
        <v>0</v>
      </c>
      <c r="AF1772">
        <v>0</v>
      </c>
      <c r="AG1772">
        <v>0</v>
      </c>
      <c r="AH1772" t="s">
        <v>551</v>
      </c>
      <c r="AI1772" s="1">
        <v>44643.450127314813</v>
      </c>
      <c r="AJ1772">
        <v>85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7</v>
      </c>
      <c r="AQ1772">
        <v>0</v>
      </c>
      <c r="AR1772">
        <v>0</v>
      </c>
      <c r="AS1772">
        <v>0</v>
      </c>
      <c r="AT1772" t="s">
        <v>86</v>
      </c>
      <c r="AU1772" t="s">
        <v>86</v>
      </c>
      <c r="AV1772" t="s">
        <v>86</v>
      </c>
      <c r="AW1772" t="s">
        <v>86</v>
      </c>
      <c r="AX1772" t="s">
        <v>86</v>
      </c>
      <c r="AY1772" t="s">
        <v>86</v>
      </c>
      <c r="AZ1772" t="s">
        <v>86</v>
      </c>
      <c r="BA1772" t="s">
        <v>86</v>
      </c>
      <c r="BB1772" t="s">
        <v>86</v>
      </c>
      <c r="BC1772" t="s">
        <v>86</v>
      </c>
      <c r="BD1772" t="s">
        <v>86</v>
      </c>
      <c r="BE1772" t="s">
        <v>86</v>
      </c>
    </row>
    <row r="1773" spans="1:57" x14ac:dyDescent="0.45">
      <c r="A1773" t="s">
        <v>3807</v>
      </c>
      <c r="B1773" t="s">
        <v>77</v>
      </c>
      <c r="C1773" t="s">
        <v>2823</v>
      </c>
      <c r="D1773" t="s">
        <v>79</v>
      </c>
      <c r="E1773" s="2" t="str">
        <f t="shared" si="42"/>
        <v>FX22037401</v>
      </c>
      <c r="F1773" t="s">
        <v>80</v>
      </c>
      <c r="G1773" t="s">
        <v>80</v>
      </c>
      <c r="H1773" t="s">
        <v>81</v>
      </c>
      <c r="I1773" t="s">
        <v>3808</v>
      </c>
      <c r="J1773">
        <v>28</v>
      </c>
      <c r="K1773" t="s">
        <v>83</v>
      </c>
      <c r="L1773" t="s">
        <v>84</v>
      </c>
      <c r="M1773" t="s">
        <v>85</v>
      </c>
      <c r="N1773">
        <v>2</v>
      </c>
      <c r="O1773" s="1">
        <v>44643.425625000003</v>
      </c>
      <c r="P1773" s="1">
        <v>44643.451053240744</v>
      </c>
      <c r="Q1773">
        <v>1749</v>
      </c>
      <c r="R1773">
        <v>448</v>
      </c>
      <c r="S1773" t="b">
        <v>0</v>
      </c>
      <c r="T1773" t="s">
        <v>86</v>
      </c>
      <c r="U1773" t="b">
        <v>0</v>
      </c>
      <c r="V1773" t="s">
        <v>1952</v>
      </c>
      <c r="W1773" s="1">
        <v>44643.43172453704</v>
      </c>
      <c r="X1773">
        <v>335</v>
      </c>
      <c r="Y1773">
        <v>21</v>
      </c>
      <c r="Z1773">
        <v>0</v>
      </c>
      <c r="AA1773">
        <v>21</v>
      </c>
      <c r="AB1773">
        <v>0</v>
      </c>
      <c r="AC1773">
        <v>8</v>
      </c>
      <c r="AD1773">
        <v>7</v>
      </c>
      <c r="AE1773">
        <v>0</v>
      </c>
      <c r="AF1773">
        <v>0</v>
      </c>
      <c r="AG1773">
        <v>0</v>
      </c>
      <c r="AH1773" t="s">
        <v>113</v>
      </c>
      <c r="AI1773" s="1">
        <v>44643.451053240744</v>
      </c>
      <c r="AJ1773">
        <v>113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7</v>
      </c>
      <c r="AQ1773">
        <v>0</v>
      </c>
      <c r="AR1773">
        <v>0</v>
      </c>
      <c r="AS1773">
        <v>0</v>
      </c>
      <c r="AT1773" t="s">
        <v>86</v>
      </c>
      <c r="AU1773" t="s">
        <v>86</v>
      </c>
      <c r="AV1773" t="s">
        <v>86</v>
      </c>
      <c r="AW1773" t="s">
        <v>86</v>
      </c>
      <c r="AX1773" t="s">
        <v>86</v>
      </c>
      <c r="AY1773" t="s">
        <v>86</v>
      </c>
      <c r="AZ1773" t="s">
        <v>86</v>
      </c>
      <c r="BA1773" t="s">
        <v>86</v>
      </c>
      <c r="BB1773" t="s">
        <v>86</v>
      </c>
      <c r="BC1773" t="s">
        <v>86</v>
      </c>
      <c r="BD1773" t="s">
        <v>86</v>
      </c>
      <c r="BE1773" t="s">
        <v>86</v>
      </c>
    </row>
    <row r="1774" spans="1:57" x14ac:dyDescent="0.45">
      <c r="A1774" t="s">
        <v>3809</v>
      </c>
      <c r="B1774" t="s">
        <v>77</v>
      </c>
      <c r="C1774" t="s">
        <v>2823</v>
      </c>
      <c r="D1774" t="s">
        <v>79</v>
      </c>
      <c r="E1774" s="2" t="str">
        <f t="shared" si="42"/>
        <v>FX22037401</v>
      </c>
      <c r="F1774" t="s">
        <v>80</v>
      </c>
      <c r="G1774" t="s">
        <v>80</v>
      </c>
      <c r="H1774" t="s">
        <v>81</v>
      </c>
      <c r="I1774" t="s">
        <v>3810</v>
      </c>
      <c r="J1774">
        <v>28</v>
      </c>
      <c r="K1774" t="s">
        <v>83</v>
      </c>
      <c r="L1774" t="s">
        <v>84</v>
      </c>
      <c r="M1774" t="s">
        <v>85</v>
      </c>
      <c r="N1774">
        <v>2</v>
      </c>
      <c r="O1774" s="1">
        <v>44643.425879629627</v>
      </c>
      <c r="P1774" s="1">
        <v>44643.451967592591</v>
      </c>
      <c r="Q1774">
        <v>1798</v>
      </c>
      <c r="R1774">
        <v>456</v>
      </c>
      <c r="S1774" t="b">
        <v>0</v>
      </c>
      <c r="T1774" t="s">
        <v>86</v>
      </c>
      <c r="U1774" t="b">
        <v>0</v>
      </c>
      <c r="V1774" t="s">
        <v>2993</v>
      </c>
      <c r="W1774" s="1">
        <v>44643.432384259257</v>
      </c>
      <c r="X1774">
        <v>298</v>
      </c>
      <c r="Y1774">
        <v>21</v>
      </c>
      <c r="Z1774">
        <v>0</v>
      </c>
      <c r="AA1774">
        <v>21</v>
      </c>
      <c r="AB1774">
        <v>0</v>
      </c>
      <c r="AC1774">
        <v>3</v>
      </c>
      <c r="AD1774">
        <v>7</v>
      </c>
      <c r="AE1774">
        <v>0</v>
      </c>
      <c r="AF1774">
        <v>0</v>
      </c>
      <c r="AG1774">
        <v>0</v>
      </c>
      <c r="AH1774" t="s">
        <v>551</v>
      </c>
      <c r="AI1774" s="1">
        <v>44643.451967592591</v>
      </c>
      <c r="AJ1774">
        <v>158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7</v>
      </c>
      <c r="AQ1774">
        <v>0</v>
      </c>
      <c r="AR1774">
        <v>0</v>
      </c>
      <c r="AS1774">
        <v>0</v>
      </c>
      <c r="AT1774" t="s">
        <v>86</v>
      </c>
      <c r="AU1774" t="s">
        <v>86</v>
      </c>
      <c r="AV1774" t="s">
        <v>86</v>
      </c>
      <c r="AW1774" t="s">
        <v>86</v>
      </c>
      <c r="AX1774" t="s">
        <v>86</v>
      </c>
      <c r="AY1774" t="s">
        <v>86</v>
      </c>
      <c r="AZ1774" t="s">
        <v>86</v>
      </c>
      <c r="BA1774" t="s">
        <v>86</v>
      </c>
      <c r="BB1774" t="s">
        <v>86</v>
      </c>
      <c r="BC1774" t="s">
        <v>86</v>
      </c>
      <c r="BD1774" t="s">
        <v>86</v>
      </c>
      <c r="BE1774" t="s">
        <v>86</v>
      </c>
    </row>
    <row r="1775" spans="1:57" x14ac:dyDescent="0.45">
      <c r="A1775" t="s">
        <v>3811</v>
      </c>
      <c r="B1775" t="s">
        <v>77</v>
      </c>
      <c r="C1775" t="s">
        <v>2823</v>
      </c>
      <c r="D1775" t="s">
        <v>79</v>
      </c>
      <c r="E1775" s="2" t="str">
        <f t="shared" si="42"/>
        <v>FX22037401</v>
      </c>
      <c r="F1775" t="s">
        <v>80</v>
      </c>
      <c r="G1775" t="s">
        <v>80</v>
      </c>
      <c r="H1775" t="s">
        <v>81</v>
      </c>
      <c r="I1775" t="s">
        <v>3812</v>
      </c>
      <c r="J1775">
        <v>28</v>
      </c>
      <c r="K1775" t="s">
        <v>83</v>
      </c>
      <c r="L1775" t="s">
        <v>84</v>
      </c>
      <c r="M1775" t="s">
        <v>85</v>
      </c>
      <c r="N1775">
        <v>2</v>
      </c>
      <c r="O1775" s="1">
        <v>44643.426087962966</v>
      </c>
      <c r="P1775" s="1">
        <v>44643.452372685184</v>
      </c>
      <c r="Q1775">
        <v>1889</v>
      </c>
      <c r="R1775">
        <v>382</v>
      </c>
      <c r="S1775" t="b">
        <v>0</v>
      </c>
      <c r="T1775" t="s">
        <v>86</v>
      </c>
      <c r="U1775" t="b">
        <v>0</v>
      </c>
      <c r="V1775" t="s">
        <v>1986</v>
      </c>
      <c r="W1775" s="1">
        <v>44643.43414351852</v>
      </c>
      <c r="X1775">
        <v>269</v>
      </c>
      <c r="Y1775">
        <v>21</v>
      </c>
      <c r="Z1775">
        <v>0</v>
      </c>
      <c r="AA1775">
        <v>21</v>
      </c>
      <c r="AB1775">
        <v>0</v>
      </c>
      <c r="AC1775">
        <v>3</v>
      </c>
      <c r="AD1775">
        <v>7</v>
      </c>
      <c r="AE1775">
        <v>0</v>
      </c>
      <c r="AF1775">
        <v>0</v>
      </c>
      <c r="AG1775">
        <v>0</v>
      </c>
      <c r="AH1775" t="s">
        <v>113</v>
      </c>
      <c r="AI1775" s="1">
        <v>44643.452372685184</v>
      </c>
      <c r="AJ1775">
        <v>113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7</v>
      </c>
      <c r="AQ1775">
        <v>0</v>
      </c>
      <c r="AR1775">
        <v>0</v>
      </c>
      <c r="AS1775">
        <v>0</v>
      </c>
      <c r="AT1775" t="s">
        <v>86</v>
      </c>
      <c r="AU1775" t="s">
        <v>86</v>
      </c>
      <c r="AV1775" t="s">
        <v>86</v>
      </c>
      <c r="AW1775" t="s">
        <v>86</v>
      </c>
      <c r="AX1775" t="s">
        <v>86</v>
      </c>
      <c r="AY1775" t="s">
        <v>86</v>
      </c>
      <c r="AZ1775" t="s">
        <v>86</v>
      </c>
      <c r="BA1775" t="s">
        <v>86</v>
      </c>
      <c r="BB1775" t="s">
        <v>86</v>
      </c>
      <c r="BC1775" t="s">
        <v>86</v>
      </c>
      <c r="BD1775" t="s">
        <v>86</v>
      </c>
      <c r="BE1775" t="s">
        <v>86</v>
      </c>
    </row>
    <row r="1776" spans="1:57" x14ac:dyDescent="0.45">
      <c r="A1776" t="s">
        <v>3813</v>
      </c>
      <c r="B1776" t="s">
        <v>77</v>
      </c>
      <c r="C1776" t="s">
        <v>3144</v>
      </c>
      <c r="D1776" t="s">
        <v>79</v>
      </c>
      <c r="E1776" s="2" t="str">
        <f>HYPERLINK("capsilon://?command=openfolder&amp;siteaddress=FAM.docvelocity-na8.net&amp;folderid=FX76E90D2E-6CE4-74EC-9EB0-40B6C2AC21E6","FX22038168")</f>
        <v>FX22038168</v>
      </c>
      <c r="F1776" t="s">
        <v>80</v>
      </c>
      <c r="G1776" t="s">
        <v>80</v>
      </c>
      <c r="H1776" t="s">
        <v>81</v>
      </c>
      <c r="I1776" t="s">
        <v>3814</v>
      </c>
      <c r="J1776">
        <v>0</v>
      </c>
      <c r="K1776" t="s">
        <v>83</v>
      </c>
      <c r="L1776" t="s">
        <v>84</v>
      </c>
      <c r="M1776" t="s">
        <v>85</v>
      </c>
      <c r="N1776">
        <v>2</v>
      </c>
      <c r="O1776" s="1">
        <v>44643.427060185182</v>
      </c>
      <c r="P1776" s="1">
        <v>44643.452939814815</v>
      </c>
      <c r="Q1776">
        <v>1950</v>
      </c>
      <c r="R1776">
        <v>286</v>
      </c>
      <c r="S1776" t="b">
        <v>0</v>
      </c>
      <c r="T1776" t="s">
        <v>86</v>
      </c>
      <c r="U1776" t="b">
        <v>0</v>
      </c>
      <c r="V1776" t="s">
        <v>1952</v>
      </c>
      <c r="W1776" s="1">
        <v>44643.43408564815</v>
      </c>
      <c r="X1776">
        <v>203</v>
      </c>
      <c r="Y1776">
        <v>9</v>
      </c>
      <c r="Z1776">
        <v>0</v>
      </c>
      <c r="AA1776">
        <v>9</v>
      </c>
      <c r="AB1776">
        <v>0</v>
      </c>
      <c r="AC1776">
        <v>9</v>
      </c>
      <c r="AD1776">
        <v>-9</v>
      </c>
      <c r="AE1776">
        <v>0</v>
      </c>
      <c r="AF1776">
        <v>0</v>
      </c>
      <c r="AG1776">
        <v>0</v>
      </c>
      <c r="AH1776" t="s">
        <v>551</v>
      </c>
      <c r="AI1776" s="1">
        <v>44643.452939814815</v>
      </c>
      <c r="AJ1776">
        <v>83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-9</v>
      </c>
      <c r="AQ1776">
        <v>0</v>
      </c>
      <c r="AR1776">
        <v>0</v>
      </c>
      <c r="AS1776">
        <v>0</v>
      </c>
      <c r="AT1776" t="s">
        <v>86</v>
      </c>
      <c r="AU1776" t="s">
        <v>86</v>
      </c>
      <c r="AV1776" t="s">
        <v>86</v>
      </c>
      <c r="AW1776" t="s">
        <v>86</v>
      </c>
      <c r="AX1776" t="s">
        <v>86</v>
      </c>
      <c r="AY1776" t="s">
        <v>86</v>
      </c>
      <c r="AZ1776" t="s">
        <v>86</v>
      </c>
      <c r="BA1776" t="s">
        <v>86</v>
      </c>
      <c r="BB1776" t="s">
        <v>86</v>
      </c>
      <c r="BC1776" t="s">
        <v>86</v>
      </c>
      <c r="BD1776" t="s">
        <v>86</v>
      </c>
      <c r="BE1776" t="s">
        <v>86</v>
      </c>
    </row>
    <row r="1777" spans="1:57" x14ac:dyDescent="0.45">
      <c r="A1777" t="s">
        <v>3815</v>
      </c>
      <c r="B1777" t="s">
        <v>77</v>
      </c>
      <c r="C1777" t="s">
        <v>3816</v>
      </c>
      <c r="D1777" t="s">
        <v>79</v>
      </c>
      <c r="E1777" s="2" t="str">
        <f>HYPERLINK("capsilon://?command=openfolder&amp;siteaddress=FAM.docvelocity-na8.net&amp;folderid=FX00A49F77-C993-488C-D48D-75BDFE03EE0F","FX22037856")</f>
        <v>FX22037856</v>
      </c>
      <c r="F1777" t="s">
        <v>80</v>
      </c>
      <c r="G1777" t="s">
        <v>80</v>
      </c>
      <c r="H1777" t="s">
        <v>81</v>
      </c>
      <c r="I1777" t="s">
        <v>3817</v>
      </c>
      <c r="J1777">
        <v>408</v>
      </c>
      <c r="K1777" t="s">
        <v>83</v>
      </c>
      <c r="L1777" t="s">
        <v>84</v>
      </c>
      <c r="M1777" t="s">
        <v>85</v>
      </c>
      <c r="N1777">
        <v>1</v>
      </c>
      <c r="O1777" s="1">
        <v>44643.447430555556</v>
      </c>
      <c r="P1777" s="1">
        <v>44643.462395833332</v>
      </c>
      <c r="Q1777">
        <v>506</v>
      </c>
      <c r="R1777">
        <v>787</v>
      </c>
      <c r="S1777" t="b">
        <v>0</v>
      </c>
      <c r="T1777" t="s">
        <v>86</v>
      </c>
      <c r="U1777" t="b">
        <v>0</v>
      </c>
      <c r="V1777" t="s">
        <v>1990</v>
      </c>
      <c r="W1777" s="1">
        <v>44643.462395833332</v>
      </c>
      <c r="X1777">
        <v>370</v>
      </c>
      <c r="Y1777">
        <v>52</v>
      </c>
      <c r="Z1777">
        <v>0</v>
      </c>
      <c r="AA1777">
        <v>52</v>
      </c>
      <c r="AB1777">
        <v>0</v>
      </c>
      <c r="AC1777">
        <v>0</v>
      </c>
      <c r="AD1777">
        <v>356</v>
      </c>
      <c r="AE1777">
        <v>318</v>
      </c>
      <c r="AF1777">
        <v>0</v>
      </c>
      <c r="AG1777">
        <v>7</v>
      </c>
      <c r="AH1777" t="s">
        <v>86</v>
      </c>
      <c r="AI1777" t="s">
        <v>86</v>
      </c>
      <c r="AJ1777" t="s">
        <v>86</v>
      </c>
      <c r="AK1777" t="s">
        <v>86</v>
      </c>
      <c r="AL1777" t="s">
        <v>86</v>
      </c>
      <c r="AM1777" t="s">
        <v>86</v>
      </c>
      <c r="AN1777" t="s">
        <v>86</v>
      </c>
      <c r="AO1777" t="s">
        <v>86</v>
      </c>
      <c r="AP1777" t="s">
        <v>86</v>
      </c>
      <c r="AQ1777" t="s">
        <v>86</v>
      </c>
      <c r="AR1777" t="s">
        <v>86</v>
      </c>
      <c r="AS1777" t="s">
        <v>86</v>
      </c>
      <c r="AT1777" t="s">
        <v>86</v>
      </c>
      <c r="AU1777" t="s">
        <v>86</v>
      </c>
      <c r="AV1777" t="s">
        <v>86</v>
      </c>
      <c r="AW1777" t="s">
        <v>86</v>
      </c>
      <c r="AX1777" t="s">
        <v>86</v>
      </c>
      <c r="AY1777" t="s">
        <v>86</v>
      </c>
      <c r="AZ1777" t="s">
        <v>86</v>
      </c>
      <c r="BA1777" t="s">
        <v>86</v>
      </c>
      <c r="BB1777" t="s">
        <v>86</v>
      </c>
      <c r="BC1777" t="s">
        <v>86</v>
      </c>
      <c r="BD1777" t="s">
        <v>86</v>
      </c>
      <c r="BE1777" t="s">
        <v>86</v>
      </c>
    </row>
    <row r="1778" spans="1:57" x14ac:dyDescent="0.45">
      <c r="A1778" t="s">
        <v>3818</v>
      </c>
      <c r="B1778" t="s">
        <v>77</v>
      </c>
      <c r="C1778" t="s">
        <v>1573</v>
      </c>
      <c r="D1778" t="s">
        <v>79</v>
      </c>
      <c r="E1778" s="2" t="str">
        <f>HYPERLINK("capsilon://?command=openfolder&amp;siteaddress=FAM.docvelocity-na8.net&amp;folderid=FXC8FCD4F7-2B49-FC56-789B-6536CD5C13ED","FX22034053")</f>
        <v>FX22034053</v>
      </c>
      <c r="F1778" t="s">
        <v>80</v>
      </c>
      <c r="G1778" t="s">
        <v>80</v>
      </c>
      <c r="H1778" t="s">
        <v>81</v>
      </c>
      <c r="I1778" t="s">
        <v>3819</v>
      </c>
      <c r="J1778">
        <v>0</v>
      </c>
      <c r="K1778" t="s">
        <v>83</v>
      </c>
      <c r="L1778" t="s">
        <v>84</v>
      </c>
      <c r="M1778" t="s">
        <v>85</v>
      </c>
      <c r="N1778">
        <v>1</v>
      </c>
      <c r="O1778" s="1">
        <v>44643.44767361111</v>
      </c>
      <c r="P1778" s="1">
        <v>44643.455347222225</v>
      </c>
      <c r="Q1778">
        <v>196</v>
      </c>
      <c r="R1778">
        <v>467</v>
      </c>
      <c r="S1778" t="b">
        <v>0</v>
      </c>
      <c r="T1778" t="s">
        <v>86</v>
      </c>
      <c r="U1778" t="b">
        <v>0</v>
      </c>
      <c r="V1778" t="s">
        <v>2011</v>
      </c>
      <c r="W1778" s="1">
        <v>44643.455347222225</v>
      </c>
      <c r="X1778">
        <v>314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52</v>
      </c>
      <c r="AF1778">
        <v>0</v>
      </c>
      <c r="AG1778">
        <v>2</v>
      </c>
      <c r="AH1778" t="s">
        <v>86</v>
      </c>
      <c r="AI1778" t="s">
        <v>86</v>
      </c>
      <c r="AJ1778" t="s">
        <v>86</v>
      </c>
      <c r="AK1778" t="s">
        <v>86</v>
      </c>
      <c r="AL1778" t="s">
        <v>86</v>
      </c>
      <c r="AM1778" t="s">
        <v>86</v>
      </c>
      <c r="AN1778" t="s">
        <v>86</v>
      </c>
      <c r="AO1778" t="s">
        <v>86</v>
      </c>
      <c r="AP1778" t="s">
        <v>86</v>
      </c>
      <c r="AQ1778" t="s">
        <v>86</v>
      </c>
      <c r="AR1778" t="s">
        <v>86</v>
      </c>
      <c r="AS1778" t="s">
        <v>86</v>
      </c>
      <c r="AT1778" t="s">
        <v>86</v>
      </c>
      <c r="AU1778" t="s">
        <v>86</v>
      </c>
      <c r="AV1778" t="s">
        <v>86</v>
      </c>
      <c r="AW1778" t="s">
        <v>86</v>
      </c>
      <c r="AX1778" t="s">
        <v>86</v>
      </c>
      <c r="AY1778" t="s">
        <v>86</v>
      </c>
      <c r="AZ1778" t="s">
        <v>86</v>
      </c>
      <c r="BA1778" t="s">
        <v>86</v>
      </c>
      <c r="BB1778" t="s">
        <v>86</v>
      </c>
      <c r="BC1778" t="s">
        <v>86</v>
      </c>
      <c r="BD1778" t="s">
        <v>86</v>
      </c>
      <c r="BE1778" t="s">
        <v>86</v>
      </c>
    </row>
    <row r="1779" spans="1:57" x14ac:dyDescent="0.45">
      <c r="A1779" t="s">
        <v>3820</v>
      </c>
      <c r="B1779" t="s">
        <v>77</v>
      </c>
      <c r="C1779" t="s">
        <v>1573</v>
      </c>
      <c r="D1779" t="s">
        <v>79</v>
      </c>
      <c r="E1779" s="2" t="str">
        <f>HYPERLINK("capsilon://?command=openfolder&amp;siteaddress=FAM.docvelocity-na8.net&amp;folderid=FXC8FCD4F7-2B49-FC56-789B-6536CD5C13ED","FX22034053")</f>
        <v>FX22034053</v>
      </c>
      <c r="F1779" t="s">
        <v>80</v>
      </c>
      <c r="G1779" t="s">
        <v>80</v>
      </c>
      <c r="H1779" t="s">
        <v>81</v>
      </c>
      <c r="I1779" t="s">
        <v>3819</v>
      </c>
      <c r="J1779">
        <v>0</v>
      </c>
      <c r="K1779" t="s">
        <v>83</v>
      </c>
      <c r="L1779" t="s">
        <v>84</v>
      </c>
      <c r="M1779" t="s">
        <v>85</v>
      </c>
      <c r="N1779">
        <v>2</v>
      </c>
      <c r="O1779" s="1">
        <v>44643.455694444441</v>
      </c>
      <c r="P1779" s="1">
        <v>44643.465810185182</v>
      </c>
      <c r="Q1779">
        <v>5</v>
      </c>
      <c r="R1779">
        <v>869</v>
      </c>
      <c r="S1779" t="b">
        <v>0</v>
      </c>
      <c r="T1779" t="s">
        <v>86</v>
      </c>
      <c r="U1779" t="b">
        <v>1</v>
      </c>
      <c r="V1779" t="s">
        <v>2011</v>
      </c>
      <c r="W1779" s="1">
        <v>44643.463900462964</v>
      </c>
      <c r="X1779">
        <v>707</v>
      </c>
      <c r="Y1779">
        <v>74</v>
      </c>
      <c r="Z1779">
        <v>0</v>
      </c>
      <c r="AA1779">
        <v>74</v>
      </c>
      <c r="AB1779">
        <v>0</v>
      </c>
      <c r="AC1779">
        <v>55</v>
      </c>
      <c r="AD1779">
        <v>-74</v>
      </c>
      <c r="AE1779">
        <v>0</v>
      </c>
      <c r="AF1779">
        <v>0</v>
      </c>
      <c r="AG1779">
        <v>0</v>
      </c>
      <c r="AH1779" t="s">
        <v>113</v>
      </c>
      <c r="AI1779" s="1">
        <v>44643.465810185182</v>
      </c>
      <c r="AJ1779">
        <v>162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-74</v>
      </c>
      <c r="AQ1779">
        <v>0</v>
      </c>
      <c r="AR1779">
        <v>0</v>
      </c>
      <c r="AS1779">
        <v>0</v>
      </c>
      <c r="AT1779" t="s">
        <v>86</v>
      </c>
      <c r="AU1779" t="s">
        <v>86</v>
      </c>
      <c r="AV1779" t="s">
        <v>86</v>
      </c>
      <c r="AW1779" t="s">
        <v>86</v>
      </c>
      <c r="AX1779" t="s">
        <v>86</v>
      </c>
      <c r="AY1779" t="s">
        <v>86</v>
      </c>
      <c r="AZ1779" t="s">
        <v>86</v>
      </c>
      <c r="BA1779" t="s">
        <v>86</v>
      </c>
      <c r="BB1779" t="s">
        <v>86</v>
      </c>
      <c r="BC1779" t="s">
        <v>86</v>
      </c>
      <c r="BD1779" t="s">
        <v>86</v>
      </c>
      <c r="BE1779" t="s">
        <v>86</v>
      </c>
    </row>
    <row r="1780" spans="1:57" x14ac:dyDescent="0.45">
      <c r="A1780" t="s">
        <v>3821</v>
      </c>
      <c r="B1780" t="s">
        <v>77</v>
      </c>
      <c r="C1780" t="s">
        <v>3822</v>
      </c>
      <c r="D1780" t="s">
        <v>79</v>
      </c>
      <c r="E1780" s="2" t="str">
        <f>HYPERLINK("capsilon://?command=openfolder&amp;siteaddress=FAM.docvelocity-na8.net&amp;folderid=FX2C49A73D-CCCE-7EBA-75E7-66C9221994C5","FX220310136")</f>
        <v>FX220310136</v>
      </c>
      <c r="F1780" t="s">
        <v>80</v>
      </c>
      <c r="G1780" t="s">
        <v>80</v>
      </c>
      <c r="H1780" t="s">
        <v>81</v>
      </c>
      <c r="I1780" t="s">
        <v>3823</v>
      </c>
      <c r="J1780">
        <v>236</v>
      </c>
      <c r="K1780" t="s">
        <v>83</v>
      </c>
      <c r="L1780" t="s">
        <v>84</v>
      </c>
      <c r="M1780" t="s">
        <v>85</v>
      </c>
      <c r="N1780">
        <v>1</v>
      </c>
      <c r="O1780" s="1">
        <v>44643.460381944446</v>
      </c>
      <c r="P1780" s="1">
        <v>44643.464861111112</v>
      </c>
      <c r="Q1780">
        <v>175</v>
      </c>
      <c r="R1780">
        <v>212</v>
      </c>
      <c r="S1780" t="b">
        <v>0</v>
      </c>
      <c r="T1780" t="s">
        <v>86</v>
      </c>
      <c r="U1780" t="b">
        <v>0</v>
      </c>
      <c r="V1780" t="s">
        <v>1990</v>
      </c>
      <c r="W1780" s="1">
        <v>44643.464861111112</v>
      </c>
      <c r="X1780">
        <v>212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236</v>
      </c>
      <c r="AE1780">
        <v>212</v>
      </c>
      <c r="AF1780">
        <v>0</v>
      </c>
      <c r="AG1780">
        <v>8</v>
      </c>
      <c r="AH1780" t="s">
        <v>86</v>
      </c>
      <c r="AI1780" t="s">
        <v>86</v>
      </c>
      <c r="AJ1780" t="s">
        <v>86</v>
      </c>
      <c r="AK1780" t="s">
        <v>86</v>
      </c>
      <c r="AL1780" t="s">
        <v>86</v>
      </c>
      <c r="AM1780" t="s">
        <v>86</v>
      </c>
      <c r="AN1780" t="s">
        <v>86</v>
      </c>
      <c r="AO1780" t="s">
        <v>86</v>
      </c>
      <c r="AP1780" t="s">
        <v>86</v>
      </c>
      <c r="AQ1780" t="s">
        <v>86</v>
      </c>
      <c r="AR1780" t="s">
        <v>86</v>
      </c>
      <c r="AS1780" t="s">
        <v>86</v>
      </c>
      <c r="AT1780" t="s">
        <v>86</v>
      </c>
      <c r="AU1780" t="s">
        <v>86</v>
      </c>
      <c r="AV1780" t="s">
        <v>86</v>
      </c>
      <c r="AW1780" t="s">
        <v>86</v>
      </c>
      <c r="AX1780" t="s">
        <v>86</v>
      </c>
      <c r="AY1780" t="s">
        <v>86</v>
      </c>
      <c r="AZ1780" t="s">
        <v>86</v>
      </c>
      <c r="BA1780" t="s">
        <v>86</v>
      </c>
      <c r="BB1780" t="s">
        <v>86</v>
      </c>
      <c r="BC1780" t="s">
        <v>86</v>
      </c>
      <c r="BD1780" t="s">
        <v>86</v>
      </c>
      <c r="BE1780" t="s">
        <v>86</v>
      </c>
    </row>
    <row r="1781" spans="1:57" x14ac:dyDescent="0.45">
      <c r="A1781" t="s">
        <v>3824</v>
      </c>
      <c r="B1781" t="s">
        <v>77</v>
      </c>
      <c r="C1781" t="s">
        <v>3825</v>
      </c>
      <c r="D1781" t="s">
        <v>79</v>
      </c>
      <c r="E1781" s="2" t="str">
        <f>HYPERLINK("capsilon://?command=openfolder&amp;siteaddress=FAM.docvelocity-na8.net&amp;folderid=FXDC018C12-98FF-9F97-9E87-52264466CDA6","FX220310002")</f>
        <v>FX220310002</v>
      </c>
      <c r="F1781" t="s">
        <v>80</v>
      </c>
      <c r="G1781" t="s">
        <v>80</v>
      </c>
      <c r="H1781" t="s">
        <v>81</v>
      </c>
      <c r="I1781" t="s">
        <v>3826</v>
      </c>
      <c r="J1781">
        <v>71</v>
      </c>
      <c r="K1781" t="s">
        <v>83</v>
      </c>
      <c r="L1781" t="s">
        <v>84</v>
      </c>
      <c r="M1781" t="s">
        <v>85</v>
      </c>
      <c r="N1781">
        <v>2</v>
      </c>
      <c r="O1781" s="1">
        <v>44643.461041666669</v>
      </c>
      <c r="P1781" s="1">
        <v>44643.492395833331</v>
      </c>
      <c r="Q1781">
        <v>1872</v>
      </c>
      <c r="R1781">
        <v>837</v>
      </c>
      <c r="S1781" t="b">
        <v>0</v>
      </c>
      <c r="T1781" t="s">
        <v>86</v>
      </c>
      <c r="U1781" t="b">
        <v>0</v>
      </c>
      <c r="V1781" t="s">
        <v>1797</v>
      </c>
      <c r="W1781" s="1">
        <v>44643.488518518519</v>
      </c>
      <c r="X1781">
        <v>404</v>
      </c>
      <c r="Y1781">
        <v>56</v>
      </c>
      <c r="Z1781">
        <v>0</v>
      </c>
      <c r="AA1781">
        <v>56</v>
      </c>
      <c r="AB1781">
        <v>0</v>
      </c>
      <c r="AC1781">
        <v>6</v>
      </c>
      <c r="AD1781">
        <v>15</v>
      </c>
      <c r="AE1781">
        <v>0</v>
      </c>
      <c r="AF1781">
        <v>0</v>
      </c>
      <c r="AG1781">
        <v>0</v>
      </c>
      <c r="AH1781" t="s">
        <v>91</v>
      </c>
      <c r="AI1781" s="1">
        <v>44643.492395833331</v>
      </c>
      <c r="AJ1781">
        <v>261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15</v>
      </c>
      <c r="AQ1781">
        <v>0</v>
      </c>
      <c r="AR1781">
        <v>0</v>
      </c>
      <c r="AS1781">
        <v>0</v>
      </c>
      <c r="AT1781" t="s">
        <v>86</v>
      </c>
      <c r="AU1781" t="s">
        <v>86</v>
      </c>
      <c r="AV1781" t="s">
        <v>86</v>
      </c>
      <c r="AW1781" t="s">
        <v>86</v>
      </c>
      <c r="AX1781" t="s">
        <v>86</v>
      </c>
      <c r="AY1781" t="s">
        <v>86</v>
      </c>
      <c r="AZ1781" t="s">
        <v>86</v>
      </c>
      <c r="BA1781" t="s">
        <v>86</v>
      </c>
      <c r="BB1781" t="s">
        <v>86</v>
      </c>
      <c r="BC1781" t="s">
        <v>86</v>
      </c>
      <c r="BD1781" t="s">
        <v>86</v>
      </c>
      <c r="BE1781" t="s">
        <v>86</v>
      </c>
    </row>
    <row r="1782" spans="1:57" x14ac:dyDescent="0.45">
      <c r="A1782" t="s">
        <v>3827</v>
      </c>
      <c r="B1782" t="s">
        <v>77</v>
      </c>
      <c r="C1782" t="s">
        <v>3825</v>
      </c>
      <c r="D1782" t="s">
        <v>79</v>
      </c>
      <c r="E1782" s="2" t="str">
        <f>HYPERLINK("capsilon://?command=openfolder&amp;siteaddress=FAM.docvelocity-na8.net&amp;folderid=FXDC018C12-98FF-9F97-9E87-52264466CDA6","FX220310002")</f>
        <v>FX220310002</v>
      </c>
      <c r="F1782" t="s">
        <v>80</v>
      </c>
      <c r="G1782" t="s">
        <v>80</v>
      </c>
      <c r="H1782" t="s">
        <v>81</v>
      </c>
      <c r="I1782" t="s">
        <v>3828</v>
      </c>
      <c r="J1782">
        <v>81</v>
      </c>
      <c r="K1782" t="s">
        <v>83</v>
      </c>
      <c r="L1782" t="s">
        <v>84</v>
      </c>
      <c r="M1782" t="s">
        <v>85</v>
      </c>
      <c r="N1782">
        <v>2</v>
      </c>
      <c r="O1782" s="1">
        <v>44643.461157407408</v>
      </c>
      <c r="P1782" s="1">
        <v>44643.492685185185</v>
      </c>
      <c r="Q1782">
        <v>2167</v>
      </c>
      <c r="R1782">
        <v>557</v>
      </c>
      <c r="S1782" t="b">
        <v>0</v>
      </c>
      <c r="T1782" t="s">
        <v>86</v>
      </c>
      <c r="U1782" t="b">
        <v>0</v>
      </c>
      <c r="V1782" t="s">
        <v>1900</v>
      </c>
      <c r="W1782" s="1">
        <v>44643.490925925929</v>
      </c>
      <c r="X1782">
        <v>411</v>
      </c>
      <c r="Y1782">
        <v>61</v>
      </c>
      <c r="Z1782">
        <v>0</v>
      </c>
      <c r="AA1782">
        <v>61</v>
      </c>
      <c r="AB1782">
        <v>0</v>
      </c>
      <c r="AC1782">
        <v>8</v>
      </c>
      <c r="AD1782">
        <v>20</v>
      </c>
      <c r="AE1782">
        <v>0</v>
      </c>
      <c r="AF1782">
        <v>0</v>
      </c>
      <c r="AG1782">
        <v>0</v>
      </c>
      <c r="AH1782" t="s">
        <v>122</v>
      </c>
      <c r="AI1782" s="1">
        <v>44643.492685185185</v>
      </c>
      <c r="AJ1782">
        <v>134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20</v>
      </c>
      <c r="AQ1782">
        <v>0</v>
      </c>
      <c r="AR1782">
        <v>0</v>
      </c>
      <c r="AS1782">
        <v>0</v>
      </c>
      <c r="AT1782" t="s">
        <v>86</v>
      </c>
      <c r="AU1782" t="s">
        <v>86</v>
      </c>
      <c r="AV1782" t="s">
        <v>86</v>
      </c>
      <c r="AW1782" t="s">
        <v>86</v>
      </c>
      <c r="AX1782" t="s">
        <v>86</v>
      </c>
      <c r="AY1782" t="s">
        <v>86</v>
      </c>
      <c r="AZ1782" t="s">
        <v>86</v>
      </c>
      <c r="BA1782" t="s">
        <v>86</v>
      </c>
      <c r="BB1782" t="s">
        <v>86</v>
      </c>
      <c r="BC1782" t="s">
        <v>86</v>
      </c>
      <c r="BD1782" t="s">
        <v>86</v>
      </c>
      <c r="BE1782" t="s">
        <v>86</v>
      </c>
    </row>
    <row r="1783" spans="1:57" x14ac:dyDescent="0.45">
      <c r="A1783" t="s">
        <v>3829</v>
      </c>
      <c r="B1783" t="s">
        <v>77</v>
      </c>
      <c r="C1783" t="s">
        <v>3825</v>
      </c>
      <c r="D1783" t="s">
        <v>79</v>
      </c>
      <c r="E1783" s="2" t="str">
        <f>HYPERLINK("capsilon://?command=openfolder&amp;siteaddress=FAM.docvelocity-na8.net&amp;folderid=FXDC018C12-98FF-9F97-9E87-52264466CDA6","FX220310002")</f>
        <v>FX220310002</v>
      </c>
      <c r="F1783" t="s">
        <v>80</v>
      </c>
      <c r="G1783" t="s">
        <v>80</v>
      </c>
      <c r="H1783" t="s">
        <v>81</v>
      </c>
      <c r="I1783" t="s">
        <v>3830</v>
      </c>
      <c r="J1783">
        <v>28</v>
      </c>
      <c r="K1783" t="s">
        <v>83</v>
      </c>
      <c r="L1783" t="s">
        <v>84</v>
      </c>
      <c r="M1783" t="s">
        <v>85</v>
      </c>
      <c r="N1783">
        <v>2</v>
      </c>
      <c r="O1783" s="1">
        <v>44643.461296296293</v>
      </c>
      <c r="P1783" s="1">
        <v>44643.487951388888</v>
      </c>
      <c r="Q1783">
        <v>2017</v>
      </c>
      <c r="R1783">
        <v>286</v>
      </c>
      <c r="S1783" t="b">
        <v>0</v>
      </c>
      <c r="T1783" t="s">
        <v>86</v>
      </c>
      <c r="U1783" t="b">
        <v>0</v>
      </c>
      <c r="V1783" t="s">
        <v>1780</v>
      </c>
      <c r="W1783" s="1">
        <v>44643.48574074074</v>
      </c>
      <c r="X1783">
        <v>115</v>
      </c>
      <c r="Y1783">
        <v>21</v>
      </c>
      <c r="Z1783">
        <v>0</v>
      </c>
      <c r="AA1783">
        <v>21</v>
      </c>
      <c r="AB1783">
        <v>0</v>
      </c>
      <c r="AC1783">
        <v>0</v>
      </c>
      <c r="AD1783">
        <v>7</v>
      </c>
      <c r="AE1783">
        <v>0</v>
      </c>
      <c r="AF1783">
        <v>0</v>
      </c>
      <c r="AG1783">
        <v>0</v>
      </c>
      <c r="AH1783" t="s">
        <v>106</v>
      </c>
      <c r="AI1783" s="1">
        <v>44643.487951388888</v>
      </c>
      <c r="AJ1783">
        <v>171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7</v>
      </c>
      <c r="AQ1783">
        <v>0</v>
      </c>
      <c r="AR1783">
        <v>0</v>
      </c>
      <c r="AS1783">
        <v>0</v>
      </c>
      <c r="AT1783" t="s">
        <v>86</v>
      </c>
      <c r="AU1783" t="s">
        <v>86</v>
      </c>
      <c r="AV1783" t="s">
        <v>86</v>
      </c>
      <c r="AW1783" t="s">
        <v>86</v>
      </c>
      <c r="AX1783" t="s">
        <v>86</v>
      </c>
      <c r="AY1783" t="s">
        <v>86</v>
      </c>
      <c r="AZ1783" t="s">
        <v>86</v>
      </c>
      <c r="BA1783" t="s">
        <v>86</v>
      </c>
      <c r="BB1783" t="s">
        <v>86</v>
      </c>
      <c r="BC1783" t="s">
        <v>86</v>
      </c>
      <c r="BD1783" t="s">
        <v>86</v>
      </c>
      <c r="BE1783" t="s">
        <v>86</v>
      </c>
    </row>
    <row r="1784" spans="1:57" x14ac:dyDescent="0.45">
      <c r="A1784" t="s">
        <v>3831</v>
      </c>
      <c r="B1784" t="s">
        <v>77</v>
      </c>
      <c r="C1784" t="s">
        <v>3825</v>
      </c>
      <c r="D1784" t="s">
        <v>79</v>
      </c>
      <c r="E1784" s="2" t="str">
        <f>HYPERLINK("capsilon://?command=openfolder&amp;siteaddress=FAM.docvelocity-na8.net&amp;folderid=FXDC018C12-98FF-9F97-9E87-52264466CDA6","FX220310002")</f>
        <v>FX220310002</v>
      </c>
      <c r="F1784" t="s">
        <v>80</v>
      </c>
      <c r="G1784" t="s">
        <v>80</v>
      </c>
      <c r="H1784" t="s">
        <v>81</v>
      </c>
      <c r="I1784" t="s">
        <v>3832</v>
      </c>
      <c r="J1784">
        <v>28</v>
      </c>
      <c r="K1784" t="s">
        <v>83</v>
      </c>
      <c r="L1784" t="s">
        <v>84</v>
      </c>
      <c r="M1784" t="s">
        <v>85</v>
      </c>
      <c r="N1784">
        <v>2</v>
      </c>
      <c r="O1784" s="1">
        <v>44643.461331018516</v>
      </c>
      <c r="P1784" s="1">
        <v>44643.491122685184</v>
      </c>
      <c r="Q1784">
        <v>2118</v>
      </c>
      <c r="R1784">
        <v>456</v>
      </c>
      <c r="S1784" t="b">
        <v>0</v>
      </c>
      <c r="T1784" t="s">
        <v>86</v>
      </c>
      <c r="U1784" t="b">
        <v>0</v>
      </c>
      <c r="V1784" t="s">
        <v>1780</v>
      </c>
      <c r="W1784" s="1">
        <v>44643.489884259259</v>
      </c>
      <c r="X1784">
        <v>357</v>
      </c>
      <c r="Y1784">
        <v>21</v>
      </c>
      <c r="Z1784">
        <v>0</v>
      </c>
      <c r="AA1784">
        <v>21</v>
      </c>
      <c r="AB1784">
        <v>0</v>
      </c>
      <c r="AC1784">
        <v>16</v>
      </c>
      <c r="AD1784">
        <v>7</v>
      </c>
      <c r="AE1784">
        <v>0</v>
      </c>
      <c r="AF1784">
        <v>0</v>
      </c>
      <c r="AG1784">
        <v>0</v>
      </c>
      <c r="AH1784" t="s">
        <v>122</v>
      </c>
      <c r="AI1784" s="1">
        <v>44643.491122685184</v>
      </c>
      <c r="AJ1784">
        <v>99</v>
      </c>
      <c r="AK1784">
        <v>2</v>
      </c>
      <c r="AL1784">
        <v>0</v>
      </c>
      <c r="AM1784">
        <v>2</v>
      </c>
      <c r="AN1784">
        <v>0</v>
      </c>
      <c r="AO1784">
        <v>1</v>
      </c>
      <c r="AP1784">
        <v>5</v>
      </c>
      <c r="AQ1784">
        <v>0</v>
      </c>
      <c r="AR1784">
        <v>0</v>
      </c>
      <c r="AS1784">
        <v>0</v>
      </c>
      <c r="AT1784" t="s">
        <v>86</v>
      </c>
      <c r="AU1784" t="s">
        <v>86</v>
      </c>
      <c r="AV1784" t="s">
        <v>86</v>
      </c>
      <c r="AW1784" t="s">
        <v>86</v>
      </c>
      <c r="AX1784" t="s">
        <v>86</v>
      </c>
      <c r="AY1784" t="s">
        <v>86</v>
      </c>
      <c r="AZ1784" t="s">
        <v>86</v>
      </c>
      <c r="BA1784" t="s">
        <v>86</v>
      </c>
      <c r="BB1784" t="s">
        <v>86</v>
      </c>
      <c r="BC1784" t="s">
        <v>86</v>
      </c>
      <c r="BD1784" t="s">
        <v>86</v>
      </c>
      <c r="BE1784" t="s">
        <v>86</v>
      </c>
    </row>
    <row r="1785" spans="1:57" x14ac:dyDescent="0.45">
      <c r="A1785" t="s">
        <v>3833</v>
      </c>
      <c r="B1785" t="s">
        <v>77</v>
      </c>
      <c r="C1785" t="s">
        <v>3816</v>
      </c>
      <c r="D1785" t="s">
        <v>79</v>
      </c>
      <c r="E1785" s="2" t="str">
        <f>HYPERLINK("capsilon://?command=openfolder&amp;siteaddress=FAM.docvelocity-na8.net&amp;folderid=FX00A49F77-C993-488C-D48D-75BDFE03EE0F","FX22037856")</f>
        <v>FX22037856</v>
      </c>
      <c r="F1785" t="s">
        <v>80</v>
      </c>
      <c r="G1785" t="s">
        <v>80</v>
      </c>
      <c r="H1785" t="s">
        <v>81</v>
      </c>
      <c r="I1785" t="s">
        <v>3817</v>
      </c>
      <c r="J1785">
        <v>418</v>
      </c>
      <c r="K1785" t="s">
        <v>83</v>
      </c>
      <c r="L1785" t="s">
        <v>84</v>
      </c>
      <c r="M1785" t="s">
        <v>85</v>
      </c>
      <c r="N1785">
        <v>2</v>
      </c>
      <c r="O1785" s="1">
        <v>44643.463171296295</v>
      </c>
      <c r="P1785" s="1">
        <v>44643.522511574076</v>
      </c>
      <c r="Q1785">
        <v>905</v>
      </c>
      <c r="R1785">
        <v>4222</v>
      </c>
      <c r="S1785" t="b">
        <v>0</v>
      </c>
      <c r="T1785" t="s">
        <v>86</v>
      </c>
      <c r="U1785" t="b">
        <v>1</v>
      </c>
      <c r="V1785" t="s">
        <v>2086</v>
      </c>
      <c r="W1785" s="1">
        <v>44643.505439814813</v>
      </c>
      <c r="X1785">
        <v>2918</v>
      </c>
      <c r="Y1785">
        <v>396</v>
      </c>
      <c r="Z1785">
        <v>0</v>
      </c>
      <c r="AA1785">
        <v>396</v>
      </c>
      <c r="AB1785">
        <v>0</v>
      </c>
      <c r="AC1785">
        <v>177</v>
      </c>
      <c r="AD1785">
        <v>22</v>
      </c>
      <c r="AE1785">
        <v>0</v>
      </c>
      <c r="AF1785">
        <v>0</v>
      </c>
      <c r="AG1785">
        <v>0</v>
      </c>
      <c r="AH1785" t="s">
        <v>91</v>
      </c>
      <c r="AI1785" s="1">
        <v>44643.522511574076</v>
      </c>
      <c r="AJ1785">
        <v>1223</v>
      </c>
      <c r="AK1785">
        <v>2</v>
      </c>
      <c r="AL1785">
        <v>0</v>
      </c>
      <c r="AM1785">
        <v>2</v>
      </c>
      <c r="AN1785">
        <v>0</v>
      </c>
      <c r="AO1785">
        <v>2</v>
      </c>
      <c r="AP1785">
        <v>20</v>
      </c>
      <c r="AQ1785">
        <v>0</v>
      </c>
      <c r="AR1785">
        <v>0</v>
      </c>
      <c r="AS1785">
        <v>0</v>
      </c>
      <c r="AT1785" t="s">
        <v>86</v>
      </c>
      <c r="AU1785" t="s">
        <v>86</v>
      </c>
      <c r="AV1785" t="s">
        <v>86</v>
      </c>
      <c r="AW1785" t="s">
        <v>86</v>
      </c>
      <c r="AX1785" t="s">
        <v>86</v>
      </c>
      <c r="AY1785" t="s">
        <v>86</v>
      </c>
      <c r="AZ1785" t="s">
        <v>86</v>
      </c>
      <c r="BA1785" t="s">
        <v>86</v>
      </c>
      <c r="BB1785" t="s">
        <v>86</v>
      </c>
      <c r="BC1785" t="s">
        <v>86</v>
      </c>
      <c r="BD1785" t="s">
        <v>86</v>
      </c>
      <c r="BE1785" t="s">
        <v>86</v>
      </c>
    </row>
    <row r="1786" spans="1:57" x14ac:dyDescent="0.45">
      <c r="A1786" t="s">
        <v>3834</v>
      </c>
      <c r="B1786" t="s">
        <v>77</v>
      </c>
      <c r="C1786" t="s">
        <v>3835</v>
      </c>
      <c r="D1786" t="s">
        <v>79</v>
      </c>
      <c r="E1786" s="2" t="str">
        <f>HYPERLINK("capsilon://?command=openfolder&amp;siteaddress=FAM.docvelocity-na8.net&amp;folderid=FXAEE61C2F-A440-2AA5-2123-77BDB552F70A","FX220310040")</f>
        <v>FX220310040</v>
      </c>
      <c r="F1786" t="s">
        <v>80</v>
      </c>
      <c r="G1786" t="s">
        <v>80</v>
      </c>
      <c r="H1786" t="s">
        <v>81</v>
      </c>
      <c r="I1786" t="s">
        <v>3836</v>
      </c>
      <c r="J1786">
        <v>0</v>
      </c>
      <c r="K1786" t="s">
        <v>83</v>
      </c>
      <c r="L1786" t="s">
        <v>84</v>
      </c>
      <c r="M1786" t="s">
        <v>85</v>
      </c>
      <c r="N1786">
        <v>2</v>
      </c>
      <c r="O1786" s="1">
        <v>44643.463564814818</v>
      </c>
      <c r="P1786" s="1">
        <v>44643.493437500001</v>
      </c>
      <c r="Q1786">
        <v>2299</v>
      </c>
      <c r="R1786">
        <v>282</v>
      </c>
      <c r="S1786" t="b">
        <v>0</v>
      </c>
      <c r="T1786" t="s">
        <v>86</v>
      </c>
      <c r="U1786" t="b">
        <v>0</v>
      </c>
      <c r="V1786" t="s">
        <v>3652</v>
      </c>
      <c r="W1786" s="1">
        <v>44643.488402777781</v>
      </c>
      <c r="X1786">
        <v>193</v>
      </c>
      <c r="Y1786">
        <v>9</v>
      </c>
      <c r="Z1786">
        <v>0</v>
      </c>
      <c r="AA1786">
        <v>9</v>
      </c>
      <c r="AB1786">
        <v>0</v>
      </c>
      <c r="AC1786">
        <v>1</v>
      </c>
      <c r="AD1786">
        <v>-9</v>
      </c>
      <c r="AE1786">
        <v>0</v>
      </c>
      <c r="AF1786">
        <v>0</v>
      </c>
      <c r="AG1786">
        <v>0</v>
      </c>
      <c r="AH1786" t="s">
        <v>91</v>
      </c>
      <c r="AI1786" s="1">
        <v>44643.493437500001</v>
      </c>
      <c r="AJ1786">
        <v>89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-9</v>
      </c>
      <c r="AQ1786">
        <v>0</v>
      </c>
      <c r="AR1786">
        <v>0</v>
      </c>
      <c r="AS1786">
        <v>0</v>
      </c>
      <c r="AT1786" t="s">
        <v>86</v>
      </c>
      <c r="AU1786" t="s">
        <v>86</v>
      </c>
      <c r="AV1786" t="s">
        <v>86</v>
      </c>
      <c r="AW1786" t="s">
        <v>86</v>
      </c>
      <c r="AX1786" t="s">
        <v>86</v>
      </c>
      <c r="AY1786" t="s">
        <v>86</v>
      </c>
      <c r="AZ1786" t="s">
        <v>86</v>
      </c>
      <c r="BA1786" t="s">
        <v>86</v>
      </c>
      <c r="BB1786" t="s">
        <v>86</v>
      </c>
      <c r="BC1786" t="s">
        <v>86</v>
      </c>
      <c r="BD1786" t="s">
        <v>86</v>
      </c>
      <c r="BE1786" t="s">
        <v>86</v>
      </c>
    </row>
    <row r="1787" spans="1:57" x14ac:dyDescent="0.45">
      <c r="A1787" t="s">
        <v>3837</v>
      </c>
      <c r="B1787" t="s">
        <v>77</v>
      </c>
      <c r="C1787" t="s">
        <v>3825</v>
      </c>
      <c r="D1787" t="s">
        <v>79</v>
      </c>
      <c r="E1787" s="2" t="str">
        <f>HYPERLINK("capsilon://?command=openfolder&amp;siteaddress=FAM.docvelocity-na8.net&amp;folderid=FXDC018C12-98FF-9F97-9E87-52264466CDA6","FX220310002")</f>
        <v>FX220310002</v>
      </c>
      <c r="F1787" t="s">
        <v>80</v>
      </c>
      <c r="G1787" t="s">
        <v>80</v>
      </c>
      <c r="H1787" t="s">
        <v>81</v>
      </c>
      <c r="I1787" t="s">
        <v>3838</v>
      </c>
      <c r="J1787">
        <v>0</v>
      </c>
      <c r="K1787" t="s">
        <v>83</v>
      </c>
      <c r="L1787" t="s">
        <v>84</v>
      </c>
      <c r="M1787" t="s">
        <v>85</v>
      </c>
      <c r="N1787">
        <v>2</v>
      </c>
      <c r="O1787" s="1">
        <v>44643.463634259257</v>
      </c>
      <c r="P1787" s="1">
        <v>44643.49622685185</v>
      </c>
      <c r="Q1787">
        <v>2109</v>
      </c>
      <c r="R1787">
        <v>707</v>
      </c>
      <c r="S1787" t="b">
        <v>0</v>
      </c>
      <c r="T1787" t="s">
        <v>86</v>
      </c>
      <c r="U1787" t="b">
        <v>0</v>
      </c>
      <c r="V1787" t="s">
        <v>1816</v>
      </c>
      <c r="W1787" s="1">
        <v>44643.490972222222</v>
      </c>
      <c r="X1787">
        <v>390</v>
      </c>
      <c r="Y1787">
        <v>52</v>
      </c>
      <c r="Z1787">
        <v>0</v>
      </c>
      <c r="AA1787">
        <v>52</v>
      </c>
      <c r="AB1787">
        <v>0</v>
      </c>
      <c r="AC1787">
        <v>23</v>
      </c>
      <c r="AD1787">
        <v>-52</v>
      </c>
      <c r="AE1787">
        <v>0</v>
      </c>
      <c r="AF1787">
        <v>0</v>
      </c>
      <c r="AG1787">
        <v>0</v>
      </c>
      <c r="AH1787" t="s">
        <v>207</v>
      </c>
      <c r="AI1787" s="1">
        <v>44643.49622685185</v>
      </c>
      <c r="AJ1787">
        <v>317</v>
      </c>
      <c r="AK1787">
        <v>4</v>
      </c>
      <c r="AL1787">
        <v>0</v>
      </c>
      <c r="AM1787">
        <v>4</v>
      </c>
      <c r="AN1787">
        <v>0</v>
      </c>
      <c r="AO1787">
        <v>4</v>
      </c>
      <c r="AP1787">
        <v>-56</v>
      </c>
      <c r="AQ1787">
        <v>0</v>
      </c>
      <c r="AR1787">
        <v>0</v>
      </c>
      <c r="AS1787">
        <v>0</v>
      </c>
      <c r="AT1787" t="s">
        <v>86</v>
      </c>
      <c r="AU1787" t="s">
        <v>86</v>
      </c>
      <c r="AV1787" t="s">
        <v>86</v>
      </c>
      <c r="AW1787" t="s">
        <v>86</v>
      </c>
      <c r="AX1787" t="s">
        <v>86</v>
      </c>
      <c r="AY1787" t="s">
        <v>86</v>
      </c>
      <c r="AZ1787" t="s">
        <v>86</v>
      </c>
      <c r="BA1787" t="s">
        <v>86</v>
      </c>
      <c r="BB1787" t="s">
        <v>86</v>
      </c>
      <c r="BC1787" t="s">
        <v>86</v>
      </c>
      <c r="BD1787" t="s">
        <v>86</v>
      </c>
      <c r="BE1787" t="s">
        <v>86</v>
      </c>
    </row>
    <row r="1788" spans="1:57" x14ac:dyDescent="0.45">
      <c r="A1788" t="s">
        <v>3839</v>
      </c>
      <c r="B1788" t="s">
        <v>77</v>
      </c>
      <c r="C1788" t="s">
        <v>2063</v>
      </c>
      <c r="D1788" t="s">
        <v>79</v>
      </c>
      <c r="E1788" s="2" t="str">
        <f>HYPERLINK("capsilon://?command=openfolder&amp;siteaddress=FAM.docvelocity-na8.net&amp;folderid=FX929F139C-CF44-F28F-F006-EAB2CFCD4E86","FX22031869")</f>
        <v>FX22031869</v>
      </c>
      <c r="F1788" t="s">
        <v>80</v>
      </c>
      <c r="G1788" t="s">
        <v>80</v>
      </c>
      <c r="H1788" t="s">
        <v>81</v>
      </c>
      <c r="I1788" t="s">
        <v>3840</v>
      </c>
      <c r="J1788">
        <v>0</v>
      </c>
      <c r="K1788" t="s">
        <v>83</v>
      </c>
      <c r="L1788" t="s">
        <v>84</v>
      </c>
      <c r="M1788" t="s">
        <v>85</v>
      </c>
      <c r="N1788">
        <v>1</v>
      </c>
      <c r="O1788" s="1">
        <v>44643.465567129628</v>
      </c>
      <c r="P1788" s="1">
        <v>44643.510324074072</v>
      </c>
      <c r="Q1788">
        <v>2600</v>
      </c>
      <c r="R1788">
        <v>1267</v>
      </c>
      <c r="S1788" t="b">
        <v>0</v>
      </c>
      <c r="T1788" t="s">
        <v>86</v>
      </c>
      <c r="U1788" t="b">
        <v>0</v>
      </c>
      <c r="V1788" t="s">
        <v>815</v>
      </c>
      <c r="W1788" s="1">
        <v>44643.510324074072</v>
      </c>
      <c r="X1788">
        <v>223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37</v>
      </c>
      <c r="AF1788">
        <v>0</v>
      </c>
      <c r="AG1788">
        <v>2</v>
      </c>
      <c r="AH1788" t="s">
        <v>86</v>
      </c>
      <c r="AI1788" t="s">
        <v>86</v>
      </c>
      <c r="AJ1788" t="s">
        <v>86</v>
      </c>
      <c r="AK1788" t="s">
        <v>86</v>
      </c>
      <c r="AL1788" t="s">
        <v>86</v>
      </c>
      <c r="AM1788" t="s">
        <v>86</v>
      </c>
      <c r="AN1788" t="s">
        <v>86</v>
      </c>
      <c r="AO1788" t="s">
        <v>86</v>
      </c>
      <c r="AP1788" t="s">
        <v>86</v>
      </c>
      <c r="AQ1788" t="s">
        <v>86</v>
      </c>
      <c r="AR1788" t="s">
        <v>86</v>
      </c>
      <c r="AS1788" t="s">
        <v>86</v>
      </c>
      <c r="AT1788" t="s">
        <v>86</v>
      </c>
      <c r="AU1788" t="s">
        <v>86</v>
      </c>
      <c r="AV1788" t="s">
        <v>86</v>
      </c>
      <c r="AW1788" t="s">
        <v>86</v>
      </c>
      <c r="AX1788" t="s">
        <v>86</v>
      </c>
      <c r="AY1788" t="s">
        <v>86</v>
      </c>
      <c r="AZ1788" t="s">
        <v>86</v>
      </c>
      <c r="BA1788" t="s">
        <v>86</v>
      </c>
      <c r="BB1788" t="s">
        <v>86</v>
      </c>
      <c r="BC1788" t="s">
        <v>86</v>
      </c>
      <c r="BD1788" t="s">
        <v>86</v>
      </c>
      <c r="BE1788" t="s">
        <v>86</v>
      </c>
    </row>
    <row r="1789" spans="1:57" x14ac:dyDescent="0.45">
      <c r="A1789" t="s">
        <v>3841</v>
      </c>
      <c r="B1789" t="s">
        <v>77</v>
      </c>
      <c r="C1789" t="s">
        <v>3822</v>
      </c>
      <c r="D1789" t="s">
        <v>79</v>
      </c>
      <c r="E1789" s="2" t="str">
        <f>HYPERLINK("capsilon://?command=openfolder&amp;siteaddress=FAM.docvelocity-na8.net&amp;folderid=FX2C49A73D-CCCE-7EBA-75E7-66C9221994C5","FX220310136")</f>
        <v>FX220310136</v>
      </c>
      <c r="F1789" t="s">
        <v>80</v>
      </c>
      <c r="G1789" t="s">
        <v>80</v>
      </c>
      <c r="H1789" t="s">
        <v>81</v>
      </c>
      <c r="I1789" t="s">
        <v>3823</v>
      </c>
      <c r="J1789">
        <v>340</v>
      </c>
      <c r="K1789" t="s">
        <v>83</v>
      </c>
      <c r="L1789" t="s">
        <v>84</v>
      </c>
      <c r="M1789" t="s">
        <v>85</v>
      </c>
      <c r="N1789">
        <v>2</v>
      </c>
      <c r="O1789" s="1">
        <v>44643.465729166666</v>
      </c>
      <c r="P1789" s="1">
        <v>44643.539618055554</v>
      </c>
      <c r="Q1789">
        <v>1385</v>
      </c>
      <c r="R1789">
        <v>4999</v>
      </c>
      <c r="S1789" t="b">
        <v>0</v>
      </c>
      <c r="T1789" t="s">
        <v>86</v>
      </c>
      <c r="U1789" t="b">
        <v>1</v>
      </c>
      <c r="V1789" t="s">
        <v>1825</v>
      </c>
      <c r="W1789" s="1">
        <v>44643.523229166669</v>
      </c>
      <c r="X1789">
        <v>3954</v>
      </c>
      <c r="Y1789">
        <v>258</v>
      </c>
      <c r="Z1789">
        <v>0</v>
      </c>
      <c r="AA1789">
        <v>258</v>
      </c>
      <c r="AB1789">
        <v>0</v>
      </c>
      <c r="AC1789">
        <v>21</v>
      </c>
      <c r="AD1789">
        <v>82</v>
      </c>
      <c r="AE1789">
        <v>0</v>
      </c>
      <c r="AF1789">
        <v>0</v>
      </c>
      <c r="AG1789">
        <v>0</v>
      </c>
      <c r="AH1789" t="s">
        <v>106</v>
      </c>
      <c r="AI1789" s="1">
        <v>44643.539618055554</v>
      </c>
      <c r="AJ1789">
        <v>992</v>
      </c>
      <c r="AK1789">
        <v>6</v>
      </c>
      <c r="AL1789">
        <v>0</v>
      </c>
      <c r="AM1789">
        <v>6</v>
      </c>
      <c r="AN1789">
        <v>0</v>
      </c>
      <c r="AO1789">
        <v>6</v>
      </c>
      <c r="AP1789">
        <v>76</v>
      </c>
      <c r="AQ1789">
        <v>0</v>
      </c>
      <c r="AR1789">
        <v>0</v>
      </c>
      <c r="AS1789">
        <v>0</v>
      </c>
      <c r="AT1789" t="s">
        <v>86</v>
      </c>
      <c r="AU1789" t="s">
        <v>86</v>
      </c>
      <c r="AV1789" t="s">
        <v>86</v>
      </c>
      <c r="AW1789" t="s">
        <v>86</v>
      </c>
      <c r="AX1789" t="s">
        <v>86</v>
      </c>
      <c r="AY1789" t="s">
        <v>86</v>
      </c>
      <c r="AZ1789" t="s">
        <v>86</v>
      </c>
      <c r="BA1789" t="s">
        <v>86</v>
      </c>
      <c r="BB1789" t="s">
        <v>86</v>
      </c>
      <c r="BC1789" t="s">
        <v>86</v>
      </c>
      <c r="BD1789" t="s">
        <v>86</v>
      </c>
      <c r="BE1789" t="s">
        <v>86</v>
      </c>
    </row>
    <row r="1790" spans="1:57" x14ac:dyDescent="0.45">
      <c r="A1790" t="s">
        <v>3842</v>
      </c>
      <c r="B1790" t="s">
        <v>77</v>
      </c>
      <c r="C1790" t="s">
        <v>3843</v>
      </c>
      <c r="D1790" t="s">
        <v>79</v>
      </c>
      <c r="E1790" s="2" t="str">
        <f>HYPERLINK("capsilon://?command=openfolder&amp;siteaddress=FAM.docvelocity-na8.net&amp;folderid=FXEDCC86DF-3821-B83B-5C95-03ED802D6CC5","FX22039875")</f>
        <v>FX22039875</v>
      </c>
      <c r="F1790" t="s">
        <v>80</v>
      </c>
      <c r="G1790" t="s">
        <v>80</v>
      </c>
      <c r="H1790" t="s">
        <v>81</v>
      </c>
      <c r="I1790" t="s">
        <v>3844</v>
      </c>
      <c r="J1790">
        <v>311</v>
      </c>
      <c r="K1790" t="s">
        <v>83</v>
      </c>
      <c r="L1790" t="s">
        <v>84</v>
      </c>
      <c r="M1790" t="s">
        <v>85</v>
      </c>
      <c r="N1790">
        <v>1</v>
      </c>
      <c r="O1790" s="1">
        <v>44643.466377314813</v>
      </c>
      <c r="P1790" s="1">
        <v>44643.498206018521</v>
      </c>
      <c r="Q1790">
        <v>2372</v>
      </c>
      <c r="R1790">
        <v>378</v>
      </c>
      <c r="S1790" t="b">
        <v>0</v>
      </c>
      <c r="T1790" t="s">
        <v>86</v>
      </c>
      <c r="U1790" t="b">
        <v>0</v>
      </c>
      <c r="V1790" t="s">
        <v>815</v>
      </c>
      <c r="W1790" s="1">
        <v>44643.498206018521</v>
      </c>
      <c r="X1790">
        <v>246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311</v>
      </c>
      <c r="AE1790">
        <v>287</v>
      </c>
      <c r="AF1790">
        <v>0</v>
      </c>
      <c r="AG1790">
        <v>8</v>
      </c>
      <c r="AH1790" t="s">
        <v>86</v>
      </c>
      <c r="AI1790" t="s">
        <v>86</v>
      </c>
      <c r="AJ1790" t="s">
        <v>86</v>
      </c>
      <c r="AK1790" t="s">
        <v>86</v>
      </c>
      <c r="AL1790" t="s">
        <v>86</v>
      </c>
      <c r="AM1790" t="s">
        <v>86</v>
      </c>
      <c r="AN1790" t="s">
        <v>86</v>
      </c>
      <c r="AO1790" t="s">
        <v>86</v>
      </c>
      <c r="AP1790" t="s">
        <v>86</v>
      </c>
      <c r="AQ1790" t="s">
        <v>86</v>
      </c>
      <c r="AR1790" t="s">
        <v>86</v>
      </c>
      <c r="AS1790" t="s">
        <v>86</v>
      </c>
      <c r="AT1790" t="s">
        <v>86</v>
      </c>
      <c r="AU1790" t="s">
        <v>86</v>
      </c>
      <c r="AV1790" t="s">
        <v>86</v>
      </c>
      <c r="AW1790" t="s">
        <v>86</v>
      </c>
      <c r="AX1790" t="s">
        <v>86</v>
      </c>
      <c r="AY1790" t="s">
        <v>86</v>
      </c>
      <c r="AZ1790" t="s">
        <v>86</v>
      </c>
      <c r="BA1790" t="s">
        <v>86</v>
      </c>
      <c r="BB1790" t="s">
        <v>86</v>
      </c>
      <c r="BC1790" t="s">
        <v>86</v>
      </c>
      <c r="BD1790" t="s">
        <v>86</v>
      </c>
      <c r="BE1790" t="s">
        <v>86</v>
      </c>
    </row>
    <row r="1791" spans="1:57" x14ac:dyDescent="0.45">
      <c r="A1791" t="s">
        <v>3845</v>
      </c>
      <c r="B1791" t="s">
        <v>77</v>
      </c>
      <c r="C1791" t="s">
        <v>2063</v>
      </c>
      <c r="D1791" t="s">
        <v>79</v>
      </c>
      <c r="E1791" s="2" t="str">
        <f>HYPERLINK("capsilon://?command=openfolder&amp;siteaddress=FAM.docvelocity-na8.net&amp;folderid=FX929F139C-CF44-F28F-F006-EAB2CFCD4E86","FX22031869")</f>
        <v>FX22031869</v>
      </c>
      <c r="F1791" t="s">
        <v>80</v>
      </c>
      <c r="G1791" t="s">
        <v>80</v>
      </c>
      <c r="H1791" t="s">
        <v>81</v>
      </c>
      <c r="I1791" t="s">
        <v>3846</v>
      </c>
      <c r="J1791">
        <v>0</v>
      </c>
      <c r="K1791" t="s">
        <v>83</v>
      </c>
      <c r="L1791" t="s">
        <v>84</v>
      </c>
      <c r="M1791" t="s">
        <v>85</v>
      </c>
      <c r="N1791">
        <v>2</v>
      </c>
      <c r="O1791" s="1">
        <v>44643.466631944444</v>
      </c>
      <c r="P1791" s="1">
        <v>44643.498842592591</v>
      </c>
      <c r="Q1791">
        <v>1955</v>
      </c>
      <c r="R1791">
        <v>828</v>
      </c>
      <c r="S1791" t="b">
        <v>0</v>
      </c>
      <c r="T1791" t="s">
        <v>86</v>
      </c>
      <c r="U1791" t="b">
        <v>0</v>
      </c>
      <c r="V1791" t="s">
        <v>1841</v>
      </c>
      <c r="W1791" s="1">
        <v>44643.495162037034</v>
      </c>
      <c r="X1791">
        <v>603</v>
      </c>
      <c r="Y1791">
        <v>52</v>
      </c>
      <c r="Z1791">
        <v>0</v>
      </c>
      <c r="AA1791">
        <v>52</v>
      </c>
      <c r="AB1791">
        <v>0</v>
      </c>
      <c r="AC1791">
        <v>30</v>
      </c>
      <c r="AD1791">
        <v>-52</v>
      </c>
      <c r="AE1791">
        <v>0</v>
      </c>
      <c r="AF1791">
        <v>0</v>
      </c>
      <c r="AG1791">
        <v>0</v>
      </c>
      <c r="AH1791" t="s">
        <v>207</v>
      </c>
      <c r="AI1791" s="1">
        <v>44643.498842592591</v>
      </c>
      <c r="AJ1791">
        <v>225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-52</v>
      </c>
      <c r="AQ1791">
        <v>0</v>
      </c>
      <c r="AR1791">
        <v>0</v>
      </c>
      <c r="AS1791">
        <v>0</v>
      </c>
      <c r="AT1791" t="s">
        <v>86</v>
      </c>
      <c r="AU1791" t="s">
        <v>86</v>
      </c>
      <c r="AV1791" t="s">
        <v>86</v>
      </c>
      <c r="AW1791" t="s">
        <v>86</v>
      </c>
      <c r="AX1791" t="s">
        <v>86</v>
      </c>
      <c r="AY1791" t="s">
        <v>86</v>
      </c>
      <c r="AZ1791" t="s">
        <v>86</v>
      </c>
      <c r="BA1791" t="s">
        <v>86</v>
      </c>
      <c r="BB1791" t="s">
        <v>86</v>
      </c>
      <c r="BC1791" t="s">
        <v>86</v>
      </c>
      <c r="BD1791" t="s">
        <v>86</v>
      </c>
      <c r="BE1791" t="s">
        <v>86</v>
      </c>
    </row>
    <row r="1792" spans="1:57" x14ac:dyDescent="0.45">
      <c r="A1792" t="s">
        <v>3847</v>
      </c>
      <c r="B1792" t="s">
        <v>77</v>
      </c>
      <c r="C1792" t="s">
        <v>2063</v>
      </c>
      <c r="D1792" t="s">
        <v>79</v>
      </c>
      <c r="E1792" s="2" t="str">
        <f>HYPERLINK("capsilon://?command=openfolder&amp;siteaddress=FAM.docvelocity-na8.net&amp;folderid=FX929F139C-CF44-F28F-F006-EAB2CFCD4E86","FX22031869")</f>
        <v>FX22031869</v>
      </c>
      <c r="F1792" t="s">
        <v>80</v>
      </c>
      <c r="G1792" t="s">
        <v>80</v>
      </c>
      <c r="H1792" t="s">
        <v>81</v>
      </c>
      <c r="I1792" t="s">
        <v>3848</v>
      </c>
      <c r="J1792">
        <v>0</v>
      </c>
      <c r="K1792" t="s">
        <v>83</v>
      </c>
      <c r="L1792" t="s">
        <v>84</v>
      </c>
      <c r="M1792" t="s">
        <v>85</v>
      </c>
      <c r="N1792">
        <v>2</v>
      </c>
      <c r="O1792" s="1">
        <v>44643.473344907405</v>
      </c>
      <c r="P1792" s="1">
        <v>44643.499363425923</v>
      </c>
      <c r="Q1792">
        <v>1454</v>
      </c>
      <c r="R1792">
        <v>794</v>
      </c>
      <c r="S1792" t="b">
        <v>0</v>
      </c>
      <c r="T1792" t="s">
        <v>86</v>
      </c>
      <c r="U1792" t="b">
        <v>0</v>
      </c>
      <c r="V1792" t="s">
        <v>1797</v>
      </c>
      <c r="W1792" s="1">
        <v>44643.495011574072</v>
      </c>
      <c r="X1792">
        <v>561</v>
      </c>
      <c r="Y1792">
        <v>52</v>
      </c>
      <c r="Z1792">
        <v>0</v>
      </c>
      <c r="AA1792">
        <v>52</v>
      </c>
      <c r="AB1792">
        <v>0</v>
      </c>
      <c r="AC1792">
        <v>32</v>
      </c>
      <c r="AD1792">
        <v>-52</v>
      </c>
      <c r="AE1792">
        <v>0</v>
      </c>
      <c r="AF1792">
        <v>0</v>
      </c>
      <c r="AG1792">
        <v>0</v>
      </c>
      <c r="AH1792" t="s">
        <v>106</v>
      </c>
      <c r="AI1792" s="1">
        <v>44643.499363425923</v>
      </c>
      <c r="AJ1792">
        <v>233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-52</v>
      </c>
      <c r="AQ1792">
        <v>0</v>
      </c>
      <c r="AR1792">
        <v>0</v>
      </c>
      <c r="AS1792">
        <v>0</v>
      </c>
      <c r="AT1792" t="s">
        <v>86</v>
      </c>
      <c r="AU1792" t="s">
        <v>86</v>
      </c>
      <c r="AV1792" t="s">
        <v>86</v>
      </c>
      <c r="AW1792" t="s">
        <v>86</v>
      </c>
      <c r="AX1792" t="s">
        <v>86</v>
      </c>
      <c r="AY1792" t="s">
        <v>86</v>
      </c>
      <c r="AZ1792" t="s">
        <v>86</v>
      </c>
      <c r="BA1792" t="s">
        <v>86</v>
      </c>
      <c r="BB1792" t="s">
        <v>86</v>
      </c>
      <c r="BC1792" t="s">
        <v>86</v>
      </c>
      <c r="BD1792" t="s">
        <v>86</v>
      </c>
      <c r="BE1792" t="s">
        <v>86</v>
      </c>
    </row>
    <row r="1793" spans="1:57" x14ac:dyDescent="0.45">
      <c r="A1793" t="s">
        <v>3849</v>
      </c>
      <c r="B1793" t="s">
        <v>77</v>
      </c>
      <c r="C1793" t="s">
        <v>3850</v>
      </c>
      <c r="D1793" t="s">
        <v>79</v>
      </c>
      <c r="E1793" s="2" t="str">
        <f>HYPERLINK("capsilon://?command=openfolder&amp;siteaddress=FAM.docvelocity-na8.net&amp;folderid=FXAAE89DA0-FF97-0D67-54D6-4B33C61E4716","FX22039285")</f>
        <v>FX22039285</v>
      </c>
      <c r="F1793" t="s">
        <v>80</v>
      </c>
      <c r="G1793" t="s">
        <v>80</v>
      </c>
      <c r="H1793" t="s">
        <v>81</v>
      </c>
      <c r="I1793" t="s">
        <v>3851</v>
      </c>
      <c r="J1793">
        <v>60</v>
      </c>
      <c r="K1793" t="s">
        <v>83</v>
      </c>
      <c r="L1793" t="s">
        <v>84</v>
      </c>
      <c r="M1793" t="s">
        <v>85</v>
      </c>
      <c r="N1793">
        <v>1</v>
      </c>
      <c r="O1793" s="1">
        <v>44643.473425925928</v>
      </c>
      <c r="P1793" s="1">
        <v>44643.507731481484</v>
      </c>
      <c r="Q1793">
        <v>1951</v>
      </c>
      <c r="R1793">
        <v>1013</v>
      </c>
      <c r="S1793" t="b">
        <v>0</v>
      </c>
      <c r="T1793" t="s">
        <v>86</v>
      </c>
      <c r="U1793" t="b">
        <v>0</v>
      </c>
      <c r="V1793" t="s">
        <v>815</v>
      </c>
      <c r="W1793" s="1">
        <v>44643.507731481484</v>
      </c>
      <c r="X1793">
        <v>822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60</v>
      </c>
      <c r="AE1793">
        <v>48</v>
      </c>
      <c r="AF1793">
        <v>0</v>
      </c>
      <c r="AG1793">
        <v>6</v>
      </c>
      <c r="AH1793" t="s">
        <v>86</v>
      </c>
      <c r="AI1793" t="s">
        <v>86</v>
      </c>
      <c r="AJ1793" t="s">
        <v>86</v>
      </c>
      <c r="AK1793" t="s">
        <v>86</v>
      </c>
      <c r="AL1793" t="s">
        <v>86</v>
      </c>
      <c r="AM1793" t="s">
        <v>86</v>
      </c>
      <c r="AN1793" t="s">
        <v>86</v>
      </c>
      <c r="AO1793" t="s">
        <v>86</v>
      </c>
      <c r="AP1793" t="s">
        <v>86</v>
      </c>
      <c r="AQ1793" t="s">
        <v>86</v>
      </c>
      <c r="AR1793" t="s">
        <v>86</v>
      </c>
      <c r="AS1793" t="s">
        <v>86</v>
      </c>
      <c r="AT1793" t="s">
        <v>86</v>
      </c>
      <c r="AU1793" t="s">
        <v>86</v>
      </c>
      <c r="AV1793" t="s">
        <v>86</v>
      </c>
      <c r="AW1793" t="s">
        <v>86</v>
      </c>
      <c r="AX1793" t="s">
        <v>86</v>
      </c>
      <c r="AY1793" t="s">
        <v>86</v>
      </c>
      <c r="AZ1793" t="s">
        <v>86</v>
      </c>
      <c r="BA1793" t="s">
        <v>86</v>
      </c>
      <c r="BB1793" t="s">
        <v>86</v>
      </c>
      <c r="BC1793" t="s">
        <v>86</v>
      </c>
      <c r="BD1793" t="s">
        <v>86</v>
      </c>
      <c r="BE1793" t="s">
        <v>86</v>
      </c>
    </row>
    <row r="1794" spans="1:57" x14ac:dyDescent="0.45">
      <c r="A1794" t="s">
        <v>3852</v>
      </c>
      <c r="B1794" t="s">
        <v>77</v>
      </c>
      <c r="C1794" t="s">
        <v>2454</v>
      </c>
      <c r="D1794" t="s">
        <v>79</v>
      </c>
      <c r="E1794" s="2" t="str">
        <f>HYPERLINK("capsilon://?command=openfolder&amp;siteaddress=FAM.docvelocity-na8.net&amp;folderid=FX960782CD-2714-F6AA-57F6-AA7388611683","FX220210286")</f>
        <v>FX220210286</v>
      </c>
      <c r="F1794" t="s">
        <v>80</v>
      </c>
      <c r="G1794" t="s">
        <v>80</v>
      </c>
      <c r="H1794" t="s">
        <v>81</v>
      </c>
      <c r="I1794" t="s">
        <v>3853</v>
      </c>
      <c r="J1794">
        <v>0</v>
      </c>
      <c r="K1794" t="s">
        <v>83</v>
      </c>
      <c r="L1794" t="s">
        <v>84</v>
      </c>
      <c r="M1794" t="s">
        <v>85</v>
      </c>
      <c r="N1794">
        <v>2</v>
      </c>
      <c r="O1794" s="1">
        <v>44643.481307870374</v>
      </c>
      <c r="P1794" s="1">
        <v>44643.513819444444</v>
      </c>
      <c r="Q1794">
        <v>821</v>
      </c>
      <c r="R1794">
        <v>1988</v>
      </c>
      <c r="S1794" t="b">
        <v>0</v>
      </c>
      <c r="T1794" t="s">
        <v>86</v>
      </c>
      <c r="U1794" t="b">
        <v>0</v>
      </c>
      <c r="V1794" t="s">
        <v>202</v>
      </c>
      <c r="W1794" s="1">
        <v>44643.507986111108</v>
      </c>
      <c r="X1794">
        <v>1658</v>
      </c>
      <c r="Y1794">
        <v>52</v>
      </c>
      <c r="Z1794">
        <v>0</v>
      </c>
      <c r="AA1794">
        <v>52</v>
      </c>
      <c r="AB1794">
        <v>0</v>
      </c>
      <c r="AC1794">
        <v>39</v>
      </c>
      <c r="AD1794">
        <v>-52</v>
      </c>
      <c r="AE1794">
        <v>0</v>
      </c>
      <c r="AF1794">
        <v>0</v>
      </c>
      <c r="AG1794">
        <v>0</v>
      </c>
      <c r="AH1794" t="s">
        <v>122</v>
      </c>
      <c r="AI1794" s="1">
        <v>44643.513819444444</v>
      </c>
      <c r="AJ1794">
        <v>217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-52</v>
      </c>
      <c r="AQ1794">
        <v>0</v>
      </c>
      <c r="AR1794">
        <v>0</v>
      </c>
      <c r="AS1794">
        <v>0</v>
      </c>
      <c r="AT1794" t="s">
        <v>86</v>
      </c>
      <c r="AU1794" t="s">
        <v>86</v>
      </c>
      <c r="AV1794" t="s">
        <v>86</v>
      </c>
      <c r="AW1794" t="s">
        <v>86</v>
      </c>
      <c r="AX1794" t="s">
        <v>86</v>
      </c>
      <c r="AY1794" t="s">
        <v>86</v>
      </c>
      <c r="AZ1794" t="s">
        <v>86</v>
      </c>
      <c r="BA1794" t="s">
        <v>86</v>
      </c>
      <c r="BB1794" t="s">
        <v>86</v>
      </c>
      <c r="BC1794" t="s">
        <v>86</v>
      </c>
      <c r="BD1794" t="s">
        <v>86</v>
      </c>
      <c r="BE1794" t="s">
        <v>86</v>
      </c>
    </row>
    <row r="1795" spans="1:57" x14ac:dyDescent="0.45">
      <c r="A1795" t="s">
        <v>3854</v>
      </c>
      <c r="B1795" t="s">
        <v>77</v>
      </c>
      <c r="C1795" t="s">
        <v>3855</v>
      </c>
      <c r="D1795" t="s">
        <v>79</v>
      </c>
      <c r="E1795" s="2" t="str">
        <f>HYPERLINK("capsilon://?command=openfolder&amp;siteaddress=FAM.docvelocity-na8.net&amp;folderid=FX534AAC1A-63A1-0B99-0F8A-0E7BBF376E02","FX22039467")</f>
        <v>FX22039467</v>
      </c>
      <c r="F1795" t="s">
        <v>80</v>
      </c>
      <c r="G1795" t="s">
        <v>80</v>
      </c>
      <c r="H1795" t="s">
        <v>81</v>
      </c>
      <c r="I1795" t="s">
        <v>3856</v>
      </c>
      <c r="J1795">
        <v>86</v>
      </c>
      <c r="K1795" t="s">
        <v>83</v>
      </c>
      <c r="L1795" t="s">
        <v>84</v>
      </c>
      <c r="M1795" t="s">
        <v>85</v>
      </c>
      <c r="N1795">
        <v>1</v>
      </c>
      <c r="O1795" s="1">
        <v>44643.48165509259</v>
      </c>
      <c r="P1795" s="1">
        <v>44643.529814814814</v>
      </c>
      <c r="Q1795">
        <v>2933</v>
      </c>
      <c r="R1795">
        <v>1228</v>
      </c>
      <c r="S1795" t="b">
        <v>0</v>
      </c>
      <c r="T1795" t="s">
        <v>86</v>
      </c>
      <c r="U1795" t="b">
        <v>0</v>
      </c>
      <c r="V1795" t="s">
        <v>815</v>
      </c>
      <c r="W1795" s="1">
        <v>44643.529814814814</v>
      </c>
      <c r="X1795">
        <v>930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86</v>
      </c>
      <c r="AE1795">
        <v>74</v>
      </c>
      <c r="AF1795">
        <v>0</v>
      </c>
      <c r="AG1795">
        <v>9</v>
      </c>
      <c r="AH1795" t="s">
        <v>86</v>
      </c>
      <c r="AI1795" t="s">
        <v>86</v>
      </c>
      <c r="AJ1795" t="s">
        <v>86</v>
      </c>
      <c r="AK1795" t="s">
        <v>86</v>
      </c>
      <c r="AL1795" t="s">
        <v>86</v>
      </c>
      <c r="AM1795" t="s">
        <v>86</v>
      </c>
      <c r="AN1795" t="s">
        <v>86</v>
      </c>
      <c r="AO1795" t="s">
        <v>86</v>
      </c>
      <c r="AP1795" t="s">
        <v>86</v>
      </c>
      <c r="AQ1795" t="s">
        <v>86</v>
      </c>
      <c r="AR1795" t="s">
        <v>86</v>
      </c>
      <c r="AS1795" t="s">
        <v>86</v>
      </c>
      <c r="AT1795" t="s">
        <v>86</v>
      </c>
      <c r="AU1795" t="s">
        <v>86</v>
      </c>
      <c r="AV1795" t="s">
        <v>86</v>
      </c>
      <c r="AW1795" t="s">
        <v>86</v>
      </c>
      <c r="AX1795" t="s">
        <v>86</v>
      </c>
      <c r="AY1795" t="s">
        <v>86</v>
      </c>
      <c r="AZ1795" t="s">
        <v>86</v>
      </c>
      <c r="BA1795" t="s">
        <v>86</v>
      </c>
      <c r="BB1795" t="s">
        <v>86</v>
      </c>
      <c r="BC1795" t="s">
        <v>86</v>
      </c>
      <c r="BD1795" t="s">
        <v>86</v>
      </c>
      <c r="BE1795" t="s">
        <v>86</v>
      </c>
    </row>
    <row r="1796" spans="1:57" x14ac:dyDescent="0.45">
      <c r="A1796" t="s">
        <v>3857</v>
      </c>
      <c r="B1796" t="s">
        <v>77</v>
      </c>
      <c r="C1796" t="s">
        <v>3858</v>
      </c>
      <c r="D1796" t="s">
        <v>79</v>
      </c>
      <c r="E1796" s="2" t="str">
        <f>HYPERLINK("capsilon://?command=openfolder&amp;siteaddress=FAM.docvelocity-na8.net&amp;folderid=FX76E943B5-1094-F3D8-B713-7441247B6BED","FX22038189")</f>
        <v>FX22038189</v>
      </c>
      <c r="F1796" t="s">
        <v>80</v>
      </c>
      <c r="G1796" t="s">
        <v>80</v>
      </c>
      <c r="H1796" t="s">
        <v>81</v>
      </c>
      <c r="I1796" t="s">
        <v>3859</v>
      </c>
      <c r="J1796">
        <v>204</v>
      </c>
      <c r="K1796" t="s">
        <v>83</v>
      </c>
      <c r="L1796" t="s">
        <v>84</v>
      </c>
      <c r="M1796" t="s">
        <v>85</v>
      </c>
      <c r="N1796">
        <v>1</v>
      </c>
      <c r="O1796" s="1">
        <v>44643.484895833331</v>
      </c>
      <c r="P1796" s="1">
        <v>44643.538356481484</v>
      </c>
      <c r="Q1796">
        <v>3381</v>
      </c>
      <c r="R1796">
        <v>1238</v>
      </c>
      <c r="S1796" t="b">
        <v>0</v>
      </c>
      <c r="T1796" t="s">
        <v>86</v>
      </c>
      <c r="U1796" t="b">
        <v>0</v>
      </c>
      <c r="V1796" t="s">
        <v>815</v>
      </c>
      <c r="W1796" s="1">
        <v>44643.538356481484</v>
      </c>
      <c r="X1796">
        <v>737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204</v>
      </c>
      <c r="AE1796">
        <v>180</v>
      </c>
      <c r="AF1796">
        <v>0</v>
      </c>
      <c r="AG1796">
        <v>8</v>
      </c>
      <c r="AH1796" t="s">
        <v>86</v>
      </c>
      <c r="AI1796" t="s">
        <v>86</v>
      </c>
      <c r="AJ1796" t="s">
        <v>86</v>
      </c>
      <c r="AK1796" t="s">
        <v>86</v>
      </c>
      <c r="AL1796" t="s">
        <v>86</v>
      </c>
      <c r="AM1796" t="s">
        <v>86</v>
      </c>
      <c r="AN1796" t="s">
        <v>86</v>
      </c>
      <c r="AO1796" t="s">
        <v>86</v>
      </c>
      <c r="AP1796" t="s">
        <v>86</v>
      </c>
      <c r="AQ1796" t="s">
        <v>86</v>
      </c>
      <c r="AR1796" t="s">
        <v>86</v>
      </c>
      <c r="AS1796" t="s">
        <v>86</v>
      </c>
      <c r="AT1796" t="s">
        <v>86</v>
      </c>
      <c r="AU1796" t="s">
        <v>86</v>
      </c>
      <c r="AV1796" t="s">
        <v>86</v>
      </c>
      <c r="AW1796" t="s">
        <v>86</v>
      </c>
      <c r="AX1796" t="s">
        <v>86</v>
      </c>
      <c r="AY1796" t="s">
        <v>86</v>
      </c>
      <c r="AZ1796" t="s">
        <v>86</v>
      </c>
      <c r="BA1796" t="s">
        <v>86</v>
      </c>
      <c r="BB1796" t="s">
        <v>86</v>
      </c>
      <c r="BC1796" t="s">
        <v>86</v>
      </c>
      <c r="BD1796" t="s">
        <v>86</v>
      </c>
      <c r="BE1796" t="s">
        <v>86</v>
      </c>
    </row>
    <row r="1797" spans="1:57" x14ac:dyDescent="0.45">
      <c r="A1797" t="s">
        <v>3860</v>
      </c>
      <c r="B1797" t="s">
        <v>77</v>
      </c>
      <c r="C1797" t="s">
        <v>3861</v>
      </c>
      <c r="D1797" t="s">
        <v>79</v>
      </c>
      <c r="E1797" s="2" t="str">
        <f>HYPERLINK("capsilon://?command=openfolder&amp;siteaddress=FAM.docvelocity-na8.net&amp;folderid=FX1F0DD026-14D1-52BD-1CF2-0902D421A7B5","FX22038563")</f>
        <v>FX22038563</v>
      </c>
      <c r="F1797" t="s">
        <v>80</v>
      </c>
      <c r="G1797" t="s">
        <v>80</v>
      </c>
      <c r="H1797" t="s">
        <v>81</v>
      </c>
      <c r="I1797" t="s">
        <v>3862</v>
      </c>
      <c r="J1797">
        <v>108</v>
      </c>
      <c r="K1797" t="s">
        <v>83</v>
      </c>
      <c r="L1797" t="s">
        <v>84</v>
      </c>
      <c r="M1797" t="s">
        <v>85</v>
      </c>
      <c r="N1797">
        <v>1</v>
      </c>
      <c r="O1797" s="1">
        <v>44643.489641203705</v>
      </c>
      <c r="P1797" s="1">
        <v>44643.539537037039</v>
      </c>
      <c r="Q1797">
        <v>3907</v>
      </c>
      <c r="R1797">
        <v>404</v>
      </c>
      <c r="S1797" t="b">
        <v>0</v>
      </c>
      <c r="T1797" t="s">
        <v>86</v>
      </c>
      <c r="U1797" t="b">
        <v>0</v>
      </c>
      <c r="V1797" t="s">
        <v>815</v>
      </c>
      <c r="W1797" s="1">
        <v>44643.539537037039</v>
      </c>
      <c r="X1797">
        <v>102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108</v>
      </c>
      <c r="AE1797">
        <v>96</v>
      </c>
      <c r="AF1797">
        <v>0</v>
      </c>
      <c r="AG1797">
        <v>3</v>
      </c>
      <c r="AH1797" t="s">
        <v>86</v>
      </c>
      <c r="AI1797" t="s">
        <v>86</v>
      </c>
      <c r="AJ1797" t="s">
        <v>86</v>
      </c>
      <c r="AK1797" t="s">
        <v>86</v>
      </c>
      <c r="AL1797" t="s">
        <v>86</v>
      </c>
      <c r="AM1797" t="s">
        <v>86</v>
      </c>
      <c r="AN1797" t="s">
        <v>86</v>
      </c>
      <c r="AO1797" t="s">
        <v>86</v>
      </c>
      <c r="AP1797" t="s">
        <v>86</v>
      </c>
      <c r="AQ1797" t="s">
        <v>86</v>
      </c>
      <c r="AR1797" t="s">
        <v>86</v>
      </c>
      <c r="AS1797" t="s">
        <v>86</v>
      </c>
      <c r="AT1797" t="s">
        <v>86</v>
      </c>
      <c r="AU1797" t="s">
        <v>86</v>
      </c>
      <c r="AV1797" t="s">
        <v>86</v>
      </c>
      <c r="AW1797" t="s">
        <v>86</v>
      </c>
      <c r="AX1797" t="s">
        <v>86</v>
      </c>
      <c r="AY1797" t="s">
        <v>86</v>
      </c>
      <c r="AZ1797" t="s">
        <v>86</v>
      </c>
      <c r="BA1797" t="s">
        <v>86</v>
      </c>
      <c r="BB1797" t="s">
        <v>86</v>
      </c>
      <c r="BC1797" t="s">
        <v>86</v>
      </c>
      <c r="BD1797" t="s">
        <v>86</v>
      </c>
      <c r="BE1797" t="s">
        <v>86</v>
      </c>
    </row>
    <row r="1798" spans="1:57" x14ac:dyDescent="0.45">
      <c r="A1798" t="s">
        <v>3863</v>
      </c>
      <c r="B1798" t="s">
        <v>77</v>
      </c>
      <c r="C1798" t="s">
        <v>2454</v>
      </c>
      <c r="D1798" t="s">
        <v>79</v>
      </c>
      <c r="E1798" s="2" t="str">
        <f>HYPERLINK("capsilon://?command=openfolder&amp;siteaddress=FAM.docvelocity-na8.net&amp;folderid=FX960782CD-2714-F6AA-57F6-AA7388611683","FX220210286")</f>
        <v>FX220210286</v>
      </c>
      <c r="F1798" t="s">
        <v>80</v>
      </c>
      <c r="G1798" t="s">
        <v>80</v>
      </c>
      <c r="H1798" t="s">
        <v>81</v>
      </c>
      <c r="I1798" t="s">
        <v>3864</v>
      </c>
      <c r="J1798">
        <v>0</v>
      </c>
      <c r="K1798" t="s">
        <v>83</v>
      </c>
      <c r="L1798" t="s">
        <v>84</v>
      </c>
      <c r="M1798" t="s">
        <v>85</v>
      </c>
      <c r="N1798">
        <v>2</v>
      </c>
      <c r="O1798" s="1">
        <v>44643.496030092596</v>
      </c>
      <c r="P1798" s="1">
        <v>44643.51457175926</v>
      </c>
      <c r="Q1798">
        <v>879</v>
      </c>
      <c r="R1798">
        <v>723</v>
      </c>
      <c r="S1798" t="b">
        <v>0</v>
      </c>
      <c r="T1798" t="s">
        <v>86</v>
      </c>
      <c r="U1798" t="b">
        <v>0</v>
      </c>
      <c r="V1798" t="s">
        <v>1900</v>
      </c>
      <c r="W1798" s="1">
        <v>44643.503703703704</v>
      </c>
      <c r="X1798">
        <v>659</v>
      </c>
      <c r="Y1798">
        <v>52</v>
      </c>
      <c r="Z1798">
        <v>0</v>
      </c>
      <c r="AA1798">
        <v>52</v>
      </c>
      <c r="AB1798">
        <v>0</v>
      </c>
      <c r="AC1798">
        <v>40</v>
      </c>
      <c r="AD1798">
        <v>-52</v>
      </c>
      <c r="AE1798">
        <v>0</v>
      </c>
      <c r="AF1798">
        <v>0</v>
      </c>
      <c r="AG1798">
        <v>0</v>
      </c>
      <c r="AH1798" t="s">
        <v>122</v>
      </c>
      <c r="AI1798" s="1">
        <v>44643.51457175926</v>
      </c>
      <c r="AJ1798">
        <v>64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-52</v>
      </c>
      <c r="AQ1798">
        <v>0</v>
      </c>
      <c r="AR1798">
        <v>0</v>
      </c>
      <c r="AS1798">
        <v>0</v>
      </c>
      <c r="AT1798" t="s">
        <v>86</v>
      </c>
      <c r="AU1798" t="s">
        <v>86</v>
      </c>
      <c r="AV1798" t="s">
        <v>86</v>
      </c>
      <c r="AW1798" t="s">
        <v>86</v>
      </c>
      <c r="AX1798" t="s">
        <v>86</v>
      </c>
      <c r="AY1798" t="s">
        <v>86</v>
      </c>
      <c r="AZ1798" t="s">
        <v>86</v>
      </c>
      <c r="BA1798" t="s">
        <v>86</v>
      </c>
      <c r="BB1798" t="s">
        <v>86</v>
      </c>
      <c r="BC1798" t="s">
        <v>86</v>
      </c>
      <c r="BD1798" t="s">
        <v>86</v>
      </c>
      <c r="BE1798" t="s">
        <v>86</v>
      </c>
    </row>
    <row r="1799" spans="1:57" x14ac:dyDescent="0.45">
      <c r="A1799" t="s">
        <v>3865</v>
      </c>
      <c r="B1799" t="s">
        <v>77</v>
      </c>
      <c r="C1799" t="s">
        <v>3835</v>
      </c>
      <c r="D1799" t="s">
        <v>79</v>
      </c>
      <c r="E1799" s="2" t="str">
        <f>HYPERLINK("capsilon://?command=openfolder&amp;siteaddress=FAM.docvelocity-na8.net&amp;folderid=FXAEE61C2F-A440-2AA5-2123-77BDB552F70A","FX220310040")</f>
        <v>FX220310040</v>
      </c>
      <c r="F1799" t="s">
        <v>80</v>
      </c>
      <c r="G1799" t="s">
        <v>80</v>
      </c>
      <c r="H1799" t="s">
        <v>81</v>
      </c>
      <c r="I1799" t="s">
        <v>3866</v>
      </c>
      <c r="J1799">
        <v>431</v>
      </c>
      <c r="K1799" t="s">
        <v>83</v>
      </c>
      <c r="L1799" t="s">
        <v>84</v>
      </c>
      <c r="M1799" t="s">
        <v>85</v>
      </c>
      <c r="N1799">
        <v>1</v>
      </c>
      <c r="O1799" s="1">
        <v>44643.49759259259</v>
      </c>
      <c r="P1799" s="1">
        <v>44643.57540509259</v>
      </c>
      <c r="Q1799">
        <v>5868</v>
      </c>
      <c r="R1799">
        <v>855</v>
      </c>
      <c r="S1799" t="b">
        <v>0</v>
      </c>
      <c r="T1799" t="s">
        <v>86</v>
      </c>
      <c r="U1799" t="b">
        <v>0</v>
      </c>
      <c r="V1799" t="s">
        <v>815</v>
      </c>
      <c r="W1799" s="1">
        <v>44643.57540509259</v>
      </c>
      <c r="X1799">
        <v>602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431</v>
      </c>
      <c r="AE1799">
        <v>407</v>
      </c>
      <c r="AF1799">
        <v>0</v>
      </c>
      <c r="AG1799">
        <v>11</v>
      </c>
      <c r="AH1799" t="s">
        <v>86</v>
      </c>
      <c r="AI1799" t="s">
        <v>86</v>
      </c>
      <c r="AJ1799" t="s">
        <v>86</v>
      </c>
      <c r="AK1799" t="s">
        <v>86</v>
      </c>
      <c r="AL1799" t="s">
        <v>86</v>
      </c>
      <c r="AM1799" t="s">
        <v>86</v>
      </c>
      <c r="AN1799" t="s">
        <v>86</v>
      </c>
      <c r="AO1799" t="s">
        <v>86</v>
      </c>
      <c r="AP1799" t="s">
        <v>86</v>
      </c>
      <c r="AQ1799" t="s">
        <v>86</v>
      </c>
      <c r="AR1799" t="s">
        <v>86</v>
      </c>
      <c r="AS1799" t="s">
        <v>86</v>
      </c>
      <c r="AT1799" t="s">
        <v>86</v>
      </c>
      <c r="AU1799" t="s">
        <v>86</v>
      </c>
      <c r="AV1799" t="s">
        <v>86</v>
      </c>
      <c r="AW1799" t="s">
        <v>86</v>
      </c>
      <c r="AX1799" t="s">
        <v>86</v>
      </c>
      <c r="AY1799" t="s">
        <v>86</v>
      </c>
      <c r="AZ1799" t="s">
        <v>86</v>
      </c>
      <c r="BA1799" t="s">
        <v>86</v>
      </c>
      <c r="BB1799" t="s">
        <v>86</v>
      </c>
      <c r="BC1799" t="s">
        <v>86</v>
      </c>
      <c r="BD1799" t="s">
        <v>86</v>
      </c>
      <c r="BE1799" t="s">
        <v>86</v>
      </c>
    </row>
    <row r="1800" spans="1:57" x14ac:dyDescent="0.45">
      <c r="A1800" t="s">
        <v>3867</v>
      </c>
      <c r="B1800" t="s">
        <v>77</v>
      </c>
      <c r="C1800" t="s">
        <v>3843</v>
      </c>
      <c r="D1800" t="s">
        <v>79</v>
      </c>
      <c r="E1800" s="2" t="str">
        <f>HYPERLINK("capsilon://?command=openfolder&amp;siteaddress=FAM.docvelocity-na8.net&amp;folderid=FXEDCC86DF-3821-B83B-5C95-03ED802D6CC5","FX22039875")</f>
        <v>FX22039875</v>
      </c>
      <c r="F1800" t="s">
        <v>80</v>
      </c>
      <c r="G1800" t="s">
        <v>80</v>
      </c>
      <c r="H1800" t="s">
        <v>81</v>
      </c>
      <c r="I1800" t="s">
        <v>3844</v>
      </c>
      <c r="J1800">
        <v>415</v>
      </c>
      <c r="K1800" t="s">
        <v>83</v>
      </c>
      <c r="L1800" t="s">
        <v>84</v>
      </c>
      <c r="M1800" t="s">
        <v>85</v>
      </c>
      <c r="N1800">
        <v>2</v>
      </c>
      <c r="O1800" s="1">
        <v>44643.499062499999</v>
      </c>
      <c r="P1800" s="1">
        <v>44643.589988425927</v>
      </c>
      <c r="Q1800">
        <v>3842</v>
      </c>
      <c r="R1800">
        <v>4014</v>
      </c>
      <c r="S1800" t="b">
        <v>0</v>
      </c>
      <c r="T1800" t="s">
        <v>86</v>
      </c>
      <c r="U1800" t="b">
        <v>1</v>
      </c>
      <c r="V1800" t="s">
        <v>2088</v>
      </c>
      <c r="W1800" s="1">
        <v>44643.519189814811</v>
      </c>
      <c r="X1800">
        <v>1716</v>
      </c>
      <c r="Y1800">
        <v>341</v>
      </c>
      <c r="Z1800">
        <v>0</v>
      </c>
      <c r="AA1800">
        <v>341</v>
      </c>
      <c r="AB1800">
        <v>0</v>
      </c>
      <c r="AC1800">
        <v>43</v>
      </c>
      <c r="AD1800">
        <v>74</v>
      </c>
      <c r="AE1800">
        <v>0</v>
      </c>
      <c r="AF1800">
        <v>0</v>
      </c>
      <c r="AG1800">
        <v>0</v>
      </c>
      <c r="AH1800" t="s">
        <v>91</v>
      </c>
      <c r="AI1800" s="1">
        <v>44643.589988425927</v>
      </c>
      <c r="AJ1800">
        <v>2234</v>
      </c>
      <c r="AK1800">
        <v>11</v>
      </c>
      <c r="AL1800">
        <v>0</v>
      </c>
      <c r="AM1800">
        <v>11</v>
      </c>
      <c r="AN1800">
        <v>0</v>
      </c>
      <c r="AO1800">
        <v>11</v>
      </c>
      <c r="AP1800">
        <v>63</v>
      </c>
      <c r="AQ1800">
        <v>0</v>
      </c>
      <c r="AR1800">
        <v>0</v>
      </c>
      <c r="AS1800">
        <v>0</v>
      </c>
      <c r="AT1800" t="s">
        <v>86</v>
      </c>
      <c r="AU1800" t="s">
        <v>86</v>
      </c>
      <c r="AV1800" t="s">
        <v>86</v>
      </c>
      <c r="AW1800" t="s">
        <v>86</v>
      </c>
      <c r="AX1800" t="s">
        <v>86</v>
      </c>
      <c r="AY1800" t="s">
        <v>86</v>
      </c>
      <c r="AZ1800" t="s">
        <v>86</v>
      </c>
      <c r="BA1800" t="s">
        <v>86</v>
      </c>
      <c r="BB1800" t="s">
        <v>86</v>
      </c>
      <c r="BC1800" t="s">
        <v>86</v>
      </c>
      <c r="BD1800" t="s">
        <v>86</v>
      </c>
      <c r="BE1800" t="s">
        <v>86</v>
      </c>
    </row>
    <row r="1801" spans="1:57" x14ac:dyDescent="0.45">
      <c r="A1801" t="s">
        <v>3868</v>
      </c>
      <c r="B1801" t="s">
        <v>77</v>
      </c>
      <c r="C1801" t="s">
        <v>1379</v>
      </c>
      <c r="D1801" t="s">
        <v>79</v>
      </c>
      <c r="E1801" s="2" t="str">
        <f>HYPERLINK("capsilon://?command=openfolder&amp;siteaddress=FAM.docvelocity-na8.net&amp;folderid=FXC96D64A3-B47E-30D4-BB68-4BAC8E1E69C2","FX220212356")</f>
        <v>FX220212356</v>
      </c>
      <c r="F1801" t="s">
        <v>80</v>
      </c>
      <c r="G1801" t="s">
        <v>80</v>
      </c>
      <c r="H1801" t="s">
        <v>81</v>
      </c>
      <c r="I1801" t="s">
        <v>3869</v>
      </c>
      <c r="J1801">
        <v>0</v>
      </c>
      <c r="K1801" t="s">
        <v>83</v>
      </c>
      <c r="L1801" t="s">
        <v>84</v>
      </c>
      <c r="M1801" t="s">
        <v>85</v>
      </c>
      <c r="N1801">
        <v>2</v>
      </c>
      <c r="O1801" s="1">
        <v>44622.600173611114</v>
      </c>
      <c r="P1801" s="1">
        <v>44623.277361111112</v>
      </c>
      <c r="Q1801">
        <v>58322</v>
      </c>
      <c r="R1801">
        <v>187</v>
      </c>
      <c r="S1801" t="b">
        <v>0</v>
      </c>
      <c r="T1801" t="s">
        <v>86</v>
      </c>
      <c r="U1801" t="b">
        <v>0</v>
      </c>
      <c r="V1801" t="s">
        <v>200</v>
      </c>
      <c r="W1801" s="1">
        <v>44622.601990740739</v>
      </c>
      <c r="X1801">
        <v>140</v>
      </c>
      <c r="Y1801">
        <v>9</v>
      </c>
      <c r="Z1801">
        <v>0</v>
      </c>
      <c r="AA1801">
        <v>9</v>
      </c>
      <c r="AB1801">
        <v>0</v>
      </c>
      <c r="AC1801">
        <v>3</v>
      </c>
      <c r="AD1801">
        <v>-9</v>
      </c>
      <c r="AE1801">
        <v>0</v>
      </c>
      <c r="AF1801">
        <v>0</v>
      </c>
      <c r="AG1801">
        <v>0</v>
      </c>
      <c r="AH1801" t="s">
        <v>257</v>
      </c>
      <c r="AI1801" s="1">
        <v>44623.277361111112</v>
      </c>
      <c r="AJ1801">
        <v>47</v>
      </c>
      <c r="AK1801">
        <v>1</v>
      </c>
      <c r="AL1801">
        <v>0</v>
      </c>
      <c r="AM1801">
        <v>1</v>
      </c>
      <c r="AN1801">
        <v>0</v>
      </c>
      <c r="AO1801">
        <v>0</v>
      </c>
      <c r="AP1801">
        <v>-10</v>
      </c>
      <c r="AQ1801">
        <v>0</v>
      </c>
      <c r="AR1801">
        <v>0</v>
      </c>
      <c r="AS1801">
        <v>0</v>
      </c>
      <c r="AT1801" t="s">
        <v>86</v>
      </c>
      <c r="AU1801" t="s">
        <v>86</v>
      </c>
      <c r="AV1801" t="s">
        <v>86</v>
      </c>
      <c r="AW1801" t="s">
        <v>86</v>
      </c>
      <c r="AX1801" t="s">
        <v>86</v>
      </c>
      <c r="AY1801" t="s">
        <v>86</v>
      </c>
      <c r="AZ1801" t="s">
        <v>86</v>
      </c>
      <c r="BA1801" t="s">
        <v>86</v>
      </c>
      <c r="BB1801" t="s">
        <v>86</v>
      </c>
      <c r="BC1801" t="s">
        <v>86</v>
      </c>
      <c r="BD1801" t="s">
        <v>86</v>
      </c>
      <c r="BE1801" t="s">
        <v>86</v>
      </c>
    </row>
    <row r="1802" spans="1:57" x14ac:dyDescent="0.45">
      <c r="A1802" t="s">
        <v>3870</v>
      </c>
      <c r="B1802" t="s">
        <v>77</v>
      </c>
      <c r="C1802" t="s">
        <v>2842</v>
      </c>
      <c r="D1802" t="s">
        <v>79</v>
      </c>
      <c r="E1802" s="2" t="str">
        <f>HYPERLINK("capsilon://?command=openfolder&amp;siteaddress=FAM.docvelocity-na8.net&amp;folderid=FXEF45A1A0-C841-7E62-940B-AFBBB5516878","FX22037832")</f>
        <v>FX22037832</v>
      </c>
      <c r="F1802" t="s">
        <v>80</v>
      </c>
      <c r="G1802" t="s">
        <v>80</v>
      </c>
      <c r="H1802" t="s">
        <v>81</v>
      </c>
      <c r="I1802" t="s">
        <v>3871</v>
      </c>
      <c r="J1802">
        <v>66</v>
      </c>
      <c r="K1802" t="s">
        <v>83</v>
      </c>
      <c r="L1802" t="s">
        <v>84</v>
      </c>
      <c r="M1802" t="s">
        <v>85</v>
      </c>
      <c r="N1802">
        <v>2</v>
      </c>
      <c r="O1802" s="1">
        <v>44643.50503472222</v>
      </c>
      <c r="P1802" s="1">
        <v>44643.51699074074</v>
      </c>
      <c r="Q1802">
        <v>545</v>
      </c>
      <c r="R1802">
        <v>488</v>
      </c>
      <c r="S1802" t="b">
        <v>0</v>
      </c>
      <c r="T1802" t="s">
        <v>86</v>
      </c>
      <c r="U1802" t="b">
        <v>0</v>
      </c>
      <c r="V1802" t="s">
        <v>2108</v>
      </c>
      <c r="W1802" s="1">
        <v>44643.508263888885</v>
      </c>
      <c r="X1802">
        <v>276</v>
      </c>
      <c r="Y1802">
        <v>61</v>
      </c>
      <c r="Z1802">
        <v>0</v>
      </c>
      <c r="AA1802">
        <v>61</v>
      </c>
      <c r="AB1802">
        <v>0</v>
      </c>
      <c r="AC1802">
        <v>0</v>
      </c>
      <c r="AD1802">
        <v>5</v>
      </c>
      <c r="AE1802">
        <v>0</v>
      </c>
      <c r="AF1802">
        <v>0</v>
      </c>
      <c r="AG1802">
        <v>0</v>
      </c>
      <c r="AH1802" t="s">
        <v>106</v>
      </c>
      <c r="AI1802" s="1">
        <v>44643.51699074074</v>
      </c>
      <c r="AJ1802">
        <v>212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5</v>
      </c>
      <c r="AQ1802">
        <v>0</v>
      </c>
      <c r="AR1802">
        <v>0</v>
      </c>
      <c r="AS1802">
        <v>0</v>
      </c>
      <c r="AT1802" t="s">
        <v>86</v>
      </c>
      <c r="AU1802" t="s">
        <v>86</v>
      </c>
      <c r="AV1802" t="s">
        <v>86</v>
      </c>
      <c r="AW1802" t="s">
        <v>86</v>
      </c>
      <c r="AX1802" t="s">
        <v>86</v>
      </c>
      <c r="AY1802" t="s">
        <v>86</v>
      </c>
      <c r="AZ1802" t="s">
        <v>86</v>
      </c>
      <c r="BA1802" t="s">
        <v>86</v>
      </c>
      <c r="BB1802" t="s">
        <v>86</v>
      </c>
      <c r="BC1802" t="s">
        <v>86</v>
      </c>
      <c r="BD1802" t="s">
        <v>86</v>
      </c>
      <c r="BE1802" t="s">
        <v>86</v>
      </c>
    </row>
    <row r="1803" spans="1:57" x14ac:dyDescent="0.45">
      <c r="A1803" t="s">
        <v>3872</v>
      </c>
      <c r="B1803" t="s">
        <v>77</v>
      </c>
      <c r="C1803" t="s">
        <v>2842</v>
      </c>
      <c r="D1803" t="s">
        <v>79</v>
      </c>
      <c r="E1803" s="2" t="str">
        <f>HYPERLINK("capsilon://?command=openfolder&amp;siteaddress=FAM.docvelocity-na8.net&amp;folderid=FXEF45A1A0-C841-7E62-940B-AFBBB5516878","FX22037832")</f>
        <v>FX22037832</v>
      </c>
      <c r="F1803" t="s">
        <v>80</v>
      </c>
      <c r="G1803" t="s">
        <v>80</v>
      </c>
      <c r="H1803" t="s">
        <v>81</v>
      </c>
      <c r="I1803" t="s">
        <v>3873</v>
      </c>
      <c r="J1803">
        <v>66</v>
      </c>
      <c r="K1803" t="s">
        <v>83</v>
      </c>
      <c r="L1803" t="s">
        <v>84</v>
      </c>
      <c r="M1803" t="s">
        <v>85</v>
      </c>
      <c r="N1803">
        <v>2</v>
      </c>
      <c r="O1803" s="1">
        <v>44643.50503472222</v>
      </c>
      <c r="P1803" s="1">
        <v>44643.515416666669</v>
      </c>
      <c r="Q1803">
        <v>347</v>
      </c>
      <c r="R1803">
        <v>550</v>
      </c>
      <c r="S1803" t="b">
        <v>0</v>
      </c>
      <c r="T1803" t="s">
        <v>86</v>
      </c>
      <c r="U1803" t="b">
        <v>0</v>
      </c>
      <c r="V1803" t="s">
        <v>3652</v>
      </c>
      <c r="W1803" s="1">
        <v>44643.510682870372</v>
      </c>
      <c r="X1803">
        <v>478</v>
      </c>
      <c r="Y1803">
        <v>61</v>
      </c>
      <c r="Z1803">
        <v>0</v>
      </c>
      <c r="AA1803">
        <v>61</v>
      </c>
      <c r="AB1803">
        <v>0</v>
      </c>
      <c r="AC1803">
        <v>3</v>
      </c>
      <c r="AD1803">
        <v>5</v>
      </c>
      <c r="AE1803">
        <v>0</v>
      </c>
      <c r="AF1803">
        <v>0</v>
      </c>
      <c r="AG1803">
        <v>0</v>
      </c>
      <c r="AH1803" t="s">
        <v>122</v>
      </c>
      <c r="AI1803" s="1">
        <v>44643.515416666669</v>
      </c>
      <c r="AJ1803">
        <v>72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5</v>
      </c>
      <c r="AQ1803">
        <v>0</v>
      </c>
      <c r="AR1803">
        <v>0</v>
      </c>
      <c r="AS1803">
        <v>0</v>
      </c>
      <c r="AT1803" t="s">
        <v>86</v>
      </c>
      <c r="AU1803" t="s">
        <v>86</v>
      </c>
      <c r="AV1803" t="s">
        <v>86</v>
      </c>
      <c r="AW1803" t="s">
        <v>86</v>
      </c>
      <c r="AX1803" t="s">
        <v>86</v>
      </c>
      <c r="AY1803" t="s">
        <v>86</v>
      </c>
      <c r="AZ1803" t="s">
        <v>86</v>
      </c>
      <c r="BA1803" t="s">
        <v>86</v>
      </c>
      <c r="BB1803" t="s">
        <v>86</v>
      </c>
      <c r="BC1803" t="s">
        <v>86</v>
      </c>
      <c r="BD1803" t="s">
        <v>86</v>
      </c>
      <c r="BE1803" t="s">
        <v>86</v>
      </c>
    </row>
    <row r="1804" spans="1:57" x14ac:dyDescent="0.45">
      <c r="A1804" t="s">
        <v>3874</v>
      </c>
      <c r="B1804" t="s">
        <v>77</v>
      </c>
      <c r="C1804" t="s">
        <v>3850</v>
      </c>
      <c r="D1804" t="s">
        <v>79</v>
      </c>
      <c r="E1804" s="2" t="str">
        <f>HYPERLINK("capsilon://?command=openfolder&amp;siteaddress=FAM.docvelocity-na8.net&amp;folderid=FXAAE89DA0-FF97-0D67-54D6-4B33C61E4716","FX22039285")</f>
        <v>FX22039285</v>
      </c>
      <c r="F1804" t="s">
        <v>80</v>
      </c>
      <c r="G1804" t="s">
        <v>80</v>
      </c>
      <c r="H1804" t="s">
        <v>81</v>
      </c>
      <c r="I1804" t="s">
        <v>3851</v>
      </c>
      <c r="J1804">
        <v>184</v>
      </c>
      <c r="K1804" t="s">
        <v>83</v>
      </c>
      <c r="L1804" t="s">
        <v>84</v>
      </c>
      <c r="M1804" t="s">
        <v>85</v>
      </c>
      <c r="N1804">
        <v>2</v>
      </c>
      <c r="O1804" s="1">
        <v>44643.508553240739</v>
      </c>
      <c r="P1804" s="1">
        <v>44643.566527777781</v>
      </c>
      <c r="Q1804">
        <v>3956</v>
      </c>
      <c r="R1804">
        <v>1053</v>
      </c>
      <c r="S1804" t="b">
        <v>0</v>
      </c>
      <c r="T1804" t="s">
        <v>86</v>
      </c>
      <c r="U1804" t="b">
        <v>1</v>
      </c>
      <c r="V1804" t="s">
        <v>1797</v>
      </c>
      <c r="W1804" s="1">
        <v>44643.518252314818</v>
      </c>
      <c r="X1804">
        <v>782</v>
      </c>
      <c r="Y1804">
        <v>42</v>
      </c>
      <c r="Z1804">
        <v>0</v>
      </c>
      <c r="AA1804">
        <v>42</v>
      </c>
      <c r="AB1804">
        <v>108</v>
      </c>
      <c r="AC1804">
        <v>34</v>
      </c>
      <c r="AD1804">
        <v>142</v>
      </c>
      <c r="AE1804">
        <v>0</v>
      </c>
      <c r="AF1804">
        <v>0</v>
      </c>
      <c r="AG1804">
        <v>0</v>
      </c>
      <c r="AH1804" t="s">
        <v>122</v>
      </c>
      <c r="AI1804" s="1">
        <v>44643.566527777781</v>
      </c>
      <c r="AJ1804">
        <v>236</v>
      </c>
      <c r="AK1804">
        <v>0</v>
      </c>
      <c r="AL1804">
        <v>0</v>
      </c>
      <c r="AM1804">
        <v>0</v>
      </c>
      <c r="AN1804">
        <v>108</v>
      </c>
      <c r="AO1804">
        <v>0</v>
      </c>
      <c r="AP1804">
        <v>142</v>
      </c>
      <c r="AQ1804">
        <v>0</v>
      </c>
      <c r="AR1804">
        <v>0</v>
      </c>
      <c r="AS1804">
        <v>0</v>
      </c>
      <c r="AT1804" t="s">
        <v>86</v>
      </c>
      <c r="AU1804" t="s">
        <v>86</v>
      </c>
      <c r="AV1804" t="s">
        <v>86</v>
      </c>
      <c r="AW1804" t="s">
        <v>86</v>
      </c>
      <c r="AX1804" t="s">
        <v>86</v>
      </c>
      <c r="AY1804" t="s">
        <v>86</v>
      </c>
      <c r="AZ1804" t="s">
        <v>86</v>
      </c>
      <c r="BA1804" t="s">
        <v>86</v>
      </c>
      <c r="BB1804" t="s">
        <v>86</v>
      </c>
      <c r="BC1804" t="s">
        <v>86</v>
      </c>
      <c r="BD1804" t="s">
        <v>86</v>
      </c>
      <c r="BE1804" t="s">
        <v>86</v>
      </c>
    </row>
    <row r="1805" spans="1:57" x14ac:dyDescent="0.45">
      <c r="A1805" t="s">
        <v>3875</v>
      </c>
      <c r="B1805" t="s">
        <v>77</v>
      </c>
      <c r="C1805" t="s">
        <v>2063</v>
      </c>
      <c r="D1805" t="s">
        <v>79</v>
      </c>
      <c r="E1805" s="2" t="str">
        <f>HYPERLINK("capsilon://?command=openfolder&amp;siteaddress=FAM.docvelocity-na8.net&amp;folderid=FX929F139C-CF44-F28F-F006-EAB2CFCD4E86","FX22031869")</f>
        <v>FX22031869</v>
      </c>
      <c r="F1805" t="s">
        <v>80</v>
      </c>
      <c r="G1805" t="s">
        <v>80</v>
      </c>
      <c r="H1805" t="s">
        <v>81</v>
      </c>
      <c r="I1805" t="s">
        <v>3840</v>
      </c>
      <c r="J1805">
        <v>0</v>
      </c>
      <c r="K1805" t="s">
        <v>83</v>
      </c>
      <c r="L1805" t="s">
        <v>84</v>
      </c>
      <c r="M1805" t="s">
        <v>85</v>
      </c>
      <c r="N1805">
        <v>2</v>
      </c>
      <c r="O1805" s="1">
        <v>44643.510763888888</v>
      </c>
      <c r="P1805" s="1">
        <v>44643.569837962961</v>
      </c>
      <c r="Q1805">
        <v>3598</v>
      </c>
      <c r="R1805">
        <v>1506</v>
      </c>
      <c r="S1805" t="b">
        <v>0</v>
      </c>
      <c r="T1805" t="s">
        <v>86</v>
      </c>
      <c r="U1805" t="b">
        <v>1</v>
      </c>
      <c r="V1805" t="s">
        <v>1787</v>
      </c>
      <c r="W1805" s="1">
        <v>44643.524965277778</v>
      </c>
      <c r="X1805">
        <v>1221</v>
      </c>
      <c r="Y1805">
        <v>74</v>
      </c>
      <c r="Z1805">
        <v>0</v>
      </c>
      <c r="AA1805">
        <v>74</v>
      </c>
      <c r="AB1805">
        <v>0</v>
      </c>
      <c r="AC1805">
        <v>63</v>
      </c>
      <c r="AD1805">
        <v>-74</v>
      </c>
      <c r="AE1805">
        <v>0</v>
      </c>
      <c r="AF1805">
        <v>0</v>
      </c>
      <c r="AG1805">
        <v>0</v>
      </c>
      <c r="AH1805" t="s">
        <v>122</v>
      </c>
      <c r="AI1805" s="1">
        <v>44643.569837962961</v>
      </c>
      <c r="AJ1805">
        <v>285</v>
      </c>
      <c r="AK1805">
        <v>1</v>
      </c>
      <c r="AL1805">
        <v>0</v>
      </c>
      <c r="AM1805">
        <v>1</v>
      </c>
      <c r="AN1805">
        <v>0</v>
      </c>
      <c r="AO1805">
        <v>2</v>
      </c>
      <c r="AP1805">
        <v>-75</v>
      </c>
      <c r="AQ1805">
        <v>0</v>
      </c>
      <c r="AR1805">
        <v>0</v>
      </c>
      <c r="AS1805">
        <v>0</v>
      </c>
      <c r="AT1805" t="s">
        <v>86</v>
      </c>
      <c r="AU1805" t="s">
        <v>86</v>
      </c>
      <c r="AV1805" t="s">
        <v>86</v>
      </c>
      <c r="AW1805" t="s">
        <v>86</v>
      </c>
      <c r="AX1805" t="s">
        <v>86</v>
      </c>
      <c r="AY1805" t="s">
        <v>86</v>
      </c>
      <c r="AZ1805" t="s">
        <v>86</v>
      </c>
      <c r="BA1805" t="s">
        <v>86</v>
      </c>
      <c r="BB1805" t="s">
        <v>86</v>
      </c>
      <c r="BC1805" t="s">
        <v>86</v>
      </c>
      <c r="BD1805" t="s">
        <v>86</v>
      </c>
      <c r="BE1805" t="s">
        <v>86</v>
      </c>
    </row>
    <row r="1806" spans="1:57" x14ac:dyDescent="0.45">
      <c r="A1806" t="s">
        <v>3876</v>
      </c>
      <c r="B1806" t="s">
        <v>77</v>
      </c>
      <c r="C1806" t="s">
        <v>3877</v>
      </c>
      <c r="D1806" t="s">
        <v>79</v>
      </c>
      <c r="E1806" s="2" t="str">
        <f>HYPERLINK("capsilon://?command=openfolder&amp;siteaddress=FAM.docvelocity-na8.net&amp;folderid=FX3ED6CD61-2F2F-F80E-E95A-A0575E5C80A3","FX22039828")</f>
        <v>FX22039828</v>
      </c>
      <c r="F1806" t="s">
        <v>80</v>
      </c>
      <c r="G1806" t="s">
        <v>80</v>
      </c>
      <c r="H1806" t="s">
        <v>81</v>
      </c>
      <c r="I1806" t="s">
        <v>3878</v>
      </c>
      <c r="J1806">
        <v>272</v>
      </c>
      <c r="K1806" t="s">
        <v>83</v>
      </c>
      <c r="L1806" t="s">
        <v>84</v>
      </c>
      <c r="M1806" t="s">
        <v>85</v>
      </c>
      <c r="N1806">
        <v>1</v>
      </c>
      <c r="O1806" s="1">
        <v>44643.514270833337</v>
      </c>
      <c r="P1806" s="1">
        <v>44643.579270833332</v>
      </c>
      <c r="Q1806">
        <v>4630</v>
      </c>
      <c r="R1806">
        <v>986</v>
      </c>
      <c r="S1806" t="b">
        <v>0</v>
      </c>
      <c r="T1806" t="s">
        <v>86</v>
      </c>
      <c r="U1806" t="b">
        <v>0</v>
      </c>
      <c r="V1806" t="s">
        <v>815</v>
      </c>
      <c r="W1806" s="1">
        <v>44643.579270833332</v>
      </c>
      <c r="X1806">
        <v>333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272</v>
      </c>
      <c r="AE1806">
        <v>248</v>
      </c>
      <c r="AF1806">
        <v>0</v>
      </c>
      <c r="AG1806">
        <v>8</v>
      </c>
      <c r="AH1806" t="s">
        <v>86</v>
      </c>
      <c r="AI1806" t="s">
        <v>86</v>
      </c>
      <c r="AJ1806" t="s">
        <v>86</v>
      </c>
      <c r="AK1806" t="s">
        <v>86</v>
      </c>
      <c r="AL1806" t="s">
        <v>86</v>
      </c>
      <c r="AM1806" t="s">
        <v>86</v>
      </c>
      <c r="AN1806" t="s">
        <v>86</v>
      </c>
      <c r="AO1806" t="s">
        <v>86</v>
      </c>
      <c r="AP1806" t="s">
        <v>86</v>
      </c>
      <c r="AQ1806" t="s">
        <v>86</v>
      </c>
      <c r="AR1806" t="s">
        <v>86</v>
      </c>
      <c r="AS1806" t="s">
        <v>86</v>
      </c>
      <c r="AT1806" t="s">
        <v>86</v>
      </c>
      <c r="AU1806" t="s">
        <v>86</v>
      </c>
      <c r="AV1806" t="s">
        <v>86</v>
      </c>
      <c r="AW1806" t="s">
        <v>86</v>
      </c>
      <c r="AX1806" t="s">
        <v>86</v>
      </c>
      <c r="AY1806" t="s">
        <v>86</v>
      </c>
      <c r="AZ1806" t="s">
        <v>86</v>
      </c>
      <c r="BA1806" t="s">
        <v>86</v>
      </c>
      <c r="BB1806" t="s">
        <v>86</v>
      </c>
      <c r="BC1806" t="s">
        <v>86</v>
      </c>
      <c r="BD1806" t="s">
        <v>86</v>
      </c>
      <c r="BE1806" t="s">
        <v>86</v>
      </c>
    </row>
    <row r="1807" spans="1:57" x14ac:dyDescent="0.45">
      <c r="A1807" t="s">
        <v>3879</v>
      </c>
      <c r="B1807" t="s">
        <v>77</v>
      </c>
      <c r="C1807" t="s">
        <v>3855</v>
      </c>
      <c r="D1807" t="s">
        <v>79</v>
      </c>
      <c r="E1807" s="2" t="str">
        <f>HYPERLINK("capsilon://?command=openfolder&amp;siteaddress=FAM.docvelocity-na8.net&amp;folderid=FX534AAC1A-63A1-0B99-0F8A-0E7BBF376E02","FX22039467")</f>
        <v>FX22039467</v>
      </c>
      <c r="F1807" t="s">
        <v>80</v>
      </c>
      <c r="G1807" t="s">
        <v>80</v>
      </c>
      <c r="H1807" t="s">
        <v>81</v>
      </c>
      <c r="I1807" t="s">
        <v>3856</v>
      </c>
      <c r="J1807">
        <v>278</v>
      </c>
      <c r="K1807" t="s">
        <v>83</v>
      </c>
      <c r="L1807" t="s">
        <v>84</v>
      </c>
      <c r="M1807" t="s">
        <v>85</v>
      </c>
      <c r="N1807">
        <v>2</v>
      </c>
      <c r="O1807" s="1">
        <v>44643.530833333331</v>
      </c>
      <c r="P1807" s="1">
        <v>44643.574745370373</v>
      </c>
      <c r="Q1807">
        <v>1885</v>
      </c>
      <c r="R1807">
        <v>1909</v>
      </c>
      <c r="S1807" t="b">
        <v>0</v>
      </c>
      <c r="T1807" t="s">
        <v>86</v>
      </c>
      <c r="U1807" t="b">
        <v>1</v>
      </c>
      <c r="V1807" t="s">
        <v>1797</v>
      </c>
      <c r="W1807" s="1">
        <v>44643.548078703701</v>
      </c>
      <c r="X1807">
        <v>1486</v>
      </c>
      <c r="Y1807">
        <v>135</v>
      </c>
      <c r="Z1807">
        <v>0</v>
      </c>
      <c r="AA1807">
        <v>135</v>
      </c>
      <c r="AB1807">
        <v>84</v>
      </c>
      <c r="AC1807">
        <v>27</v>
      </c>
      <c r="AD1807">
        <v>143</v>
      </c>
      <c r="AE1807">
        <v>0</v>
      </c>
      <c r="AF1807">
        <v>0</v>
      </c>
      <c r="AG1807">
        <v>0</v>
      </c>
      <c r="AH1807" t="s">
        <v>122</v>
      </c>
      <c r="AI1807" s="1">
        <v>44643.574745370373</v>
      </c>
      <c r="AJ1807">
        <v>423</v>
      </c>
      <c r="AK1807">
        <v>4</v>
      </c>
      <c r="AL1807">
        <v>0</v>
      </c>
      <c r="AM1807">
        <v>4</v>
      </c>
      <c r="AN1807">
        <v>84</v>
      </c>
      <c r="AO1807">
        <v>3</v>
      </c>
      <c r="AP1807">
        <v>139</v>
      </c>
      <c r="AQ1807">
        <v>0</v>
      </c>
      <c r="AR1807">
        <v>0</v>
      </c>
      <c r="AS1807">
        <v>0</v>
      </c>
      <c r="AT1807" t="s">
        <v>86</v>
      </c>
      <c r="AU1807" t="s">
        <v>86</v>
      </c>
      <c r="AV1807" t="s">
        <v>86</v>
      </c>
      <c r="AW1807" t="s">
        <v>86</v>
      </c>
      <c r="AX1807" t="s">
        <v>86</v>
      </c>
      <c r="AY1807" t="s">
        <v>86</v>
      </c>
      <c r="AZ1807" t="s">
        <v>86</v>
      </c>
      <c r="BA1807" t="s">
        <v>86</v>
      </c>
      <c r="BB1807" t="s">
        <v>86</v>
      </c>
      <c r="BC1807" t="s">
        <v>86</v>
      </c>
      <c r="BD1807" t="s">
        <v>86</v>
      </c>
      <c r="BE1807" t="s">
        <v>86</v>
      </c>
    </row>
    <row r="1808" spans="1:57" x14ac:dyDescent="0.45">
      <c r="A1808" t="s">
        <v>3880</v>
      </c>
      <c r="B1808" t="s">
        <v>77</v>
      </c>
      <c r="C1808" t="s">
        <v>1511</v>
      </c>
      <c r="D1808" t="s">
        <v>79</v>
      </c>
      <c r="E1808" s="2" t="str">
        <f>HYPERLINK("capsilon://?command=openfolder&amp;siteaddress=FAM.docvelocity-na8.net&amp;folderid=FX8ACC6922-BB03-03DB-D708-3BDB8AC5FBB2","FX22028468")</f>
        <v>FX22028468</v>
      </c>
      <c r="F1808" t="s">
        <v>80</v>
      </c>
      <c r="G1808" t="s">
        <v>80</v>
      </c>
      <c r="H1808" t="s">
        <v>81</v>
      </c>
      <c r="I1808" t="s">
        <v>3881</v>
      </c>
      <c r="J1808">
        <v>0</v>
      </c>
      <c r="K1808" t="s">
        <v>83</v>
      </c>
      <c r="L1808" t="s">
        <v>84</v>
      </c>
      <c r="M1808" t="s">
        <v>85</v>
      </c>
      <c r="N1808">
        <v>2</v>
      </c>
      <c r="O1808" s="1">
        <v>44643.536689814813</v>
      </c>
      <c r="P1808" s="1">
        <v>44643.586342592593</v>
      </c>
      <c r="Q1808">
        <v>3370</v>
      </c>
      <c r="R1808">
        <v>920</v>
      </c>
      <c r="S1808" t="b">
        <v>0</v>
      </c>
      <c r="T1808" t="s">
        <v>86</v>
      </c>
      <c r="U1808" t="b">
        <v>0</v>
      </c>
      <c r="V1808" t="s">
        <v>1841</v>
      </c>
      <c r="W1808" s="1">
        <v>44643.546516203707</v>
      </c>
      <c r="X1808">
        <v>786</v>
      </c>
      <c r="Y1808">
        <v>52</v>
      </c>
      <c r="Z1808">
        <v>0</v>
      </c>
      <c r="AA1808">
        <v>52</v>
      </c>
      <c r="AB1808">
        <v>0</v>
      </c>
      <c r="AC1808">
        <v>46</v>
      </c>
      <c r="AD1808">
        <v>-52</v>
      </c>
      <c r="AE1808">
        <v>0</v>
      </c>
      <c r="AF1808">
        <v>0</v>
      </c>
      <c r="AG1808">
        <v>0</v>
      </c>
      <c r="AH1808" t="s">
        <v>122</v>
      </c>
      <c r="AI1808" s="1">
        <v>44643.586342592593</v>
      </c>
      <c r="AJ1808">
        <v>121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-52</v>
      </c>
      <c r="AQ1808">
        <v>0</v>
      </c>
      <c r="AR1808">
        <v>0</v>
      </c>
      <c r="AS1808">
        <v>0</v>
      </c>
      <c r="AT1808" t="s">
        <v>86</v>
      </c>
      <c r="AU1808" t="s">
        <v>86</v>
      </c>
      <c r="AV1808" t="s">
        <v>86</v>
      </c>
      <c r="AW1808" t="s">
        <v>86</v>
      </c>
      <c r="AX1808" t="s">
        <v>86</v>
      </c>
      <c r="AY1808" t="s">
        <v>86</v>
      </c>
      <c r="AZ1808" t="s">
        <v>86</v>
      </c>
      <c r="BA1808" t="s">
        <v>86</v>
      </c>
      <c r="BB1808" t="s">
        <v>86</v>
      </c>
      <c r="BC1808" t="s">
        <v>86</v>
      </c>
      <c r="BD1808" t="s">
        <v>86</v>
      </c>
      <c r="BE1808" t="s">
        <v>86</v>
      </c>
    </row>
    <row r="1809" spans="1:57" x14ac:dyDescent="0.45">
      <c r="A1809" t="s">
        <v>3882</v>
      </c>
      <c r="B1809" t="s">
        <v>77</v>
      </c>
      <c r="C1809" t="s">
        <v>2554</v>
      </c>
      <c r="D1809" t="s">
        <v>79</v>
      </c>
      <c r="E1809" s="2" t="str">
        <f>HYPERLINK("capsilon://?command=openfolder&amp;siteaddress=FAM.docvelocity-na8.net&amp;folderid=FX75552413-5658-2F29-E567-693EC196377D","FX22037146")</f>
        <v>FX22037146</v>
      </c>
      <c r="F1809" t="s">
        <v>80</v>
      </c>
      <c r="G1809" t="s">
        <v>80</v>
      </c>
      <c r="H1809" t="s">
        <v>81</v>
      </c>
      <c r="I1809" t="s">
        <v>3883</v>
      </c>
      <c r="J1809">
        <v>41</v>
      </c>
      <c r="K1809" t="s">
        <v>83</v>
      </c>
      <c r="L1809" t="s">
        <v>84</v>
      </c>
      <c r="M1809" t="s">
        <v>85</v>
      </c>
      <c r="N1809">
        <v>2</v>
      </c>
      <c r="O1809" s="1">
        <v>44643.538460648146</v>
      </c>
      <c r="P1809" s="1">
        <v>44643.588576388887</v>
      </c>
      <c r="Q1809">
        <v>2693</v>
      </c>
      <c r="R1809">
        <v>1637</v>
      </c>
      <c r="S1809" t="b">
        <v>0</v>
      </c>
      <c r="T1809" t="s">
        <v>86</v>
      </c>
      <c r="U1809" t="b">
        <v>0</v>
      </c>
      <c r="V1809" t="s">
        <v>3652</v>
      </c>
      <c r="W1809" s="1">
        <v>44643.555497685185</v>
      </c>
      <c r="X1809">
        <v>1445</v>
      </c>
      <c r="Y1809">
        <v>39</v>
      </c>
      <c r="Z1809">
        <v>0</v>
      </c>
      <c r="AA1809">
        <v>39</v>
      </c>
      <c r="AB1809">
        <v>0</v>
      </c>
      <c r="AC1809">
        <v>31</v>
      </c>
      <c r="AD1809">
        <v>2</v>
      </c>
      <c r="AE1809">
        <v>0</v>
      </c>
      <c r="AF1809">
        <v>0</v>
      </c>
      <c r="AG1809">
        <v>0</v>
      </c>
      <c r="AH1809" t="s">
        <v>122</v>
      </c>
      <c r="AI1809" s="1">
        <v>44643.588576388887</v>
      </c>
      <c r="AJ1809">
        <v>192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2</v>
      </c>
      <c r="AQ1809">
        <v>0</v>
      </c>
      <c r="AR1809">
        <v>0</v>
      </c>
      <c r="AS1809">
        <v>0</v>
      </c>
      <c r="AT1809" t="s">
        <v>86</v>
      </c>
      <c r="AU1809" t="s">
        <v>86</v>
      </c>
      <c r="AV1809" t="s">
        <v>86</v>
      </c>
      <c r="AW1809" t="s">
        <v>86</v>
      </c>
      <c r="AX1809" t="s">
        <v>86</v>
      </c>
      <c r="AY1809" t="s">
        <v>86</v>
      </c>
      <c r="AZ1809" t="s">
        <v>86</v>
      </c>
      <c r="BA1809" t="s">
        <v>86</v>
      </c>
      <c r="BB1809" t="s">
        <v>86</v>
      </c>
      <c r="BC1809" t="s">
        <v>86</v>
      </c>
      <c r="BD1809" t="s">
        <v>86</v>
      </c>
      <c r="BE1809" t="s">
        <v>86</v>
      </c>
    </row>
    <row r="1810" spans="1:57" x14ac:dyDescent="0.45">
      <c r="A1810" t="s">
        <v>3884</v>
      </c>
      <c r="B1810" t="s">
        <v>77</v>
      </c>
      <c r="C1810" t="s">
        <v>2554</v>
      </c>
      <c r="D1810" t="s">
        <v>79</v>
      </c>
      <c r="E1810" s="2" t="str">
        <f>HYPERLINK("capsilon://?command=openfolder&amp;siteaddress=FAM.docvelocity-na8.net&amp;folderid=FX75552413-5658-2F29-E567-693EC196377D","FX22037146")</f>
        <v>FX22037146</v>
      </c>
      <c r="F1810" t="s">
        <v>80</v>
      </c>
      <c r="G1810" t="s">
        <v>80</v>
      </c>
      <c r="H1810" t="s">
        <v>81</v>
      </c>
      <c r="I1810" t="s">
        <v>3885</v>
      </c>
      <c r="J1810">
        <v>44</v>
      </c>
      <c r="K1810" t="s">
        <v>83</v>
      </c>
      <c r="L1810" t="s">
        <v>84</v>
      </c>
      <c r="M1810" t="s">
        <v>85</v>
      </c>
      <c r="N1810">
        <v>2</v>
      </c>
      <c r="O1810" s="1">
        <v>44643.538611111115</v>
      </c>
      <c r="P1810" s="1">
        <v>44643.59</v>
      </c>
      <c r="Q1810">
        <v>2228</v>
      </c>
      <c r="R1810">
        <v>2212</v>
      </c>
      <c r="S1810" t="b">
        <v>0</v>
      </c>
      <c r="T1810" t="s">
        <v>86</v>
      </c>
      <c r="U1810" t="b">
        <v>0</v>
      </c>
      <c r="V1810" t="s">
        <v>202</v>
      </c>
      <c r="W1810" s="1">
        <v>44643.565763888888</v>
      </c>
      <c r="X1810">
        <v>2137</v>
      </c>
      <c r="Y1810">
        <v>39</v>
      </c>
      <c r="Z1810">
        <v>0</v>
      </c>
      <c r="AA1810">
        <v>39</v>
      </c>
      <c r="AB1810">
        <v>0</v>
      </c>
      <c r="AC1810">
        <v>21</v>
      </c>
      <c r="AD1810">
        <v>5</v>
      </c>
      <c r="AE1810">
        <v>0</v>
      </c>
      <c r="AF1810">
        <v>0</v>
      </c>
      <c r="AG1810">
        <v>0</v>
      </c>
      <c r="AH1810" t="s">
        <v>122</v>
      </c>
      <c r="AI1810" s="1">
        <v>44643.59</v>
      </c>
      <c r="AJ1810">
        <v>66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5</v>
      </c>
      <c r="AQ1810">
        <v>0</v>
      </c>
      <c r="AR1810">
        <v>0</v>
      </c>
      <c r="AS1810">
        <v>0</v>
      </c>
      <c r="AT1810" t="s">
        <v>86</v>
      </c>
      <c r="AU1810" t="s">
        <v>86</v>
      </c>
      <c r="AV1810" t="s">
        <v>86</v>
      </c>
      <c r="AW1810" t="s">
        <v>86</v>
      </c>
      <c r="AX1810" t="s">
        <v>86</v>
      </c>
      <c r="AY1810" t="s">
        <v>86</v>
      </c>
      <c r="AZ1810" t="s">
        <v>86</v>
      </c>
      <c r="BA1810" t="s">
        <v>86</v>
      </c>
      <c r="BB1810" t="s">
        <v>86</v>
      </c>
      <c r="BC1810" t="s">
        <v>86</v>
      </c>
      <c r="BD1810" t="s">
        <v>86</v>
      </c>
      <c r="BE1810" t="s">
        <v>86</v>
      </c>
    </row>
    <row r="1811" spans="1:57" x14ac:dyDescent="0.45">
      <c r="A1811" t="s">
        <v>3886</v>
      </c>
      <c r="B1811" t="s">
        <v>77</v>
      </c>
      <c r="C1811" t="s">
        <v>3858</v>
      </c>
      <c r="D1811" t="s">
        <v>79</v>
      </c>
      <c r="E1811" s="2" t="str">
        <f>HYPERLINK("capsilon://?command=openfolder&amp;siteaddress=FAM.docvelocity-na8.net&amp;folderid=FX76E943B5-1094-F3D8-B713-7441247B6BED","FX22038189")</f>
        <v>FX22038189</v>
      </c>
      <c r="F1811" t="s">
        <v>80</v>
      </c>
      <c r="G1811" t="s">
        <v>80</v>
      </c>
      <c r="H1811" t="s">
        <v>81</v>
      </c>
      <c r="I1811" t="s">
        <v>3859</v>
      </c>
      <c r="J1811">
        <v>285</v>
      </c>
      <c r="K1811" t="s">
        <v>83</v>
      </c>
      <c r="L1811" t="s">
        <v>84</v>
      </c>
      <c r="M1811" t="s">
        <v>85</v>
      </c>
      <c r="N1811">
        <v>2</v>
      </c>
      <c r="O1811" s="1">
        <v>44643.539259259262</v>
      </c>
      <c r="P1811" s="1">
        <v>44643.591180555559</v>
      </c>
      <c r="Q1811">
        <v>454</v>
      </c>
      <c r="R1811">
        <v>4032</v>
      </c>
      <c r="S1811" t="b">
        <v>0</v>
      </c>
      <c r="T1811" t="s">
        <v>86</v>
      </c>
      <c r="U1811" t="b">
        <v>1</v>
      </c>
      <c r="V1811" t="s">
        <v>815</v>
      </c>
      <c r="W1811" s="1">
        <v>44643.568425925929</v>
      </c>
      <c r="X1811">
        <v>2495</v>
      </c>
      <c r="Y1811">
        <v>185</v>
      </c>
      <c r="Z1811">
        <v>0</v>
      </c>
      <c r="AA1811">
        <v>185</v>
      </c>
      <c r="AB1811">
        <v>21</v>
      </c>
      <c r="AC1811">
        <v>32</v>
      </c>
      <c r="AD1811">
        <v>100</v>
      </c>
      <c r="AE1811">
        <v>0</v>
      </c>
      <c r="AF1811">
        <v>0</v>
      </c>
      <c r="AG1811">
        <v>0</v>
      </c>
      <c r="AH1811" t="s">
        <v>207</v>
      </c>
      <c r="AI1811" s="1">
        <v>44643.591180555559</v>
      </c>
      <c r="AJ1811">
        <v>842</v>
      </c>
      <c r="AK1811">
        <v>0</v>
      </c>
      <c r="AL1811">
        <v>0</v>
      </c>
      <c r="AM1811">
        <v>0</v>
      </c>
      <c r="AN1811">
        <v>42</v>
      </c>
      <c r="AO1811">
        <v>0</v>
      </c>
      <c r="AP1811">
        <v>100</v>
      </c>
      <c r="AQ1811">
        <v>0</v>
      </c>
      <c r="AR1811">
        <v>0</v>
      </c>
      <c r="AS1811">
        <v>0</v>
      </c>
      <c r="AT1811" t="s">
        <v>86</v>
      </c>
      <c r="AU1811" t="s">
        <v>86</v>
      </c>
      <c r="AV1811" t="s">
        <v>86</v>
      </c>
      <c r="AW1811" t="s">
        <v>86</v>
      </c>
      <c r="AX1811" t="s">
        <v>86</v>
      </c>
      <c r="AY1811" t="s">
        <v>86</v>
      </c>
      <c r="AZ1811" t="s">
        <v>86</v>
      </c>
      <c r="BA1811" t="s">
        <v>86</v>
      </c>
      <c r="BB1811" t="s">
        <v>86</v>
      </c>
      <c r="BC1811" t="s">
        <v>86</v>
      </c>
      <c r="BD1811" t="s">
        <v>86</v>
      </c>
      <c r="BE1811" t="s">
        <v>86</v>
      </c>
    </row>
    <row r="1812" spans="1:57" x14ac:dyDescent="0.45">
      <c r="A1812" t="s">
        <v>3887</v>
      </c>
      <c r="B1812" t="s">
        <v>77</v>
      </c>
      <c r="C1812" t="s">
        <v>3861</v>
      </c>
      <c r="D1812" t="s">
        <v>79</v>
      </c>
      <c r="E1812" s="2" t="str">
        <f>HYPERLINK("capsilon://?command=openfolder&amp;siteaddress=FAM.docvelocity-na8.net&amp;folderid=FX1F0DD026-14D1-52BD-1CF2-0902D421A7B5","FX22038563")</f>
        <v>FX22038563</v>
      </c>
      <c r="F1812" t="s">
        <v>80</v>
      </c>
      <c r="G1812" t="s">
        <v>80</v>
      </c>
      <c r="H1812" t="s">
        <v>81</v>
      </c>
      <c r="I1812" t="s">
        <v>3862</v>
      </c>
      <c r="J1812">
        <v>132</v>
      </c>
      <c r="K1812" t="s">
        <v>83</v>
      </c>
      <c r="L1812" t="s">
        <v>84</v>
      </c>
      <c r="M1812" t="s">
        <v>85</v>
      </c>
      <c r="N1812">
        <v>2</v>
      </c>
      <c r="O1812" s="1">
        <v>44643.540266203701</v>
      </c>
      <c r="P1812" s="1">
        <v>44643.584930555553</v>
      </c>
      <c r="Q1812">
        <v>2779</v>
      </c>
      <c r="R1812">
        <v>1080</v>
      </c>
      <c r="S1812" t="b">
        <v>0</v>
      </c>
      <c r="T1812" t="s">
        <v>86</v>
      </c>
      <c r="U1812" t="b">
        <v>1</v>
      </c>
      <c r="V1812" t="s">
        <v>1816</v>
      </c>
      <c r="W1812" s="1">
        <v>44643.547592592593</v>
      </c>
      <c r="X1812">
        <v>594</v>
      </c>
      <c r="Y1812">
        <v>105</v>
      </c>
      <c r="Z1812">
        <v>0</v>
      </c>
      <c r="AA1812">
        <v>105</v>
      </c>
      <c r="AB1812">
        <v>0</v>
      </c>
      <c r="AC1812">
        <v>17</v>
      </c>
      <c r="AD1812">
        <v>27</v>
      </c>
      <c r="AE1812">
        <v>0</v>
      </c>
      <c r="AF1812">
        <v>0</v>
      </c>
      <c r="AG1812">
        <v>0</v>
      </c>
      <c r="AH1812" t="s">
        <v>122</v>
      </c>
      <c r="AI1812" s="1">
        <v>44643.584930555553</v>
      </c>
      <c r="AJ1812">
        <v>479</v>
      </c>
      <c r="AK1812">
        <v>2</v>
      </c>
      <c r="AL1812">
        <v>0</v>
      </c>
      <c r="AM1812">
        <v>2</v>
      </c>
      <c r="AN1812">
        <v>0</v>
      </c>
      <c r="AO1812">
        <v>2</v>
      </c>
      <c r="AP1812">
        <v>25</v>
      </c>
      <c r="AQ1812">
        <v>0</v>
      </c>
      <c r="AR1812">
        <v>0</v>
      </c>
      <c r="AS1812">
        <v>0</v>
      </c>
      <c r="AT1812" t="s">
        <v>86</v>
      </c>
      <c r="AU1812" t="s">
        <v>86</v>
      </c>
      <c r="AV1812" t="s">
        <v>86</v>
      </c>
      <c r="AW1812" t="s">
        <v>86</v>
      </c>
      <c r="AX1812" t="s">
        <v>86</v>
      </c>
      <c r="AY1812" t="s">
        <v>86</v>
      </c>
      <c r="AZ1812" t="s">
        <v>86</v>
      </c>
      <c r="BA1812" t="s">
        <v>86</v>
      </c>
      <c r="BB1812" t="s">
        <v>86</v>
      </c>
      <c r="BC1812" t="s">
        <v>86</v>
      </c>
      <c r="BD1812" t="s">
        <v>86</v>
      </c>
      <c r="BE1812" t="s">
        <v>86</v>
      </c>
    </row>
    <row r="1813" spans="1:57" x14ac:dyDescent="0.45">
      <c r="A1813" t="s">
        <v>3888</v>
      </c>
      <c r="B1813" t="s">
        <v>77</v>
      </c>
      <c r="C1813" t="s">
        <v>3889</v>
      </c>
      <c r="D1813" t="s">
        <v>79</v>
      </c>
      <c r="E1813" s="2" t="str">
        <f>HYPERLINK("capsilon://?command=openfolder&amp;siteaddress=FAM.docvelocity-na8.net&amp;folderid=FX2C6751DF-0BDC-1D74-E117-10C41DC7EACF","FX220310316")</f>
        <v>FX220310316</v>
      </c>
      <c r="F1813" t="s">
        <v>80</v>
      </c>
      <c r="G1813" t="s">
        <v>80</v>
      </c>
      <c r="H1813" t="s">
        <v>81</v>
      </c>
      <c r="I1813" t="s">
        <v>3890</v>
      </c>
      <c r="J1813">
        <v>161</v>
      </c>
      <c r="K1813" t="s">
        <v>83</v>
      </c>
      <c r="L1813" t="s">
        <v>84</v>
      </c>
      <c r="M1813" t="s">
        <v>85</v>
      </c>
      <c r="N1813">
        <v>1</v>
      </c>
      <c r="O1813" s="1">
        <v>44643.549432870372</v>
      </c>
      <c r="P1813" s="1">
        <v>44643.622094907405</v>
      </c>
      <c r="Q1813">
        <v>5158</v>
      </c>
      <c r="R1813">
        <v>1120</v>
      </c>
      <c r="S1813" t="b">
        <v>0</v>
      </c>
      <c r="T1813" t="s">
        <v>86</v>
      </c>
      <c r="U1813" t="b">
        <v>0</v>
      </c>
      <c r="V1813" t="s">
        <v>815</v>
      </c>
      <c r="W1813" s="1">
        <v>44643.622094907405</v>
      </c>
      <c r="X1813">
        <v>413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161</v>
      </c>
      <c r="AE1813">
        <v>149</v>
      </c>
      <c r="AF1813">
        <v>0</v>
      </c>
      <c r="AG1813">
        <v>4</v>
      </c>
      <c r="AH1813" t="s">
        <v>86</v>
      </c>
      <c r="AI1813" t="s">
        <v>86</v>
      </c>
      <c r="AJ1813" t="s">
        <v>86</v>
      </c>
      <c r="AK1813" t="s">
        <v>86</v>
      </c>
      <c r="AL1813" t="s">
        <v>86</v>
      </c>
      <c r="AM1813" t="s">
        <v>86</v>
      </c>
      <c r="AN1813" t="s">
        <v>86</v>
      </c>
      <c r="AO1813" t="s">
        <v>86</v>
      </c>
      <c r="AP1813" t="s">
        <v>86</v>
      </c>
      <c r="AQ1813" t="s">
        <v>86</v>
      </c>
      <c r="AR1813" t="s">
        <v>86</v>
      </c>
      <c r="AS1813" t="s">
        <v>86</v>
      </c>
      <c r="AT1813" t="s">
        <v>86</v>
      </c>
      <c r="AU1813" t="s">
        <v>86</v>
      </c>
      <c r="AV1813" t="s">
        <v>86</v>
      </c>
      <c r="AW1813" t="s">
        <v>86</v>
      </c>
      <c r="AX1813" t="s">
        <v>86</v>
      </c>
      <c r="AY1813" t="s">
        <v>86</v>
      </c>
      <c r="AZ1813" t="s">
        <v>86</v>
      </c>
      <c r="BA1813" t="s">
        <v>86</v>
      </c>
      <c r="BB1813" t="s">
        <v>86</v>
      </c>
      <c r="BC1813" t="s">
        <v>86</v>
      </c>
      <c r="BD1813" t="s">
        <v>86</v>
      </c>
      <c r="BE1813" t="s">
        <v>86</v>
      </c>
    </row>
    <row r="1814" spans="1:57" x14ac:dyDescent="0.45">
      <c r="A1814" t="s">
        <v>3891</v>
      </c>
      <c r="B1814" t="s">
        <v>77</v>
      </c>
      <c r="C1814" t="s">
        <v>120</v>
      </c>
      <c r="D1814" t="s">
        <v>79</v>
      </c>
      <c r="E1814" s="2" t="str">
        <f>HYPERLINK("capsilon://?command=openfolder&amp;siteaddress=FAM.docvelocity-na8.net&amp;folderid=FX938647A2-8108-2D22-5111-2868206EE4EB","FX22023997")</f>
        <v>FX22023997</v>
      </c>
      <c r="F1814" t="s">
        <v>80</v>
      </c>
      <c r="G1814" t="s">
        <v>80</v>
      </c>
      <c r="H1814" t="s">
        <v>81</v>
      </c>
      <c r="I1814" t="s">
        <v>3892</v>
      </c>
      <c r="J1814">
        <v>0</v>
      </c>
      <c r="K1814" t="s">
        <v>83</v>
      </c>
      <c r="L1814" t="s">
        <v>84</v>
      </c>
      <c r="M1814" t="s">
        <v>85</v>
      </c>
      <c r="N1814">
        <v>2</v>
      </c>
      <c r="O1814" s="1">
        <v>44643.552048611113</v>
      </c>
      <c r="P1814" s="1">
        <v>44643.591006944444</v>
      </c>
      <c r="Q1814">
        <v>3266</v>
      </c>
      <c r="R1814">
        <v>100</v>
      </c>
      <c r="S1814" t="b">
        <v>0</v>
      </c>
      <c r="T1814" t="s">
        <v>86</v>
      </c>
      <c r="U1814" t="b">
        <v>0</v>
      </c>
      <c r="V1814" t="s">
        <v>1797</v>
      </c>
      <c r="W1814" s="1">
        <v>44643.552569444444</v>
      </c>
      <c r="X1814">
        <v>42</v>
      </c>
      <c r="Y1814">
        <v>0</v>
      </c>
      <c r="Z1814">
        <v>0</v>
      </c>
      <c r="AA1814">
        <v>0</v>
      </c>
      <c r="AB1814">
        <v>37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 t="s">
        <v>122</v>
      </c>
      <c r="AI1814" s="1">
        <v>44643.591006944444</v>
      </c>
      <c r="AJ1814">
        <v>46</v>
      </c>
      <c r="AK1814">
        <v>0</v>
      </c>
      <c r="AL1814">
        <v>0</v>
      </c>
      <c r="AM1814">
        <v>0</v>
      </c>
      <c r="AN1814">
        <v>37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 t="s">
        <v>86</v>
      </c>
      <c r="AU1814" t="s">
        <v>86</v>
      </c>
      <c r="AV1814" t="s">
        <v>86</v>
      </c>
      <c r="AW1814" t="s">
        <v>86</v>
      </c>
      <c r="AX1814" t="s">
        <v>86</v>
      </c>
      <c r="AY1814" t="s">
        <v>86</v>
      </c>
      <c r="AZ1814" t="s">
        <v>86</v>
      </c>
      <c r="BA1814" t="s">
        <v>86</v>
      </c>
      <c r="BB1814" t="s">
        <v>86</v>
      </c>
      <c r="BC1814" t="s">
        <v>86</v>
      </c>
      <c r="BD1814" t="s">
        <v>86</v>
      </c>
      <c r="BE1814" t="s">
        <v>86</v>
      </c>
    </row>
    <row r="1815" spans="1:57" x14ac:dyDescent="0.45">
      <c r="A1815" t="s">
        <v>3893</v>
      </c>
      <c r="B1815" t="s">
        <v>77</v>
      </c>
      <c r="C1815" t="s">
        <v>3501</v>
      </c>
      <c r="D1815" t="s">
        <v>79</v>
      </c>
      <c r="E1815" s="2" t="str">
        <f>HYPERLINK("capsilon://?command=openfolder&amp;siteaddress=FAM.docvelocity-na8.net&amp;folderid=FX3846641C-6A35-31AB-D0D4-B609E09561B7","FX22039206")</f>
        <v>FX22039206</v>
      </c>
      <c r="F1815" t="s">
        <v>80</v>
      </c>
      <c r="G1815" t="s">
        <v>80</v>
      </c>
      <c r="H1815" t="s">
        <v>81</v>
      </c>
      <c r="I1815" t="s">
        <v>3894</v>
      </c>
      <c r="J1815">
        <v>0</v>
      </c>
      <c r="K1815" t="s">
        <v>83</v>
      </c>
      <c r="L1815" t="s">
        <v>84</v>
      </c>
      <c r="M1815" t="s">
        <v>85</v>
      </c>
      <c r="N1815">
        <v>2</v>
      </c>
      <c r="O1815" s="1">
        <v>44643.56927083333</v>
      </c>
      <c r="P1815" s="1">
        <v>44643.590462962966</v>
      </c>
      <c r="Q1815">
        <v>1633</v>
      </c>
      <c r="R1815">
        <v>198</v>
      </c>
      <c r="S1815" t="b">
        <v>0</v>
      </c>
      <c r="T1815" t="s">
        <v>86</v>
      </c>
      <c r="U1815" t="b">
        <v>0</v>
      </c>
      <c r="V1815" t="s">
        <v>1797</v>
      </c>
      <c r="W1815" s="1">
        <v>44643.571145833332</v>
      </c>
      <c r="X1815">
        <v>159</v>
      </c>
      <c r="Y1815">
        <v>9</v>
      </c>
      <c r="Z1815">
        <v>0</v>
      </c>
      <c r="AA1815">
        <v>9</v>
      </c>
      <c r="AB1815">
        <v>0</v>
      </c>
      <c r="AC1815">
        <v>3</v>
      </c>
      <c r="AD1815">
        <v>-9</v>
      </c>
      <c r="AE1815">
        <v>0</v>
      </c>
      <c r="AF1815">
        <v>0</v>
      </c>
      <c r="AG1815">
        <v>0</v>
      </c>
      <c r="AH1815" t="s">
        <v>122</v>
      </c>
      <c r="AI1815" s="1">
        <v>44643.590462962966</v>
      </c>
      <c r="AJ1815">
        <v>39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-9</v>
      </c>
      <c r="AQ1815">
        <v>0</v>
      </c>
      <c r="AR1815">
        <v>0</v>
      </c>
      <c r="AS1815">
        <v>0</v>
      </c>
      <c r="AT1815" t="s">
        <v>86</v>
      </c>
      <c r="AU1815" t="s">
        <v>86</v>
      </c>
      <c r="AV1815" t="s">
        <v>86</v>
      </c>
      <c r="AW1815" t="s">
        <v>86</v>
      </c>
      <c r="AX1815" t="s">
        <v>86</v>
      </c>
      <c r="AY1815" t="s">
        <v>86</v>
      </c>
      <c r="AZ1815" t="s">
        <v>86</v>
      </c>
      <c r="BA1815" t="s">
        <v>86</v>
      </c>
      <c r="BB1815" t="s">
        <v>86</v>
      </c>
      <c r="BC1815" t="s">
        <v>86</v>
      </c>
      <c r="BD1815" t="s">
        <v>86</v>
      </c>
      <c r="BE1815" t="s">
        <v>86</v>
      </c>
    </row>
    <row r="1816" spans="1:57" x14ac:dyDescent="0.45">
      <c r="A1816" t="s">
        <v>3895</v>
      </c>
      <c r="B1816" t="s">
        <v>77</v>
      </c>
      <c r="C1816" t="s">
        <v>3896</v>
      </c>
      <c r="D1816" t="s">
        <v>79</v>
      </c>
      <c r="E1816" s="2" t="str">
        <f>HYPERLINK("capsilon://?command=openfolder&amp;siteaddress=FAM.docvelocity-na8.net&amp;folderid=FX72D61C82-B251-738C-E24D-844033341D3A","FX220310527")</f>
        <v>FX220310527</v>
      </c>
      <c r="F1816" t="s">
        <v>80</v>
      </c>
      <c r="G1816" t="s">
        <v>80</v>
      </c>
      <c r="H1816" t="s">
        <v>81</v>
      </c>
      <c r="I1816" t="s">
        <v>3897</v>
      </c>
      <c r="J1816">
        <v>291</v>
      </c>
      <c r="K1816" t="s">
        <v>83</v>
      </c>
      <c r="L1816" t="s">
        <v>84</v>
      </c>
      <c r="M1816" t="s">
        <v>85</v>
      </c>
      <c r="N1816">
        <v>1</v>
      </c>
      <c r="O1816" s="1">
        <v>44643.571145833332</v>
      </c>
      <c r="P1816" s="1">
        <v>44643.628368055557</v>
      </c>
      <c r="Q1816">
        <v>3715</v>
      </c>
      <c r="R1816">
        <v>1229</v>
      </c>
      <c r="S1816" t="b">
        <v>0</v>
      </c>
      <c r="T1816" t="s">
        <v>86</v>
      </c>
      <c r="U1816" t="b">
        <v>0</v>
      </c>
      <c r="V1816" t="s">
        <v>815</v>
      </c>
      <c r="W1816" s="1">
        <v>44643.628368055557</v>
      </c>
      <c r="X1816">
        <v>541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291</v>
      </c>
      <c r="AE1816">
        <v>267</v>
      </c>
      <c r="AF1816">
        <v>0</v>
      </c>
      <c r="AG1816">
        <v>11</v>
      </c>
      <c r="AH1816" t="s">
        <v>86</v>
      </c>
      <c r="AI1816" t="s">
        <v>86</v>
      </c>
      <c r="AJ1816" t="s">
        <v>86</v>
      </c>
      <c r="AK1816" t="s">
        <v>86</v>
      </c>
      <c r="AL1816" t="s">
        <v>86</v>
      </c>
      <c r="AM1816" t="s">
        <v>86</v>
      </c>
      <c r="AN1816" t="s">
        <v>86</v>
      </c>
      <c r="AO1816" t="s">
        <v>86</v>
      </c>
      <c r="AP1816" t="s">
        <v>86</v>
      </c>
      <c r="AQ1816" t="s">
        <v>86</v>
      </c>
      <c r="AR1816" t="s">
        <v>86</v>
      </c>
      <c r="AS1816" t="s">
        <v>86</v>
      </c>
      <c r="AT1816" t="s">
        <v>86</v>
      </c>
      <c r="AU1816" t="s">
        <v>86</v>
      </c>
      <c r="AV1816" t="s">
        <v>86</v>
      </c>
      <c r="AW1816" t="s">
        <v>86</v>
      </c>
      <c r="AX1816" t="s">
        <v>86</v>
      </c>
      <c r="AY1816" t="s">
        <v>86</v>
      </c>
      <c r="AZ1816" t="s">
        <v>86</v>
      </c>
      <c r="BA1816" t="s">
        <v>86</v>
      </c>
      <c r="BB1816" t="s">
        <v>86</v>
      </c>
      <c r="BC1816" t="s">
        <v>86</v>
      </c>
      <c r="BD1816" t="s">
        <v>86</v>
      </c>
      <c r="BE1816" t="s">
        <v>86</v>
      </c>
    </row>
    <row r="1817" spans="1:57" x14ac:dyDescent="0.45">
      <c r="A1817" t="s">
        <v>3898</v>
      </c>
      <c r="B1817" t="s">
        <v>77</v>
      </c>
      <c r="C1817" t="s">
        <v>3835</v>
      </c>
      <c r="D1817" t="s">
        <v>79</v>
      </c>
      <c r="E1817" s="2" t="str">
        <f>HYPERLINK("capsilon://?command=openfolder&amp;siteaddress=FAM.docvelocity-na8.net&amp;folderid=FXAEE61C2F-A440-2AA5-2123-77BDB552F70A","FX220310040")</f>
        <v>FX220310040</v>
      </c>
      <c r="F1817" t="s">
        <v>80</v>
      </c>
      <c r="G1817" t="s">
        <v>80</v>
      </c>
      <c r="H1817" t="s">
        <v>81</v>
      </c>
      <c r="I1817" t="s">
        <v>3866</v>
      </c>
      <c r="J1817">
        <v>1186</v>
      </c>
      <c r="K1817" t="s">
        <v>83</v>
      </c>
      <c r="L1817" t="s">
        <v>84</v>
      </c>
      <c r="M1817" t="s">
        <v>85</v>
      </c>
      <c r="N1817">
        <v>2</v>
      </c>
      <c r="O1817" s="1">
        <v>44643.576585648145</v>
      </c>
      <c r="P1817" s="1">
        <v>44643.714583333334</v>
      </c>
      <c r="Q1817">
        <v>949</v>
      </c>
      <c r="R1817">
        <v>10974</v>
      </c>
      <c r="S1817" t="b">
        <v>0</v>
      </c>
      <c r="T1817" t="s">
        <v>86</v>
      </c>
      <c r="U1817" t="b">
        <v>1</v>
      </c>
      <c r="V1817" t="s">
        <v>2088</v>
      </c>
      <c r="W1817" s="1">
        <v>44643.665590277778</v>
      </c>
      <c r="X1817">
        <v>6115</v>
      </c>
      <c r="Y1817">
        <v>526</v>
      </c>
      <c r="Z1817">
        <v>0</v>
      </c>
      <c r="AA1817">
        <v>526</v>
      </c>
      <c r="AB1817">
        <v>57</v>
      </c>
      <c r="AC1817">
        <v>286</v>
      </c>
      <c r="AD1817">
        <v>660</v>
      </c>
      <c r="AE1817">
        <v>0</v>
      </c>
      <c r="AF1817">
        <v>0</v>
      </c>
      <c r="AG1817">
        <v>0</v>
      </c>
      <c r="AH1817" t="s">
        <v>91</v>
      </c>
      <c r="AI1817" s="1">
        <v>44643.714583333334</v>
      </c>
      <c r="AJ1817">
        <v>3463</v>
      </c>
      <c r="AK1817">
        <v>33</v>
      </c>
      <c r="AL1817">
        <v>0</v>
      </c>
      <c r="AM1817">
        <v>33</v>
      </c>
      <c r="AN1817">
        <v>57</v>
      </c>
      <c r="AO1817">
        <v>33</v>
      </c>
      <c r="AP1817">
        <v>627</v>
      </c>
      <c r="AQ1817">
        <v>0</v>
      </c>
      <c r="AR1817">
        <v>0</v>
      </c>
      <c r="AS1817">
        <v>0</v>
      </c>
      <c r="AT1817" t="s">
        <v>86</v>
      </c>
      <c r="AU1817" t="s">
        <v>86</v>
      </c>
      <c r="AV1817" t="s">
        <v>86</v>
      </c>
      <c r="AW1817" t="s">
        <v>86</v>
      </c>
      <c r="AX1817" t="s">
        <v>86</v>
      </c>
      <c r="AY1817" t="s">
        <v>86</v>
      </c>
      <c r="AZ1817" t="s">
        <v>86</v>
      </c>
      <c r="BA1817" t="s">
        <v>86</v>
      </c>
      <c r="BB1817" t="s">
        <v>86</v>
      </c>
      <c r="BC1817" t="s">
        <v>86</v>
      </c>
      <c r="BD1817" t="s">
        <v>86</v>
      </c>
      <c r="BE1817" t="s">
        <v>86</v>
      </c>
    </row>
    <row r="1818" spans="1:57" x14ac:dyDescent="0.45">
      <c r="A1818" t="s">
        <v>3899</v>
      </c>
      <c r="B1818" t="s">
        <v>77</v>
      </c>
      <c r="C1818" t="s">
        <v>3877</v>
      </c>
      <c r="D1818" t="s">
        <v>79</v>
      </c>
      <c r="E1818" s="2" t="str">
        <f>HYPERLINK("capsilon://?command=openfolder&amp;siteaddress=FAM.docvelocity-na8.net&amp;folderid=FX3ED6CD61-2F2F-F80E-E95A-A0575E5C80A3","FX22039828")</f>
        <v>FX22039828</v>
      </c>
      <c r="F1818" t="s">
        <v>80</v>
      </c>
      <c r="G1818" t="s">
        <v>80</v>
      </c>
      <c r="H1818" t="s">
        <v>81</v>
      </c>
      <c r="I1818" t="s">
        <v>3878</v>
      </c>
      <c r="J1818">
        <v>376</v>
      </c>
      <c r="K1818" t="s">
        <v>83</v>
      </c>
      <c r="L1818" t="s">
        <v>84</v>
      </c>
      <c r="M1818" t="s">
        <v>85</v>
      </c>
      <c r="N1818">
        <v>2</v>
      </c>
      <c r="O1818" s="1">
        <v>44643.580277777779</v>
      </c>
      <c r="P1818" s="1">
        <v>44643.616307870368</v>
      </c>
      <c r="Q1818">
        <v>94</v>
      </c>
      <c r="R1818">
        <v>3019</v>
      </c>
      <c r="S1818" t="b">
        <v>0</v>
      </c>
      <c r="T1818" t="s">
        <v>86</v>
      </c>
      <c r="U1818" t="b">
        <v>1</v>
      </c>
      <c r="V1818" t="s">
        <v>1900</v>
      </c>
      <c r="W1818" s="1">
        <v>44643.600995370369</v>
      </c>
      <c r="X1818">
        <v>1698</v>
      </c>
      <c r="Y1818">
        <v>318</v>
      </c>
      <c r="Z1818">
        <v>0</v>
      </c>
      <c r="AA1818">
        <v>318</v>
      </c>
      <c r="AB1818">
        <v>0</v>
      </c>
      <c r="AC1818">
        <v>20</v>
      </c>
      <c r="AD1818">
        <v>58</v>
      </c>
      <c r="AE1818">
        <v>0</v>
      </c>
      <c r="AF1818">
        <v>0</v>
      </c>
      <c r="AG1818">
        <v>0</v>
      </c>
      <c r="AH1818" t="s">
        <v>91</v>
      </c>
      <c r="AI1818" s="1">
        <v>44643.616307870368</v>
      </c>
      <c r="AJ1818">
        <v>1240</v>
      </c>
      <c r="AK1818">
        <v>8</v>
      </c>
      <c r="AL1818">
        <v>0</v>
      </c>
      <c r="AM1818">
        <v>8</v>
      </c>
      <c r="AN1818">
        <v>0</v>
      </c>
      <c r="AO1818">
        <v>8</v>
      </c>
      <c r="AP1818">
        <v>50</v>
      </c>
      <c r="AQ1818">
        <v>0</v>
      </c>
      <c r="AR1818">
        <v>0</v>
      </c>
      <c r="AS1818">
        <v>0</v>
      </c>
      <c r="AT1818" t="s">
        <v>86</v>
      </c>
      <c r="AU1818" t="s">
        <v>86</v>
      </c>
      <c r="AV1818" t="s">
        <v>86</v>
      </c>
      <c r="AW1818" t="s">
        <v>86</v>
      </c>
      <c r="AX1818" t="s">
        <v>86</v>
      </c>
      <c r="AY1818" t="s">
        <v>86</v>
      </c>
      <c r="AZ1818" t="s">
        <v>86</v>
      </c>
      <c r="BA1818" t="s">
        <v>86</v>
      </c>
      <c r="BB1818" t="s">
        <v>86</v>
      </c>
      <c r="BC1818" t="s">
        <v>86</v>
      </c>
      <c r="BD1818" t="s">
        <v>86</v>
      </c>
      <c r="BE1818" t="s">
        <v>86</v>
      </c>
    </row>
    <row r="1819" spans="1:57" x14ac:dyDescent="0.45">
      <c r="A1819" t="s">
        <v>3900</v>
      </c>
      <c r="B1819" t="s">
        <v>77</v>
      </c>
      <c r="C1819" t="s">
        <v>962</v>
      </c>
      <c r="D1819" t="s">
        <v>79</v>
      </c>
      <c r="E1819" s="2" t="str">
        <f>HYPERLINK("capsilon://?command=openfolder&amp;siteaddress=FAM.docvelocity-na8.net&amp;folderid=FX7CCA494F-6522-38F5-5134-E5AD1A6BF8C4","FX22033111")</f>
        <v>FX22033111</v>
      </c>
      <c r="F1819" t="s">
        <v>80</v>
      </c>
      <c r="G1819" t="s">
        <v>80</v>
      </c>
      <c r="H1819" t="s">
        <v>81</v>
      </c>
      <c r="I1819" t="s">
        <v>3901</v>
      </c>
      <c r="J1819">
        <v>0</v>
      </c>
      <c r="K1819" t="s">
        <v>83</v>
      </c>
      <c r="L1819" t="s">
        <v>84</v>
      </c>
      <c r="M1819" t="s">
        <v>85</v>
      </c>
      <c r="N1819">
        <v>2</v>
      </c>
      <c r="O1819" s="1">
        <v>44643.582025462965</v>
      </c>
      <c r="P1819" s="1">
        <v>44643.619189814817</v>
      </c>
      <c r="Q1819">
        <v>2132</v>
      </c>
      <c r="R1819">
        <v>1079</v>
      </c>
      <c r="S1819" t="b">
        <v>0</v>
      </c>
      <c r="T1819" t="s">
        <v>86</v>
      </c>
      <c r="U1819" t="b">
        <v>0</v>
      </c>
      <c r="V1819" t="s">
        <v>2088</v>
      </c>
      <c r="W1819" s="1">
        <v>44643.591643518521</v>
      </c>
      <c r="X1819">
        <v>726</v>
      </c>
      <c r="Y1819">
        <v>52</v>
      </c>
      <c r="Z1819">
        <v>0</v>
      </c>
      <c r="AA1819">
        <v>52</v>
      </c>
      <c r="AB1819">
        <v>0</v>
      </c>
      <c r="AC1819">
        <v>40</v>
      </c>
      <c r="AD1819">
        <v>-52</v>
      </c>
      <c r="AE1819">
        <v>0</v>
      </c>
      <c r="AF1819">
        <v>0</v>
      </c>
      <c r="AG1819">
        <v>0</v>
      </c>
      <c r="AH1819" t="s">
        <v>106</v>
      </c>
      <c r="AI1819" s="1">
        <v>44643.619189814817</v>
      </c>
      <c r="AJ1819">
        <v>353</v>
      </c>
      <c r="AK1819">
        <v>2</v>
      </c>
      <c r="AL1819">
        <v>0</v>
      </c>
      <c r="AM1819">
        <v>2</v>
      </c>
      <c r="AN1819">
        <v>0</v>
      </c>
      <c r="AO1819">
        <v>1</v>
      </c>
      <c r="AP1819">
        <v>-54</v>
      </c>
      <c r="AQ1819">
        <v>0</v>
      </c>
      <c r="AR1819">
        <v>0</v>
      </c>
      <c r="AS1819">
        <v>0</v>
      </c>
      <c r="AT1819" t="s">
        <v>86</v>
      </c>
      <c r="AU1819" t="s">
        <v>86</v>
      </c>
      <c r="AV1819" t="s">
        <v>86</v>
      </c>
      <c r="AW1819" t="s">
        <v>86</v>
      </c>
      <c r="AX1819" t="s">
        <v>86</v>
      </c>
      <c r="AY1819" t="s">
        <v>86</v>
      </c>
      <c r="AZ1819" t="s">
        <v>86</v>
      </c>
      <c r="BA1819" t="s">
        <v>86</v>
      </c>
      <c r="BB1819" t="s">
        <v>86</v>
      </c>
      <c r="BC1819" t="s">
        <v>86</v>
      </c>
      <c r="BD1819" t="s">
        <v>86</v>
      </c>
      <c r="BE1819" t="s">
        <v>86</v>
      </c>
    </row>
    <row r="1820" spans="1:57" x14ac:dyDescent="0.45">
      <c r="A1820" t="s">
        <v>3902</v>
      </c>
      <c r="B1820" t="s">
        <v>77</v>
      </c>
      <c r="C1820" t="s">
        <v>162</v>
      </c>
      <c r="D1820" t="s">
        <v>79</v>
      </c>
      <c r="E1820" s="2" t="str">
        <f>HYPERLINK("capsilon://?command=openfolder&amp;siteaddress=FAM.docvelocity-na8.net&amp;folderid=FX4F6A825A-0C6C-4EB0-B75B-054537CCE24A","FX2203430")</f>
        <v>FX2203430</v>
      </c>
      <c r="F1820" t="s">
        <v>80</v>
      </c>
      <c r="G1820" t="s">
        <v>80</v>
      </c>
      <c r="H1820" t="s">
        <v>81</v>
      </c>
      <c r="I1820" t="s">
        <v>3576</v>
      </c>
      <c r="J1820">
        <v>0</v>
      </c>
      <c r="K1820" t="s">
        <v>83</v>
      </c>
      <c r="L1820" t="s">
        <v>84</v>
      </c>
      <c r="M1820" t="s">
        <v>85</v>
      </c>
      <c r="N1820">
        <v>2</v>
      </c>
      <c r="O1820" s="1">
        <v>44622.6096412037</v>
      </c>
      <c r="P1820" s="1">
        <v>44622.701643518521</v>
      </c>
      <c r="Q1820">
        <v>1283</v>
      </c>
      <c r="R1820">
        <v>6666</v>
      </c>
      <c r="S1820" t="b">
        <v>0</v>
      </c>
      <c r="T1820" t="s">
        <v>86</v>
      </c>
      <c r="U1820" t="b">
        <v>1</v>
      </c>
      <c r="V1820" t="s">
        <v>105</v>
      </c>
      <c r="W1820" s="1">
        <v>44622.667280092595</v>
      </c>
      <c r="X1820">
        <v>4975</v>
      </c>
      <c r="Y1820">
        <v>361</v>
      </c>
      <c r="Z1820">
        <v>0</v>
      </c>
      <c r="AA1820">
        <v>361</v>
      </c>
      <c r="AB1820">
        <v>27</v>
      </c>
      <c r="AC1820">
        <v>303</v>
      </c>
      <c r="AD1820">
        <v>-361</v>
      </c>
      <c r="AE1820">
        <v>0</v>
      </c>
      <c r="AF1820">
        <v>0</v>
      </c>
      <c r="AG1820">
        <v>0</v>
      </c>
      <c r="AH1820" t="s">
        <v>114</v>
      </c>
      <c r="AI1820" s="1">
        <v>44622.701643518521</v>
      </c>
      <c r="AJ1820">
        <v>1641</v>
      </c>
      <c r="AK1820">
        <v>9</v>
      </c>
      <c r="AL1820">
        <v>0</v>
      </c>
      <c r="AM1820">
        <v>9</v>
      </c>
      <c r="AN1820">
        <v>27</v>
      </c>
      <c r="AO1820">
        <v>9</v>
      </c>
      <c r="AP1820">
        <v>-370</v>
      </c>
      <c r="AQ1820">
        <v>0</v>
      </c>
      <c r="AR1820">
        <v>0</v>
      </c>
      <c r="AS1820">
        <v>0</v>
      </c>
      <c r="AT1820" t="s">
        <v>86</v>
      </c>
      <c r="AU1820" t="s">
        <v>86</v>
      </c>
      <c r="AV1820" t="s">
        <v>86</v>
      </c>
      <c r="AW1820" t="s">
        <v>86</v>
      </c>
      <c r="AX1820" t="s">
        <v>86</v>
      </c>
      <c r="AY1820" t="s">
        <v>86</v>
      </c>
      <c r="AZ1820" t="s">
        <v>86</v>
      </c>
      <c r="BA1820" t="s">
        <v>86</v>
      </c>
      <c r="BB1820" t="s">
        <v>86</v>
      </c>
      <c r="BC1820" t="s">
        <v>86</v>
      </c>
      <c r="BD1820" t="s">
        <v>86</v>
      </c>
      <c r="BE1820" t="s">
        <v>86</v>
      </c>
    </row>
    <row r="1821" spans="1:57" x14ac:dyDescent="0.45">
      <c r="A1821" t="s">
        <v>3903</v>
      </c>
      <c r="B1821" t="s">
        <v>77</v>
      </c>
      <c r="C1821" t="s">
        <v>3683</v>
      </c>
      <c r="D1821" t="s">
        <v>79</v>
      </c>
      <c r="E1821" s="2" t="str">
        <f>HYPERLINK("capsilon://?command=openfolder&amp;siteaddress=FAM.docvelocity-na8.net&amp;folderid=FX6AC527B5-2FED-E3BD-ED2E-2BDBE139A12A","FX220213067")</f>
        <v>FX220213067</v>
      </c>
      <c r="F1821" t="s">
        <v>80</v>
      </c>
      <c r="G1821" t="s">
        <v>80</v>
      </c>
      <c r="H1821" t="s">
        <v>81</v>
      </c>
      <c r="I1821" t="s">
        <v>3684</v>
      </c>
      <c r="J1821">
        <v>0</v>
      </c>
      <c r="K1821" t="s">
        <v>83</v>
      </c>
      <c r="L1821" t="s">
        <v>84</v>
      </c>
      <c r="M1821" t="s">
        <v>85</v>
      </c>
      <c r="N1821">
        <v>2</v>
      </c>
      <c r="O1821" s="1">
        <v>44622.609918981485</v>
      </c>
      <c r="P1821" s="1">
        <v>44622.647581018522</v>
      </c>
      <c r="Q1821">
        <v>2953</v>
      </c>
      <c r="R1821">
        <v>301</v>
      </c>
      <c r="S1821" t="b">
        <v>0</v>
      </c>
      <c r="T1821" t="s">
        <v>86</v>
      </c>
      <c r="U1821" t="b">
        <v>1</v>
      </c>
      <c r="V1821" t="s">
        <v>202</v>
      </c>
      <c r="W1821" s="1">
        <v>44622.612974537034</v>
      </c>
      <c r="X1821">
        <v>216</v>
      </c>
      <c r="Y1821">
        <v>42</v>
      </c>
      <c r="Z1821">
        <v>0</v>
      </c>
      <c r="AA1821">
        <v>42</v>
      </c>
      <c r="AB1821">
        <v>0</v>
      </c>
      <c r="AC1821">
        <v>16</v>
      </c>
      <c r="AD1821">
        <v>-42</v>
      </c>
      <c r="AE1821">
        <v>0</v>
      </c>
      <c r="AF1821">
        <v>0</v>
      </c>
      <c r="AG1821">
        <v>0</v>
      </c>
      <c r="AH1821" t="s">
        <v>122</v>
      </c>
      <c r="AI1821" s="1">
        <v>44622.647581018522</v>
      </c>
      <c r="AJ1821">
        <v>85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-42</v>
      </c>
      <c r="AQ1821">
        <v>0</v>
      </c>
      <c r="AR1821">
        <v>0</v>
      </c>
      <c r="AS1821">
        <v>0</v>
      </c>
      <c r="AT1821" t="s">
        <v>86</v>
      </c>
      <c r="AU1821" t="s">
        <v>86</v>
      </c>
      <c r="AV1821" t="s">
        <v>86</v>
      </c>
      <c r="AW1821" t="s">
        <v>86</v>
      </c>
      <c r="AX1821" t="s">
        <v>86</v>
      </c>
      <c r="AY1821" t="s">
        <v>86</v>
      </c>
      <c r="AZ1821" t="s">
        <v>86</v>
      </c>
      <c r="BA1821" t="s">
        <v>86</v>
      </c>
      <c r="BB1821" t="s">
        <v>86</v>
      </c>
      <c r="BC1821" t="s">
        <v>86</v>
      </c>
      <c r="BD1821" t="s">
        <v>86</v>
      </c>
      <c r="BE1821" t="s">
        <v>86</v>
      </c>
    </row>
    <row r="1822" spans="1:57" x14ac:dyDescent="0.45">
      <c r="A1822" t="s">
        <v>3904</v>
      </c>
      <c r="B1822" t="s">
        <v>77</v>
      </c>
      <c r="C1822" t="s">
        <v>3683</v>
      </c>
      <c r="D1822" t="s">
        <v>79</v>
      </c>
      <c r="E1822" s="2" t="str">
        <f>HYPERLINK("capsilon://?command=openfolder&amp;siteaddress=FAM.docvelocity-na8.net&amp;folderid=FX6AC527B5-2FED-E3BD-ED2E-2BDBE139A12A","FX220213067")</f>
        <v>FX220213067</v>
      </c>
      <c r="F1822" t="s">
        <v>80</v>
      </c>
      <c r="G1822" t="s">
        <v>80</v>
      </c>
      <c r="H1822" t="s">
        <v>81</v>
      </c>
      <c r="I1822" t="s">
        <v>3691</v>
      </c>
      <c r="J1822">
        <v>0</v>
      </c>
      <c r="K1822" t="s">
        <v>83</v>
      </c>
      <c r="L1822" t="s">
        <v>84</v>
      </c>
      <c r="M1822" t="s">
        <v>85</v>
      </c>
      <c r="N1822">
        <v>2</v>
      </c>
      <c r="O1822" s="1">
        <v>44622.610150462962</v>
      </c>
      <c r="P1822" s="1">
        <v>44622.648587962962</v>
      </c>
      <c r="Q1822">
        <v>2941</v>
      </c>
      <c r="R1822">
        <v>380</v>
      </c>
      <c r="S1822" t="b">
        <v>0</v>
      </c>
      <c r="T1822" t="s">
        <v>86</v>
      </c>
      <c r="U1822" t="b">
        <v>1</v>
      </c>
      <c r="V1822" t="s">
        <v>94</v>
      </c>
      <c r="W1822" s="1">
        <v>44622.614108796297</v>
      </c>
      <c r="X1822">
        <v>294</v>
      </c>
      <c r="Y1822">
        <v>42</v>
      </c>
      <c r="Z1822">
        <v>0</v>
      </c>
      <c r="AA1822">
        <v>42</v>
      </c>
      <c r="AB1822">
        <v>0</v>
      </c>
      <c r="AC1822">
        <v>12</v>
      </c>
      <c r="AD1822">
        <v>-42</v>
      </c>
      <c r="AE1822">
        <v>0</v>
      </c>
      <c r="AF1822">
        <v>0</v>
      </c>
      <c r="AG1822">
        <v>0</v>
      </c>
      <c r="AH1822" t="s">
        <v>122</v>
      </c>
      <c r="AI1822" s="1">
        <v>44622.648587962962</v>
      </c>
      <c r="AJ1822">
        <v>86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-42</v>
      </c>
      <c r="AQ1822">
        <v>0</v>
      </c>
      <c r="AR1822">
        <v>0</v>
      </c>
      <c r="AS1822">
        <v>0</v>
      </c>
      <c r="AT1822" t="s">
        <v>86</v>
      </c>
      <c r="AU1822" t="s">
        <v>86</v>
      </c>
      <c r="AV1822" t="s">
        <v>86</v>
      </c>
      <c r="AW1822" t="s">
        <v>86</v>
      </c>
      <c r="AX1822" t="s">
        <v>86</v>
      </c>
      <c r="AY1822" t="s">
        <v>86</v>
      </c>
      <c r="AZ1822" t="s">
        <v>86</v>
      </c>
      <c r="BA1822" t="s">
        <v>86</v>
      </c>
      <c r="BB1822" t="s">
        <v>86</v>
      </c>
      <c r="BC1822" t="s">
        <v>86</v>
      </c>
      <c r="BD1822" t="s">
        <v>86</v>
      </c>
      <c r="BE1822" t="s">
        <v>86</v>
      </c>
    </row>
    <row r="1823" spans="1:57" x14ac:dyDescent="0.45">
      <c r="A1823" t="s">
        <v>3905</v>
      </c>
      <c r="B1823" t="s">
        <v>77</v>
      </c>
      <c r="C1823" t="s">
        <v>3906</v>
      </c>
      <c r="D1823" t="s">
        <v>79</v>
      </c>
      <c r="E1823" s="2" t="str">
        <f>HYPERLINK("capsilon://?command=openfolder&amp;siteaddress=FAM.docvelocity-na8.net&amp;folderid=FX7EDA66C2-3641-FB46-E8A3-B49E7D09E177","FX2203980")</f>
        <v>FX2203980</v>
      </c>
      <c r="F1823" t="s">
        <v>80</v>
      </c>
      <c r="G1823" t="s">
        <v>80</v>
      </c>
      <c r="H1823" t="s">
        <v>81</v>
      </c>
      <c r="I1823" t="s">
        <v>3907</v>
      </c>
      <c r="J1823">
        <v>66</v>
      </c>
      <c r="K1823" t="s">
        <v>83</v>
      </c>
      <c r="L1823" t="s">
        <v>84</v>
      </c>
      <c r="M1823" t="s">
        <v>85</v>
      </c>
      <c r="N1823">
        <v>1</v>
      </c>
      <c r="O1823" s="1">
        <v>44643.600451388891</v>
      </c>
      <c r="P1823" s="1">
        <v>44643.634421296294</v>
      </c>
      <c r="Q1823">
        <v>2085</v>
      </c>
      <c r="R1823">
        <v>850</v>
      </c>
      <c r="S1823" t="b">
        <v>0</v>
      </c>
      <c r="T1823" t="s">
        <v>86</v>
      </c>
      <c r="U1823" t="b">
        <v>0</v>
      </c>
      <c r="V1823" t="s">
        <v>815</v>
      </c>
      <c r="W1823" s="1">
        <v>44643.634421296294</v>
      </c>
      <c r="X1823">
        <v>523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66</v>
      </c>
      <c r="AE1823">
        <v>54</v>
      </c>
      <c r="AF1823">
        <v>0</v>
      </c>
      <c r="AG1823">
        <v>3</v>
      </c>
      <c r="AH1823" t="s">
        <v>86</v>
      </c>
      <c r="AI1823" t="s">
        <v>86</v>
      </c>
      <c r="AJ1823" t="s">
        <v>86</v>
      </c>
      <c r="AK1823" t="s">
        <v>86</v>
      </c>
      <c r="AL1823" t="s">
        <v>86</v>
      </c>
      <c r="AM1823" t="s">
        <v>86</v>
      </c>
      <c r="AN1823" t="s">
        <v>86</v>
      </c>
      <c r="AO1823" t="s">
        <v>86</v>
      </c>
      <c r="AP1823" t="s">
        <v>86</v>
      </c>
      <c r="AQ1823" t="s">
        <v>86</v>
      </c>
      <c r="AR1823" t="s">
        <v>86</v>
      </c>
      <c r="AS1823" t="s">
        <v>86</v>
      </c>
      <c r="AT1823" t="s">
        <v>86</v>
      </c>
      <c r="AU1823" t="s">
        <v>86</v>
      </c>
      <c r="AV1823" t="s">
        <v>86</v>
      </c>
      <c r="AW1823" t="s">
        <v>86</v>
      </c>
      <c r="AX1823" t="s">
        <v>86</v>
      </c>
      <c r="AY1823" t="s">
        <v>86</v>
      </c>
      <c r="AZ1823" t="s">
        <v>86</v>
      </c>
      <c r="BA1823" t="s">
        <v>86</v>
      </c>
      <c r="BB1823" t="s">
        <v>86</v>
      </c>
      <c r="BC1823" t="s">
        <v>86</v>
      </c>
      <c r="BD1823" t="s">
        <v>86</v>
      </c>
      <c r="BE1823" t="s">
        <v>86</v>
      </c>
    </row>
    <row r="1824" spans="1:57" x14ac:dyDescent="0.45">
      <c r="A1824" t="s">
        <v>3908</v>
      </c>
      <c r="B1824" t="s">
        <v>77</v>
      </c>
      <c r="C1824" t="s">
        <v>3909</v>
      </c>
      <c r="D1824" t="s">
        <v>79</v>
      </c>
      <c r="E1824" s="2" t="str">
        <f>HYPERLINK("capsilon://?command=openfolder&amp;siteaddress=FAM.docvelocity-na8.net&amp;folderid=FX3AB486D8-8FDF-6B6B-1011-17CA8E042BF8","FX220310518")</f>
        <v>FX220310518</v>
      </c>
      <c r="F1824" t="s">
        <v>80</v>
      </c>
      <c r="G1824" t="s">
        <v>80</v>
      </c>
      <c r="H1824" t="s">
        <v>81</v>
      </c>
      <c r="I1824" t="s">
        <v>3910</v>
      </c>
      <c r="J1824">
        <v>182</v>
      </c>
      <c r="K1824" t="s">
        <v>83</v>
      </c>
      <c r="L1824" t="s">
        <v>84</v>
      </c>
      <c r="M1824" t="s">
        <v>85</v>
      </c>
      <c r="N1824">
        <v>2</v>
      </c>
      <c r="O1824" s="1">
        <v>44643.611041666663</v>
      </c>
      <c r="P1824" s="1">
        <v>44643.648888888885</v>
      </c>
      <c r="Q1824">
        <v>1170</v>
      </c>
      <c r="R1824">
        <v>2100</v>
      </c>
      <c r="S1824" t="b">
        <v>0</v>
      </c>
      <c r="T1824" t="s">
        <v>86</v>
      </c>
      <c r="U1824" t="b">
        <v>0</v>
      </c>
      <c r="V1824" t="s">
        <v>2108</v>
      </c>
      <c r="W1824" s="1">
        <v>44643.627557870372</v>
      </c>
      <c r="X1824">
        <v>1419</v>
      </c>
      <c r="Y1824">
        <v>158</v>
      </c>
      <c r="Z1824">
        <v>0</v>
      </c>
      <c r="AA1824">
        <v>158</v>
      </c>
      <c r="AB1824">
        <v>0</v>
      </c>
      <c r="AC1824">
        <v>4</v>
      </c>
      <c r="AD1824">
        <v>24</v>
      </c>
      <c r="AE1824">
        <v>0</v>
      </c>
      <c r="AF1824">
        <v>0</v>
      </c>
      <c r="AG1824">
        <v>0</v>
      </c>
      <c r="AH1824" t="s">
        <v>91</v>
      </c>
      <c r="AI1824" s="1">
        <v>44643.648888888885</v>
      </c>
      <c r="AJ1824">
        <v>681</v>
      </c>
      <c r="AK1824">
        <v>2</v>
      </c>
      <c r="AL1824">
        <v>0</v>
      </c>
      <c r="AM1824">
        <v>2</v>
      </c>
      <c r="AN1824">
        <v>0</v>
      </c>
      <c r="AO1824">
        <v>2</v>
      </c>
      <c r="AP1824">
        <v>22</v>
      </c>
      <c r="AQ1824">
        <v>0</v>
      </c>
      <c r="AR1824">
        <v>0</v>
      </c>
      <c r="AS1824">
        <v>0</v>
      </c>
      <c r="AT1824" t="s">
        <v>86</v>
      </c>
      <c r="AU1824" t="s">
        <v>86</v>
      </c>
      <c r="AV1824" t="s">
        <v>86</v>
      </c>
      <c r="AW1824" t="s">
        <v>86</v>
      </c>
      <c r="AX1824" t="s">
        <v>86</v>
      </c>
      <c r="AY1824" t="s">
        <v>86</v>
      </c>
      <c r="AZ1824" t="s">
        <v>86</v>
      </c>
      <c r="BA1824" t="s">
        <v>86</v>
      </c>
      <c r="BB1824" t="s">
        <v>86</v>
      </c>
      <c r="BC1824" t="s">
        <v>86</v>
      </c>
      <c r="BD1824" t="s">
        <v>86</v>
      </c>
      <c r="BE1824" t="s">
        <v>86</v>
      </c>
    </row>
    <row r="1825" spans="1:57" x14ac:dyDescent="0.45">
      <c r="A1825" t="s">
        <v>3911</v>
      </c>
      <c r="B1825" t="s">
        <v>77</v>
      </c>
      <c r="C1825" t="s">
        <v>3889</v>
      </c>
      <c r="D1825" t="s">
        <v>79</v>
      </c>
      <c r="E1825" s="2" t="str">
        <f>HYPERLINK("capsilon://?command=openfolder&amp;siteaddress=FAM.docvelocity-na8.net&amp;folderid=FX2C6751DF-0BDC-1D74-E117-10C41DC7EACF","FX220310316")</f>
        <v>FX220310316</v>
      </c>
      <c r="F1825" t="s">
        <v>80</v>
      </c>
      <c r="G1825" t="s">
        <v>80</v>
      </c>
      <c r="H1825" t="s">
        <v>81</v>
      </c>
      <c r="I1825" t="s">
        <v>3890</v>
      </c>
      <c r="J1825">
        <v>213</v>
      </c>
      <c r="K1825" t="s">
        <v>83</v>
      </c>
      <c r="L1825" t="s">
        <v>84</v>
      </c>
      <c r="M1825" t="s">
        <v>85</v>
      </c>
      <c r="N1825">
        <v>2</v>
      </c>
      <c r="O1825" s="1">
        <v>44643.623032407406</v>
      </c>
      <c r="P1825" s="1">
        <v>44643.742407407408</v>
      </c>
      <c r="Q1825">
        <v>5292</v>
      </c>
      <c r="R1825">
        <v>5022</v>
      </c>
      <c r="S1825" t="b">
        <v>0</v>
      </c>
      <c r="T1825" t="s">
        <v>86</v>
      </c>
      <c r="U1825" t="b">
        <v>1</v>
      </c>
      <c r="V1825" t="s">
        <v>1825</v>
      </c>
      <c r="W1825" s="1">
        <v>44643.662835648145</v>
      </c>
      <c r="X1825">
        <v>3427</v>
      </c>
      <c r="Y1825">
        <v>169</v>
      </c>
      <c r="Z1825">
        <v>0</v>
      </c>
      <c r="AA1825">
        <v>169</v>
      </c>
      <c r="AB1825">
        <v>0</v>
      </c>
      <c r="AC1825">
        <v>18</v>
      </c>
      <c r="AD1825">
        <v>44</v>
      </c>
      <c r="AE1825">
        <v>0</v>
      </c>
      <c r="AF1825">
        <v>0</v>
      </c>
      <c r="AG1825">
        <v>0</v>
      </c>
      <c r="AH1825" t="s">
        <v>91</v>
      </c>
      <c r="AI1825" s="1">
        <v>44643.742407407408</v>
      </c>
      <c r="AJ1825">
        <v>1587</v>
      </c>
      <c r="AK1825">
        <v>4</v>
      </c>
      <c r="AL1825">
        <v>0</v>
      </c>
      <c r="AM1825">
        <v>4</v>
      </c>
      <c r="AN1825">
        <v>0</v>
      </c>
      <c r="AO1825">
        <v>4</v>
      </c>
      <c r="AP1825">
        <v>40</v>
      </c>
      <c r="AQ1825">
        <v>0</v>
      </c>
      <c r="AR1825">
        <v>0</v>
      </c>
      <c r="AS1825">
        <v>0</v>
      </c>
      <c r="AT1825" t="s">
        <v>86</v>
      </c>
      <c r="AU1825" t="s">
        <v>86</v>
      </c>
      <c r="AV1825" t="s">
        <v>86</v>
      </c>
      <c r="AW1825" t="s">
        <v>86</v>
      </c>
      <c r="AX1825" t="s">
        <v>86</v>
      </c>
      <c r="AY1825" t="s">
        <v>86</v>
      </c>
      <c r="AZ1825" t="s">
        <v>86</v>
      </c>
      <c r="BA1825" t="s">
        <v>86</v>
      </c>
      <c r="BB1825" t="s">
        <v>86</v>
      </c>
      <c r="BC1825" t="s">
        <v>86</v>
      </c>
      <c r="BD1825" t="s">
        <v>86</v>
      </c>
      <c r="BE1825" t="s">
        <v>86</v>
      </c>
    </row>
    <row r="1826" spans="1:57" x14ac:dyDescent="0.45">
      <c r="A1826" t="s">
        <v>3912</v>
      </c>
      <c r="B1826" t="s">
        <v>77</v>
      </c>
      <c r="C1826" t="s">
        <v>3896</v>
      </c>
      <c r="D1826" t="s">
        <v>79</v>
      </c>
      <c r="E1826" s="2" t="str">
        <f>HYPERLINK("capsilon://?command=openfolder&amp;siteaddress=FAM.docvelocity-na8.net&amp;folderid=FX72D61C82-B251-738C-E24D-844033341D3A","FX220310527")</f>
        <v>FX220310527</v>
      </c>
      <c r="F1826" t="s">
        <v>80</v>
      </c>
      <c r="G1826" t="s">
        <v>80</v>
      </c>
      <c r="H1826" t="s">
        <v>81</v>
      </c>
      <c r="I1826" t="s">
        <v>3897</v>
      </c>
      <c r="J1826">
        <v>475</v>
      </c>
      <c r="K1826" t="s">
        <v>83</v>
      </c>
      <c r="L1826" t="s">
        <v>84</v>
      </c>
      <c r="M1826" t="s">
        <v>85</v>
      </c>
      <c r="N1826">
        <v>2</v>
      </c>
      <c r="O1826" s="1">
        <v>44643.629363425927</v>
      </c>
      <c r="P1826" s="1">
        <v>44643.768194444441</v>
      </c>
      <c r="Q1826">
        <v>3113</v>
      </c>
      <c r="R1826">
        <v>8882</v>
      </c>
      <c r="S1826" t="b">
        <v>0</v>
      </c>
      <c r="T1826" t="s">
        <v>86</v>
      </c>
      <c r="U1826" t="b">
        <v>1</v>
      </c>
      <c r="V1826" t="s">
        <v>3652</v>
      </c>
      <c r="W1826" s="1">
        <v>44643.695902777778</v>
      </c>
      <c r="X1826">
        <v>5744</v>
      </c>
      <c r="Y1826">
        <v>410</v>
      </c>
      <c r="Z1826">
        <v>0</v>
      </c>
      <c r="AA1826">
        <v>410</v>
      </c>
      <c r="AB1826">
        <v>0</v>
      </c>
      <c r="AC1826">
        <v>108</v>
      </c>
      <c r="AD1826">
        <v>65</v>
      </c>
      <c r="AE1826">
        <v>0</v>
      </c>
      <c r="AF1826">
        <v>0</v>
      </c>
      <c r="AG1826">
        <v>0</v>
      </c>
      <c r="AH1826" t="s">
        <v>106</v>
      </c>
      <c r="AI1826" s="1">
        <v>44643.768194444441</v>
      </c>
      <c r="AJ1826">
        <v>3138</v>
      </c>
      <c r="AK1826">
        <v>23</v>
      </c>
      <c r="AL1826">
        <v>0</v>
      </c>
      <c r="AM1826">
        <v>23</v>
      </c>
      <c r="AN1826">
        <v>0</v>
      </c>
      <c r="AO1826">
        <v>15</v>
      </c>
      <c r="AP1826">
        <v>42</v>
      </c>
      <c r="AQ1826">
        <v>0</v>
      </c>
      <c r="AR1826">
        <v>0</v>
      </c>
      <c r="AS1826">
        <v>0</v>
      </c>
      <c r="AT1826" t="s">
        <v>86</v>
      </c>
      <c r="AU1826" t="s">
        <v>86</v>
      </c>
      <c r="AV1826" t="s">
        <v>86</v>
      </c>
      <c r="AW1826" t="s">
        <v>86</v>
      </c>
      <c r="AX1826" t="s">
        <v>86</v>
      </c>
      <c r="AY1826" t="s">
        <v>86</v>
      </c>
      <c r="AZ1826" t="s">
        <v>86</v>
      </c>
      <c r="BA1826" t="s">
        <v>86</v>
      </c>
      <c r="BB1826" t="s">
        <v>86</v>
      </c>
      <c r="BC1826" t="s">
        <v>86</v>
      </c>
      <c r="BD1826" t="s">
        <v>86</v>
      </c>
      <c r="BE1826" t="s">
        <v>86</v>
      </c>
    </row>
    <row r="1827" spans="1:57" x14ac:dyDescent="0.45">
      <c r="A1827" t="s">
        <v>3913</v>
      </c>
      <c r="B1827" t="s">
        <v>77</v>
      </c>
      <c r="C1827" t="s">
        <v>3914</v>
      </c>
      <c r="D1827" t="s">
        <v>79</v>
      </c>
      <c r="E1827" s="2" t="str">
        <f>HYPERLINK("capsilon://?command=openfolder&amp;siteaddress=FAM.docvelocity-na8.net&amp;folderid=FXF2A1D746-1592-1E45-B6F9-92F792ACF60A","FX22029652")</f>
        <v>FX22029652</v>
      </c>
      <c r="F1827" t="s">
        <v>80</v>
      </c>
      <c r="G1827" t="s">
        <v>80</v>
      </c>
      <c r="H1827" t="s">
        <v>81</v>
      </c>
      <c r="I1827" t="s">
        <v>3915</v>
      </c>
      <c r="J1827">
        <v>0</v>
      </c>
      <c r="K1827" t="s">
        <v>83</v>
      </c>
      <c r="L1827" t="s">
        <v>84</v>
      </c>
      <c r="M1827" t="s">
        <v>85</v>
      </c>
      <c r="N1827">
        <v>2</v>
      </c>
      <c r="O1827" s="1">
        <v>44643.629687499997</v>
      </c>
      <c r="P1827" s="1">
        <v>44643.651319444441</v>
      </c>
      <c r="Q1827">
        <v>1687</v>
      </c>
      <c r="R1827">
        <v>182</v>
      </c>
      <c r="S1827" t="b">
        <v>0</v>
      </c>
      <c r="T1827" t="s">
        <v>86</v>
      </c>
      <c r="U1827" t="b">
        <v>0</v>
      </c>
      <c r="V1827" t="s">
        <v>1797</v>
      </c>
      <c r="W1827" s="1">
        <v>44643.632002314815</v>
      </c>
      <c r="X1827">
        <v>97</v>
      </c>
      <c r="Y1827">
        <v>0</v>
      </c>
      <c r="Z1827">
        <v>0</v>
      </c>
      <c r="AA1827">
        <v>0</v>
      </c>
      <c r="AB1827">
        <v>37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 t="s">
        <v>106</v>
      </c>
      <c r="AI1827" s="1">
        <v>44643.651319444441</v>
      </c>
      <c r="AJ1827">
        <v>32</v>
      </c>
      <c r="AK1827">
        <v>0</v>
      </c>
      <c r="AL1827">
        <v>0</v>
      </c>
      <c r="AM1827">
        <v>0</v>
      </c>
      <c r="AN1827">
        <v>37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 t="s">
        <v>86</v>
      </c>
      <c r="AU1827" t="s">
        <v>86</v>
      </c>
      <c r="AV1827" t="s">
        <v>86</v>
      </c>
      <c r="AW1827" t="s">
        <v>86</v>
      </c>
      <c r="AX1827" t="s">
        <v>86</v>
      </c>
      <c r="AY1827" t="s">
        <v>86</v>
      </c>
      <c r="AZ1827" t="s">
        <v>86</v>
      </c>
      <c r="BA1827" t="s">
        <v>86</v>
      </c>
      <c r="BB1827" t="s">
        <v>86</v>
      </c>
      <c r="BC1827" t="s">
        <v>86</v>
      </c>
      <c r="BD1827" t="s">
        <v>86</v>
      </c>
      <c r="BE1827" t="s">
        <v>86</v>
      </c>
    </row>
    <row r="1828" spans="1:57" x14ac:dyDescent="0.45">
      <c r="A1828" t="s">
        <v>3916</v>
      </c>
      <c r="B1828" t="s">
        <v>77</v>
      </c>
      <c r="C1828" t="s">
        <v>3906</v>
      </c>
      <c r="D1828" t="s">
        <v>79</v>
      </c>
      <c r="E1828" s="2" t="str">
        <f>HYPERLINK("capsilon://?command=openfolder&amp;siteaddress=FAM.docvelocity-na8.net&amp;folderid=FX7EDA66C2-3641-FB46-E8A3-B49E7D09E177","FX2203980")</f>
        <v>FX2203980</v>
      </c>
      <c r="F1828" t="s">
        <v>80</v>
      </c>
      <c r="G1828" t="s">
        <v>80</v>
      </c>
      <c r="H1828" t="s">
        <v>81</v>
      </c>
      <c r="I1828" t="s">
        <v>3907</v>
      </c>
      <c r="J1828">
        <v>94</v>
      </c>
      <c r="K1828" t="s">
        <v>83</v>
      </c>
      <c r="L1828" t="s">
        <v>84</v>
      </c>
      <c r="M1828" t="s">
        <v>85</v>
      </c>
      <c r="N1828">
        <v>2</v>
      </c>
      <c r="O1828" s="1">
        <v>44643.635127314818</v>
      </c>
      <c r="P1828" s="1">
        <v>44643.652812499997</v>
      </c>
      <c r="Q1828">
        <v>490</v>
      </c>
      <c r="R1828">
        <v>1038</v>
      </c>
      <c r="S1828" t="b">
        <v>0</v>
      </c>
      <c r="T1828" t="s">
        <v>86</v>
      </c>
      <c r="U1828" t="b">
        <v>1</v>
      </c>
      <c r="V1828" t="s">
        <v>2108</v>
      </c>
      <c r="W1828" s="1">
        <v>44643.643692129626</v>
      </c>
      <c r="X1828">
        <v>700</v>
      </c>
      <c r="Y1828">
        <v>75</v>
      </c>
      <c r="Z1828">
        <v>0</v>
      </c>
      <c r="AA1828">
        <v>75</v>
      </c>
      <c r="AB1828">
        <v>0</v>
      </c>
      <c r="AC1828">
        <v>4</v>
      </c>
      <c r="AD1828">
        <v>19</v>
      </c>
      <c r="AE1828">
        <v>0</v>
      </c>
      <c r="AF1828">
        <v>0</v>
      </c>
      <c r="AG1828">
        <v>0</v>
      </c>
      <c r="AH1828" t="s">
        <v>91</v>
      </c>
      <c r="AI1828" s="1">
        <v>44643.652812499997</v>
      </c>
      <c r="AJ1828">
        <v>338</v>
      </c>
      <c r="AK1828">
        <v>1</v>
      </c>
      <c r="AL1828">
        <v>0</v>
      </c>
      <c r="AM1828">
        <v>1</v>
      </c>
      <c r="AN1828">
        <v>0</v>
      </c>
      <c r="AO1828">
        <v>1</v>
      </c>
      <c r="AP1828">
        <v>18</v>
      </c>
      <c r="AQ1828">
        <v>0</v>
      </c>
      <c r="AR1828">
        <v>0</v>
      </c>
      <c r="AS1828">
        <v>0</v>
      </c>
      <c r="AT1828" t="s">
        <v>86</v>
      </c>
      <c r="AU1828" t="s">
        <v>86</v>
      </c>
      <c r="AV1828" t="s">
        <v>86</v>
      </c>
      <c r="AW1828" t="s">
        <v>86</v>
      </c>
      <c r="AX1828" t="s">
        <v>86</v>
      </c>
      <c r="AY1828" t="s">
        <v>86</v>
      </c>
      <c r="AZ1828" t="s">
        <v>86</v>
      </c>
      <c r="BA1828" t="s">
        <v>86</v>
      </c>
      <c r="BB1828" t="s">
        <v>86</v>
      </c>
      <c r="BC1828" t="s">
        <v>86</v>
      </c>
      <c r="BD1828" t="s">
        <v>86</v>
      </c>
      <c r="BE1828" t="s">
        <v>86</v>
      </c>
    </row>
    <row r="1829" spans="1:57" x14ac:dyDescent="0.45">
      <c r="A1829" t="s">
        <v>3917</v>
      </c>
      <c r="B1829" t="s">
        <v>77</v>
      </c>
      <c r="C1829" t="s">
        <v>3918</v>
      </c>
      <c r="D1829" t="s">
        <v>79</v>
      </c>
      <c r="E1829" s="2" t="str">
        <f>HYPERLINK("capsilon://?command=openfolder&amp;siteaddress=FAM.docvelocity-na8.net&amp;folderid=FX64BEBF8D-CC0C-9790-6E5F-CF60154FC56D","FX220370")</f>
        <v>FX220370</v>
      </c>
      <c r="F1829" t="s">
        <v>80</v>
      </c>
      <c r="G1829" t="s">
        <v>80</v>
      </c>
      <c r="H1829" t="s">
        <v>81</v>
      </c>
      <c r="I1829" t="s">
        <v>3919</v>
      </c>
      <c r="J1829">
        <v>28</v>
      </c>
      <c r="K1829" t="s">
        <v>83</v>
      </c>
      <c r="L1829" t="s">
        <v>84</v>
      </c>
      <c r="M1829" t="s">
        <v>85</v>
      </c>
      <c r="N1829">
        <v>2</v>
      </c>
      <c r="O1829" s="1">
        <v>44643.643865740742</v>
      </c>
      <c r="P1829" s="1">
        <v>44643.652928240743</v>
      </c>
      <c r="Q1829">
        <v>407</v>
      </c>
      <c r="R1829">
        <v>376</v>
      </c>
      <c r="S1829" t="b">
        <v>0</v>
      </c>
      <c r="T1829" t="s">
        <v>86</v>
      </c>
      <c r="U1829" t="b">
        <v>0</v>
      </c>
      <c r="V1829" t="s">
        <v>2108</v>
      </c>
      <c r="W1829" s="1">
        <v>44643.647349537037</v>
      </c>
      <c r="X1829">
        <v>238</v>
      </c>
      <c r="Y1829">
        <v>21</v>
      </c>
      <c r="Z1829">
        <v>0</v>
      </c>
      <c r="AA1829">
        <v>21</v>
      </c>
      <c r="AB1829">
        <v>0</v>
      </c>
      <c r="AC1829">
        <v>0</v>
      </c>
      <c r="AD1829">
        <v>7</v>
      </c>
      <c r="AE1829">
        <v>0</v>
      </c>
      <c r="AF1829">
        <v>0</v>
      </c>
      <c r="AG1829">
        <v>0</v>
      </c>
      <c r="AH1829" t="s">
        <v>106</v>
      </c>
      <c r="AI1829" s="1">
        <v>44643.652928240743</v>
      </c>
      <c r="AJ1829">
        <v>138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7</v>
      </c>
      <c r="AQ1829">
        <v>0</v>
      </c>
      <c r="AR1829">
        <v>0</v>
      </c>
      <c r="AS1829">
        <v>0</v>
      </c>
      <c r="AT1829" t="s">
        <v>86</v>
      </c>
      <c r="AU1829" t="s">
        <v>86</v>
      </c>
      <c r="AV1829" t="s">
        <v>86</v>
      </c>
      <c r="AW1829" t="s">
        <v>86</v>
      </c>
      <c r="AX1829" t="s">
        <v>86</v>
      </c>
      <c r="AY1829" t="s">
        <v>86</v>
      </c>
      <c r="AZ1829" t="s">
        <v>86</v>
      </c>
      <c r="BA1829" t="s">
        <v>86</v>
      </c>
      <c r="BB1829" t="s">
        <v>86</v>
      </c>
      <c r="BC1829" t="s">
        <v>86</v>
      </c>
      <c r="BD1829" t="s">
        <v>86</v>
      </c>
      <c r="BE1829" t="s">
        <v>86</v>
      </c>
    </row>
    <row r="1830" spans="1:57" x14ac:dyDescent="0.45">
      <c r="A1830" t="s">
        <v>3920</v>
      </c>
      <c r="B1830" t="s">
        <v>77</v>
      </c>
      <c r="C1830" t="s">
        <v>3918</v>
      </c>
      <c r="D1830" t="s">
        <v>79</v>
      </c>
      <c r="E1830" s="2" t="str">
        <f>HYPERLINK("capsilon://?command=openfolder&amp;siteaddress=FAM.docvelocity-na8.net&amp;folderid=FX64BEBF8D-CC0C-9790-6E5F-CF60154FC56D","FX220370")</f>
        <v>FX220370</v>
      </c>
      <c r="F1830" t="s">
        <v>80</v>
      </c>
      <c r="G1830" t="s">
        <v>80</v>
      </c>
      <c r="H1830" t="s">
        <v>81</v>
      </c>
      <c r="I1830" t="s">
        <v>3921</v>
      </c>
      <c r="J1830">
        <v>28</v>
      </c>
      <c r="K1830" t="s">
        <v>83</v>
      </c>
      <c r="L1830" t="s">
        <v>84</v>
      </c>
      <c r="M1830" t="s">
        <v>85</v>
      </c>
      <c r="N1830">
        <v>2</v>
      </c>
      <c r="O1830" s="1">
        <v>44643.644490740742</v>
      </c>
      <c r="P1830" s="1">
        <v>44643.654282407406</v>
      </c>
      <c r="Q1830">
        <v>510</v>
      </c>
      <c r="R1830">
        <v>336</v>
      </c>
      <c r="S1830" t="b">
        <v>0</v>
      </c>
      <c r="T1830" t="s">
        <v>86</v>
      </c>
      <c r="U1830" t="b">
        <v>0</v>
      </c>
      <c r="V1830" t="s">
        <v>2086</v>
      </c>
      <c r="W1830" s="1">
        <v>44643.647222222222</v>
      </c>
      <c r="X1830">
        <v>209</v>
      </c>
      <c r="Y1830">
        <v>21</v>
      </c>
      <c r="Z1830">
        <v>0</v>
      </c>
      <c r="AA1830">
        <v>21</v>
      </c>
      <c r="AB1830">
        <v>0</v>
      </c>
      <c r="AC1830">
        <v>0</v>
      </c>
      <c r="AD1830">
        <v>7</v>
      </c>
      <c r="AE1830">
        <v>0</v>
      </c>
      <c r="AF1830">
        <v>0</v>
      </c>
      <c r="AG1830">
        <v>0</v>
      </c>
      <c r="AH1830" t="s">
        <v>91</v>
      </c>
      <c r="AI1830" s="1">
        <v>44643.654282407406</v>
      </c>
      <c r="AJ1830">
        <v>127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7</v>
      </c>
      <c r="AQ1830">
        <v>0</v>
      </c>
      <c r="AR1830">
        <v>0</v>
      </c>
      <c r="AS1830">
        <v>0</v>
      </c>
      <c r="AT1830" t="s">
        <v>86</v>
      </c>
      <c r="AU1830" t="s">
        <v>86</v>
      </c>
      <c r="AV1830" t="s">
        <v>86</v>
      </c>
      <c r="AW1830" t="s">
        <v>86</v>
      </c>
      <c r="AX1830" t="s">
        <v>86</v>
      </c>
      <c r="AY1830" t="s">
        <v>86</v>
      </c>
      <c r="AZ1830" t="s">
        <v>86</v>
      </c>
      <c r="BA1830" t="s">
        <v>86</v>
      </c>
      <c r="BB1830" t="s">
        <v>86</v>
      </c>
      <c r="BC1830" t="s">
        <v>86</v>
      </c>
      <c r="BD1830" t="s">
        <v>86</v>
      </c>
      <c r="BE1830" t="s">
        <v>86</v>
      </c>
    </row>
    <row r="1831" spans="1:57" x14ac:dyDescent="0.45">
      <c r="A1831" t="s">
        <v>3922</v>
      </c>
      <c r="B1831" t="s">
        <v>77</v>
      </c>
      <c r="C1831" t="s">
        <v>3923</v>
      </c>
      <c r="D1831" t="s">
        <v>79</v>
      </c>
      <c r="E1831" s="2" t="str">
        <f t="shared" ref="E1831:E1838" si="43">HYPERLINK("capsilon://?command=openfolder&amp;siteaddress=FAM.docvelocity-na8.net&amp;folderid=FX9A95E7F7-0305-6FC9-22A7-6C727888930F","FX220310340")</f>
        <v>FX220310340</v>
      </c>
      <c r="F1831" t="s">
        <v>80</v>
      </c>
      <c r="G1831" t="s">
        <v>80</v>
      </c>
      <c r="H1831" t="s">
        <v>81</v>
      </c>
      <c r="I1831" t="s">
        <v>3924</v>
      </c>
      <c r="J1831">
        <v>41</v>
      </c>
      <c r="K1831" t="s">
        <v>83</v>
      </c>
      <c r="L1831" t="s">
        <v>84</v>
      </c>
      <c r="M1831" t="s">
        <v>85</v>
      </c>
      <c r="N1831">
        <v>2</v>
      </c>
      <c r="O1831" s="1">
        <v>44643.64502314815</v>
      </c>
      <c r="P1831" s="1">
        <v>44643.655023148145</v>
      </c>
      <c r="Q1831">
        <v>548</v>
      </c>
      <c r="R1831">
        <v>316</v>
      </c>
      <c r="S1831" t="b">
        <v>0</v>
      </c>
      <c r="T1831" t="s">
        <v>86</v>
      </c>
      <c r="U1831" t="b">
        <v>0</v>
      </c>
      <c r="V1831" t="s">
        <v>1816</v>
      </c>
      <c r="W1831" s="1">
        <v>44643.647152777776</v>
      </c>
      <c r="X1831">
        <v>132</v>
      </c>
      <c r="Y1831">
        <v>33</v>
      </c>
      <c r="Z1831">
        <v>0</v>
      </c>
      <c r="AA1831">
        <v>33</v>
      </c>
      <c r="AB1831">
        <v>0</v>
      </c>
      <c r="AC1831">
        <v>1</v>
      </c>
      <c r="AD1831">
        <v>8</v>
      </c>
      <c r="AE1831">
        <v>0</v>
      </c>
      <c r="AF1831">
        <v>0</v>
      </c>
      <c r="AG1831">
        <v>0</v>
      </c>
      <c r="AH1831" t="s">
        <v>106</v>
      </c>
      <c r="AI1831" s="1">
        <v>44643.655023148145</v>
      </c>
      <c r="AJ1831">
        <v>180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8</v>
      </c>
      <c r="AQ1831">
        <v>0</v>
      </c>
      <c r="AR1831">
        <v>0</v>
      </c>
      <c r="AS1831">
        <v>0</v>
      </c>
      <c r="AT1831" t="s">
        <v>86</v>
      </c>
      <c r="AU1831" t="s">
        <v>86</v>
      </c>
      <c r="AV1831" t="s">
        <v>86</v>
      </c>
      <c r="AW1831" t="s">
        <v>86</v>
      </c>
      <c r="AX1831" t="s">
        <v>86</v>
      </c>
      <c r="AY1831" t="s">
        <v>86</v>
      </c>
      <c r="AZ1831" t="s">
        <v>86</v>
      </c>
      <c r="BA1831" t="s">
        <v>86</v>
      </c>
      <c r="BB1831" t="s">
        <v>86</v>
      </c>
      <c r="BC1831" t="s">
        <v>86</v>
      </c>
      <c r="BD1831" t="s">
        <v>86</v>
      </c>
      <c r="BE1831" t="s">
        <v>86</v>
      </c>
    </row>
    <row r="1832" spans="1:57" x14ac:dyDescent="0.45">
      <c r="A1832" t="s">
        <v>3925</v>
      </c>
      <c r="B1832" t="s">
        <v>77</v>
      </c>
      <c r="C1832" t="s">
        <v>3923</v>
      </c>
      <c r="D1832" t="s">
        <v>79</v>
      </c>
      <c r="E1832" s="2" t="str">
        <f t="shared" si="43"/>
        <v>FX220310340</v>
      </c>
      <c r="F1832" t="s">
        <v>80</v>
      </c>
      <c r="G1832" t="s">
        <v>80</v>
      </c>
      <c r="H1832" t="s">
        <v>81</v>
      </c>
      <c r="I1832" t="s">
        <v>3926</v>
      </c>
      <c r="J1832">
        <v>41</v>
      </c>
      <c r="K1832" t="s">
        <v>83</v>
      </c>
      <c r="L1832" t="s">
        <v>84</v>
      </c>
      <c r="M1832" t="s">
        <v>85</v>
      </c>
      <c r="N1832">
        <v>2</v>
      </c>
      <c r="O1832" s="1">
        <v>44643.645092592589</v>
      </c>
      <c r="P1832" s="1">
        <v>44643.655046296299</v>
      </c>
      <c r="Q1832">
        <v>505</v>
      </c>
      <c r="R1832">
        <v>355</v>
      </c>
      <c r="S1832" t="b">
        <v>0</v>
      </c>
      <c r="T1832" t="s">
        <v>86</v>
      </c>
      <c r="U1832" t="b">
        <v>0</v>
      </c>
      <c r="V1832" t="s">
        <v>202</v>
      </c>
      <c r="W1832" s="1">
        <v>44643.649953703702</v>
      </c>
      <c r="X1832">
        <v>284</v>
      </c>
      <c r="Y1832">
        <v>33</v>
      </c>
      <c r="Z1832">
        <v>0</v>
      </c>
      <c r="AA1832">
        <v>33</v>
      </c>
      <c r="AB1832">
        <v>0</v>
      </c>
      <c r="AC1832">
        <v>0</v>
      </c>
      <c r="AD1832">
        <v>8</v>
      </c>
      <c r="AE1832">
        <v>0</v>
      </c>
      <c r="AF1832">
        <v>0</v>
      </c>
      <c r="AG1832">
        <v>0</v>
      </c>
      <c r="AH1832" t="s">
        <v>122</v>
      </c>
      <c r="AI1832" s="1">
        <v>44643.655046296299</v>
      </c>
      <c r="AJ1832">
        <v>71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8</v>
      </c>
      <c r="AQ1832">
        <v>0</v>
      </c>
      <c r="AR1832">
        <v>0</v>
      </c>
      <c r="AS1832">
        <v>0</v>
      </c>
      <c r="AT1832" t="s">
        <v>86</v>
      </c>
      <c r="AU1832" t="s">
        <v>86</v>
      </c>
      <c r="AV1832" t="s">
        <v>86</v>
      </c>
      <c r="AW1832" t="s">
        <v>86</v>
      </c>
      <c r="AX1832" t="s">
        <v>86</v>
      </c>
      <c r="AY1832" t="s">
        <v>86</v>
      </c>
      <c r="AZ1832" t="s">
        <v>86</v>
      </c>
      <c r="BA1832" t="s">
        <v>86</v>
      </c>
      <c r="BB1832" t="s">
        <v>86</v>
      </c>
      <c r="BC1832" t="s">
        <v>86</v>
      </c>
      <c r="BD1832" t="s">
        <v>86</v>
      </c>
      <c r="BE1832" t="s">
        <v>86</v>
      </c>
    </row>
    <row r="1833" spans="1:57" x14ac:dyDescent="0.45">
      <c r="A1833" t="s">
        <v>3927</v>
      </c>
      <c r="B1833" t="s">
        <v>77</v>
      </c>
      <c r="C1833" t="s">
        <v>3923</v>
      </c>
      <c r="D1833" t="s">
        <v>79</v>
      </c>
      <c r="E1833" s="2" t="str">
        <f t="shared" si="43"/>
        <v>FX220310340</v>
      </c>
      <c r="F1833" t="s">
        <v>80</v>
      </c>
      <c r="G1833" t="s">
        <v>80</v>
      </c>
      <c r="H1833" t="s">
        <v>81</v>
      </c>
      <c r="I1833" t="s">
        <v>3928</v>
      </c>
      <c r="J1833">
        <v>41</v>
      </c>
      <c r="K1833" t="s">
        <v>83</v>
      </c>
      <c r="L1833" t="s">
        <v>84</v>
      </c>
      <c r="M1833" t="s">
        <v>85</v>
      </c>
      <c r="N1833">
        <v>2</v>
      </c>
      <c r="O1833" s="1">
        <v>44643.645173611112</v>
      </c>
      <c r="P1833" s="1">
        <v>44643.656122685185</v>
      </c>
      <c r="Q1833">
        <v>710</v>
      </c>
      <c r="R1833">
        <v>236</v>
      </c>
      <c r="S1833" t="b">
        <v>0</v>
      </c>
      <c r="T1833" t="s">
        <v>86</v>
      </c>
      <c r="U1833" t="b">
        <v>0</v>
      </c>
      <c r="V1833" t="s">
        <v>1816</v>
      </c>
      <c r="W1833" s="1">
        <v>44643.648055555554</v>
      </c>
      <c r="X1833">
        <v>77</v>
      </c>
      <c r="Y1833">
        <v>33</v>
      </c>
      <c r="Z1833">
        <v>0</v>
      </c>
      <c r="AA1833">
        <v>33</v>
      </c>
      <c r="AB1833">
        <v>0</v>
      </c>
      <c r="AC1833">
        <v>0</v>
      </c>
      <c r="AD1833">
        <v>8</v>
      </c>
      <c r="AE1833">
        <v>0</v>
      </c>
      <c r="AF1833">
        <v>0</v>
      </c>
      <c r="AG1833">
        <v>0</v>
      </c>
      <c r="AH1833" t="s">
        <v>91</v>
      </c>
      <c r="AI1833" s="1">
        <v>44643.656122685185</v>
      </c>
      <c r="AJ1833">
        <v>159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8</v>
      </c>
      <c r="AQ1833">
        <v>0</v>
      </c>
      <c r="AR1833">
        <v>0</v>
      </c>
      <c r="AS1833">
        <v>0</v>
      </c>
      <c r="AT1833" t="s">
        <v>86</v>
      </c>
      <c r="AU1833" t="s">
        <v>86</v>
      </c>
      <c r="AV1833" t="s">
        <v>86</v>
      </c>
      <c r="AW1833" t="s">
        <v>86</v>
      </c>
      <c r="AX1833" t="s">
        <v>86</v>
      </c>
      <c r="AY1833" t="s">
        <v>86</v>
      </c>
      <c r="AZ1833" t="s">
        <v>86</v>
      </c>
      <c r="BA1833" t="s">
        <v>86</v>
      </c>
      <c r="BB1833" t="s">
        <v>86</v>
      </c>
      <c r="BC1833" t="s">
        <v>86</v>
      </c>
      <c r="BD1833" t="s">
        <v>86</v>
      </c>
      <c r="BE1833" t="s">
        <v>86</v>
      </c>
    </row>
    <row r="1834" spans="1:57" x14ac:dyDescent="0.45">
      <c r="A1834" t="s">
        <v>3929</v>
      </c>
      <c r="B1834" t="s">
        <v>77</v>
      </c>
      <c r="C1834" t="s">
        <v>3923</v>
      </c>
      <c r="D1834" t="s">
        <v>79</v>
      </c>
      <c r="E1834" s="2" t="str">
        <f t="shared" si="43"/>
        <v>FX220310340</v>
      </c>
      <c r="F1834" t="s">
        <v>80</v>
      </c>
      <c r="G1834" t="s">
        <v>80</v>
      </c>
      <c r="H1834" t="s">
        <v>81</v>
      </c>
      <c r="I1834" t="s">
        <v>3930</v>
      </c>
      <c r="J1834">
        <v>41</v>
      </c>
      <c r="K1834" t="s">
        <v>83</v>
      </c>
      <c r="L1834" t="s">
        <v>84</v>
      </c>
      <c r="M1834" t="s">
        <v>85</v>
      </c>
      <c r="N1834">
        <v>2</v>
      </c>
      <c r="O1834" s="1">
        <v>44643.645266203705</v>
      </c>
      <c r="P1834" s="1">
        <v>44643.656631944446</v>
      </c>
      <c r="Q1834">
        <v>609</v>
      </c>
      <c r="R1834">
        <v>373</v>
      </c>
      <c r="S1834" t="b">
        <v>0</v>
      </c>
      <c r="T1834" t="s">
        <v>86</v>
      </c>
      <c r="U1834" t="b">
        <v>0</v>
      </c>
      <c r="V1834" t="s">
        <v>2086</v>
      </c>
      <c r="W1834" s="1">
        <v>44643.649942129632</v>
      </c>
      <c r="X1834">
        <v>235</v>
      </c>
      <c r="Y1834">
        <v>33</v>
      </c>
      <c r="Z1834">
        <v>0</v>
      </c>
      <c r="AA1834">
        <v>33</v>
      </c>
      <c r="AB1834">
        <v>0</v>
      </c>
      <c r="AC1834">
        <v>0</v>
      </c>
      <c r="AD1834">
        <v>8</v>
      </c>
      <c r="AE1834">
        <v>0</v>
      </c>
      <c r="AF1834">
        <v>0</v>
      </c>
      <c r="AG1834">
        <v>0</v>
      </c>
      <c r="AH1834" t="s">
        <v>106</v>
      </c>
      <c r="AI1834" s="1">
        <v>44643.656631944446</v>
      </c>
      <c r="AJ1834">
        <v>138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8</v>
      </c>
      <c r="AQ1834">
        <v>0</v>
      </c>
      <c r="AR1834">
        <v>0</v>
      </c>
      <c r="AS1834">
        <v>0</v>
      </c>
      <c r="AT1834" t="s">
        <v>86</v>
      </c>
      <c r="AU1834" t="s">
        <v>86</v>
      </c>
      <c r="AV1834" t="s">
        <v>86</v>
      </c>
      <c r="AW1834" t="s">
        <v>86</v>
      </c>
      <c r="AX1834" t="s">
        <v>86</v>
      </c>
      <c r="AY1834" t="s">
        <v>86</v>
      </c>
      <c r="AZ1834" t="s">
        <v>86</v>
      </c>
      <c r="BA1834" t="s">
        <v>86</v>
      </c>
      <c r="BB1834" t="s">
        <v>86</v>
      </c>
      <c r="BC1834" t="s">
        <v>86</v>
      </c>
      <c r="BD1834" t="s">
        <v>86</v>
      </c>
      <c r="BE1834" t="s">
        <v>86</v>
      </c>
    </row>
    <row r="1835" spans="1:57" x14ac:dyDescent="0.45">
      <c r="A1835" t="s">
        <v>3931</v>
      </c>
      <c r="B1835" t="s">
        <v>77</v>
      </c>
      <c r="C1835" t="s">
        <v>3923</v>
      </c>
      <c r="D1835" t="s">
        <v>79</v>
      </c>
      <c r="E1835" s="2" t="str">
        <f t="shared" si="43"/>
        <v>FX220310340</v>
      </c>
      <c r="F1835" t="s">
        <v>80</v>
      </c>
      <c r="G1835" t="s">
        <v>80</v>
      </c>
      <c r="H1835" t="s">
        <v>81</v>
      </c>
      <c r="I1835" t="s">
        <v>3932</v>
      </c>
      <c r="J1835">
        <v>41</v>
      </c>
      <c r="K1835" t="s">
        <v>83</v>
      </c>
      <c r="L1835" t="s">
        <v>84</v>
      </c>
      <c r="M1835" t="s">
        <v>85</v>
      </c>
      <c r="N1835">
        <v>2</v>
      </c>
      <c r="O1835" s="1">
        <v>44643.645324074074</v>
      </c>
      <c r="P1835" s="1">
        <v>44643.655729166669</v>
      </c>
      <c r="Q1835">
        <v>413</v>
      </c>
      <c r="R1835">
        <v>486</v>
      </c>
      <c r="S1835" t="b">
        <v>0</v>
      </c>
      <c r="T1835" t="s">
        <v>86</v>
      </c>
      <c r="U1835" t="b">
        <v>0</v>
      </c>
      <c r="V1835" t="s">
        <v>2108</v>
      </c>
      <c r="W1835" s="1">
        <v>44643.652303240742</v>
      </c>
      <c r="X1835">
        <v>427</v>
      </c>
      <c r="Y1835">
        <v>33</v>
      </c>
      <c r="Z1835">
        <v>0</v>
      </c>
      <c r="AA1835">
        <v>33</v>
      </c>
      <c r="AB1835">
        <v>0</v>
      </c>
      <c r="AC1835">
        <v>1</v>
      </c>
      <c r="AD1835">
        <v>8</v>
      </c>
      <c r="AE1835">
        <v>0</v>
      </c>
      <c r="AF1835">
        <v>0</v>
      </c>
      <c r="AG1835">
        <v>0</v>
      </c>
      <c r="AH1835" t="s">
        <v>122</v>
      </c>
      <c r="AI1835" s="1">
        <v>44643.655729166669</v>
      </c>
      <c r="AJ1835">
        <v>59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8</v>
      </c>
      <c r="AQ1835">
        <v>0</v>
      </c>
      <c r="AR1835">
        <v>0</v>
      </c>
      <c r="AS1835">
        <v>0</v>
      </c>
      <c r="AT1835" t="s">
        <v>86</v>
      </c>
      <c r="AU1835" t="s">
        <v>86</v>
      </c>
      <c r="AV1835" t="s">
        <v>86</v>
      </c>
      <c r="AW1835" t="s">
        <v>86</v>
      </c>
      <c r="AX1835" t="s">
        <v>86</v>
      </c>
      <c r="AY1835" t="s">
        <v>86</v>
      </c>
      <c r="AZ1835" t="s">
        <v>86</v>
      </c>
      <c r="BA1835" t="s">
        <v>86</v>
      </c>
      <c r="BB1835" t="s">
        <v>86</v>
      </c>
      <c r="BC1835" t="s">
        <v>86</v>
      </c>
      <c r="BD1835" t="s">
        <v>86</v>
      </c>
      <c r="BE1835" t="s">
        <v>86</v>
      </c>
    </row>
    <row r="1836" spans="1:57" x14ac:dyDescent="0.45">
      <c r="A1836" t="s">
        <v>3933</v>
      </c>
      <c r="B1836" t="s">
        <v>77</v>
      </c>
      <c r="C1836" t="s">
        <v>3923</v>
      </c>
      <c r="D1836" t="s">
        <v>79</v>
      </c>
      <c r="E1836" s="2" t="str">
        <f t="shared" si="43"/>
        <v>FX220310340</v>
      </c>
      <c r="F1836" t="s">
        <v>80</v>
      </c>
      <c r="G1836" t="s">
        <v>80</v>
      </c>
      <c r="H1836" t="s">
        <v>81</v>
      </c>
      <c r="I1836" t="s">
        <v>3934</v>
      </c>
      <c r="J1836">
        <v>28</v>
      </c>
      <c r="K1836" t="s">
        <v>83</v>
      </c>
      <c r="L1836" t="s">
        <v>84</v>
      </c>
      <c r="M1836" t="s">
        <v>85</v>
      </c>
      <c r="N1836">
        <v>2</v>
      </c>
      <c r="O1836" s="1">
        <v>44643.645543981482</v>
      </c>
      <c r="P1836" s="1">
        <v>44643.656435185185</v>
      </c>
      <c r="Q1836">
        <v>730</v>
      </c>
      <c r="R1836">
        <v>211</v>
      </c>
      <c r="S1836" t="b">
        <v>0</v>
      </c>
      <c r="T1836" t="s">
        <v>86</v>
      </c>
      <c r="U1836" t="b">
        <v>0</v>
      </c>
      <c r="V1836" t="s">
        <v>1816</v>
      </c>
      <c r="W1836" s="1">
        <v>44643.649814814817</v>
      </c>
      <c r="X1836">
        <v>151</v>
      </c>
      <c r="Y1836">
        <v>21</v>
      </c>
      <c r="Z1836">
        <v>0</v>
      </c>
      <c r="AA1836">
        <v>21</v>
      </c>
      <c r="AB1836">
        <v>0</v>
      </c>
      <c r="AC1836">
        <v>0</v>
      </c>
      <c r="AD1836">
        <v>7</v>
      </c>
      <c r="AE1836">
        <v>0</v>
      </c>
      <c r="AF1836">
        <v>0</v>
      </c>
      <c r="AG1836">
        <v>0</v>
      </c>
      <c r="AH1836" t="s">
        <v>122</v>
      </c>
      <c r="AI1836" s="1">
        <v>44643.656435185185</v>
      </c>
      <c r="AJ1836">
        <v>60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7</v>
      </c>
      <c r="AQ1836">
        <v>0</v>
      </c>
      <c r="AR1836">
        <v>0</v>
      </c>
      <c r="AS1836">
        <v>0</v>
      </c>
      <c r="AT1836" t="s">
        <v>86</v>
      </c>
      <c r="AU1836" t="s">
        <v>86</v>
      </c>
      <c r="AV1836" t="s">
        <v>86</v>
      </c>
      <c r="AW1836" t="s">
        <v>86</v>
      </c>
      <c r="AX1836" t="s">
        <v>86</v>
      </c>
      <c r="AY1836" t="s">
        <v>86</v>
      </c>
      <c r="AZ1836" t="s">
        <v>86</v>
      </c>
      <c r="BA1836" t="s">
        <v>86</v>
      </c>
      <c r="BB1836" t="s">
        <v>86</v>
      </c>
      <c r="BC1836" t="s">
        <v>86</v>
      </c>
      <c r="BD1836" t="s">
        <v>86</v>
      </c>
      <c r="BE1836" t="s">
        <v>86</v>
      </c>
    </row>
    <row r="1837" spans="1:57" x14ac:dyDescent="0.45">
      <c r="A1837" t="s">
        <v>3935</v>
      </c>
      <c r="B1837" t="s">
        <v>77</v>
      </c>
      <c r="C1837" t="s">
        <v>3923</v>
      </c>
      <c r="D1837" t="s">
        <v>79</v>
      </c>
      <c r="E1837" s="2" t="str">
        <f t="shared" si="43"/>
        <v>FX220310340</v>
      </c>
      <c r="F1837" t="s">
        <v>80</v>
      </c>
      <c r="G1837" t="s">
        <v>80</v>
      </c>
      <c r="H1837" t="s">
        <v>81</v>
      </c>
      <c r="I1837" t="s">
        <v>3936</v>
      </c>
      <c r="J1837">
        <v>28</v>
      </c>
      <c r="K1837" t="s">
        <v>83</v>
      </c>
      <c r="L1837" t="s">
        <v>84</v>
      </c>
      <c r="M1837" t="s">
        <v>85</v>
      </c>
      <c r="N1837">
        <v>2</v>
      </c>
      <c r="O1837" s="1">
        <v>44643.645543981482</v>
      </c>
      <c r="P1837" s="1">
        <v>44643.657650462963</v>
      </c>
      <c r="Q1837">
        <v>524</v>
      </c>
      <c r="R1837">
        <v>522</v>
      </c>
      <c r="S1837" t="b">
        <v>0</v>
      </c>
      <c r="T1837" t="s">
        <v>86</v>
      </c>
      <c r="U1837" t="b">
        <v>0</v>
      </c>
      <c r="V1837" t="s">
        <v>1816</v>
      </c>
      <c r="W1837" s="1">
        <v>44643.654351851852</v>
      </c>
      <c r="X1837">
        <v>391</v>
      </c>
      <c r="Y1837">
        <v>21</v>
      </c>
      <c r="Z1837">
        <v>0</v>
      </c>
      <c r="AA1837">
        <v>21</v>
      </c>
      <c r="AB1837">
        <v>0</v>
      </c>
      <c r="AC1837">
        <v>18</v>
      </c>
      <c r="AD1837">
        <v>7</v>
      </c>
      <c r="AE1837">
        <v>0</v>
      </c>
      <c r="AF1837">
        <v>0</v>
      </c>
      <c r="AG1837">
        <v>0</v>
      </c>
      <c r="AH1837" t="s">
        <v>91</v>
      </c>
      <c r="AI1837" s="1">
        <v>44643.657650462963</v>
      </c>
      <c r="AJ1837">
        <v>131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7</v>
      </c>
      <c r="AQ1837">
        <v>0</v>
      </c>
      <c r="AR1837">
        <v>0</v>
      </c>
      <c r="AS1837">
        <v>0</v>
      </c>
      <c r="AT1837" t="s">
        <v>86</v>
      </c>
      <c r="AU1837" t="s">
        <v>86</v>
      </c>
      <c r="AV1837" t="s">
        <v>86</v>
      </c>
      <c r="AW1837" t="s">
        <v>86</v>
      </c>
      <c r="AX1837" t="s">
        <v>86</v>
      </c>
      <c r="AY1837" t="s">
        <v>86</v>
      </c>
      <c r="AZ1837" t="s">
        <v>86</v>
      </c>
      <c r="BA1837" t="s">
        <v>86</v>
      </c>
      <c r="BB1837" t="s">
        <v>86</v>
      </c>
      <c r="BC1837" t="s">
        <v>86</v>
      </c>
      <c r="BD1837" t="s">
        <v>86</v>
      </c>
      <c r="BE1837" t="s">
        <v>86</v>
      </c>
    </row>
    <row r="1838" spans="1:57" x14ac:dyDescent="0.45">
      <c r="A1838" t="s">
        <v>3937</v>
      </c>
      <c r="B1838" t="s">
        <v>77</v>
      </c>
      <c r="C1838" t="s">
        <v>3923</v>
      </c>
      <c r="D1838" t="s">
        <v>79</v>
      </c>
      <c r="E1838" s="2" t="str">
        <f t="shared" si="43"/>
        <v>FX220310340</v>
      </c>
      <c r="F1838" t="s">
        <v>80</v>
      </c>
      <c r="G1838" t="s">
        <v>80</v>
      </c>
      <c r="H1838" t="s">
        <v>81</v>
      </c>
      <c r="I1838" t="s">
        <v>3938</v>
      </c>
      <c r="J1838">
        <v>28</v>
      </c>
      <c r="K1838" t="s">
        <v>83</v>
      </c>
      <c r="L1838" t="s">
        <v>84</v>
      </c>
      <c r="M1838" t="s">
        <v>85</v>
      </c>
      <c r="N1838">
        <v>2</v>
      </c>
      <c r="O1838" s="1">
        <v>44643.645879629628</v>
      </c>
      <c r="P1838" s="1">
        <v>44643.657048611109</v>
      </c>
      <c r="Q1838">
        <v>689</v>
      </c>
      <c r="R1838">
        <v>276</v>
      </c>
      <c r="S1838" t="b">
        <v>0</v>
      </c>
      <c r="T1838" t="s">
        <v>86</v>
      </c>
      <c r="U1838" t="b">
        <v>0</v>
      </c>
      <c r="V1838" t="s">
        <v>815</v>
      </c>
      <c r="W1838" s="1">
        <v>44643.65247685185</v>
      </c>
      <c r="X1838">
        <v>224</v>
      </c>
      <c r="Y1838">
        <v>21</v>
      </c>
      <c r="Z1838">
        <v>0</v>
      </c>
      <c r="AA1838">
        <v>21</v>
      </c>
      <c r="AB1838">
        <v>0</v>
      </c>
      <c r="AC1838">
        <v>0</v>
      </c>
      <c r="AD1838">
        <v>7</v>
      </c>
      <c r="AE1838">
        <v>0</v>
      </c>
      <c r="AF1838">
        <v>0</v>
      </c>
      <c r="AG1838">
        <v>0</v>
      </c>
      <c r="AH1838" t="s">
        <v>122</v>
      </c>
      <c r="AI1838" s="1">
        <v>44643.657048611109</v>
      </c>
      <c r="AJ1838">
        <v>52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7</v>
      </c>
      <c r="AQ1838">
        <v>0</v>
      </c>
      <c r="AR1838">
        <v>0</v>
      </c>
      <c r="AS1838">
        <v>0</v>
      </c>
      <c r="AT1838" t="s">
        <v>86</v>
      </c>
      <c r="AU1838" t="s">
        <v>86</v>
      </c>
      <c r="AV1838" t="s">
        <v>86</v>
      </c>
      <c r="AW1838" t="s">
        <v>86</v>
      </c>
      <c r="AX1838" t="s">
        <v>86</v>
      </c>
      <c r="AY1838" t="s">
        <v>86</v>
      </c>
      <c r="AZ1838" t="s">
        <v>86</v>
      </c>
      <c r="BA1838" t="s">
        <v>86</v>
      </c>
      <c r="BB1838" t="s">
        <v>86</v>
      </c>
      <c r="BC1838" t="s">
        <v>86</v>
      </c>
      <c r="BD1838" t="s">
        <v>86</v>
      </c>
      <c r="BE1838" t="s">
        <v>86</v>
      </c>
    </row>
    <row r="1839" spans="1:57" x14ac:dyDescent="0.45">
      <c r="A1839" t="s">
        <v>3939</v>
      </c>
      <c r="B1839" t="s">
        <v>77</v>
      </c>
      <c r="C1839" t="s">
        <v>3940</v>
      </c>
      <c r="D1839" t="s">
        <v>79</v>
      </c>
      <c r="E1839" s="2" t="str">
        <f>HYPERLINK("capsilon://?command=openfolder&amp;siteaddress=FAM.docvelocity-na8.net&amp;folderid=FXCF31ABB3-EABC-1357-9992-0034331FF359","FX220310194")</f>
        <v>FX220310194</v>
      </c>
      <c r="F1839" t="s">
        <v>80</v>
      </c>
      <c r="G1839" t="s">
        <v>80</v>
      </c>
      <c r="H1839" t="s">
        <v>81</v>
      </c>
      <c r="I1839" t="s">
        <v>3941</v>
      </c>
      <c r="J1839">
        <v>974</v>
      </c>
      <c r="K1839" t="s">
        <v>83</v>
      </c>
      <c r="L1839" t="s">
        <v>84</v>
      </c>
      <c r="M1839" t="s">
        <v>85</v>
      </c>
      <c r="N1839">
        <v>1</v>
      </c>
      <c r="O1839" s="1">
        <v>44643.646921296298</v>
      </c>
      <c r="P1839" s="1">
        <v>44643.678506944445</v>
      </c>
      <c r="Q1839">
        <v>1219</v>
      </c>
      <c r="R1839">
        <v>1510</v>
      </c>
      <c r="S1839" t="b">
        <v>0</v>
      </c>
      <c r="T1839" t="s">
        <v>86</v>
      </c>
      <c r="U1839" t="b">
        <v>0</v>
      </c>
      <c r="V1839" t="s">
        <v>815</v>
      </c>
      <c r="W1839" s="1">
        <v>44643.678506944445</v>
      </c>
      <c r="X1839">
        <v>1246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974</v>
      </c>
      <c r="AE1839">
        <v>950</v>
      </c>
      <c r="AF1839">
        <v>0</v>
      </c>
      <c r="AG1839">
        <v>40</v>
      </c>
      <c r="AH1839" t="s">
        <v>86</v>
      </c>
      <c r="AI1839" t="s">
        <v>86</v>
      </c>
      <c r="AJ1839" t="s">
        <v>86</v>
      </c>
      <c r="AK1839" t="s">
        <v>86</v>
      </c>
      <c r="AL1839" t="s">
        <v>86</v>
      </c>
      <c r="AM1839" t="s">
        <v>86</v>
      </c>
      <c r="AN1839" t="s">
        <v>86</v>
      </c>
      <c r="AO1839" t="s">
        <v>86</v>
      </c>
      <c r="AP1839" t="s">
        <v>86</v>
      </c>
      <c r="AQ1839" t="s">
        <v>86</v>
      </c>
      <c r="AR1839" t="s">
        <v>86</v>
      </c>
      <c r="AS1839" t="s">
        <v>86</v>
      </c>
      <c r="AT1839" t="s">
        <v>86</v>
      </c>
      <c r="AU1839" t="s">
        <v>86</v>
      </c>
      <c r="AV1839" t="s">
        <v>86</v>
      </c>
      <c r="AW1839" t="s">
        <v>86</v>
      </c>
      <c r="AX1839" t="s">
        <v>86</v>
      </c>
      <c r="AY1839" t="s">
        <v>86</v>
      </c>
      <c r="AZ1839" t="s">
        <v>86</v>
      </c>
      <c r="BA1839" t="s">
        <v>86</v>
      </c>
      <c r="BB1839" t="s">
        <v>86</v>
      </c>
      <c r="BC1839" t="s">
        <v>86</v>
      </c>
      <c r="BD1839" t="s">
        <v>86</v>
      </c>
      <c r="BE1839" t="s">
        <v>86</v>
      </c>
    </row>
    <row r="1840" spans="1:57" x14ac:dyDescent="0.45">
      <c r="A1840" t="s">
        <v>3942</v>
      </c>
      <c r="B1840" t="s">
        <v>77</v>
      </c>
      <c r="C1840" t="s">
        <v>2830</v>
      </c>
      <c r="D1840" t="s">
        <v>79</v>
      </c>
      <c r="E1840" s="2" t="str">
        <f>HYPERLINK("capsilon://?command=openfolder&amp;siteaddress=FAM.docvelocity-na8.net&amp;folderid=FX948390E9-5A39-F78B-4E62-6145BC6AB1FB","FX22034781")</f>
        <v>FX22034781</v>
      </c>
      <c r="F1840" t="s">
        <v>80</v>
      </c>
      <c r="G1840" t="s">
        <v>80</v>
      </c>
      <c r="H1840" t="s">
        <v>81</v>
      </c>
      <c r="I1840" t="s">
        <v>3943</v>
      </c>
      <c r="J1840">
        <v>0</v>
      </c>
      <c r="K1840" t="s">
        <v>83</v>
      </c>
      <c r="L1840" t="s">
        <v>84</v>
      </c>
      <c r="M1840" t="s">
        <v>85</v>
      </c>
      <c r="N1840">
        <v>2</v>
      </c>
      <c r="O1840" s="1">
        <v>44643.660763888889</v>
      </c>
      <c r="P1840" s="1">
        <v>44643.781493055554</v>
      </c>
      <c r="Q1840">
        <v>9758</v>
      </c>
      <c r="R1840">
        <v>673</v>
      </c>
      <c r="S1840" t="b">
        <v>0</v>
      </c>
      <c r="T1840" t="s">
        <v>86</v>
      </c>
      <c r="U1840" t="b">
        <v>0</v>
      </c>
      <c r="V1840" t="s">
        <v>1787</v>
      </c>
      <c r="W1840" s="1">
        <v>44643.666134259256</v>
      </c>
      <c r="X1840">
        <v>448</v>
      </c>
      <c r="Y1840">
        <v>38</v>
      </c>
      <c r="Z1840">
        <v>0</v>
      </c>
      <c r="AA1840">
        <v>38</v>
      </c>
      <c r="AB1840">
        <v>0</v>
      </c>
      <c r="AC1840">
        <v>14</v>
      </c>
      <c r="AD1840">
        <v>-38</v>
      </c>
      <c r="AE1840">
        <v>0</v>
      </c>
      <c r="AF1840">
        <v>0</v>
      </c>
      <c r="AG1840">
        <v>0</v>
      </c>
      <c r="AH1840" t="s">
        <v>106</v>
      </c>
      <c r="AI1840" s="1">
        <v>44643.781493055554</v>
      </c>
      <c r="AJ1840">
        <v>225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-38</v>
      </c>
      <c r="AQ1840">
        <v>0</v>
      </c>
      <c r="AR1840">
        <v>0</v>
      </c>
      <c r="AS1840">
        <v>0</v>
      </c>
      <c r="AT1840" t="s">
        <v>86</v>
      </c>
      <c r="AU1840" t="s">
        <v>86</v>
      </c>
      <c r="AV1840" t="s">
        <v>86</v>
      </c>
      <c r="AW1840" t="s">
        <v>86</v>
      </c>
      <c r="AX1840" t="s">
        <v>86</v>
      </c>
      <c r="AY1840" t="s">
        <v>86</v>
      </c>
      <c r="AZ1840" t="s">
        <v>86</v>
      </c>
      <c r="BA1840" t="s">
        <v>86</v>
      </c>
      <c r="BB1840" t="s">
        <v>86</v>
      </c>
      <c r="BC1840" t="s">
        <v>86</v>
      </c>
      <c r="BD1840" t="s">
        <v>86</v>
      </c>
      <c r="BE1840" t="s">
        <v>86</v>
      </c>
    </row>
    <row r="1841" spans="1:57" x14ac:dyDescent="0.45">
      <c r="A1841" t="s">
        <v>3944</v>
      </c>
      <c r="B1841" t="s">
        <v>77</v>
      </c>
      <c r="C1841" t="s">
        <v>3736</v>
      </c>
      <c r="D1841" t="s">
        <v>79</v>
      </c>
      <c r="E1841" s="2" t="str">
        <f>HYPERLINK("capsilon://?command=openfolder&amp;siteaddress=FAM.docvelocity-na8.net&amp;folderid=FX38647E32-C02A-63BA-84CD-7E9A07067D44","FX22039575")</f>
        <v>FX22039575</v>
      </c>
      <c r="F1841" t="s">
        <v>80</v>
      </c>
      <c r="G1841" t="s">
        <v>80</v>
      </c>
      <c r="H1841" t="s">
        <v>81</v>
      </c>
      <c r="I1841" t="s">
        <v>3945</v>
      </c>
      <c r="J1841">
        <v>0</v>
      </c>
      <c r="K1841" t="s">
        <v>83</v>
      </c>
      <c r="L1841" t="s">
        <v>84</v>
      </c>
      <c r="M1841" t="s">
        <v>85</v>
      </c>
      <c r="N1841">
        <v>2</v>
      </c>
      <c r="O1841" s="1">
        <v>44643.665775462963</v>
      </c>
      <c r="P1841" s="1">
        <v>44643.779305555552</v>
      </c>
      <c r="Q1841">
        <v>9611</v>
      </c>
      <c r="R1841">
        <v>198</v>
      </c>
      <c r="S1841" t="b">
        <v>0</v>
      </c>
      <c r="T1841" t="s">
        <v>86</v>
      </c>
      <c r="U1841" t="b">
        <v>0</v>
      </c>
      <c r="V1841" t="s">
        <v>1797</v>
      </c>
      <c r="W1841" s="1">
        <v>44643.667881944442</v>
      </c>
      <c r="X1841">
        <v>121</v>
      </c>
      <c r="Y1841">
        <v>9</v>
      </c>
      <c r="Z1841">
        <v>0</v>
      </c>
      <c r="AA1841">
        <v>9</v>
      </c>
      <c r="AB1841">
        <v>0</v>
      </c>
      <c r="AC1841">
        <v>3</v>
      </c>
      <c r="AD1841">
        <v>-9</v>
      </c>
      <c r="AE1841">
        <v>0</v>
      </c>
      <c r="AF1841">
        <v>0</v>
      </c>
      <c r="AG1841">
        <v>0</v>
      </c>
      <c r="AH1841" t="s">
        <v>122</v>
      </c>
      <c r="AI1841" s="1">
        <v>44643.779305555552</v>
      </c>
      <c r="AJ1841">
        <v>25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-9</v>
      </c>
      <c r="AQ1841">
        <v>0</v>
      </c>
      <c r="AR1841">
        <v>0</v>
      </c>
      <c r="AS1841">
        <v>0</v>
      </c>
      <c r="AT1841" t="s">
        <v>86</v>
      </c>
      <c r="AU1841" t="s">
        <v>86</v>
      </c>
      <c r="AV1841" t="s">
        <v>86</v>
      </c>
      <c r="AW1841" t="s">
        <v>86</v>
      </c>
      <c r="AX1841" t="s">
        <v>86</v>
      </c>
      <c r="AY1841" t="s">
        <v>86</v>
      </c>
      <c r="AZ1841" t="s">
        <v>86</v>
      </c>
      <c r="BA1841" t="s">
        <v>86</v>
      </c>
      <c r="BB1841" t="s">
        <v>86</v>
      </c>
      <c r="BC1841" t="s">
        <v>86</v>
      </c>
      <c r="BD1841" t="s">
        <v>86</v>
      </c>
      <c r="BE1841" t="s">
        <v>86</v>
      </c>
    </row>
    <row r="1842" spans="1:57" x14ac:dyDescent="0.45">
      <c r="A1842" t="s">
        <v>3946</v>
      </c>
      <c r="B1842" t="s">
        <v>77</v>
      </c>
      <c r="C1842" t="s">
        <v>3774</v>
      </c>
      <c r="D1842" t="s">
        <v>79</v>
      </c>
      <c r="E1842" s="2" t="str">
        <f>HYPERLINK("capsilon://?command=openfolder&amp;siteaddress=FAM.docvelocity-na8.net&amp;folderid=FX46ACCEDD-5232-72D6-24E3-45DAE5F07F4D","FX220310185")</f>
        <v>FX220310185</v>
      </c>
      <c r="F1842" t="s">
        <v>80</v>
      </c>
      <c r="G1842" t="s">
        <v>80</v>
      </c>
      <c r="H1842" t="s">
        <v>81</v>
      </c>
      <c r="I1842" t="s">
        <v>3947</v>
      </c>
      <c r="J1842">
        <v>0</v>
      </c>
      <c r="K1842" t="s">
        <v>83</v>
      </c>
      <c r="L1842" t="s">
        <v>84</v>
      </c>
      <c r="M1842" t="s">
        <v>85</v>
      </c>
      <c r="N1842">
        <v>2</v>
      </c>
      <c r="O1842" s="1">
        <v>44643.671215277776</v>
      </c>
      <c r="P1842" s="1">
        <v>44643.779641203706</v>
      </c>
      <c r="Q1842">
        <v>9223</v>
      </c>
      <c r="R1842">
        <v>145</v>
      </c>
      <c r="S1842" t="b">
        <v>0</v>
      </c>
      <c r="T1842" t="s">
        <v>86</v>
      </c>
      <c r="U1842" t="b">
        <v>0</v>
      </c>
      <c r="V1842" t="s">
        <v>1900</v>
      </c>
      <c r="W1842" s="1">
        <v>44643.672638888886</v>
      </c>
      <c r="X1842">
        <v>108</v>
      </c>
      <c r="Y1842">
        <v>9</v>
      </c>
      <c r="Z1842">
        <v>0</v>
      </c>
      <c r="AA1842">
        <v>9</v>
      </c>
      <c r="AB1842">
        <v>0</v>
      </c>
      <c r="AC1842">
        <v>3</v>
      </c>
      <c r="AD1842">
        <v>-9</v>
      </c>
      <c r="AE1842">
        <v>0</v>
      </c>
      <c r="AF1842">
        <v>0</v>
      </c>
      <c r="AG1842">
        <v>0</v>
      </c>
      <c r="AH1842" t="s">
        <v>122</v>
      </c>
      <c r="AI1842" s="1">
        <v>44643.779641203706</v>
      </c>
      <c r="AJ1842">
        <v>28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-9</v>
      </c>
      <c r="AQ1842">
        <v>0</v>
      </c>
      <c r="AR1842">
        <v>0</v>
      </c>
      <c r="AS1842">
        <v>0</v>
      </c>
      <c r="AT1842" t="s">
        <v>86</v>
      </c>
      <c r="AU1842" t="s">
        <v>86</v>
      </c>
      <c r="AV1842" t="s">
        <v>86</v>
      </c>
      <c r="AW1842" t="s">
        <v>86</v>
      </c>
      <c r="AX1842" t="s">
        <v>86</v>
      </c>
      <c r="AY1842" t="s">
        <v>86</v>
      </c>
      <c r="AZ1842" t="s">
        <v>86</v>
      </c>
      <c r="BA1842" t="s">
        <v>86</v>
      </c>
      <c r="BB1842" t="s">
        <v>86</v>
      </c>
      <c r="BC1842" t="s">
        <v>86</v>
      </c>
      <c r="BD1842" t="s">
        <v>86</v>
      </c>
      <c r="BE1842" t="s">
        <v>86</v>
      </c>
    </row>
    <row r="1843" spans="1:57" x14ac:dyDescent="0.45">
      <c r="A1843" t="s">
        <v>3948</v>
      </c>
      <c r="B1843" t="s">
        <v>77</v>
      </c>
      <c r="C1843" t="s">
        <v>3774</v>
      </c>
      <c r="D1843" t="s">
        <v>79</v>
      </c>
      <c r="E1843" s="2" t="str">
        <f>HYPERLINK("capsilon://?command=openfolder&amp;siteaddress=FAM.docvelocity-na8.net&amp;folderid=FX46ACCEDD-5232-72D6-24E3-45DAE5F07F4D","FX220310185")</f>
        <v>FX220310185</v>
      </c>
      <c r="F1843" t="s">
        <v>80</v>
      </c>
      <c r="G1843" t="s">
        <v>80</v>
      </c>
      <c r="H1843" t="s">
        <v>81</v>
      </c>
      <c r="I1843" t="s">
        <v>3949</v>
      </c>
      <c r="J1843">
        <v>0</v>
      </c>
      <c r="K1843" t="s">
        <v>83</v>
      </c>
      <c r="L1843" t="s">
        <v>84</v>
      </c>
      <c r="M1843" t="s">
        <v>85</v>
      </c>
      <c r="N1843">
        <v>2</v>
      </c>
      <c r="O1843" s="1">
        <v>44643.676412037035</v>
      </c>
      <c r="P1843" s="1">
        <v>44643.78020833333</v>
      </c>
      <c r="Q1843">
        <v>8792</v>
      </c>
      <c r="R1843">
        <v>176</v>
      </c>
      <c r="S1843" t="b">
        <v>0</v>
      </c>
      <c r="T1843" t="s">
        <v>86</v>
      </c>
      <c r="U1843" t="b">
        <v>0</v>
      </c>
      <c r="V1843" t="s">
        <v>1787</v>
      </c>
      <c r="W1843" s="1">
        <v>44643.678124999999</v>
      </c>
      <c r="X1843">
        <v>117</v>
      </c>
      <c r="Y1843">
        <v>9</v>
      </c>
      <c r="Z1843">
        <v>0</v>
      </c>
      <c r="AA1843">
        <v>9</v>
      </c>
      <c r="AB1843">
        <v>0</v>
      </c>
      <c r="AC1843">
        <v>1</v>
      </c>
      <c r="AD1843">
        <v>-9</v>
      </c>
      <c r="AE1843">
        <v>0</v>
      </c>
      <c r="AF1843">
        <v>0</v>
      </c>
      <c r="AG1843">
        <v>0</v>
      </c>
      <c r="AH1843" t="s">
        <v>122</v>
      </c>
      <c r="AI1843" s="1">
        <v>44643.78020833333</v>
      </c>
      <c r="AJ1843">
        <v>49</v>
      </c>
      <c r="AK1843">
        <v>2</v>
      </c>
      <c r="AL1843">
        <v>0</v>
      </c>
      <c r="AM1843">
        <v>2</v>
      </c>
      <c r="AN1843">
        <v>0</v>
      </c>
      <c r="AO1843">
        <v>1</v>
      </c>
      <c r="AP1843">
        <v>-11</v>
      </c>
      <c r="AQ1843">
        <v>0</v>
      </c>
      <c r="AR1843">
        <v>0</v>
      </c>
      <c r="AS1843">
        <v>0</v>
      </c>
      <c r="AT1843" t="s">
        <v>86</v>
      </c>
      <c r="AU1843" t="s">
        <v>86</v>
      </c>
      <c r="AV1843" t="s">
        <v>86</v>
      </c>
      <c r="AW1843" t="s">
        <v>86</v>
      </c>
      <c r="AX1843" t="s">
        <v>86</v>
      </c>
      <c r="AY1843" t="s">
        <v>86</v>
      </c>
      <c r="AZ1843" t="s">
        <v>86</v>
      </c>
      <c r="BA1843" t="s">
        <v>86</v>
      </c>
      <c r="BB1843" t="s">
        <v>86</v>
      </c>
      <c r="BC1843" t="s">
        <v>86</v>
      </c>
      <c r="BD1843" t="s">
        <v>86</v>
      </c>
      <c r="BE1843" t="s">
        <v>86</v>
      </c>
    </row>
    <row r="1844" spans="1:57" x14ac:dyDescent="0.45">
      <c r="A1844" t="s">
        <v>3950</v>
      </c>
      <c r="B1844" t="s">
        <v>77</v>
      </c>
      <c r="C1844" t="s">
        <v>3940</v>
      </c>
      <c r="D1844" t="s">
        <v>79</v>
      </c>
      <c r="E1844" s="2" t="str">
        <f>HYPERLINK("capsilon://?command=openfolder&amp;siteaddress=FAM.docvelocity-na8.net&amp;folderid=FXCF31ABB3-EABC-1357-9992-0034331FF359","FX220310194")</f>
        <v>FX220310194</v>
      </c>
      <c r="F1844" t="s">
        <v>80</v>
      </c>
      <c r="G1844" t="s">
        <v>80</v>
      </c>
      <c r="H1844" t="s">
        <v>81</v>
      </c>
      <c r="I1844" t="s">
        <v>3941</v>
      </c>
      <c r="J1844">
        <v>1870</v>
      </c>
      <c r="K1844" t="s">
        <v>83</v>
      </c>
      <c r="L1844" t="s">
        <v>84</v>
      </c>
      <c r="M1844" t="s">
        <v>85</v>
      </c>
      <c r="N1844">
        <v>2</v>
      </c>
      <c r="O1844" s="1">
        <v>44643.680081018516</v>
      </c>
      <c r="P1844" s="1">
        <v>44643.749282407407</v>
      </c>
      <c r="Q1844">
        <v>3321</v>
      </c>
      <c r="R1844">
        <v>2658</v>
      </c>
      <c r="S1844" t="b">
        <v>0</v>
      </c>
      <c r="T1844" t="s">
        <v>86</v>
      </c>
      <c r="U1844" t="b">
        <v>1</v>
      </c>
      <c r="V1844" t="s">
        <v>1787</v>
      </c>
      <c r="W1844" s="1">
        <v>44643.706319444442</v>
      </c>
      <c r="X1844">
        <v>2131</v>
      </c>
      <c r="Y1844">
        <v>166</v>
      </c>
      <c r="Z1844">
        <v>0</v>
      </c>
      <c r="AA1844">
        <v>166</v>
      </c>
      <c r="AB1844">
        <v>4455</v>
      </c>
      <c r="AC1844">
        <v>67</v>
      </c>
      <c r="AD1844">
        <v>1704</v>
      </c>
      <c r="AE1844">
        <v>0</v>
      </c>
      <c r="AF1844">
        <v>0</v>
      </c>
      <c r="AG1844">
        <v>0</v>
      </c>
      <c r="AH1844" t="s">
        <v>122</v>
      </c>
      <c r="AI1844" s="1">
        <v>44643.749282407407</v>
      </c>
      <c r="AJ1844">
        <v>441</v>
      </c>
      <c r="AK1844">
        <v>12</v>
      </c>
      <c r="AL1844">
        <v>0</v>
      </c>
      <c r="AM1844">
        <v>12</v>
      </c>
      <c r="AN1844">
        <v>1485</v>
      </c>
      <c r="AO1844">
        <v>11</v>
      </c>
      <c r="AP1844">
        <v>1692</v>
      </c>
      <c r="AQ1844">
        <v>0</v>
      </c>
      <c r="AR1844">
        <v>0</v>
      </c>
      <c r="AS1844">
        <v>0</v>
      </c>
      <c r="AT1844" t="s">
        <v>86</v>
      </c>
      <c r="AU1844" t="s">
        <v>86</v>
      </c>
      <c r="AV1844" t="s">
        <v>86</v>
      </c>
      <c r="AW1844" t="s">
        <v>86</v>
      </c>
      <c r="AX1844" t="s">
        <v>86</v>
      </c>
      <c r="AY1844" t="s">
        <v>86</v>
      </c>
      <c r="AZ1844" t="s">
        <v>86</v>
      </c>
      <c r="BA1844" t="s">
        <v>86</v>
      </c>
      <c r="BB1844" t="s">
        <v>86</v>
      </c>
      <c r="BC1844" t="s">
        <v>86</v>
      </c>
      <c r="BD1844" t="s">
        <v>86</v>
      </c>
      <c r="BE1844" t="s">
        <v>86</v>
      </c>
    </row>
    <row r="1845" spans="1:57" x14ac:dyDescent="0.45">
      <c r="A1845" t="s">
        <v>3951</v>
      </c>
      <c r="B1845" t="s">
        <v>77</v>
      </c>
      <c r="C1845" t="s">
        <v>3843</v>
      </c>
      <c r="D1845" t="s">
        <v>79</v>
      </c>
      <c r="E1845" s="2" t="str">
        <f>HYPERLINK("capsilon://?command=openfolder&amp;siteaddress=FAM.docvelocity-na8.net&amp;folderid=FXEDCC86DF-3821-B83B-5C95-03ED802D6CC5","FX22039875")</f>
        <v>FX22039875</v>
      </c>
      <c r="F1845" t="s">
        <v>80</v>
      </c>
      <c r="G1845" t="s">
        <v>80</v>
      </c>
      <c r="H1845" t="s">
        <v>81</v>
      </c>
      <c r="I1845" t="s">
        <v>3952</v>
      </c>
      <c r="J1845">
        <v>0</v>
      </c>
      <c r="K1845" t="s">
        <v>83</v>
      </c>
      <c r="L1845" t="s">
        <v>84</v>
      </c>
      <c r="M1845" t="s">
        <v>85</v>
      </c>
      <c r="N1845">
        <v>2</v>
      </c>
      <c r="O1845" s="1">
        <v>44643.693506944444</v>
      </c>
      <c r="P1845" s="1">
        <v>44643.780752314815</v>
      </c>
      <c r="Q1845">
        <v>7238</v>
      </c>
      <c r="R1845">
        <v>300</v>
      </c>
      <c r="S1845" t="b">
        <v>0</v>
      </c>
      <c r="T1845" t="s">
        <v>86</v>
      </c>
      <c r="U1845" t="b">
        <v>0</v>
      </c>
      <c r="V1845" t="s">
        <v>3652</v>
      </c>
      <c r="W1845" s="1">
        <v>44643.69798611111</v>
      </c>
      <c r="X1845">
        <v>179</v>
      </c>
      <c r="Y1845">
        <v>9</v>
      </c>
      <c r="Z1845">
        <v>0</v>
      </c>
      <c r="AA1845">
        <v>9</v>
      </c>
      <c r="AB1845">
        <v>0</v>
      </c>
      <c r="AC1845">
        <v>1</v>
      </c>
      <c r="AD1845">
        <v>-9</v>
      </c>
      <c r="AE1845">
        <v>0</v>
      </c>
      <c r="AF1845">
        <v>0</v>
      </c>
      <c r="AG1845">
        <v>0</v>
      </c>
      <c r="AH1845" t="s">
        <v>207</v>
      </c>
      <c r="AI1845" s="1">
        <v>44643.780752314815</v>
      </c>
      <c r="AJ1845">
        <v>78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-9</v>
      </c>
      <c r="AQ1845">
        <v>0</v>
      </c>
      <c r="AR1845">
        <v>0</v>
      </c>
      <c r="AS1845">
        <v>0</v>
      </c>
      <c r="AT1845" t="s">
        <v>86</v>
      </c>
      <c r="AU1845" t="s">
        <v>86</v>
      </c>
      <c r="AV1845" t="s">
        <v>86</v>
      </c>
      <c r="AW1845" t="s">
        <v>86</v>
      </c>
      <c r="AX1845" t="s">
        <v>86</v>
      </c>
      <c r="AY1845" t="s">
        <v>86</v>
      </c>
      <c r="AZ1845" t="s">
        <v>86</v>
      </c>
      <c r="BA1845" t="s">
        <v>86</v>
      </c>
      <c r="BB1845" t="s">
        <v>86</v>
      </c>
      <c r="BC1845" t="s">
        <v>86</v>
      </c>
      <c r="BD1845" t="s">
        <v>86</v>
      </c>
      <c r="BE1845" t="s">
        <v>86</v>
      </c>
    </row>
    <row r="1846" spans="1:57" x14ac:dyDescent="0.45">
      <c r="A1846" t="s">
        <v>3953</v>
      </c>
      <c r="B1846" t="s">
        <v>77</v>
      </c>
      <c r="C1846" t="s">
        <v>3954</v>
      </c>
      <c r="D1846" t="s">
        <v>79</v>
      </c>
      <c r="E1846" s="2" t="str">
        <f>HYPERLINK("capsilon://?command=openfolder&amp;siteaddress=FAM.docvelocity-na8.net&amp;folderid=FX7E2A1AD0-875F-8D18-CC65-16E48E63F6F5","FX22039945")</f>
        <v>FX22039945</v>
      </c>
      <c r="F1846" t="s">
        <v>80</v>
      </c>
      <c r="G1846" t="s">
        <v>80</v>
      </c>
      <c r="H1846" t="s">
        <v>81</v>
      </c>
      <c r="I1846" t="s">
        <v>3955</v>
      </c>
      <c r="J1846">
        <v>124</v>
      </c>
      <c r="K1846" t="s">
        <v>83</v>
      </c>
      <c r="L1846" t="s">
        <v>84</v>
      </c>
      <c r="M1846" t="s">
        <v>85</v>
      </c>
      <c r="N1846">
        <v>1</v>
      </c>
      <c r="O1846" s="1">
        <v>44643.704467592594</v>
      </c>
      <c r="P1846" s="1">
        <v>44643.714965277781</v>
      </c>
      <c r="Q1846">
        <v>183</v>
      </c>
      <c r="R1846">
        <v>724</v>
      </c>
      <c r="S1846" t="b">
        <v>0</v>
      </c>
      <c r="T1846" t="s">
        <v>86</v>
      </c>
      <c r="U1846" t="b">
        <v>0</v>
      </c>
      <c r="V1846" t="s">
        <v>815</v>
      </c>
      <c r="W1846" s="1">
        <v>44643.714965277781</v>
      </c>
      <c r="X1846">
        <v>139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124</v>
      </c>
      <c r="AE1846">
        <v>112</v>
      </c>
      <c r="AF1846">
        <v>0</v>
      </c>
      <c r="AG1846">
        <v>5</v>
      </c>
      <c r="AH1846" t="s">
        <v>86</v>
      </c>
      <c r="AI1846" t="s">
        <v>86</v>
      </c>
      <c r="AJ1846" t="s">
        <v>86</v>
      </c>
      <c r="AK1846" t="s">
        <v>86</v>
      </c>
      <c r="AL1846" t="s">
        <v>86</v>
      </c>
      <c r="AM1846" t="s">
        <v>86</v>
      </c>
      <c r="AN1846" t="s">
        <v>86</v>
      </c>
      <c r="AO1846" t="s">
        <v>86</v>
      </c>
      <c r="AP1846" t="s">
        <v>86</v>
      </c>
      <c r="AQ1846" t="s">
        <v>86</v>
      </c>
      <c r="AR1846" t="s">
        <v>86</v>
      </c>
      <c r="AS1846" t="s">
        <v>86</v>
      </c>
      <c r="AT1846" t="s">
        <v>86</v>
      </c>
      <c r="AU1846" t="s">
        <v>86</v>
      </c>
      <c r="AV1846" t="s">
        <v>86</v>
      </c>
      <c r="AW1846" t="s">
        <v>86</v>
      </c>
      <c r="AX1846" t="s">
        <v>86</v>
      </c>
      <c r="AY1846" t="s">
        <v>86</v>
      </c>
      <c r="AZ1846" t="s">
        <v>86</v>
      </c>
      <c r="BA1846" t="s">
        <v>86</v>
      </c>
      <c r="BB1846" t="s">
        <v>86</v>
      </c>
      <c r="BC1846" t="s">
        <v>86</v>
      </c>
      <c r="BD1846" t="s">
        <v>86</v>
      </c>
      <c r="BE1846" t="s">
        <v>86</v>
      </c>
    </row>
    <row r="1847" spans="1:57" x14ac:dyDescent="0.45">
      <c r="A1847" t="s">
        <v>3956</v>
      </c>
      <c r="B1847" t="s">
        <v>77</v>
      </c>
      <c r="C1847" t="s">
        <v>3957</v>
      </c>
      <c r="D1847" t="s">
        <v>79</v>
      </c>
      <c r="E1847" s="2" t="str">
        <f>HYPERLINK("capsilon://?command=openfolder&amp;siteaddress=FAM.docvelocity-na8.net&amp;folderid=FX1610557D-AC22-F765-1A6D-FF266B57DA6C","FX22038098")</f>
        <v>FX22038098</v>
      </c>
      <c r="F1847" t="s">
        <v>80</v>
      </c>
      <c r="G1847" t="s">
        <v>80</v>
      </c>
      <c r="H1847" t="s">
        <v>81</v>
      </c>
      <c r="I1847" t="s">
        <v>3958</v>
      </c>
      <c r="J1847">
        <v>201</v>
      </c>
      <c r="K1847" t="s">
        <v>83</v>
      </c>
      <c r="L1847" t="s">
        <v>84</v>
      </c>
      <c r="M1847" t="s">
        <v>85</v>
      </c>
      <c r="N1847">
        <v>1</v>
      </c>
      <c r="O1847" s="1">
        <v>44643.705092592594</v>
      </c>
      <c r="P1847" s="1">
        <v>44643.716932870368</v>
      </c>
      <c r="Q1847">
        <v>637</v>
      </c>
      <c r="R1847">
        <v>386</v>
      </c>
      <c r="S1847" t="b">
        <v>0</v>
      </c>
      <c r="T1847" t="s">
        <v>86</v>
      </c>
      <c r="U1847" t="b">
        <v>0</v>
      </c>
      <c r="V1847" t="s">
        <v>815</v>
      </c>
      <c r="W1847" s="1">
        <v>44643.716932870368</v>
      </c>
      <c r="X1847">
        <v>169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201</v>
      </c>
      <c r="AE1847">
        <v>189</v>
      </c>
      <c r="AF1847">
        <v>0</v>
      </c>
      <c r="AG1847">
        <v>3</v>
      </c>
      <c r="AH1847" t="s">
        <v>86</v>
      </c>
      <c r="AI1847" t="s">
        <v>86</v>
      </c>
      <c r="AJ1847" t="s">
        <v>86</v>
      </c>
      <c r="AK1847" t="s">
        <v>86</v>
      </c>
      <c r="AL1847" t="s">
        <v>86</v>
      </c>
      <c r="AM1847" t="s">
        <v>86</v>
      </c>
      <c r="AN1847" t="s">
        <v>86</v>
      </c>
      <c r="AO1847" t="s">
        <v>86</v>
      </c>
      <c r="AP1847" t="s">
        <v>86</v>
      </c>
      <c r="AQ1847" t="s">
        <v>86</v>
      </c>
      <c r="AR1847" t="s">
        <v>86</v>
      </c>
      <c r="AS1847" t="s">
        <v>86</v>
      </c>
      <c r="AT1847" t="s">
        <v>86</v>
      </c>
      <c r="AU1847" t="s">
        <v>86</v>
      </c>
      <c r="AV1847" t="s">
        <v>86</v>
      </c>
      <c r="AW1847" t="s">
        <v>86</v>
      </c>
      <c r="AX1847" t="s">
        <v>86</v>
      </c>
      <c r="AY1847" t="s">
        <v>86</v>
      </c>
      <c r="AZ1847" t="s">
        <v>86</v>
      </c>
      <c r="BA1847" t="s">
        <v>86</v>
      </c>
      <c r="BB1847" t="s">
        <v>86</v>
      </c>
      <c r="BC1847" t="s">
        <v>86</v>
      </c>
      <c r="BD1847" t="s">
        <v>86</v>
      </c>
      <c r="BE1847" t="s">
        <v>86</v>
      </c>
    </row>
    <row r="1848" spans="1:57" x14ac:dyDescent="0.45">
      <c r="A1848" t="s">
        <v>3959</v>
      </c>
      <c r="B1848" t="s">
        <v>77</v>
      </c>
      <c r="C1848" t="s">
        <v>3960</v>
      </c>
      <c r="D1848" t="s">
        <v>79</v>
      </c>
      <c r="E1848" s="2" t="str">
        <f>HYPERLINK("capsilon://?command=openfolder&amp;siteaddress=FAM.docvelocity-na8.net&amp;folderid=FX4F78B596-7BD2-D5BE-0DD7-C258AC7FE6BB","FX220310630")</f>
        <v>FX220310630</v>
      </c>
      <c r="F1848" t="s">
        <v>80</v>
      </c>
      <c r="G1848" t="s">
        <v>80</v>
      </c>
      <c r="H1848" t="s">
        <v>81</v>
      </c>
      <c r="I1848" t="s">
        <v>3961</v>
      </c>
      <c r="J1848">
        <v>183</v>
      </c>
      <c r="K1848" t="s">
        <v>83</v>
      </c>
      <c r="L1848" t="s">
        <v>84</v>
      </c>
      <c r="M1848" t="s">
        <v>85</v>
      </c>
      <c r="N1848">
        <v>1</v>
      </c>
      <c r="O1848" s="1">
        <v>44643.712546296294</v>
      </c>
      <c r="P1848" s="1">
        <v>44643.726527777777</v>
      </c>
      <c r="Q1848">
        <v>440</v>
      </c>
      <c r="R1848">
        <v>768</v>
      </c>
      <c r="S1848" t="b">
        <v>0</v>
      </c>
      <c r="T1848" t="s">
        <v>86</v>
      </c>
      <c r="U1848" t="b">
        <v>0</v>
      </c>
      <c r="V1848" t="s">
        <v>815</v>
      </c>
      <c r="W1848" s="1">
        <v>44643.726527777777</v>
      </c>
      <c r="X1848">
        <v>690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183</v>
      </c>
      <c r="AE1848">
        <v>171</v>
      </c>
      <c r="AF1848">
        <v>0</v>
      </c>
      <c r="AG1848">
        <v>8</v>
      </c>
      <c r="AH1848" t="s">
        <v>86</v>
      </c>
      <c r="AI1848" t="s">
        <v>86</v>
      </c>
      <c r="AJ1848" t="s">
        <v>86</v>
      </c>
      <c r="AK1848" t="s">
        <v>86</v>
      </c>
      <c r="AL1848" t="s">
        <v>86</v>
      </c>
      <c r="AM1848" t="s">
        <v>86</v>
      </c>
      <c r="AN1848" t="s">
        <v>86</v>
      </c>
      <c r="AO1848" t="s">
        <v>86</v>
      </c>
      <c r="AP1848" t="s">
        <v>86</v>
      </c>
      <c r="AQ1848" t="s">
        <v>86</v>
      </c>
      <c r="AR1848" t="s">
        <v>86</v>
      </c>
      <c r="AS1848" t="s">
        <v>86</v>
      </c>
      <c r="AT1848" t="s">
        <v>86</v>
      </c>
      <c r="AU1848" t="s">
        <v>86</v>
      </c>
      <c r="AV1848" t="s">
        <v>86</v>
      </c>
      <c r="AW1848" t="s">
        <v>86</v>
      </c>
      <c r="AX1848" t="s">
        <v>86</v>
      </c>
      <c r="AY1848" t="s">
        <v>86</v>
      </c>
      <c r="AZ1848" t="s">
        <v>86</v>
      </c>
      <c r="BA1848" t="s">
        <v>86</v>
      </c>
      <c r="BB1848" t="s">
        <v>86</v>
      </c>
      <c r="BC1848" t="s">
        <v>86</v>
      </c>
      <c r="BD1848" t="s">
        <v>86</v>
      </c>
      <c r="BE1848" t="s">
        <v>86</v>
      </c>
    </row>
    <row r="1849" spans="1:57" x14ac:dyDescent="0.45">
      <c r="A1849" t="s">
        <v>3962</v>
      </c>
      <c r="B1849" t="s">
        <v>77</v>
      </c>
      <c r="C1849" t="s">
        <v>3963</v>
      </c>
      <c r="D1849" t="s">
        <v>79</v>
      </c>
      <c r="E1849" s="2" t="str">
        <f>HYPERLINK("capsilon://?command=openfolder&amp;siteaddress=FAM.docvelocity-na8.net&amp;folderid=FXC2A7C9D1-3A7E-315E-DA59-BB3BAA1AEF7D","FX220310597")</f>
        <v>FX220310597</v>
      </c>
      <c r="F1849" t="s">
        <v>80</v>
      </c>
      <c r="G1849" t="s">
        <v>80</v>
      </c>
      <c r="H1849" t="s">
        <v>81</v>
      </c>
      <c r="I1849" t="s">
        <v>3964</v>
      </c>
      <c r="J1849">
        <v>117</v>
      </c>
      <c r="K1849" t="s">
        <v>83</v>
      </c>
      <c r="L1849" t="s">
        <v>84</v>
      </c>
      <c r="M1849" t="s">
        <v>85</v>
      </c>
      <c r="N1849">
        <v>1</v>
      </c>
      <c r="O1849" s="1">
        <v>44643.713622685187</v>
      </c>
      <c r="P1849" s="1">
        <v>44643.71837962963</v>
      </c>
      <c r="Q1849">
        <v>266</v>
      </c>
      <c r="R1849">
        <v>145</v>
      </c>
      <c r="S1849" t="b">
        <v>0</v>
      </c>
      <c r="T1849" t="s">
        <v>86</v>
      </c>
      <c r="U1849" t="b">
        <v>0</v>
      </c>
      <c r="V1849" t="s">
        <v>815</v>
      </c>
      <c r="W1849" s="1">
        <v>44643.71837962963</v>
      </c>
      <c r="X1849">
        <v>124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117</v>
      </c>
      <c r="AE1849">
        <v>105</v>
      </c>
      <c r="AF1849">
        <v>0</v>
      </c>
      <c r="AG1849">
        <v>4</v>
      </c>
      <c r="AH1849" t="s">
        <v>86</v>
      </c>
      <c r="AI1849" t="s">
        <v>86</v>
      </c>
      <c r="AJ1849" t="s">
        <v>86</v>
      </c>
      <c r="AK1849" t="s">
        <v>86</v>
      </c>
      <c r="AL1849" t="s">
        <v>86</v>
      </c>
      <c r="AM1849" t="s">
        <v>86</v>
      </c>
      <c r="AN1849" t="s">
        <v>86</v>
      </c>
      <c r="AO1849" t="s">
        <v>86</v>
      </c>
      <c r="AP1849" t="s">
        <v>86</v>
      </c>
      <c r="AQ1849" t="s">
        <v>86</v>
      </c>
      <c r="AR1849" t="s">
        <v>86</v>
      </c>
      <c r="AS1849" t="s">
        <v>86</v>
      </c>
      <c r="AT1849" t="s">
        <v>86</v>
      </c>
      <c r="AU1849" t="s">
        <v>86</v>
      </c>
      <c r="AV1849" t="s">
        <v>86</v>
      </c>
      <c r="AW1849" t="s">
        <v>86</v>
      </c>
      <c r="AX1849" t="s">
        <v>86</v>
      </c>
      <c r="AY1849" t="s">
        <v>86</v>
      </c>
      <c r="AZ1849" t="s">
        <v>86</v>
      </c>
      <c r="BA1849" t="s">
        <v>86</v>
      </c>
      <c r="BB1849" t="s">
        <v>86</v>
      </c>
      <c r="BC1849" t="s">
        <v>86</v>
      </c>
      <c r="BD1849" t="s">
        <v>86</v>
      </c>
      <c r="BE1849" t="s">
        <v>86</v>
      </c>
    </row>
    <row r="1850" spans="1:57" x14ac:dyDescent="0.45">
      <c r="A1850" t="s">
        <v>3965</v>
      </c>
      <c r="B1850" t="s">
        <v>77</v>
      </c>
      <c r="C1850" t="s">
        <v>3954</v>
      </c>
      <c r="D1850" t="s">
        <v>79</v>
      </c>
      <c r="E1850" s="2" t="str">
        <f>HYPERLINK("capsilon://?command=openfolder&amp;siteaddress=FAM.docvelocity-na8.net&amp;folderid=FX7E2A1AD0-875F-8D18-CC65-16E48E63F6F5","FX22039945")</f>
        <v>FX22039945</v>
      </c>
      <c r="F1850" t="s">
        <v>80</v>
      </c>
      <c r="G1850" t="s">
        <v>80</v>
      </c>
      <c r="H1850" t="s">
        <v>81</v>
      </c>
      <c r="I1850" t="s">
        <v>3955</v>
      </c>
      <c r="J1850">
        <v>200</v>
      </c>
      <c r="K1850" t="s">
        <v>83</v>
      </c>
      <c r="L1850" t="s">
        <v>84</v>
      </c>
      <c r="M1850" t="s">
        <v>85</v>
      </c>
      <c r="N1850">
        <v>2</v>
      </c>
      <c r="O1850" s="1">
        <v>44643.715740740743</v>
      </c>
      <c r="P1850" s="1">
        <v>44643.751226851855</v>
      </c>
      <c r="Q1850">
        <v>2500</v>
      </c>
      <c r="R1850">
        <v>566</v>
      </c>
      <c r="S1850" t="b">
        <v>0</v>
      </c>
      <c r="T1850" t="s">
        <v>86</v>
      </c>
      <c r="U1850" t="b">
        <v>1</v>
      </c>
      <c r="V1850" t="s">
        <v>1816</v>
      </c>
      <c r="W1850" s="1">
        <v>44643.720416666663</v>
      </c>
      <c r="X1850">
        <v>399</v>
      </c>
      <c r="Y1850">
        <v>171</v>
      </c>
      <c r="Z1850">
        <v>0</v>
      </c>
      <c r="AA1850">
        <v>171</v>
      </c>
      <c r="AB1850">
        <v>0</v>
      </c>
      <c r="AC1850">
        <v>6</v>
      </c>
      <c r="AD1850">
        <v>29</v>
      </c>
      <c r="AE1850">
        <v>0</v>
      </c>
      <c r="AF1850">
        <v>0</v>
      </c>
      <c r="AG1850">
        <v>0</v>
      </c>
      <c r="AH1850" t="s">
        <v>122</v>
      </c>
      <c r="AI1850" s="1">
        <v>44643.751226851855</v>
      </c>
      <c r="AJ1850">
        <v>167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29</v>
      </c>
      <c r="AQ1850">
        <v>0</v>
      </c>
      <c r="AR1850">
        <v>0</v>
      </c>
      <c r="AS1850">
        <v>0</v>
      </c>
      <c r="AT1850" t="s">
        <v>86</v>
      </c>
      <c r="AU1850" t="s">
        <v>86</v>
      </c>
      <c r="AV1850" t="s">
        <v>86</v>
      </c>
      <c r="AW1850" t="s">
        <v>86</v>
      </c>
      <c r="AX1850" t="s">
        <v>86</v>
      </c>
      <c r="AY1850" t="s">
        <v>86</v>
      </c>
      <c r="AZ1850" t="s">
        <v>86</v>
      </c>
      <c r="BA1850" t="s">
        <v>86</v>
      </c>
      <c r="BB1850" t="s">
        <v>86</v>
      </c>
      <c r="BC1850" t="s">
        <v>86</v>
      </c>
      <c r="BD1850" t="s">
        <v>86</v>
      </c>
      <c r="BE1850" t="s">
        <v>86</v>
      </c>
    </row>
    <row r="1851" spans="1:57" x14ac:dyDescent="0.45">
      <c r="A1851" t="s">
        <v>3966</v>
      </c>
      <c r="B1851" t="s">
        <v>77</v>
      </c>
      <c r="C1851" t="s">
        <v>3957</v>
      </c>
      <c r="D1851" t="s">
        <v>79</v>
      </c>
      <c r="E1851" s="2" t="str">
        <f>HYPERLINK("capsilon://?command=openfolder&amp;siteaddress=FAM.docvelocity-na8.net&amp;folderid=FX1610557D-AC22-F765-1A6D-FF266B57DA6C","FX22038098")</f>
        <v>FX22038098</v>
      </c>
      <c r="F1851" t="s">
        <v>80</v>
      </c>
      <c r="G1851" t="s">
        <v>80</v>
      </c>
      <c r="H1851" t="s">
        <v>81</v>
      </c>
      <c r="I1851" t="s">
        <v>3958</v>
      </c>
      <c r="J1851">
        <v>225</v>
      </c>
      <c r="K1851" t="s">
        <v>83</v>
      </c>
      <c r="L1851" t="s">
        <v>84</v>
      </c>
      <c r="M1851" t="s">
        <v>85</v>
      </c>
      <c r="N1851">
        <v>2</v>
      </c>
      <c r="O1851" s="1">
        <v>44643.717615740738</v>
      </c>
      <c r="P1851" s="1">
        <v>44643.75409722222</v>
      </c>
      <c r="Q1851">
        <v>2274</v>
      </c>
      <c r="R1851">
        <v>878</v>
      </c>
      <c r="S1851" t="b">
        <v>0</v>
      </c>
      <c r="T1851" t="s">
        <v>86</v>
      </c>
      <c r="U1851" t="b">
        <v>1</v>
      </c>
      <c r="V1851" t="s">
        <v>1787</v>
      </c>
      <c r="W1851" s="1">
        <v>44643.726886574077</v>
      </c>
      <c r="X1851">
        <v>619</v>
      </c>
      <c r="Y1851">
        <v>208</v>
      </c>
      <c r="Z1851">
        <v>0</v>
      </c>
      <c r="AA1851">
        <v>208</v>
      </c>
      <c r="AB1851">
        <v>0</v>
      </c>
      <c r="AC1851">
        <v>3</v>
      </c>
      <c r="AD1851">
        <v>17</v>
      </c>
      <c r="AE1851">
        <v>0</v>
      </c>
      <c r="AF1851">
        <v>0</v>
      </c>
      <c r="AG1851">
        <v>0</v>
      </c>
      <c r="AH1851" t="s">
        <v>122</v>
      </c>
      <c r="AI1851" s="1">
        <v>44643.75409722222</v>
      </c>
      <c r="AJ1851">
        <v>247</v>
      </c>
      <c r="AK1851">
        <v>2</v>
      </c>
      <c r="AL1851">
        <v>0</v>
      </c>
      <c r="AM1851">
        <v>2</v>
      </c>
      <c r="AN1851">
        <v>0</v>
      </c>
      <c r="AO1851">
        <v>1</v>
      </c>
      <c r="AP1851">
        <v>15</v>
      </c>
      <c r="AQ1851">
        <v>0</v>
      </c>
      <c r="AR1851">
        <v>0</v>
      </c>
      <c r="AS1851">
        <v>0</v>
      </c>
      <c r="AT1851" t="s">
        <v>86</v>
      </c>
      <c r="AU1851" t="s">
        <v>86</v>
      </c>
      <c r="AV1851" t="s">
        <v>86</v>
      </c>
      <c r="AW1851" t="s">
        <v>86</v>
      </c>
      <c r="AX1851" t="s">
        <v>86</v>
      </c>
      <c r="AY1851" t="s">
        <v>86</v>
      </c>
      <c r="AZ1851" t="s">
        <v>86</v>
      </c>
      <c r="BA1851" t="s">
        <v>86</v>
      </c>
      <c r="BB1851" t="s">
        <v>86</v>
      </c>
      <c r="BC1851" t="s">
        <v>86</v>
      </c>
      <c r="BD1851" t="s">
        <v>86</v>
      </c>
      <c r="BE1851" t="s">
        <v>86</v>
      </c>
    </row>
    <row r="1852" spans="1:57" x14ac:dyDescent="0.45">
      <c r="A1852" t="s">
        <v>3967</v>
      </c>
      <c r="B1852" t="s">
        <v>77</v>
      </c>
      <c r="C1852" t="s">
        <v>3752</v>
      </c>
      <c r="D1852" t="s">
        <v>79</v>
      </c>
      <c r="E1852" s="2" t="str">
        <f>HYPERLINK("capsilon://?command=openfolder&amp;siteaddress=FAM.docvelocity-na8.net&amp;folderid=FX5101B62B-E38A-D03C-6AAB-428C9703C877","FX22038076")</f>
        <v>FX22038076</v>
      </c>
      <c r="F1852" t="s">
        <v>80</v>
      </c>
      <c r="G1852" t="s">
        <v>80</v>
      </c>
      <c r="H1852" t="s">
        <v>81</v>
      </c>
      <c r="I1852" t="s">
        <v>3968</v>
      </c>
      <c r="J1852">
        <v>0</v>
      </c>
      <c r="K1852" t="s">
        <v>83</v>
      </c>
      <c r="L1852" t="s">
        <v>84</v>
      </c>
      <c r="M1852" t="s">
        <v>85</v>
      </c>
      <c r="N1852">
        <v>2</v>
      </c>
      <c r="O1852" s="1">
        <v>44643.718217592592</v>
      </c>
      <c r="P1852" s="1">
        <v>44643.780624999999</v>
      </c>
      <c r="Q1852">
        <v>5213</v>
      </c>
      <c r="R1852">
        <v>179</v>
      </c>
      <c r="S1852" t="b">
        <v>0</v>
      </c>
      <c r="T1852" t="s">
        <v>86</v>
      </c>
      <c r="U1852" t="b">
        <v>0</v>
      </c>
      <c r="V1852" t="s">
        <v>2086</v>
      </c>
      <c r="W1852" s="1">
        <v>44643.722002314818</v>
      </c>
      <c r="X1852">
        <v>144</v>
      </c>
      <c r="Y1852">
        <v>9</v>
      </c>
      <c r="Z1852">
        <v>0</v>
      </c>
      <c r="AA1852">
        <v>9</v>
      </c>
      <c r="AB1852">
        <v>0</v>
      </c>
      <c r="AC1852">
        <v>3</v>
      </c>
      <c r="AD1852">
        <v>-9</v>
      </c>
      <c r="AE1852">
        <v>0</v>
      </c>
      <c r="AF1852">
        <v>0</v>
      </c>
      <c r="AG1852">
        <v>0</v>
      </c>
      <c r="AH1852" t="s">
        <v>122</v>
      </c>
      <c r="AI1852" s="1">
        <v>44643.780624999999</v>
      </c>
      <c r="AJ1852">
        <v>35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-9</v>
      </c>
      <c r="AQ1852">
        <v>0</v>
      </c>
      <c r="AR1852">
        <v>0</v>
      </c>
      <c r="AS1852">
        <v>0</v>
      </c>
      <c r="AT1852" t="s">
        <v>86</v>
      </c>
      <c r="AU1852" t="s">
        <v>86</v>
      </c>
      <c r="AV1852" t="s">
        <v>86</v>
      </c>
      <c r="AW1852" t="s">
        <v>86</v>
      </c>
      <c r="AX1852" t="s">
        <v>86</v>
      </c>
      <c r="AY1852" t="s">
        <v>86</v>
      </c>
      <c r="AZ1852" t="s">
        <v>86</v>
      </c>
      <c r="BA1852" t="s">
        <v>86</v>
      </c>
      <c r="BB1852" t="s">
        <v>86</v>
      </c>
      <c r="BC1852" t="s">
        <v>86</v>
      </c>
      <c r="BD1852" t="s">
        <v>86</v>
      </c>
      <c r="BE1852" t="s">
        <v>86</v>
      </c>
    </row>
    <row r="1853" spans="1:57" x14ac:dyDescent="0.45">
      <c r="A1853" t="s">
        <v>3969</v>
      </c>
      <c r="B1853" t="s">
        <v>77</v>
      </c>
      <c r="C1853" t="s">
        <v>3963</v>
      </c>
      <c r="D1853" t="s">
        <v>79</v>
      </c>
      <c r="E1853" s="2" t="str">
        <f>HYPERLINK("capsilon://?command=openfolder&amp;siteaddress=FAM.docvelocity-na8.net&amp;folderid=FXC2A7C9D1-3A7E-315E-DA59-BB3BAA1AEF7D","FX220310597")</f>
        <v>FX220310597</v>
      </c>
      <c r="F1853" t="s">
        <v>80</v>
      </c>
      <c r="G1853" t="s">
        <v>80</v>
      </c>
      <c r="H1853" t="s">
        <v>81</v>
      </c>
      <c r="I1853" t="s">
        <v>3964</v>
      </c>
      <c r="J1853">
        <v>165</v>
      </c>
      <c r="K1853" t="s">
        <v>83</v>
      </c>
      <c r="L1853" t="s">
        <v>84</v>
      </c>
      <c r="M1853" t="s">
        <v>85</v>
      </c>
      <c r="N1853">
        <v>2</v>
      </c>
      <c r="O1853" s="1">
        <v>44643.718981481485</v>
      </c>
      <c r="P1853" s="1">
        <v>44643.756122685183</v>
      </c>
      <c r="Q1853">
        <v>2057</v>
      </c>
      <c r="R1853">
        <v>1152</v>
      </c>
      <c r="S1853" t="b">
        <v>0</v>
      </c>
      <c r="T1853" t="s">
        <v>86</v>
      </c>
      <c r="U1853" t="b">
        <v>1</v>
      </c>
      <c r="V1853" t="s">
        <v>1825</v>
      </c>
      <c r="W1853" s="1">
        <v>44643.731203703705</v>
      </c>
      <c r="X1853">
        <v>978</v>
      </c>
      <c r="Y1853">
        <v>138</v>
      </c>
      <c r="Z1853">
        <v>0</v>
      </c>
      <c r="AA1853">
        <v>138</v>
      </c>
      <c r="AB1853">
        <v>0</v>
      </c>
      <c r="AC1853">
        <v>5</v>
      </c>
      <c r="AD1853">
        <v>27</v>
      </c>
      <c r="AE1853">
        <v>0</v>
      </c>
      <c r="AF1853">
        <v>0</v>
      </c>
      <c r="AG1853">
        <v>0</v>
      </c>
      <c r="AH1853" t="s">
        <v>122</v>
      </c>
      <c r="AI1853" s="1">
        <v>44643.756122685183</v>
      </c>
      <c r="AJ1853">
        <v>174</v>
      </c>
      <c r="AK1853">
        <v>3</v>
      </c>
      <c r="AL1853">
        <v>0</v>
      </c>
      <c r="AM1853">
        <v>3</v>
      </c>
      <c r="AN1853">
        <v>0</v>
      </c>
      <c r="AO1853">
        <v>2</v>
      </c>
      <c r="AP1853">
        <v>24</v>
      </c>
      <c r="AQ1853">
        <v>0</v>
      </c>
      <c r="AR1853">
        <v>0</v>
      </c>
      <c r="AS1853">
        <v>0</v>
      </c>
      <c r="AT1853" t="s">
        <v>86</v>
      </c>
      <c r="AU1853" t="s">
        <v>86</v>
      </c>
      <c r="AV1853" t="s">
        <v>86</v>
      </c>
      <c r="AW1853" t="s">
        <v>86</v>
      </c>
      <c r="AX1853" t="s">
        <v>86</v>
      </c>
      <c r="AY1853" t="s">
        <v>86</v>
      </c>
      <c r="AZ1853" t="s">
        <v>86</v>
      </c>
      <c r="BA1853" t="s">
        <v>86</v>
      </c>
      <c r="BB1853" t="s">
        <v>86</v>
      </c>
      <c r="BC1853" t="s">
        <v>86</v>
      </c>
      <c r="BD1853" t="s">
        <v>86</v>
      </c>
      <c r="BE1853" t="s">
        <v>86</v>
      </c>
    </row>
    <row r="1854" spans="1:57" x14ac:dyDescent="0.45">
      <c r="A1854" t="s">
        <v>3970</v>
      </c>
      <c r="B1854" t="s">
        <v>77</v>
      </c>
      <c r="C1854" t="s">
        <v>3971</v>
      </c>
      <c r="D1854" t="s">
        <v>79</v>
      </c>
      <c r="E1854" s="2" t="str">
        <f>HYPERLINK("capsilon://?command=openfolder&amp;siteaddress=FAM.docvelocity-na8.net&amp;folderid=FXD8BB2ED7-C9C8-406D-3115-28DADD7B7916","FX220310215")</f>
        <v>FX220310215</v>
      </c>
      <c r="F1854" t="s">
        <v>80</v>
      </c>
      <c r="G1854" t="s">
        <v>80</v>
      </c>
      <c r="H1854" t="s">
        <v>81</v>
      </c>
      <c r="I1854" t="s">
        <v>3972</v>
      </c>
      <c r="J1854">
        <v>50</v>
      </c>
      <c r="K1854" t="s">
        <v>83</v>
      </c>
      <c r="L1854" t="s">
        <v>84</v>
      </c>
      <c r="M1854" t="s">
        <v>85</v>
      </c>
      <c r="N1854">
        <v>2</v>
      </c>
      <c r="O1854" s="1">
        <v>44643.722962962966</v>
      </c>
      <c r="P1854" s="1">
        <v>44643.781493055554</v>
      </c>
      <c r="Q1854">
        <v>4532</v>
      </c>
      <c r="R1854">
        <v>525</v>
      </c>
      <c r="S1854" t="b">
        <v>0</v>
      </c>
      <c r="T1854" t="s">
        <v>86</v>
      </c>
      <c r="U1854" t="b">
        <v>0</v>
      </c>
      <c r="V1854" t="s">
        <v>2086</v>
      </c>
      <c r="W1854" s="1">
        <v>44643.728217592594</v>
      </c>
      <c r="X1854">
        <v>451</v>
      </c>
      <c r="Y1854">
        <v>45</v>
      </c>
      <c r="Z1854">
        <v>0</v>
      </c>
      <c r="AA1854">
        <v>45</v>
      </c>
      <c r="AB1854">
        <v>0</v>
      </c>
      <c r="AC1854">
        <v>2</v>
      </c>
      <c r="AD1854">
        <v>5</v>
      </c>
      <c r="AE1854">
        <v>0</v>
      </c>
      <c r="AF1854">
        <v>0</v>
      </c>
      <c r="AG1854">
        <v>0</v>
      </c>
      <c r="AH1854" t="s">
        <v>122</v>
      </c>
      <c r="AI1854" s="1">
        <v>44643.781493055554</v>
      </c>
      <c r="AJ1854">
        <v>74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5</v>
      </c>
      <c r="AQ1854">
        <v>0</v>
      </c>
      <c r="AR1854">
        <v>0</v>
      </c>
      <c r="AS1854">
        <v>0</v>
      </c>
      <c r="AT1854" t="s">
        <v>86</v>
      </c>
      <c r="AU1854" t="s">
        <v>86</v>
      </c>
      <c r="AV1854" t="s">
        <v>86</v>
      </c>
      <c r="AW1854" t="s">
        <v>86</v>
      </c>
      <c r="AX1854" t="s">
        <v>86</v>
      </c>
      <c r="AY1854" t="s">
        <v>86</v>
      </c>
      <c r="AZ1854" t="s">
        <v>86</v>
      </c>
      <c r="BA1854" t="s">
        <v>86</v>
      </c>
      <c r="BB1854" t="s">
        <v>86</v>
      </c>
      <c r="BC1854" t="s">
        <v>86</v>
      </c>
      <c r="BD1854" t="s">
        <v>86</v>
      </c>
      <c r="BE1854" t="s">
        <v>86</v>
      </c>
    </row>
    <row r="1855" spans="1:57" x14ac:dyDescent="0.45">
      <c r="A1855" t="s">
        <v>3973</v>
      </c>
      <c r="B1855" t="s">
        <v>77</v>
      </c>
      <c r="C1855" t="s">
        <v>3960</v>
      </c>
      <c r="D1855" t="s">
        <v>79</v>
      </c>
      <c r="E1855" s="2" t="str">
        <f>HYPERLINK("capsilon://?command=openfolder&amp;siteaddress=FAM.docvelocity-na8.net&amp;folderid=FX4F78B596-7BD2-D5BE-0DD7-C258AC7FE6BB","FX220310630")</f>
        <v>FX220310630</v>
      </c>
      <c r="F1855" t="s">
        <v>80</v>
      </c>
      <c r="G1855" t="s">
        <v>80</v>
      </c>
      <c r="H1855" t="s">
        <v>81</v>
      </c>
      <c r="I1855" t="s">
        <v>3961</v>
      </c>
      <c r="J1855">
        <v>347</v>
      </c>
      <c r="K1855" t="s">
        <v>83</v>
      </c>
      <c r="L1855" t="s">
        <v>84</v>
      </c>
      <c r="M1855" t="s">
        <v>85</v>
      </c>
      <c r="N1855">
        <v>2</v>
      </c>
      <c r="O1855" s="1">
        <v>44643.727395833332</v>
      </c>
      <c r="P1855" s="1">
        <v>44643.760439814818</v>
      </c>
      <c r="Q1855">
        <v>1077</v>
      </c>
      <c r="R1855">
        <v>1778</v>
      </c>
      <c r="S1855" t="b">
        <v>0</v>
      </c>
      <c r="T1855" t="s">
        <v>86</v>
      </c>
      <c r="U1855" t="b">
        <v>1</v>
      </c>
      <c r="V1855" t="s">
        <v>2086</v>
      </c>
      <c r="W1855" s="1">
        <v>44643.744351851848</v>
      </c>
      <c r="X1855">
        <v>1394</v>
      </c>
      <c r="Y1855">
        <v>295</v>
      </c>
      <c r="Z1855">
        <v>0</v>
      </c>
      <c r="AA1855">
        <v>295</v>
      </c>
      <c r="AB1855">
        <v>0</v>
      </c>
      <c r="AC1855">
        <v>24</v>
      </c>
      <c r="AD1855">
        <v>52</v>
      </c>
      <c r="AE1855">
        <v>0</v>
      </c>
      <c r="AF1855">
        <v>0</v>
      </c>
      <c r="AG1855">
        <v>0</v>
      </c>
      <c r="AH1855" t="s">
        <v>122</v>
      </c>
      <c r="AI1855" s="1">
        <v>44643.760439814818</v>
      </c>
      <c r="AJ1855">
        <v>372</v>
      </c>
      <c r="AK1855">
        <v>2</v>
      </c>
      <c r="AL1855">
        <v>0</v>
      </c>
      <c r="AM1855">
        <v>2</v>
      </c>
      <c r="AN1855">
        <v>21</v>
      </c>
      <c r="AO1855">
        <v>2</v>
      </c>
      <c r="AP1855">
        <v>50</v>
      </c>
      <c r="AQ1855">
        <v>0</v>
      </c>
      <c r="AR1855">
        <v>0</v>
      </c>
      <c r="AS1855">
        <v>0</v>
      </c>
      <c r="AT1855" t="s">
        <v>86</v>
      </c>
      <c r="AU1855" t="s">
        <v>86</v>
      </c>
      <c r="AV1855" t="s">
        <v>86</v>
      </c>
      <c r="AW1855" t="s">
        <v>86</v>
      </c>
      <c r="AX1855" t="s">
        <v>86</v>
      </c>
      <c r="AY1855" t="s">
        <v>86</v>
      </c>
      <c r="AZ1855" t="s">
        <v>86</v>
      </c>
      <c r="BA1855" t="s">
        <v>86</v>
      </c>
      <c r="BB1855" t="s">
        <v>86</v>
      </c>
      <c r="BC1855" t="s">
        <v>86</v>
      </c>
      <c r="BD1855" t="s">
        <v>86</v>
      </c>
      <c r="BE1855" t="s">
        <v>86</v>
      </c>
    </row>
    <row r="1856" spans="1:57" x14ac:dyDescent="0.45">
      <c r="A1856" t="s">
        <v>3974</v>
      </c>
      <c r="B1856" t="s">
        <v>77</v>
      </c>
      <c r="C1856" t="s">
        <v>3975</v>
      </c>
      <c r="D1856" t="s">
        <v>79</v>
      </c>
      <c r="E1856" s="2" t="str">
        <f>HYPERLINK("capsilon://?command=openfolder&amp;siteaddress=FAM.docvelocity-na8.net&amp;folderid=FX53D0FC57-FB38-6D6F-45DA-7BD0CED59FBE","FX220310490")</f>
        <v>FX220310490</v>
      </c>
      <c r="F1856" t="s">
        <v>80</v>
      </c>
      <c r="G1856" t="s">
        <v>80</v>
      </c>
      <c r="H1856" t="s">
        <v>81</v>
      </c>
      <c r="I1856" t="s">
        <v>3976</v>
      </c>
      <c r="J1856">
        <v>264</v>
      </c>
      <c r="K1856" t="s">
        <v>83</v>
      </c>
      <c r="L1856" t="s">
        <v>84</v>
      </c>
      <c r="M1856" t="s">
        <v>85</v>
      </c>
      <c r="N1856">
        <v>1</v>
      </c>
      <c r="O1856" s="1">
        <v>44643.729675925926</v>
      </c>
      <c r="P1856" s="1">
        <v>44643.740590277775</v>
      </c>
      <c r="Q1856">
        <v>246</v>
      </c>
      <c r="R1856">
        <v>697</v>
      </c>
      <c r="S1856" t="b">
        <v>0</v>
      </c>
      <c r="T1856" t="s">
        <v>86</v>
      </c>
      <c r="U1856" t="b">
        <v>0</v>
      </c>
      <c r="V1856" t="s">
        <v>815</v>
      </c>
      <c r="W1856" s="1">
        <v>44643.740590277775</v>
      </c>
      <c r="X1856">
        <v>630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264</v>
      </c>
      <c r="AE1856">
        <v>240</v>
      </c>
      <c r="AF1856">
        <v>0</v>
      </c>
      <c r="AG1856">
        <v>12</v>
      </c>
      <c r="AH1856" t="s">
        <v>86</v>
      </c>
      <c r="AI1856" t="s">
        <v>86</v>
      </c>
      <c r="AJ1856" t="s">
        <v>86</v>
      </c>
      <c r="AK1856" t="s">
        <v>86</v>
      </c>
      <c r="AL1856" t="s">
        <v>86</v>
      </c>
      <c r="AM1856" t="s">
        <v>86</v>
      </c>
      <c r="AN1856" t="s">
        <v>86</v>
      </c>
      <c r="AO1856" t="s">
        <v>86</v>
      </c>
      <c r="AP1856" t="s">
        <v>86</v>
      </c>
      <c r="AQ1856" t="s">
        <v>86</v>
      </c>
      <c r="AR1856" t="s">
        <v>86</v>
      </c>
      <c r="AS1856" t="s">
        <v>86</v>
      </c>
      <c r="AT1856" t="s">
        <v>86</v>
      </c>
      <c r="AU1856" t="s">
        <v>86</v>
      </c>
      <c r="AV1856" t="s">
        <v>86</v>
      </c>
      <c r="AW1856" t="s">
        <v>86</v>
      </c>
      <c r="AX1856" t="s">
        <v>86</v>
      </c>
      <c r="AY1856" t="s">
        <v>86</v>
      </c>
      <c r="AZ1856" t="s">
        <v>86</v>
      </c>
      <c r="BA1856" t="s">
        <v>86</v>
      </c>
      <c r="BB1856" t="s">
        <v>86</v>
      </c>
      <c r="BC1856" t="s">
        <v>86</v>
      </c>
      <c r="BD1856" t="s">
        <v>86</v>
      </c>
      <c r="BE1856" t="s">
        <v>86</v>
      </c>
    </row>
    <row r="1857" spans="1:57" x14ac:dyDescent="0.45">
      <c r="A1857" t="s">
        <v>3977</v>
      </c>
      <c r="B1857" t="s">
        <v>77</v>
      </c>
      <c r="C1857" t="s">
        <v>3311</v>
      </c>
      <c r="D1857" t="s">
        <v>79</v>
      </c>
      <c r="E1857" s="2" t="str">
        <f t="shared" ref="E1857:E1882" si="44">HYPERLINK("capsilon://?command=openfolder&amp;siteaddress=FAM.docvelocity-na8.net&amp;folderid=FX766C2C21-49A0-9119-27F5-94CA51DD5CCF","FX22038515")</f>
        <v>FX22038515</v>
      </c>
      <c r="F1857" t="s">
        <v>80</v>
      </c>
      <c r="G1857" t="s">
        <v>80</v>
      </c>
      <c r="H1857" t="s">
        <v>81</v>
      </c>
      <c r="I1857" t="s">
        <v>3978</v>
      </c>
      <c r="J1857">
        <v>28</v>
      </c>
      <c r="K1857" t="s">
        <v>83</v>
      </c>
      <c r="L1857" t="s">
        <v>84</v>
      </c>
      <c r="M1857" t="s">
        <v>85</v>
      </c>
      <c r="N1857">
        <v>2</v>
      </c>
      <c r="O1857" s="1">
        <v>44643.732314814813</v>
      </c>
      <c r="P1857" s="1">
        <v>44643.781805555554</v>
      </c>
      <c r="Q1857">
        <v>4045</v>
      </c>
      <c r="R1857">
        <v>231</v>
      </c>
      <c r="S1857" t="b">
        <v>0</v>
      </c>
      <c r="T1857" t="s">
        <v>86</v>
      </c>
      <c r="U1857" t="b">
        <v>0</v>
      </c>
      <c r="V1857" t="s">
        <v>1797</v>
      </c>
      <c r="W1857" s="1">
        <v>44643.733981481484</v>
      </c>
      <c r="X1857">
        <v>141</v>
      </c>
      <c r="Y1857">
        <v>21</v>
      </c>
      <c r="Z1857">
        <v>0</v>
      </c>
      <c r="AA1857">
        <v>21</v>
      </c>
      <c r="AB1857">
        <v>0</v>
      </c>
      <c r="AC1857">
        <v>0</v>
      </c>
      <c r="AD1857">
        <v>7</v>
      </c>
      <c r="AE1857">
        <v>0</v>
      </c>
      <c r="AF1857">
        <v>0</v>
      </c>
      <c r="AG1857">
        <v>0</v>
      </c>
      <c r="AH1857" t="s">
        <v>207</v>
      </c>
      <c r="AI1857" s="1">
        <v>44643.781805555554</v>
      </c>
      <c r="AJ1857">
        <v>90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7</v>
      </c>
      <c r="AQ1857">
        <v>0</v>
      </c>
      <c r="AR1857">
        <v>0</v>
      </c>
      <c r="AS1857">
        <v>0</v>
      </c>
      <c r="AT1857" t="s">
        <v>86</v>
      </c>
      <c r="AU1857" t="s">
        <v>86</v>
      </c>
      <c r="AV1857" t="s">
        <v>86</v>
      </c>
      <c r="AW1857" t="s">
        <v>86</v>
      </c>
      <c r="AX1857" t="s">
        <v>86</v>
      </c>
      <c r="AY1857" t="s">
        <v>86</v>
      </c>
      <c r="AZ1857" t="s">
        <v>86</v>
      </c>
      <c r="BA1857" t="s">
        <v>86</v>
      </c>
      <c r="BB1857" t="s">
        <v>86</v>
      </c>
      <c r="BC1857" t="s">
        <v>86</v>
      </c>
      <c r="BD1857" t="s">
        <v>86</v>
      </c>
      <c r="BE1857" t="s">
        <v>86</v>
      </c>
    </row>
    <row r="1858" spans="1:57" x14ac:dyDescent="0.45">
      <c r="A1858" t="s">
        <v>3979</v>
      </c>
      <c r="B1858" t="s">
        <v>77</v>
      </c>
      <c r="C1858" t="s">
        <v>3311</v>
      </c>
      <c r="D1858" t="s">
        <v>79</v>
      </c>
      <c r="E1858" s="2" t="str">
        <f t="shared" si="44"/>
        <v>FX22038515</v>
      </c>
      <c r="F1858" t="s">
        <v>80</v>
      </c>
      <c r="G1858" t="s">
        <v>80</v>
      </c>
      <c r="H1858" t="s">
        <v>81</v>
      </c>
      <c r="I1858" t="s">
        <v>3980</v>
      </c>
      <c r="J1858">
        <v>28</v>
      </c>
      <c r="K1858" t="s">
        <v>83</v>
      </c>
      <c r="L1858" t="s">
        <v>84</v>
      </c>
      <c r="M1858" t="s">
        <v>85</v>
      </c>
      <c r="N1858">
        <v>2</v>
      </c>
      <c r="O1858" s="1">
        <v>44643.732476851852</v>
      </c>
      <c r="P1858" s="1">
        <v>44643.78197916667</v>
      </c>
      <c r="Q1858">
        <v>4007</v>
      </c>
      <c r="R1858">
        <v>270</v>
      </c>
      <c r="S1858" t="b">
        <v>0</v>
      </c>
      <c r="T1858" t="s">
        <v>86</v>
      </c>
      <c r="U1858" t="b">
        <v>0</v>
      </c>
      <c r="V1858" t="s">
        <v>1825</v>
      </c>
      <c r="W1858" s="1">
        <v>44643.736435185187</v>
      </c>
      <c r="X1858">
        <v>229</v>
      </c>
      <c r="Y1858">
        <v>21</v>
      </c>
      <c r="Z1858">
        <v>0</v>
      </c>
      <c r="AA1858">
        <v>21</v>
      </c>
      <c r="AB1858">
        <v>0</v>
      </c>
      <c r="AC1858">
        <v>0</v>
      </c>
      <c r="AD1858">
        <v>7</v>
      </c>
      <c r="AE1858">
        <v>0</v>
      </c>
      <c r="AF1858">
        <v>0</v>
      </c>
      <c r="AG1858">
        <v>0</v>
      </c>
      <c r="AH1858" t="s">
        <v>122</v>
      </c>
      <c r="AI1858" s="1">
        <v>44643.78197916667</v>
      </c>
      <c r="AJ1858">
        <v>41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7</v>
      </c>
      <c r="AQ1858">
        <v>0</v>
      </c>
      <c r="AR1858">
        <v>0</v>
      </c>
      <c r="AS1858">
        <v>0</v>
      </c>
      <c r="AT1858" t="s">
        <v>86</v>
      </c>
      <c r="AU1858" t="s">
        <v>86</v>
      </c>
      <c r="AV1858" t="s">
        <v>86</v>
      </c>
      <c r="AW1858" t="s">
        <v>86</v>
      </c>
      <c r="AX1858" t="s">
        <v>86</v>
      </c>
      <c r="AY1858" t="s">
        <v>86</v>
      </c>
      <c r="AZ1858" t="s">
        <v>86</v>
      </c>
      <c r="BA1858" t="s">
        <v>86</v>
      </c>
      <c r="BB1858" t="s">
        <v>86</v>
      </c>
      <c r="BC1858" t="s">
        <v>86</v>
      </c>
      <c r="BD1858" t="s">
        <v>86</v>
      </c>
      <c r="BE1858" t="s">
        <v>86</v>
      </c>
    </row>
    <row r="1859" spans="1:57" x14ac:dyDescent="0.45">
      <c r="A1859" t="s">
        <v>3981</v>
      </c>
      <c r="B1859" t="s">
        <v>77</v>
      </c>
      <c r="C1859" t="s">
        <v>3311</v>
      </c>
      <c r="D1859" t="s">
        <v>79</v>
      </c>
      <c r="E1859" s="2" t="str">
        <f t="shared" si="44"/>
        <v>FX22038515</v>
      </c>
      <c r="F1859" t="s">
        <v>80</v>
      </c>
      <c r="G1859" t="s">
        <v>80</v>
      </c>
      <c r="H1859" t="s">
        <v>81</v>
      </c>
      <c r="I1859" t="s">
        <v>3982</v>
      </c>
      <c r="J1859">
        <v>28</v>
      </c>
      <c r="K1859" t="s">
        <v>83</v>
      </c>
      <c r="L1859" t="s">
        <v>84</v>
      </c>
      <c r="M1859" t="s">
        <v>85</v>
      </c>
      <c r="N1859">
        <v>2</v>
      </c>
      <c r="O1859" s="1">
        <v>44643.732557870368</v>
      </c>
      <c r="P1859" s="1">
        <v>44643.783472222225</v>
      </c>
      <c r="Q1859">
        <v>3978</v>
      </c>
      <c r="R1859">
        <v>421</v>
      </c>
      <c r="S1859" t="b">
        <v>0</v>
      </c>
      <c r="T1859" t="s">
        <v>86</v>
      </c>
      <c r="U1859" t="b">
        <v>0</v>
      </c>
      <c r="V1859" t="s">
        <v>1797</v>
      </c>
      <c r="W1859" s="1">
        <v>44643.736898148149</v>
      </c>
      <c r="X1859">
        <v>251</v>
      </c>
      <c r="Y1859">
        <v>21</v>
      </c>
      <c r="Z1859">
        <v>0</v>
      </c>
      <c r="AA1859">
        <v>21</v>
      </c>
      <c r="AB1859">
        <v>0</v>
      </c>
      <c r="AC1859">
        <v>0</v>
      </c>
      <c r="AD1859">
        <v>7</v>
      </c>
      <c r="AE1859">
        <v>0</v>
      </c>
      <c r="AF1859">
        <v>0</v>
      </c>
      <c r="AG1859">
        <v>0</v>
      </c>
      <c r="AH1859" t="s">
        <v>106</v>
      </c>
      <c r="AI1859" s="1">
        <v>44643.783472222225</v>
      </c>
      <c r="AJ1859">
        <v>170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7</v>
      </c>
      <c r="AQ1859">
        <v>21</v>
      </c>
      <c r="AR1859">
        <v>0</v>
      </c>
      <c r="AS1859">
        <v>2</v>
      </c>
      <c r="AT1859" t="s">
        <v>86</v>
      </c>
      <c r="AU1859" t="s">
        <v>86</v>
      </c>
      <c r="AV1859" t="s">
        <v>86</v>
      </c>
      <c r="AW1859" t="s">
        <v>86</v>
      </c>
      <c r="AX1859" t="s">
        <v>86</v>
      </c>
      <c r="AY1859" t="s">
        <v>86</v>
      </c>
      <c r="AZ1859" t="s">
        <v>86</v>
      </c>
      <c r="BA1859" t="s">
        <v>86</v>
      </c>
      <c r="BB1859" t="s">
        <v>86</v>
      </c>
      <c r="BC1859" t="s">
        <v>86</v>
      </c>
      <c r="BD1859" t="s">
        <v>86</v>
      </c>
      <c r="BE1859" t="s">
        <v>86</v>
      </c>
    </row>
    <row r="1860" spans="1:57" x14ac:dyDescent="0.45">
      <c r="A1860" t="s">
        <v>3983</v>
      </c>
      <c r="B1860" t="s">
        <v>77</v>
      </c>
      <c r="C1860" t="s">
        <v>3311</v>
      </c>
      <c r="D1860" t="s">
        <v>79</v>
      </c>
      <c r="E1860" s="2" t="str">
        <f t="shared" si="44"/>
        <v>FX22038515</v>
      </c>
      <c r="F1860" t="s">
        <v>80</v>
      </c>
      <c r="G1860" t="s">
        <v>80</v>
      </c>
      <c r="H1860" t="s">
        <v>81</v>
      </c>
      <c r="I1860" t="s">
        <v>3984</v>
      </c>
      <c r="J1860">
        <v>28</v>
      </c>
      <c r="K1860" t="s">
        <v>83</v>
      </c>
      <c r="L1860" t="s">
        <v>84</v>
      </c>
      <c r="M1860" t="s">
        <v>85</v>
      </c>
      <c r="N1860">
        <v>2</v>
      </c>
      <c r="O1860" s="1">
        <v>44643.73265046296</v>
      </c>
      <c r="P1860" s="1">
        <v>44643.783009259256</v>
      </c>
      <c r="Q1860">
        <v>4127</v>
      </c>
      <c r="R1860">
        <v>224</v>
      </c>
      <c r="S1860" t="b">
        <v>0</v>
      </c>
      <c r="T1860" t="s">
        <v>86</v>
      </c>
      <c r="U1860" t="b">
        <v>0</v>
      </c>
      <c r="V1860" t="s">
        <v>1900</v>
      </c>
      <c r="W1860" s="1">
        <v>44643.736921296295</v>
      </c>
      <c r="X1860">
        <v>121</v>
      </c>
      <c r="Y1860">
        <v>21</v>
      </c>
      <c r="Z1860">
        <v>0</v>
      </c>
      <c r="AA1860">
        <v>21</v>
      </c>
      <c r="AB1860">
        <v>0</v>
      </c>
      <c r="AC1860">
        <v>0</v>
      </c>
      <c r="AD1860">
        <v>7</v>
      </c>
      <c r="AE1860">
        <v>0</v>
      </c>
      <c r="AF1860">
        <v>0</v>
      </c>
      <c r="AG1860">
        <v>0</v>
      </c>
      <c r="AH1860" t="s">
        <v>207</v>
      </c>
      <c r="AI1860" s="1">
        <v>44643.783009259256</v>
      </c>
      <c r="AJ1860">
        <v>103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7</v>
      </c>
      <c r="AQ1860">
        <v>0</v>
      </c>
      <c r="AR1860">
        <v>0</v>
      </c>
      <c r="AS1860">
        <v>0</v>
      </c>
      <c r="AT1860" t="s">
        <v>86</v>
      </c>
      <c r="AU1860" t="s">
        <v>86</v>
      </c>
      <c r="AV1860" t="s">
        <v>86</v>
      </c>
      <c r="AW1860" t="s">
        <v>86</v>
      </c>
      <c r="AX1860" t="s">
        <v>86</v>
      </c>
      <c r="AY1860" t="s">
        <v>86</v>
      </c>
      <c r="AZ1860" t="s">
        <v>86</v>
      </c>
      <c r="BA1860" t="s">
        <v>86</v>
      </c>
      <c r="BB1860" t="s">
        <v>86</v>
      </c>
      <c r="BC1860" t="s">
        <v>86</v>
      </c>
      <c r="BD1860" t="s">
        <v>86</v>
      </c>
      <c r="BE1860" t="s">
        <v>86</v>
      </c>
    </row>
    <row r="1861" spans="1:57" x14ac:dyDescent="0.45">
      <c r="A1861" t="s">
        <v>3985</v>
      </c>
      <c r="B1861" t="s">
        <v>77</v>
      </c>
      <c r="C1861" t="s">
        <v>3311</v>
      </c>
      <c r="D1861" t="s">
        <v>79</v>
      </c>
      <c r="E1861" s="2" t="str">
        <f t="shared" si="44"/>
        <v>FX22038515</v>
      </c>
      <c r="F1861" t="s">
        <v>80</v>
      </c>
      <c r="G1861" t="s">
        <v>80</v>
      </c>
      <c r="H1861" t="s">
        <v>81</v>
      </c>
      <c r="I1861" t="s">
        <v>3986</v>
      </c>
      <c r="J1861">
        <v>28</v>
      </c>
      <c r="K1861" t="s">
        <v>83</v>
      </c>
      <c r="L1861" t="s">
        <v>84</v>
      </c>
      <c r="M1861" t="s">
        <v>85</v>
      </c>
      <c r="N1861">
        <v>2</v>
      </c>
      <c r="O1861" s="1">
        <v>44643.732766203706</v>
      </c>
      <c r="P1861" s="1">
        <v>44643.782488425924</v>
      </c>
      <c r="Q1861">
        <v>4015</v>
      </c>
      <c r="R1861">
        <v>281</v>
      </c>
      <c r="S1861" t="b">
        <v>0</v>
      </c>
      <c r="T1861" t="s">
        <v>86</v>
      </c>
      <c r="U1861" t="b">
        <v>0</v>
      </c>
      <c r="V1861" t="s">
        <v>1825</v>
      </c>
      <c r="W1861" s="1">
        <v>44643.739201388889</v>
      </c>
      <c r="X1861">
        <v>238</v>
      </c>
      <c r="Y1861">
        <v>21</v>
      </c>
      <c r="Z1861">
        <v>0</v>
      </c>
      <c r="AA1861">
        <v>21</v>
      </c>
      <c r="AB1861">
        <v>0</v>
      </c>
      <c r="AC1861">
        <v>0</v>
      </c>
      <c r="AD1861">
        <v>7</v>
      </c>
      <c r="AE1861">
        <v>0</v>
      </c>
      <c r="AF1861">
        <v>0</v>
      </c>
      <c r="AG1861">
        <v>0</v>
      </c>
      <c r="AH1861" t="s">
        <v>122</v>
      </c>
      <c r="AI1861" s="1">
        <v>44643.782488425924</v>
      </c>
      <c r="AJ1861">
        <v>43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7</v>
      </c>
      <c r="AQ1861">
        <v>0</v>
      </c>
      <c r="AR1861">
        <v>0</v>
      </c>
      <c r="AS1861">
        <v>0</v>
      </c>
      <c r="AT1861" t="s">
        <v>86</v>
      </c>
      <c r="AU1861" t="s">
        <v>86</v>
      </c>
      <c r="AV1861" t="s">
        <v>86</v>
      </c>
      <c r="AW1861" t="s">
        <v>86</v>
      </c>
      <c r="AX1861" t="s">
        <v>86</v>
      </c>
      <c r="AY1861" t="s">
        <v>86</v>
      </c>
      <c r="AZ1861" t="s">
        <v>86</v>
      </c>
      <c r="BA1861" t="s">
        <v>86</v>
      </c>
      <c r="BB1861" t="s">
        <v>86</v>
      </c>
      <c r="BC1861" t="s">
        <v>86</v>
      </c>
      <c r="BD1861" t="s">
        <v>86</v>
      </c>
      <c r="BE1861" t="s">
        <v>86</v>
      </c>
    </row>
    <row r="1862" spans="1:57" x14ac:dyDescent="0.45">
      <c r="A1862" t="s">
        <v>3987</v>
      </c>
      <c r="B1862" t="s">
        <v>77</v>
      </c>
      <c r="C1862" t="s">
        <v>3311</v>
      </c>
      <c r="D1862" t="s">
        <v>79</v>
      </c>
      <c r="E1862" s="2" t="str">
        <f t="shared" si="44"/>
        <v>FX22038515</v>
      </c>
      <c r="F1862" t="s">
        <v>80</v>
      </c>
      <c r="G1862" t="s">
        <v>80</v>
      </c>
      <c r="H1862" t="s">
        <v>81</v>
      </c>
      <c r="I1862" t="s">
        <v>3988</v>
      </c>
      <c r="J1862">
        <v>28</v>
      </c>
      <c r="K1862" t="s">
        <v>83</v>
      </c>
      <c r="L1862" t="s">
        <v>84</v>
      </c>
      <c r="M1862" t="s">
        <v>85</v>
      </c>
      <c r="N1862">
        <v>1</v>
      </c>
      <c r="O1862" s="1">
        <v>44643.732997685183</v>
      </c>
      <c r="P1862" s="1">
        <v>44643.743148148147</v>
      </c>
      <c r="Q1862">
        <v>400</v>
      </c>
      <c r="R1862">
        <v>477</v>
      </c>
      <c r="S1862" t="b">
        <v>0</v>
      </c>
      <c r="T1862" t="s">
        <v>86</v>
      </c>
      <c r="U1862" t="b">
        <v>0</v>
      </c>
      <c r="V1862" t="s">
        <v>815</v>
      </c>
      <c r="W1862" s="1">
        <v>44643.743148148147</v>
      </c>
      <c r="X1862">
        <v>220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28</v>
      </c>
      <c r="AE1862">
        <v>21</v>
      </c>
      <c r="AF1862">
        <v>0</v>
      </c>
      <c r="AG1862">
        <v>2</v>
      </c>
      <c r="AH1862" t="s">
        <v>86</v>
      </c>
      <c r="AI1862" t="s">
        <v>86</v>
      </c>
      <c r="AJ1862" t="s">
        <v>86</v>
      </c>
      <c r="AK1862" t="s">
        <v>86</v>
      </c>
      <c r="AL1862" t="s">
        <v>86</v>
      </c>
      <c r="AM1862" t="s">
        <v>86</v>
      </c>
      <c r="AN1862" t="s">
        <v>86</v>
      </c>
      <c r="AO1862" t="s">
        <v>86</v>
      </c>
      <c r="AP1862" t="s">
        <v>86</v>
      </c>
      <c r="AQ1862" t="s">
        <v>86</v>
      </c>
      <c r="AR1862" t="s">
        <v>86</v>
      </c>
      <c r="AS1862" t="s">
        <v>86</v>
      </c>
      <c r="AT1862" t="s">
        <v>86</v>
      </c>
      <c r="AU1862" t="s">
        <v>86</v>
      </c>
      <c r="AV1862" t="s">
        <v>86</v>
      </c>
      <c r="AW1862" t="s">
        <v>86</v>
      </c>
      <c r="AX1862" t="s">
        <v>86</v>
      </c>
      <c r="AY1862" t="s">
        <v>86</v>
      </c>
      <c r="AZ1862" t="s">
        <v>86</v>
      </c>
      <c r="BA1862" t="s">
        <v>86</v>
      </c>
      <c r="BB1862" t="s">
        <v>86</v>
      </c>
      <c r="BC1862" t="s">
        <v>86</v>
      </c>
      <c r="BD1862" t="s">
        <v>86</v>
      </c>
      <c r="BE1862" t="s">
        <v>86</v>
      </c>
    </row>
    <row r="1863" spans="1:57" x14ac:dyDescent="0.45">
      <c r="A1863" t="s">
        <v>3989</v>
      </c>
      <c r="B1863" t="s">
        <v>77</v>
      </c>
      <c r="C1863" t="s">
        <v>3311</v>
      </c>
      <c r="D1863" t="s">
        <v>79</v>
      </c>
      <c r="E1863" s="2" t="str">
        <f t="shared" si="44"/>
        <v>FX22038515</v>
      </c>
      <c r="F1863" t="s">
        <v>80</v>
      </c>
      <c r="G1863" t="s">
        <v>80</v>
      </c>
      <c r="H1863" t="s">
        <v>81</v>
      </c>
      <c r="I1863" t="s">
        <v>3990</v>
      </c>
      <c r="J1863">
        <v>28</v>
      </c>
      <c r="K1863" t="s">
        <v>83</v>
      </c>
      <c r="L1863" t="s">
        <v>84</v>
      </c>
      <c r="M1863" t="s">
        <v>85</v>
      </c>
      <c r="N1863">
        <v>2</v>
      </c>
      <c r="O1863" s="1">
        <v>44643.733113425929</v>
      </c>
      <c r="P1863" s="1">
        <v>44643.782951388886</v>
      </c>
      <c r="Q1863">
        <v>4127</v>
      </c>
      <c r="R1863">
        <v>179</v>
      </c>
      <c r="S1863" t="b">
        <v>0</v>
      </c>
      <c r="T1863" t="s">
        <v>86</v>
      </c>
      <c r="U1863" t="b">
        <v>0</v>
      </c>
      <c r="V1863" t="s">
        <v>1900</v>
      </c>
      <c r="W1863" s="1">
        <v>44643.738553240742</v>
      </c>
      <c r="X1863">
        <v>140</v>
      </c>
      <c r="Y1863">
        <v>21</v>
      </c>
      <c r="Z1863">
        <v>0</v>
      </c>
      <c r="AA1863">
        <v>21</v>
      </c>
      <c r="AB1863">
        <v>0</v>
      </c>
      <c r="AC1863">
        <v>0</v>
      </c>
      <c r="AD1863">
        <v>7</v>
      </c>
      <c r="AE1863">
        <v>0</v>
      </c>
      <c r="AF1863">
        <v>0</v>
      </c>
      <c r="AG1863">
        <v>0</v>
      </c>
      <c r="AH1863" t="s">
        <v>122</v>
      </c>
      <c r="AI1863" s="1">
        <v>44643.782951388886</v>
      </c>
      <c r="AJ1863">
        <v>39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7</v>
      </c>
      <c r="AQ1863">
        <v>0</v>
      </c>
      <c r="AR1863">
        <v>0</v>
      </c>
      <c r="AS1863">
        <v>0</v>
      </c>
      <c r="AT1863" t="s">
        <v>86</v>
      </c>
      <c r="AU1863" t="s">
        <v>86</v>
      </c>
      <c r="AV1863" t="s">
        <v>86</v>
      </c>
      <c r="AW1863" t="s">
        <v>86</v>
      </c>
      <c r="AX1863" t="s">
        <v>86</v>
      </c>
      <c r="AY1863" t="s">
        <v>86</v>
      </c>
      <c r="AZ1863" t="s">
        <v>86</v>
      </c>
      <c r="BA1863" t="s">
        <v>86</v>
      </c>
      <c r="BB1863" t="s">
        <v>86</v>
      </c>
      <c r="BC1863" t="s">
        <v>86</v>
      </c>
      <c r="BD1863" t="s">
        <v>86</v>
      </c>
      <c r="BE1863" t="s">
        <v>86</v>
      </c>
    </row>
    <row r="1864" spans="1:57" x14ac:dyDescent="0.45">
      <c r="A1864" t="s">
        <v>3991</v>
      </c>
      <c r="B1864" t="s">
        <v>77</v>
      </c>
      <c r="C1864" t="s">
        <v>3311</v>
      </c>
      <c r="D1864" t="s">
        <v>79</v>
      </c>
      <c r="E1864" s="2" t="str">
        <f t="shared" si="44"/>
        <v>FX22038515</v>
      </c>
      <c r="F1864" t="s">
        <v>80</v>
      </c>
      <c r="G1864" t="s">
        <v>80</v>
      </c>
      <c r="H1864" t="s">
        <v>81</v>
      </c>
      <c r="I1864" t="s">
        <v>3992</v>
      </c>
      <c r="J1864">
        <v>28</v>
      </c>
      <c r="K1864" t="s">
        <v>83</v>
      </c>
      <c r="L1864" t="s">
        <v>84</v>
      </c>
      <c r="M1864" t="s">
        <v>85</v>
      </c>
      <c r="N1864">
        <v>2</v>
      </c>
      <c r="O1864" s="1">
        <v>44643.733194444445</v>
      </c>
      <c r="P1864" s="1">
        <v>44643.783564814818</v>
      </c>
      <c r="Q1864">
        <v>4207</v>
      </c>
      <c r="R1864">
        <v>145</v>
      </c>
      <c r="S1864" t="b">
        <v>0</v>
      </c>
      <c r="T1864" t="s">
        <v>86</v>
      </c>
      <c r="U1864" t="b">
        <v>0</v>
      </c>
      <c r="V1864" t="s">
        <v>1787</v>
      </c>
      <c r="W1864" s="1">
        <v>44643.738402777781</v>
      </c>
      <c r="X1864">
        <v>93</v>
      </c>
      <c r="Y1864">
        <v>21</v>
      </c>
      <c r="Z1864">
        <v>0</v>
      </c>
      <c r="AA1864">
        <v>21</v>
      </c>
      <c r="AB1864">
        <v>0</v>
      </c>
      <c r="AC1864">
        <v>0</v>
      </c>
      <c r="AD1864">
        <v>7</v>
      </c>
      <c r="AE1864">
        <v>0</v>
      </c>
      <c r="AF1864">
        <v>0</v>
      </c>
      <c r="AG1864">
        <v>0</v>
      </c>
      <c r="AH1864" t="s">
        <v>122</v>
      </c>
      <c r="AI1864" s="1">
        <v>44643.783564814818</v>
      </c>
      <c r="AJ1864">
        <v>52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7</v>
      </c>
      <c r="AQ1864">
        <v>0</v>
      </c>
      <c r="AR1864">
        <v>0</v>
      </c>
      <c r="AS1864">
        <v>0</v>
      </c>
      <c r="AT1864" t="s">
        <v>86</v>
      </c>
      <c r="AU1864" t="s">
        <v>86</v>
      </c>
      <c r="AV1864" t="s">
        <v>86</v>
      </c>
      <c r="AW1864" t="s">
        <v>86</v>
      </c>
      <c r="AX1864" t="s">
        <v>86</v>
      </c>
      <c r="AY1864" t="s">
        <v>86</v>
      </c>
      <c r="AZ1864" t="s">
        <v>86</v>
      </c>
      <c r="BA1864" t="s">
        <v>86</v>
      </c>
      <c r="BB1864" t="s">
        <v>86</v>
      </c>
      <c r="BC1864" t="s">
        <v>86</v>
      </c>
      <c r="BD1864" t="s">
        <v>86</v>
      </c>
      <c r="BE1864" t="s">
        <v>86</v>
      </c>
    </row>
    <row r="1865" spans="1:57" x14ac:dyDescent="0.45">
      <c r="A1865" t="s">
        <v>3993</v>
      </c>
      <c r="B1865" t="s">
        <v>77</v>
      </c>
      <c r="C1865" t="s">
        <v>3311</v>
      </c>
      <c r="D1865" t="s">
        <v>79</v>
      </c>
      <c r="E1865" s="2" t="str">
        <f t="shared" si="44"/>
        <v>FX22038515</v>
      </c>
      <c r="F1865" t="s">
        <v>80</v>
      </c>
      <c r="G1865" t="s">
        <v>80</v>
      </c>
      <c r="H1865" t="s">
        <v>81</v>
      </c>
      <c r="I1865" t="s">
        <v>3994</v>
      </c>
      <c r="J1865">
        <v>28</v>
      </c>
      <c r="K1865" t="s">
        <v>83</v>
      </c>
      <c r="L1865" t="s">
        <v>84</v>
      </c>
      <c r="M1865" t="s">
        <v>85</v>
      </c>
      <c r="N1865">
        <v>2</v>
      </c>
      <c r="O1865" s="1">
        <v>44643.73337962963</v>
      </c>
      <c r="P1865" s="1">
        <v>44643.78429398148</v>
      </c>
      <c r="Q1865">
        <v>4054</v>
      </c>
      <c r="R1865">
        <v>345</v>
      </c>
      <c r="S1865" t="b">
        <v>0</v>
      </c>
      <c r="T1865" t="s">
        <v>86</v>
      </c>
      <c r="U1865" t="b">
        <v>0</v>
      </c>
      <c r="V1865" t="s">
        <v>1797</v>
      </c>
      <c r="W1865" s="1">
        <v>44643.740439814814</v>
      </c>
      <c r="X1865">
        <v>234</v>
      </c>
      <c r="Y1865">
        <v>21</v>
      </c>
      <c r="Z1865">
        <v>0</v>
      </c>
      <c r="AA1865">
        <v>21</v>
      </c>
      <c r="AB1865">
        <v>0</v>
      </c>
      <c r="AC1865">
        <v>0</v>
      </c>
      <c r="AD1865">
        <v>7</v>
      </c>
      <c r="AE1865">
        <v>0</v>
      </c>
      <c r="AF1865">
        <v>0</v>
      </c>
      <c r="AG1865">
        <v>0</v>
      </c>
      <c r="AH1865" t="s">
        <v>207</v>
      </c>
      <c r="AI1865" s="1">
        <v>44643.78429398148</v>
      </c>
      <c r="AJ1865">
        <v>111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7</v>
      </c>
      <c r="AQ1865">
        <v>0</v>
      </c>
      <c r="AR1865">
        <v>0</v>
      </c>
      <c r="AS1865">
        <v>0</v>
      </c>
      <c r="AT1865" t="s">
        <v>86</v>
      </c>
      <c r="AU1865" t="s">
        <v>86</v>
      </c>
      <c r="AV1865" t="s">
        <v>86</v>
      </c>
      <c r="AW1865" t="s">
        <v>86</v>
      </c>
      <c r="AX1865" t="s">
        <v>86</v>
      </c>
      <c r="AY1865" t="s">
        <v>86</v>
      </c>
      <c r="AZ1865" t="s">
        <v>86</v>
      </c>
      <c r="BA1865" t="s">
        <v>86</v>
      </c>
      <c r="BB1865" t="s">
        <v>86</v>
      </c>
      <c r="BC1865" t="s">
        <v>86</v>
      </c>
      <c r="BD1865" t="s">
        <v>86</v>
      </c>
      <c r="BE1865" t="s">
        <v>86</v>
      </c>
    </row>
    <row r="1866" spans="1:57" x14ac:dyDescent="0.45">
      <c r="A1866" t="s">
        <v>3995</v>
      </c>
      <c r="B1866" t="s">
        <v>77</v>
      </c>
      <c r="C1866" t="s">
        <v>3311</v>
      </c>
      <c r="D1866" t="s">
        <v>79</v>
      </c>
      <c r="E1866" s="2" t="str">
        <f t="shared" si="44"/>
        <v>FX22038515</v>
      </c>
      <c r="F1866" t="s">
        <v>80</v>
      </c>
      <c r="G1866" t="s">
        <v>80</v>
      </c>
      <c r="H1866" t="s">
        <v>81</v>
      </c>
      <c r="I1866" t="s">
        <v>3996</v>
      </c>
      <c r="J1866">
        <v>183</v>
      </c>
      <c r="K1866" t="s">
        <v>83</v>
      </c>
      <c r="L1866" t="s">
        <v>84</v>
      </c>
      <c r="M1866" t="s">
        <v>85</v>
      </c>
      <c r="N1866">
        <v>1</v>
      </c>
      <c r="O1866" s="1">
        <v>44643.735601851855</v>
      </c>
      <c r="P1866" s="1">
        <v>44643.745752314811</v>
      </c>
      <c r="Q1866">
        <v>636</v>
      </c>
      <c r="R1866">
        <v>241</v>
      </c>
      <c r="S1866" t="b">
        <v>0</v>
      </c>
      <c r="T1866" t="s">
        <v>86</v>
      </c>
      <c r="U1866" t="b">
        <v>0</v>
      </c>
      <c r="V1866" t="s">
        <v>815</v>
      </c>
      <c r="W1866" s="1">
        <v>44643.745752314811</v>
      </c>
      <c r="X1866">
        <v>98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183</v>
      </c>
      <c r="AE1866">
        <v>178</v>
      </c>
      <c r="AF1866">
        <v>0</v>
      </c>
      <c r="AG1866">
        <v>2</v>
      </c>
      <c r="AH1866" t="s">
        <v>86</v>
      </c>
      <c r="AI1866" t="s">
        <v>86</v>
      </c>
      <c r="AJ1866" t="s">
        <v>86</v>
      </c>
      <c r="AK1866" t="s">
        <v>86</v>
      </c>
      <c r="AL1866" t="s">
        <v>86</v>
      </c>
      <c r="AM1866" t="s">
        <v>86</v>
      </c>
      <c r="AN1866" t="s">
        <v>86</v>
      </c>
      <c r="AO1866" t="s">
        <v>86</v>
      </c>
      <c r="AP1866" t="s">
        <v>86</v>
      </c>
      <c r="AQ1866" t="s">
        <v>86</v>
      </c>
      <c r="AR1866" t="s">
        <v>86</v>
      </c>
      <c r="AS1866" t="s">
        <v>86</v>
      </c>
      <c r="AT1866" t="s">
        <v>86</v>
      </c>
      <c r="AU1866" t="s">
        <v>86</v>
      </c>
      <c r="AV1866" t="s">
        <v>86</v>
      </c>
      <c r="AW1866" t="s">
        <v>86</v>
      </c>
      <c r="AX1866" t="s">
        <v>86</v>
      </c>
      <c r="AY1866" t="s">
        <v>86</v>
      </c>
      <c r="AZ1866" t="s">
        <v>86</v>
      </c>
      <c r="BA1866" t="s">
        <v>86</v>
      </c>
      <c r="BB1866" t="s">
        <v>86</v>
      </c>
      <c r="BC1866" t="s">
        <v>86</v>
      </c>
      <c r="BD1866" t="s">
        <v>86</v>
      </c>
      <c r="BE1866" t="s">
        <v>86</v>
      </c>
    </row>
    <row r="1867" spans="1:57" x14ac:dyDescent="0.45">
      <c r="A1867" t="s">
        <v>3997</v>
      </c>
      <c r="B1867" t="s">
        <v>77</v>
      </c>
      <c r="C1867" t="s">
        <v>3311</v>
      </c>
      <c r="D1867" t="s">
        <v>79</v>
      </c>
      <c r="E1867" s="2" t="str">
        <f t="shared" si="44"/>
        <v>FX22038515</v>
      </c>
      <c r="F1867" t="s">
        <v>80</v>
      </c>
      <c r="G1867" t="s">
        <v>80</v>
      </c>
      <c r="H1867" t="s">
        <v>81</v>
      </c>
      <c r="I1867" t="s">
        <v>3998</v>
      </c>
      <c r="J1867">
        <v>68</v>
      </c>
      <c r="K1867" t="s">
        <v>83</v>
      </c>
      <c r="L1867" t="s">
        <v>84</v>
      </c>
      <c r="M1867" t="s">
        <v>85</v>
      </c>
      <c r="N1867">
        <v>2</v>
      </c>
      <c r="O1867" s="1">
        <v>44643.73641203704</v>
      </c>
      <c r="P1867" s="1">
        <v>44643.786307870374</v>
      </c>
      <c r="Q1867">
        <v>3418</v>
      </c>
      <c r="R1867">
        <v>893</v>
      </c>
      <c r="S1867" t="b">
        <v>0</v>
      </c>
      <c r="T1867" t="s">
        <v>86</v>
      </c>
      <c r="U1867" t="b">
        <v>0</v>
      </c>
      <c r="V1867" t="s">
        <v>1797</v>
      </c>
      <c r="W1867" s="1">
        <v>44643.746539351851</v>
      </c>
      <c r="X1867">
        <v>514</v>
      </c>
      <c r="Y1867">
        <v>54</v>
      </c>
      <c r="Z1867">
        <v>0</v>
      </c>
      <c r="AA1867">
        <v>54</v>
      </c>
      <c r="AB1867">
        <v>0</v>
      </c>
      <c r="AC1867">
        <v>3</v>
      </c>
      <c r="AD1867">
        <v>14</v>
      </c>
      <c r="AE1867">
        <v>0</v>
      </c>
      <c r="AF1867">
        <v>0</v>
      </c>
      <c r="AG1867">
        <v>0</v>
      </c>
      <c r="AH1867" t="s">
        <v>122</v>
      </c>
      <c r="AI1867" s="1">
        <v>44643.786307870374</v>
      </c>
      <c r="AJ1867">
        <v>219</v>
      </c>
      <c r="AK1867">
        <v>7</v>
      </c>
      <c r="AL1867">
        <v>0</v>
      </c>
      <c r="AM1867">
        <v>7</v>
      </c>
      <c r="AN1867">
        <v>0</v>
      </c>
      <c r="AO1867">
        <v>6</v>
      </c>
      <c r="AP1867">
        <v>7</v>
      </c>
      <c r="AQ1867">
        <v>0</v>
      </c>
      <c r="AR1867">
        <v>0</v>
      </c>
      <c r="AS1867">
        <v>0</v>
      </c>
      <c r="AT1867" t="s">
        <v>86</v>
      </c>
      <c r="AU1867" t="s">
        <v>86</v>
      </c>
      <c r="AV1867" t="s">
        <v>86</v>
      </c>
      <c r="AW1867" t="s">
        <v>86</v>
      </c>
      <c r="AX1867" t="s">
        <v>86</v>
      </c>
      <c r="AY1867" t="s">
        <v>86</v>
      </c>
      <c r="AZ1867" t="s">
        <v>86</v>
      </c>
      <c r="BA1867" t="s">
        <v>86</v>
      </c>
      <c r="BB1867" t="s">
        <v>86</v>
      </c>
      <c r="BC1867" t="s">
        <v>86</v>
      </c>
      <c r="BD1867" t="s">
        <v>86</v>
      </c>
      <c r="BE1867" t="s">
        <v>86</v>
      </c>
    </row>
    <row r="1868" spans="1:57" x14ac:dyDescent="0.45">
      <c r="A1868" t="s">
        <v>3999</v>
      </c>
      <c r="B1868" t="s">
        <v>77</v>
      </c>
      <c r="C1868" t="s">
        <v>3311</v>
      </c>
      <c r="D1868" t="s">
        <v>79</v>
      </c>
      <c r="E1868" s="2" t="str">
        <f t="shared" si="44"/>
        <v>FX22038515</v>
      </c>
      <c r="F1868" t="s">
        <v>80</v>
      </c>
      <c r="G1868" t="s">
        <v>80</v>
      </c>
      <c r="H1868" t="s">
        <v>81</v>
      </c>
      <c r="I1868" t="s">
        <v>4000</v>
      </c>
      <c r="J1868">
        <v>148</v>
      </c>
      <c r="K1868" t="s">
        <v>83</v>
      </c>
      <c r="L1868" t="s">
        <v>84</v>
      </c>
      <c r="M1868" t="s">
        <v>85</v>
      </c>
      <c r="N1868">
        <v>2</v>
      </c>
      <c r="O1868" s="1">
        <v>44643.736608796295</v>
      </c>
      <c r="P1868" s="1">
        <v>44643.791851851849</v>
      </c>
      <c r="Q1868">
        <v>3716</v>
      </c>
      <c r="R1868">
        <v>1057</v>
      </c>
      <c r="S1868" t="b">
        <v>0</v>
      </c>
      <c r="T1868" t="s">
        <v>86</v>
      </c>
      <c r="U1868" t="b">
        <v>0</v>
      </c>
      <c r="V1868" t="s">
        <v>1787</v>
      </c>
      <c r="W1868" s="1">
        <v>44643.743101851855</v>
      </c>
      <c r="X1868">
        <v>389</v>
      </c>
      <c r="Y1868">
        <v>143</v>
      </c>
      <c r="Z1868">
        <v>0</v>
      </c>
      <c r="AA1868">
        <v>143</v>
      </c>
      <c r="AB1868">
        <v>0</v>
      </c>
      <c r="AC1868">
        <v>3</v>
      </c>
      <c r="AD1868">
        <v>5</v>
      </c>
      <c r="AE1868">
        <v>0</v>
      </c>
      <c r="AF1868">
        <v>0</v>
      </c>
      <c r="AG1868">
        <v>0</v>
      </c>
      <c r="AH1868" t="s">
        <v>207</v>
      </c>
      <c r="AI1868" s="1">
        <v>44643.791851851849</v>
      </c>
      <c r="AJ1868">
        <v>652</v>
      </c>
      <c r="AK1868">
        <v>9</v>
      </c>
      <c r="AL1868">
        <v>0</v>
      </c>
      <c r="AM1868">
        <v>9</v>
      </c>
      <c r="AN1868">
        <v>0</v>
      </c>
      <c r="AO1868">
        <v>9</v>
      </c>
      <c r="AP1868">
        <v>-4</v>
      </c>
      <c r="AQ1868">
        <v>0</v>
      </c>
      <c r="AR1868">
        <v>0</v>
      </c>
      <c r="AS1868">
        <v>0</v>
      </c>
      <c r="AT1868" t="s">
        <v>86</v>
      </c>
      <c r="AU1868" t="s">
        <v>86</v>
      </c>
      <c r="AV1868" t="s">
        <v>86</v>
      </c>
      <c r="AW1868" t="s">
        <v>86</v>
      </c>
      <c r="AX1868" t="s">
        <v>86</v>
      </c>
      <c r="AY1868" t="s">
        <v>86</v>
      </c>
      <c r="AZ1868" t="s">
        <v>86</v>
      </c>
      <c r="BA1868" t="s">
        <v>86</v>
      </c>
      <c r="BB1868" t="s">
        <v>86</v>
      </c>
      <c r="BC1868" t="s">
        <v>86</v>
      </c>
      <c r="BD1868" t="s">
        <v>86</v>
      </c>
      <c r="BE1868" t="s">
        <v>86</v>
      </c>
    </row>
    <row r="1869" spans="1:57" x14ac:dyDescent="0.45">
      <c r="A1869" t="s">
        <v>4001</v>
      </c>
      <c r="B1869" t="s">
        <v>77</v>
      </c>
      <c r="C1869" t="s">
        <v>3311</v>
      </c>
      <c r="D1869" t="s">
        <v>79</v>
      </c>
      <c r="E1869" s="2" t="str">
        <f t="shared" si="44"/>
        <v>FX22038515</v>
      </c>
      <c r="F1869" t="s">
        <v>80</v>
      </c>
      <c r="G1869" t="s">
        <v>80</v>
      </c>
      <c r="H1869" t="s">
        <v>81</v>
      </c>
      <c r="I1869" t="s">
        <v>4002</v>
      </c>
      <c r="J1869">
        <v>146</v>
      </c>
      <c r="K1869" t="s">
        <v>83</v>
      </c>
      <c r="L1869" t="s">
        <v>84</v>
      </c>
      <c r="M1869" t="s">
        <v>85</v>
      </c>
      <c r="N1869">
        <v>1</v>
      </c>
      <c r="O1869" s="1">
        <v>44643.736631944441</v>
      </c>
      <c r="P1869" s="1">
        <v>44643.744618055556</v>
      </c>
      <c r="Q1869">
        <v>441</v>
      </c>
      <c r="R1869">
        <v>249</v>
      </c>
      <c r="S1869" t="b">
        <v>0</v>
      </c>
      <c r="T1869" t="s">
        <v>86</v>
      </c>
      <c r="U1869" t="b">
        <v>0</v>
      </c>
      <c r="V1869" t="s">
        <v>815</v>
      </c>
      <c r="W1869" s="1">
        <v>44643.744618055556</v>
      </c>
      <c r="X1869">
        <v>126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146</v>
      </c>
      <c r="AE1869">
        <v>141</v>
      </c>
      <c r="AF1869">
        <v>0</v>
      </c>
      <c r="AG1869">
        <v>3</v>
      </c>
      <c r="AH1869" t="s">
        <v>86</v>
      </c>
      <c r="AI1869" t="s">
        <v>86</v>
      </c>
      <c r="AJ1869" t="s">
        <v>86</v>
      </c>
      <c r="AK1869" t="s">
        <v>86</v>
      </c>
      <c r="AL1869" t="s">
        <v>86</v>
      </c>
      <c r="AM1869" t="s">
        <v>86</v>
      </c>
      <c r="AN1869" t="s">
        <v>86</v>
      </c>
      <c r="AO1869" t="s">
        <v>86</v>
      </c>
      <c r="AP1869" t="s">
        <v>86</v>
      </c>
      <c r="AQ1869" t="s">
        <v>86</v>
      </c>
      <c r="AR1869" t="s">
        <v>86</v>
      </c>
      <c r="AS1869" t="s">
        <v>86</v>
      </c>
      <c r="AT1869" t="s">
        <v>86</v>
      </c>
      <c r="AU1869" t="s">
        <v>86</v>
      </c>
      <c r="AV1869" t="s">
        <v>86</v>
      </c>
      <c r="AW1869" t="s">
        <v>86</v>
      </c>
      <c r="AX1869" t="s">
        <v>86</v>
      </c>
      <c r="AY1869" t="s">
        <v>86</v>
      </c>
      <c r="AZ1869" t="s">
        <v>86</v>
      </c>
      <c r="BA1869" t="s">
        <v>86</v>
      </c>
      <c r="BB1869" t="s">
        <v>86</v>
      </c>
      <c r="BC1869" t="s">
        <v>86</v>
      </c>
      <c r="BD1869" t="s">
        <v>86</v>
      </c>
      <c r="BE1869" t="s">
        <v>86</v>
      </c>
    </row>
    <row r="1870" spans="1:57" x14ac:dyDescent="0.45">
      <c r="A1870" t="s">
        <v>4003</v>
      </c>
      <c r="B1870" t="s">
        <v>77</v>
      </c>
      <c r="C1870" t="s">
        <v>3311</v>
      </c>
      <c r="D1870" t="s">
        <v>79</v>
      </c>
      <c r="E1870" s="2" t="str">
        <f t="shared" si="44"/>
        <v>FX22038515</v>
      </c>
      <c r="F1870" t="s">
        <v>80</v>
      </c>
      <c r="G1870" t="s">
        <v>80</v>
      </c>
      <c r="H1870" t="s">
        <v>81</v>
      </c>
      <c r="I1870" t="s">
        <v>4004</v>
      </c>
      <c r="J1870">
        <v>28</v>
      </c>
      <c r="K1870" t="s">
        <v>83</v>
      </c>
      <c r="L1870" t="s">
        <v>84</v>
      </c>
      <c r="M1870" t="s">
        <v>85</v>
      </c>
      <c r="N1870">
        <v>2</v>
      </c>
      <c r="O1870" s="1">
        <v>44643.737303240741</v>
      </c>
      <c r="P1870" s="1">
        <v>44643.785312499997</v>
      </c>
      <c r="Q1870">
        <v>3768</v>
      </c>
      <c r="R1870">
        <v>380</v>
      </c>
      <c r="S1870" t="b">
        <v>0</v>
      </c>
      <c r="T1870" t="s">
        <v>86</v>
      </c>
      <c r="U1870" t="b">
        <v>0</v>
      </c>
      <c r="V1870" t="s">
        <v>3652</v>
      </c>
      <c r="W1870" s="1">
        <v>44643.741967592592</v>
      </c>
      <c r="X1870">
        <v>235</v>
      </c>
      <c r="Y1870">
        <v>21</v>
      </c>
      <c r="Z1870">
        <v>0</v>
      </c>
      <c r="AA1870">
        <v>21</v>
      </c>
      <c r="AB1870">
        <v>0</v>
      </c>
      <c r="AC1870">
        <v>0</v>
      </c>
      <c r="AD1870">
        <v>7</v>
      </c>
      <c r="AE1870">
        <v>0</v>
      </c>
      <c r="AF1870">
        <v>0</v>
      </c>
      <c r="AG1870">
        <v>0</v>
      </c>
      <c r="AH1870" t="s">
        <v>106</v>
      </c>
      <c r="AI1870" s="1">
        <v>44643.785312499997</v>
      </c>
      <c r="AJ1870">
        <v>145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7</v>
      </c>
      <c r="AQ1870">
        <v>0</v>
      </c>
      <c r="AR1870">
        <v>0</v>
      </c>
      <c r="AS1870">
        <v>0</v>
      </c>
      <c r="AT1870" t="s">
        <v>86</v>
      </c>
      <c r="AU1870" t="s">
        <v>86</v>
      </c>
      <c r="AV1870" t="s">
        <v>86</v>
      </c>
      <c r="AW1870" t="s">
        <v>86</v>
      </c>
      <c r="AX1870" t="s">
        <v>86</v>
      </c>
      <c r="AY1870" t="s">
        <v>86</v>
      </c>
      <c r="AZ1870" t="s">
        <v>86</v>
      </c>
      <c r="BA1870" t="s">
        <v>86</v>
      </c>
      <c r="BB1870" t="s">
        <v>86</v>
      </c>
      <c r="BC1870" t="s">
        <v>86</v>
      </c>
      <c r="BD1870" t="s">
        <v>86</v>
      </c>
      <c r="BE1870" t="s">
        <v>86</v>
      </c>
    </row>
    <row r="1871" spans="1:57" x14ac:dyDescent="0.45">
      <c r="A1871" t="s">
        <v>4005</v>
      </c>
      <c r="B1871" t="s">
        <v>77</v>
      </c>
      <c r="C1871" t="s">
        <v>3311</v>
      </c>
      <c r="D1871" t="s">
        <v>79</v>
      </c>
      <c r="E1871" s="2" t="str">
        <f t="shared" si="44"/>
        <v>FX22038515</v>
      </c>
      <c r="F1871" t="s">
        <v>80</v>
      </c>
      <c r="G1871" t="s">
        <v>80</v>
      </c>
      <c r="H1871" t="s">
        <v>81</v>
      </c>
      <c r="I1871" t="s">
        <v>4006</v>
      </c>
      <c r="J1871">
        <v>28</v>
      </c>
      <c r="K1871" t="s">
        <v>83</v>
      </c>
      <c r="L1871" t="s">
        <v>84</v>
      </c>
      <c r="M1871" t="s">
        <v>85</v>
      </c>
      <c r="N1871">
        <v>1</v>
      </c>
      <c r="O1871" s="1">
        <v>44643.737395833334</v>
      </c>
      <c r="P1871" s="1">
        <v>44643.747870370367</v>
      </c>
      <c r="Q1871">
        <v>576</v>
      </c>
      <c r="R1871">
        <v>329</v>
      </c>
      <c r="S1871" t="b">
        <v>0</v>
      </c>
      <c r="T1871" t="s">
        <v>86</v>
      </c>
      <c r="U1871" t="b">
        <v>0</v>
      </c>
      <c r="V1871" t="s">
        <v>815</v>
      </c>
      <c r="W1871" s="1">
        <v>44643.747870370367</v>
      </c>
      <c r="X1871">
        <v>167</v>
      </c>
      <c r="Y1871">
        <v>21</v>
      </c>
      <c r="Z1871">
        <v>0</v>
      </c>
      <c r="AA1871">
        <v>21</v>
      </c>
      <c r="AB1871">
        <v>0</v>
      </c>
      <c r="AC1871">
        <v>0</v>
      </c>
      <c r="AD1871">
        <v>7</v>
      </c>
      <c r="AE1871">
        <v>21</v>
      </c>
      <c r="AF1871">
        <v>0</v>
      </c>
      <c r="AG1871">
        <v>2</v>
      </c>
      <c r="AH1871" t="s">
        <v>86</v>
      </c>
      <c r="AI1871" t="s">
        <v>86</v>
      </c>
      <c r="AJ1871" t="s">
        <v>86</v>
      </c>
      <c r="AK1871" t="s">
        <v>86</v>
      </c>
      <c r="AL1871" t="s">
        <v>86</v>
      </c>
      <c r="AM1871" t="s">
        <v>86</v>
      </c>
      <c r="AN1871" t="s">
        <v>86</v>
      </c>
      <c r="AO1871" t="s">
        <v>86</v>
      </c>
      <c r="AP1871" t="s">
        <v>86</v>
      </c>
      <c r="AQ1871" t="s">
        <v>86</v>
      </c>
      <c r="AR1871" t="s">
        <v>86</v>
      </c>
      <c r="AS1871" t="s">
        <v>86</v>
      </c>
      <c r="AT1871" t="s">
        <v>86</v>
      </c>
      <c r="AU1871" t="s">
        <v>86</v>
      </c>
      <c r="AV1871" t="s">
        <v>86</v>
      </c>
      <c r="AW1871" t="s">
        <v>86</v>
      </c>
      <c r="AX1871" t="s">
        <v>86</v>
      </c>
      <c r="AY1871" t="s">
        <v>86</v>
      </c>
      <c r="AZ1871" t="s">
        <v>86</v>
      </c>
      <c r="BA1871" t="s">
        <v>86</v>
      </c>
      <c r="BB1871" t="s">
        <v>86</v>
      </c>
      <c r="BC1871" t="s">
        <v>86</v>
      </c>
      <c r="BD1871" t="s">
        <v>86</v>
      </c>
      <c r="BE1871" t="s">
        <v>86</v>
      </c>
    </row>
    <row r="1872" spans="1:57" x14ac:dyDescent="0.45">
      <c r="A1872" t="s">
        <v>4007</v>
      </c>
      <c r="B1872" t="s">
        <v>77</v>
      </c>
      <c r="C1872" t="s">
        <v>3311</v>
      </c>
      <c r="D1872" t="s">
        <v>79</v>
      </c>
      <c r="E1872" s="2" t="str">
        <f t="shared" si="44"/>
        <v>FX22038515</v>
      </c>
      <c r="F1872" t="s">
        <v>80</v>
      </c>
      <c r="G1872" t="s">
        <v>80</v>
      </c>
      <c r="H1872" t="s">
        <v>81</v>
      </c>
      <c r="I1872" t="s">
        <v>4008</v>
      </c>
      <c r="J1872">
        <v>28</v>
      </c>
      <c r="K1872" t="s">
        <v>83</v>
      </c>
      <c r="L1872" t="s">
        <v>84</v>
      </c>
      <c r="M1872" t="s">
        <v>85</v>
      </c>
      <c r="N1872">
        <v>2</v>
      </c>
      <c r="O1872" s="1">
        <v>44643.737557870372</v>
      </c>
      <c r="P1872" s="1">
        <v>44643.78702546296</v>
      </c>
      <c r="Q1872">
        <v>3962</v>
      </c>
      <c r="R1872">
        <v>312</v>
      </c>
      <c r="S1872" t="b">
        <v>0</v>
      </c>
      <c r="T1872" t="s">
        <v>86</v>
      </c>
      <c r="U1872" t="b">
        <v>0</v>
      </c>
      <c r="V1872" t="s">
        <v>1816</v>
      </c>
      <c r="W1872" s="1">
        <v>44643.741400462961</v>
      </c>
      <c r="X1872">
        <v>164</v>
      </c>
      <c r="Y1872">
        <v>21</v>
      </c>
      <c r="Z1872">
        <v>0</v>
      </c>
      <c r="AA1872">
        <v>21</v>
      </c>
      <c r="AB1872">
        <v>0</v>
      </c>
      <c r="AC1872">
        <v>0</v>
      </c>
      <c r="AD1872">
        <v>7</v>
      </c>
      <c r="AE1872">
        <v>0</v>
      </c>
      <c r="AF1872">
        <v>0</v>
      </c>
      <c r="AG1872">
        <v>0</v>
      </c>
      <c r="AH1872" t="s">
        <v>106</v>
      </c>
      <c r="AI1872" s="1">
        <v>44643.78702546296</v>
      </c>
      <c r="AJ1872">
        <v>148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7</v>
      </c>
      <c r="AQ1872">
        <v>0</v>
      </c>
      <c r="AR1872">
        <v>0</v>
      </c>
      <c r="AS1872">
        <v>0</v>
      </c>
      <c r="AT1872" t="s">
        <v>86</v>
      </c>
      <c r="AU1872" t="s">
        <v>86</v>
      </c>
      <c r="AV1872" t="s">
        <v>86</v>
      </c>
      <c r="AW1872" t="s">
        <v>86</v>
      </c>
      <c r="AX1872" t="s">
        <v>86</v>
      </c>
      <c r="AY1872" t="s">
        <v>86</v>
      </c>
      <c r="AZ1872" t="s">
        <v>86</v>
      </c>
      <c r="BA1872" t="s">
        <v>86</v>
      </c>
      <c r="BB1872" t="s">
        <v>86</v>
      </c>
      <c r="BC1872" t="s">
        <v>86</v>
      </c>
      <c r="BD1872" t="s">
        <v>86</v>
      </c>
      <c r="BE1872" t="s">
        <v>86</v>
      </c>
    </row>
    <row r="1873" spans="1:57" x14ac:dyDescent="0.45">
      <c r="A1873" t="s">
        <v>4009</v>
      </c>
      <c r="B1873" t="s">
        <v>77</v>
      </c>
      <c r="C1873" t="s">
        <v>3311</v>
      </c>
      <c r="D1873" t="s">
        <v>79</v>
      </c>
      <c r="E1873" s="2" t="str">
        <f t="shared" si="44"/>
        <v>FX22038515</v>
      </c>
      <c r="F1873" t="s">
        <v>80</v>
      </c>
      <c r="G1873" t="s">
        <v>80</v>
      </c>
      <c r="H1873" t="s">
        <v>81</v>
      </c>
      <c r="I1873" t="s">
        <v>4010</v>
      </c>
      <c r="J1873">
        <v>28</v>
      </c>
      <c r="K1873" t="s">
        <v>83</v>
      </c>
      <c r="L1873" t="s">
        <v>84</v>
      </c>
      <c r="M1873" t="s">
        <v>85</v>
      </c>
      <c r="N1873">
        <v>2</v>
      </c>
      <c r="O1873" s="1">
        <v>44643.737662037034</v>
      </c>
      <c r="P1873" s="1">
        <v>44643.786874999998</v>
      </c>
      <c r="Q1873">
        <v>3950</v>
      </c>
      <c r="R1873">
        <v>302</v>
      </c>
      <c r="S1873" t="b">
        <v>0</v>
      </c>
      <c r="T1873" t="s">
        <v>86</v>
      </c>
      <c r="U1873" t="b">
        <v>0</v>
      </c>
      <c r="V1873" t="s">
        <v>1825</v>
      </c>
      <c r="W1873" s="1">
        <v>44643.743622685186</v>
      </c>
      <c r="X1873">
        <v>254</v>
      </c>
      <c r="Y1873">
        <v>21</v>
      </c>
      <c r="Z1873">
        <v>0</v>
      </c>
      <c r="AA1873">
        <v>21</v>
      </c>
      <c r="AB1873">
        <v>0</v>
      </c>
      <c r="AC1873">
        <v>0</v>
      </c>
      <c r="AD1873">
        <v>7</v>
      </c>
      <c r="AE1873">
        <v>0</v>
      </c>
      <c r="AF1873">
        <v>0</v>
      </c>
      <c r="AG1873">
        <v>0</v>
      </c>
      <c r="AH1873" t="s">
        <v>122</v>
      </c>
      <c r="AI1873" s="1">
        <v>44643.786874999998</v>
      </c>
      <c r="AJ1873">
        <v>48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7</v>
      </c>
      <c r="AQ1873">
        <v>0</v>
      </c>
      <c r="AR1873">
        <v>0</v>
      </c>
      <c r="AS1873">
        <v>0</v>
      </c>
      <c r="AT1873" t="s">
        <v>86</v>
      </c>
      <c r="AU1873" t="s">
        <v>86</v>
      </c>
      <c r="AV1873" t="s">
        <v>86</v>
      </c>
      <c r="AW1873" t="s">
        <v>86</v>
      </c>
      <c r="AX1873" t="s">
        <v>86</v>
      </c>
      <c r="AY1873" t="s">
        <v>86</v>
      </c>
      <c r="AZ1873" t="s">
        <v>86</v>
      </c>
      <c r="BA1873" t="s">
        <v>86</v>
      </c>
      <c r="BB1873" t="s">
        <v>86</v>
      </c>
      <c r="BC1873" t="s">
        <v>86</v>
      </c>
      <c r="BD1873" t="s">
        <v>86</v>
      </c>
      <c r="BE1873" t="s">
        <v>86</v>
      </c>
    </row>
    <row r="1874" spans="1:57" x14ac:dyDescent="0.45">
      <c r="A1874" t="s">
        <v>4011</v>
      </c>
      <c r="B1874" t="s">
        <v>77</v>
      </c>
      <c r="C1874" t="s">
        <v>3311</v>
      </c>
      <c r="D1874" t="s">
        <v>79</v>
      </c>
      <c r="E1874" s="2" t="str">
        <f t="shared" si="44"/>
        <v>FX22038515</v>
      </c>
      <c r="F1874" t="s">
        <v>80</v>
      </c>
      <c r="G1874" t="s">
        <v>80</v>
      </c>
      <c r="H1874" t="s">
        <v>81</v>
      </c>
      <c r="I1874" t="s">
        <v>4012</v>
      </c>
      <c r="J1874">
        <v>28</v>
      </c>
      <c r="K1874" t="s">
        <v>83</v>
      </c>
      <c r="L1874" t="s">
        <v>84</v>
      </c>
      <c r="M1874" t="s">
        <v>85</v>
      </c>
      <c r="N1874">
        <v>2</v>
      </c>
      <c r="O1874" s="1">
        <v>44643.73777777778</v>
      </c>
      <c r="P1874" s="1">
        <v>44643.787407407406</v>
      </c>
      <c r="Q1874">
        <v>4130</v>
      </c>
      <c r="R1874">
        <v>158</v>
      </c>
      <c r="S1874" t="b">
        <v>0</v>
      </c>
      <c r="T1874" t="s">
        <v>86</v>
      </c>
      <c r="U1874" t="b">
        <v>0</v>
      </c>
      <c r="V1874" t="s">
        <v>1816</v>
      </c>
      <c r="W1874" s="1">
        <v>44643.742719907408</v>
      </c>
      <c r="X1874">
        <v>113</v>
      </c>
      <c r="Y1874">
        <v>21</v>
      </c>
      <c r="Z1874">
        <v>0</v>
      </c>
      <c r="AA1874">
        <v>21</v>
      </c>
      <c r="AB1874">
        <v>0</v>
      </c>
      <c r="AC1874">
        <v>0</v>
      </c>
      <c r="AD1874">
        <v>7</v>
      </c>
      <c r="AE1874">
        <v>0</v>
      </c>
      <c r="AF1874">
        <v>0</v>
      </c>
      <c r="AG1874">
        <v>0</v>
      </c>
      <c r="AH1874" t="s">
        <v>122</v>
      </c>
      <c r="AI1874" s="1">
        <v>44643.787407407406</v>
      </c>
      <c r="AJ1874">
        <v>45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7</v>
      </c>
      <c r="AQ1874">
        <v>0</v>
      </c>
      <c r="AR1874">
        <v>0</v>
      </c>
      <c r="AS1874">
        <v>0</v>
      </c>
      <c r="AT1874" t="s">
        <v>86</v>
      </c>
      <c r="AU1874" t="s">
        <v>86</v>
      </c>
      <c r="AV1874" t="s">
        <v>86</v>
      </c>
      <c r="AW1874" t="s">
        <v>86</v>
      </c>
      <c r="AX1874" t="s">
        <v>86</v>
      </c>
      <c r="AY1874" t="s">
        <v>86</v>
      </c>
      <c r="AZ1874" t="s">
        <v>86</v>
      </c>
      <c r="BA1874" t="s">
        <v>86</v>
      </c>
      <c r="BB1874" t="s">
        <v>86</v>
      </c>
      <c r="BC1874" t="s">
        <v>86</v>
      </c>
      <c r="BD1874" t="s">
        <v>86</v>
      </c>
      <c r="BE1874" t="s">
        <v>86</v>
      </c>
    </row>
    <row r="1875" spans="1:57" x14ac:dyDescent="0.45">
      <c r="A1875" t="s">
        <v>4013</v>
      </c>
      <c r="B1875" t="s">
        <v>77</v>
      </c>
      <c r="C1875" t="s">
        <v>3311</v>
      </c>
      <c r="D1875" t="s">
        <v>79</v>
      </c>
      <c r="E1875" s="2" t="str">
        <f t="shared" si="44"/>
        <v>FX22038515</v>
      </c>
      <c r="F1875" t="s">
        <v>80</v>
      </c>
      <c r="G1875" t="s">
        <v>80</v>
      </c>
      <c r="H1875" t="s">
        <v>81</v>
      </c>
      <c r="I1875" t="s">
        <v>4014</v>
      </c>
      <c r="J1875">
        <v>28</v>
      </c>
      <c r="K1875" t="s">
        <v>83</v>
      </c>
      <c r="L1875" t="s">
        <v>84</v>
      </c>
      <c r="M1875" t="s">
        <v>85</v>
      </c>
      <c r="N1875">
        <v>1</v>
      </c>
      <c r="O1875" s="1">
        <v>44643.737962962965</v>
      </c>
      <c r="P1875" s="1">
        <v>44643.749374999999</v>
      </c>
      <c r="Q1875">
        <v>659</v>
      </c>
      <c r="R1875">
        <v>327</v>
      </c>
      <c r="S1875" t="b">
        <v>0</v>
      </c>
      <c r="T1875" t="s">
        <v>86</v>
      </c>
      <c r="U1875" t="b">
        <v>0</v>
      </c>
      <c r="V1875" t="s">
        <v>815</v>
      </c>
      <c r="W1875" s="1">
        <v>44643.749374999999</v>
      </c>
      <c r="X1875">
        <v>129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28</v>
      </c>
      <c r="AE1875">
        <v>0</v>
      </c>
      <c r="AF1875">
        <v>0</v>
      </c>
      <c r="AG1875">
        <v>2</v>
      </c>
      <c r="AH1875" t="s">
        <v>86</v>
      </c>
      <c r="AI1875" t="s">
        <v>86</v>
      </c>
      <c r="AJ1875" t="s">
        <v>86</v>
      </c>
      <c r="AK1875" t="s">
        <v>86</v>
      </c>
      <c r="AL1875" t="s">
        <v>86</v>
      </c>
      <c r="AM1875" t="s">
        <v>86</v>
      </c>
      <c r="AN1875" t="s">
        <v>86</v>
      </c>
      <c r="AO1875" t="s">
        <v>86</v>
      </c>
      <c r="AP1875" t="s">
        <v>86</v>
      </c>
      <c r="AQ1875" t="s">
        <v>86</v>
      </c>
      <c r="AR1875" t="s">
        <v>86</v>
      </c>
      <c r="AS1875" t="s">
        <v>86</v>
      </c>
      <c r="AT1875" t="s">
        <v>86</v>
      </c>
      <c r="AU1875" t="s">
        <v>86</v>
      </c>
      <c r="AV1875" t="s">
        <v>86</v>
      </c>
      <c r="AW1875" t="s">
        <v>86</v>
      </c>
      <c r="AX1875" t="s">
        <v>86</v>
      </c>
      <c r="AY1875" t="s">
        <v>86</v>
      </c>
      <c r="AZ1875" t="s">
        <v>86</v>
      </c>
      <c r="BA1875" t="s">
        <v>86</v>
      </c>
      <c r="BB1875" t="s">
        <v>86</v>
      </c>
      <c r="BC1875" t="s">
        <v>86</v>
      </c>
      <c r="BD1875" t="s">
        <v>86</v>
      </c>
      <c r="BE1875" t="s">
        <v>86</v>
      </c>
    </row>
    <row r="1876" spans="1:57" x14ac:dyDescent="0.45">
      <c r="A1876" t="s">
        <v>4015</v>
      </c>
      <c r="B1876" t="s">
        <v>77</v>
      </c>
      <c r="C1876" t="s">
        <v>3311</v>
      </c>
      <c r="D1876" t="s">
        <v>79</v>
      </c>
      <c r="E1876" s="2" t="str">
        <f t="shared" si="44"/>
        <v>FX22038515</v>
      </c>
      <c r="F1876" t="s">
        <v>80</v>
      </c>
      <c r="G1876" t="s">
        <v>80</v>
      </c>
      <c r="H1876" t="s">
        <v>81</v>
      </c>
      <c r="I1876" t="s">
        <v>4016</v>
      </c>
      <c r="J1876">
        <v>28</v>
      </c>
      <c r="K1876" t="s">
        <v>83</v>
      </c>
      <c r="L1876" t="s">
        <v>84</v>
      </c>
      <c r="M1876" t="s">
        <v>85</v>
      </c>
      <c r="N1876">
        <v>2</v>
      </c>
      <c r="O1876" s="1">
        <v>44643.738032407404</v>
      </c>
      <c r="P1876" s="1">
        <v>44643.788437499999</v>
      </c>
      <c r="Q1876">
        <v>4147</v>
      </c>
      <c r="R1876">
        <v>208</v>
      </c>
      <c r="S1876" t="b">
        <v>0</v>
      </c>
      <c r="T1876" t="s">
        <v>86</v>
      </c>
      <c r="U1876" t="b">
        <v>0</v>
      </c>
      <c r="V1876" t="s">
        <v>2088</v>
      </c>
      <c r="W1876" s="1">
        <v>44643.742465277777</v>
      </c>
      <c r="X1876">
        <v>75</v>
      </c>
      <c r="Y1876">
        <v>21</v>
      </c>
      <c r="Z1876">
        <v>0</v>
      </c>
      <c r="AA1876">
        <v>21</v>
      </c>
      <c r="AB1876">
        <v>0</v>
      </c>
      <c r="AC1876">
        <v>0</v>
      </c>
      <c r="AD1876">
        <v>7</v>
      </c>
      <c r="AE1876">
        <v>0</v>
      </c>
      <c r="AF1876">
        <v>0</v>
      </c>
      <c r="AG1876">
        <v>0</v>
      </c>
      <c r="AH1876" t="s">
        <v>91</v>
      </c>
      <c r="AI1876" s="1">
        <v>44643.788437499999</v>
      </c>
      <c r="AJ1876">
        <v>133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7</v>
      </c>
      <c r="AQ1876">
        <v>0</v>
      </c>
      <c r="AR1876">
        <v>0</v>
      </c>
      <c r="AS1876">
        <v>0</v>
      </c>
      <c r="AT1876" t="s">
        <v>86</v>
      </c>
      <c r="AU1876" t="s">
        <v>86</v>
      </c>
      <c r="AV1876" t="s">
        <v>86</v>
      </c>
      <c r="AW1876" t="s">
        <v>86</v>
      </c>
      <c r="AX1876" t="s">
        <v>86</v>
      </c>
      <c r="AY1876" t="s">
        <v>86</v>
      </c>
      <c r="AZ1876" t="s">
        <v>86</v>
      </c>
      <c r="BA1876" t="s">
        <v>86</v>
      </c>
      <c r="BB1876" t="s">
        <v>86</v>
      </c>
      <c r="BC1876" t="s">
        <v>86</v>
      </c>
      <c r="BD1876" t="s">
        <v>86</v>
      </c>
      <c r="BE1876" t="s">
        <v>86</v>
      </c>
    </row>
    <row r="1877" spans="1:57" x14ac:dyDescent="0.45">
      <c r="A1877" t="s">
        <v>4017</v>
      </c>
      <c r="B1877" t="s">
        <v>77</v>
      </c>
      <c r="C1877" t="s">
        <v>3311</v>
      </c>
      <c r="D1877" t="s">
        <v>79</v>
      </c>
      <c r="E1877" s="2" t="str">
        <f t="shared" si="44"/>
        <v>FX22038515</v>
      </c>
      <c r="F1877" t="s">
        <v>80</v>
      </c>
      <c r="G1877" t="s">
        <v>80</v>
      </c>
      <c r="H1877" t="s">
        <v>81</v>
      </c>
      <c r="I1877" t="s">
        <v>4018</v>
      </c>
      <c r="J1877">
        <v>28</v>
      </c>
      <c r="K1877" t="s">
        <v>83</v>
      </c>
      <c r="L1877" t="s">
        <v>84</v>
      </c>
      <c r="M1877" t="s">
        <v>85</v>
      </c>
      <c r="N1877">
        <v>2</v>
      </c>
      <c r="O1877" s="1">
        <v>44643.738113425927</v>
      </c>
      <c r="P1877" s="1">
        <v>44643.789143518516</v>
      </c>
      <c r="Q1877">
        <v>3870</v>
      </c>
      <c r="R1877">
        <v>539</v>
      </c>
      <c r="S1877" t="b">
        <v>0</v>
      </c>
      <c r="T1877" t="s">
        <v>86</v>
      </c>
      <c r="U1877" t="b">
        <v>0</v>
      </c>
      <c r="V1877" t="s">
        <v>2108</v>
      </c>
      <c r="W1877" s="1">
        <v>44643.746666666666</v>
      </c>
      <c r="X1877">
        <v>357</v>
      </c>
      <c r="Y1877">
        <v>21</v>
      </c>
      <c r="Z1877">
        <v>0</v>
      </c>
      <c r="AA1877">
        <v>21</v>
      </c>
      <c r="AB1877">
        <v>0</v>
      </c>
      <c r="AC1877">
        <v>1</v>
      </c>
      <c r="AD1877">
        <v>7</v>
      </c>
      <c r="AE1877">
        <v>0</v>
      </c>
      <c r="AF1877">
        <v>0</v>
      </c>
      <c r="AG1877">
        <v>0</v>
      </c>
      <c r="AH1877" t="s">
        <v>106</v>
      </c>
      <c r="AI1877" s="1">
        <v>44643.789143518516</v>
      </c>
      <c r="AJ1877">
        <v>182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7</v>
      </c>
      <c r="AQ1877">
        <v>0</v>
      </c>
      <c r="AR1877">
        <v>0</v>
      </c>
      <c r="AS1877">
        <v>0</v>
      </c>
      <c r="AT1877" t="s">
        <v>86</v>
      </c>
      <c r="AU1877" t="s">
        <v>86</v>
      </c>
      <c r="AV1877" t="s">
        <v>86</v>
      </c>
      <c r="AW1877" t="s">
        <v>86</v>
      </c>
      <c r="AX1877" t="s">
        <v>86</v>
      </c>
      <c r="AY1877" t="s">
        <v>86</v>
      </c>
      <c r="AZ1877" t="s">
        <v>86</v>
      </c>
      <c r="BA1877" t="s">
        <v>86</v>
      </c>
      <c r="BB1877" t="s">
        <v>86</v>
      </c>
      <c r="BC1877" t="s">
        <v>86</v>
      </c>
      <c r="BD1877" t="s">
        <v>86</v>
      </c>
      <c r="BE1877" t="s">
        <v>86</v>
      </c>
    </row>
    <row r="1878" spans="1:57" x14ac:dyDescent="0.45">
      <c r="A1878" t="s">
        <v>4019</v>
      </c>
      <c r="B1878" t="s">
        <v>77</v>
      </c>
      <c r="C1878" t="s">
        <v>3311</v>
      </c>
      <c r="D1878" t="s">
        <v>79</v>
      </c>
      <c r="E1878" s="2" t="str">
        <f t="shared" si="44"/>
        <v>FX22038515</v>
      </c>
      <c r="F1878" t="s">
        <v>80</v>
      </c>
      <c r="G1878" t="s">
        <v>80</v>
      </c>
      <c r="H1878" t="s">
        <v>81</v>
      </c>
      <c r="I1878" t="s">
        <v>4020</v>
      </c>
      <c r="J1878">
        <v>28</v>
      </c>
      <c r="K1878" t="s">
        <v>83</v>
      </c>
      <c r="L1878" t="s">
        <v>84</v>
      </c>
      <c r="M1878" t="s">
        <v>85</v>
      </c>
      <c r="N1878">
        <v>2</v>
      </c>
      <c r="O1878" s="1">
        <v>44643.738252314812</v>
      </c>
      <c r="P1878" s="1">
        <v>44643.787812499999</v>
      </c>
      <c r="Q1878">
        <v>3975</v>
      </c>
      <c r="R1878">
        <v>307</v>
      </c>
      <c r="S1878" t="b">
        <v>0</v>
      </c>
      <c r="T1878" t="s">
        <v>86</v>
      </c>
      <c r="U1878" t="b">
        <v>0</v>
      </c>
      <c r="V1878" t="s">
        <v>3652</v>
      </c>
      <c r="W1878" s="1">
        <v>44643.745763888888</v>
      </c>
      <c r="X1878">
        <v>272</v>
      </c>
      <c r="Y1878">
        <v>21</v>
      </c>
      <c r="Z1878">
        <v>0</v>
      </c>
      <c r="AA1878">
        <v>21</v>
      </c>
      <c r="AB1878">
        <v>0</v>
      </c>
      <c r="AC1878">
        <v>2</v>
      </c>
      <c r="AD1878">
        <v>7</v>
      </c>
      <c r="AE1878">
        <v>0</v>
      </c>
      <c r="AF1878">
        <v>0</v>
      </c>
      <c r="AG1878">
        <v>0</v>
      </c>
      <c r="AH1878" t="s">
        <v>122</v>
      </c>
      <c r="AI1878" s="1">
        <v>44643.787812499999</v>
      </c>
      <c r="AJ1878">
        <v>35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7</v>
      </c>
      <c r="AQ1878">
        <v>0</v>
      </c>
      <c r="AR1878">
        <v>0</v>
      </c>
      <c r="AS1878">
        <v>0</v>
      </c>
      <c r="AT1878" t="s">
        <v>86</v>
      </c>
      <c r="AU1878" t="s">
        <v>86</v>
      </c>
      <c r="AV1878" t="s">
        <v>86</v>
      </c>
      <c r="AW1878" t="s">
        <v>86</v>
      </c>
      <c r="AX1878" t="s">
        <v>86</v>
      </c>
      <c r="AY1878" t="s">
        <v>86</v>
      </c>
      <c r="AZ1878" t="s">
        <v>86</v>
      </c>
      <c r="BA1878" t="s">
        <v>86</v>
      </c>
      <c r="BB1878" t="s">
        <v>86</v>
      </c>
      <c r="BC1878" t="s">
        <v>86</v>
      </c>
      <c r="BD1878" t="s">
        <v>86</v>
      </c>
      <c r="BE1878" t="s">
        <v>86</v>
      </c>
    </row>
    <row r="1879" spans="1:57" x14ac:dyDescent="0.45">
      <c r="A1879" t="s">
        <v>4021</v>
      </c>
      <c r="B1879" t="s">
        <v>77</v>
      </c>
      <c r="C1879" t="s">
        <v>3311</v>
      </c>
      <c r="D1879" t="s">
        <v>79</v>
      </c>
      <c r="E1879" s="2" t="str">
        <f t="shared" si="44"/>
        <v>FX22038515</v>
      </c>
      <c r="F1879" t="s">
        <v>80</v>
      </c>
      <c r="G1879" t="s">
        <v>80</v>
      </c>
      <c r="H1879" t="s">
        <v>81</v>
      </c>
      <c r="I1879" t="s">
        <v>4022</v>
      </c>
      <c r="J1879">
        <v>183</v>
      </c>
      <c r="K1879" t="s">
        <v>83</v>
      </c>
      <c r="L1879" t="s">
        <v>84</v>
      </c>
      <c r="M1879" t="s">
        <v>85</v>
      </c>
      <c r="N1879">
        <v>1</v>
      </c>
      <c r="O1879" s="1">
        <v>44643.740104166667</v>
      </c>
      <c r="P1879" s="1">
        <v>44643.752847222226</v>
      </c>
      <c r="Q1879">
        <v>531</v>
      </c>
      <c r="R1879">
        <v>570</v>
      </c>
      <c r="S1879" t="b">
        <v>0</v>
      </c>
      <c r="T1879" t="s">
        <v>86</v>
      </c>
      <c r="U1879" t="b">
        <v>0</v>
      </c>
      <c r="V1879" t="s">
        <v>815</v>
      </c>
      <c r="W1879" s="1">
        <v>44643.752847222226</v>
      </c>
      <c r="X1879">
        <v>151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183</v>
      </c>
      <c r="AE1879">
        <v>178</v>
      </c>
      <c r="AF1879">
        <v>0</v>
      </c>
      <c r="AG1879">
        <v>2</v>
      </c>
      <c r="AH1879" t="s">
        <v>86</v>
      </c>
      <c r="AI1879" t="s">
        <v>86</v>
      </c>
      <c r="AJ1879" t="s">
        <v>86</v>
      </c>
      <c r="AK1879" t="s">
        <v>86</v>
      </c>
      <c r="AL1879" t="s">
        <v>86</v>
      </c>
      <c r="AM1879" t="s">
        <v>86</v>
      </c>
      <c r="AN1879" t="s">
        <v>86</v>
      </c>
      <c r="AO1879" t="s">
        <v>86</v>
      </c>
      <c r="AP1879" t="s">
        <v>86</v>
      </c>
      <c r="AQ1879" t="s">
        <v>86</v>
      </c>
      <c r="AR1879" t="s">
        <v>86</v>
      </c>
      <c r="AS1879" t="s">
        <v>86</v>
      </c>
      <c r="AT1879" t="s">
        <v>86</v>
      </c>
      <c r="AU1879" t="s">
        <v>86</v>
      </c>
      <c r="AV1879" t="s">
        <v>86</v>
      </c>
      <c r="AW1879" t="s">
        <v>86</v>
      </c>
      <c r="AX1879" t="s">
        <v>86</v>
      </c>
      <c r="AY1879" t="s">
        <v>86</v>
      </c>
      <c r="AZ1879" t="s">
        <v>86</v>
      </c>
      <c r="BA1879" t="s">
        <v>86</v>
      </c>
      <c r="BB1879" t="s">
        <v>86</v>
      </c>
      <c r="BC1879" t="s">
        <v>86</v>
      </c>
      <c r="BD1879" t="s">
        <v>86</v>
      </c>
      <c r="BE1879" t="s">
        <v>86</v>
      </c>
    </row>
    <row r="1880" spans="1:57" x14ac:dyDescent="0.45">
      <c r="A1880" t="s">
        <v>4023</v>
      </c>
      <c r="B1880" t="s">
        <v>77</v>
      </c>
      <c r="C1880" t="s">
        <v>3311</v>
      </c>
      <c r="D1880" t="s">
        <v>79</v>
      </c>
      <c r="E1880" s="2" t="str">
        <f t="shared" si="44"/>
        <v>FX22038515</v>
      </c>
      <c r="F1880" t="s">
        <v>80</v>
      </c>
      <c r="G1880" t="s">
        <v>80</v>
      </c>
      <c r="H1880" t="s">
        <v>81</v>
      </c>
      <c r="I1880" t="s">
        <v>4024</v>
      </c>
      <c r="J1880">
        <v>146</v>
      </c>
      <c r="K1880" t="s">
        <v>83</v>
      </c>
      <c r="L1880" t="s">
        <v>84</v>
      </c>
      <c r="M1880" t="s">
        <v>85</v>
      </c>
      <c r="N1880">
        <v>1</v>
      </c>
      <c r="O1880" s="1">
        <v>44643.74019675926</v>
      </c>
      <c r="P1880" s="1">
        <v>44643.751087962963</v>
      </c>
      <c r="Q1880">
        <v>755</v>
      </c>
      <c r="R1880">
        <v>186</v>
      </c>
      <c r="S1880" t="b">
        <v>0</v>
      </c>
      <c r="T1880" t="s">
        <v>86</v>
      </c>
      <c r="U1880" t="b">
        <v>0</v>
      </c>
      <c r="V1880" t="s">
        <v>815</v>
      </c>
      <c r="W1880" s="1">
        <v>44643.751087962963</v>
      </c>
      <c r="X1880">
        <v>147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146</v>
      </c>
      <c r="AE1880">
        <v>141</v>
      </c>
      <c r="AF1880">
        <v>0</v>
      </c>
      <c r="AG1880">
        <v>3</v>
      </c>
      <c r="AH1880" t="s">
        <v>86</v>
      </c>
      <c r="AI1880" t="s">
        <v>86</v>
      </c>
      <c r="AJ1880" t="s">
        <v>86</v>
      </c>
      <c r="AK1880" t="s">
        <v>86</v>
      </c>
      <c r="AL1880" t="s">
        <v>86</v>
      </c>
      <c r="AM1880" t="s">
        <v>86</v>
      </c>
      <c r="AN1880" t="s">
        <v>86</v>
      </c>
      <c r="AO1880" t="s">
        <v>86</v>
      </c>
      <c r="AP1880" t="s">
        <v>86</v>
      </c>
      <c r="AQ1880" t="s">
        <v>86</v>
      </c>
      <c r="AR1880" t="s">
        <v>86</v>
      </c>
      <c r="AS1880" t="s">
        <v>86</v>
      </c>
      <c r="AT1880" t="s">
        <v>86</v>
      </c>
      <c r="AU1880" t="s">
        <v>86</v>
      </c>
      <c r="AV1880" t="s">
        <v>86</v>
      </c>
      <c r="AW1880" t="s">
        <v>86</v>
      </c>
      <c r="AX1880" t="s">
        <v>86</v>
      </c>
      <c r="AY1880" t="s">
        <v>86</v>
      </c>
      <c r="AZ1880" t="s">
        <v>86</v>
      </c>
      <c r="BA1880" t="s">
        <v>86</v>
      </c>
      <c r="BB1880" t="s">
        <v>86</v>
      </c>
      <c r="BC1880" t="s">
        <v>86</v>
      </c>
      <c r="BD1880" t="s">
        <v>86</v>
      </c>
      <c r="BE1880" t="s">
        <v>86</v>
      </c>
    </row>
    <row r="1881" spans="1:57" x14ac:dyDescent="0.45">
      <c r="A1881" t="s">
        <v>4025</v>
      </c>
      <c r="B1881" t="s">
        <v>77</v>
      </c>
      <c r="C1881" t="s">
        <v>3311</v>
      </c>
      <c r="D1881" t="s">
        <v>79</v>
      </c>
      <c r="E1881" s="2" t="str">
        <f t="shared" si="44"/>
        <v>FX22038515</v>
      </c>
      <c r="F1881" t="s">
        <v>80</v>
      </c>
      <c r="G1881" t="s">
        <v>80</v>
      </c>
      <c r="H1881" t="s">
        <v>81</v>
      </c>
      <c r="I1881" t="s">
        <v>4026</v>
      </c>
      <c r="J1881">
        <v>68</v>
      </c>
      <c r="K1881" t="s">
        <v>83</v>
      </c>
      <c r="L1881" t="s">
        <v>84</v>
      </c>
      <c r="M1881" t="s">
        <v>85</v>
      </c>
      <c r="N1881">
        <v>2</v>
      </c>
      <c r="O1881" s="1">
        <v>44643.740277777775</v>
      </c>
      <c r="P1881" s="1">
        <v>44643.788912037038</v>
      </c>
      <c r="Q1881">
        <v>3417</v>
      </c>
      <c r="R1881">
        <v>785</v>
      </c>
      <c r="S1881" t="b">
        <v>0</v>
      </c>
      <c r="T1881" t="s">
        <v>86</v>
      </c>
      <c r="U1881" t="b">
        <v>0</v>
      </c>
      <c r="V1881" t="s">
        <v>1816</v>
      </c>
      <c r="W1881" s="1">
        <v>44643.751423611109</v>
      </c>
      <c r="X1881">
        <v>691</v>
      </c>
      <c r="Y1881">
        <v>54</v>
      </c>
      <c r="Z1881">
        <v>0</v>
      </c>
      <c r="AA1881">
        <v>54</v>
      </c>
      <c r="AB1881">
        <v>0</v>
      </c>
      <c r="AC1881">
        <v>6</v>
      </c>
      <c r="AD1881">
        <v>14</v>
      </c>
      <c r="AE1881">
        <v>0</v>
      </c>
      <c r="AF1881">
        <v>0</v>
      </c>
      <c r="AG1881">
        <v>0</v>
      </c>
      <c r="AH1881" t="s">
        <v>122</v>
      </c>
      <c r="AI1881" s="1">
        <v>44643.788912037038</v>
      </c>
      <c r="AJ1881">
        <v>94</v>
      </c>
      <c r="AK1881">
        <v>5</v>
      </c>
      <c r="AL1881">
        <v>0</v>
      </c>
      <c r="AM1881">
        <v>5</v>
      </c>
      <c r="AN1881">
        <v>0</v>
      </c>
      <c r="AO1881">
        <v>4</v>
      </c>
      <c r="AP1881">
        <v>9</v>
      </c>
      <c r="AQ1881">
        <v>0</v>
      </c>
      <c r="AR1881">
        <v>0</v>
      </c>
      <c r="AS1881">
        <v>0</v>
      </c>
      <c r="AT1881" t="s">
        <v>86</v>
      </c>
      <c r="AU1881" t="s">
        <v>86</v>
      </c>
      <c r="AV1881" t="s">
        <v>86</v>
      </c>
      <c r="AW1881" t="s">
        <v>86</v>
      </c>
      <c r="AX1881" t="s">
        <v>86</v>
      </c>
      <c r="AY1881" t="s">
        <v>86</v>
      </c>
      <c r="AZ1881" t="s">
        <v>86</v>
      </c>
      <c r="BA1881" t="s">
        <v>86</v>
      </c>
      <c r="BB1881" t="s">
        <v>86</v>
      </c>
      <c r="BC1881" t="s">
        <v>86</v>
      </c>
      <c r="BD1881" t="s">
        <v>86</v>
      </c>
      <c r="BE1881" t="s">
        <v>86</v>
      </c>
    </row>
    <row r="1882" spans="1:57" x14ac:dyDescent="0.45">
      <c r="A1882" t="s">
        <v>4027</v>
      </c>
      <c r="B1882" t="s">
        <v>77</v>
      </c>
      <c r="C1882" t="s">
        <v>3311</v>
      </c>
      <c r="D1882" t="s">
        <v>79</v>
      </c>
      <c r="E1882" s="2" t="str">
        <f t="shared" si="44"/>
        <v>FX22038515</v>
      </c>
      <c r="F1882" t="s">
        <v>80</v>
      </c>
      <c r="G1882" t="s">
        <v>80</v>
      </c>
      <c r="H1882" t="s">
        <v>81</v>
      </c>
      <c r="I1882" t="s">
        <v>4028</v>
      </c>
      <c r="J1882">
        <v>148</v>
      </c>
      <c r="K1882" t="s">
        <v>83</v>
      </c>
      <c r="L1882" t="s">
        <v>84</v>
      </c>
      <c r="M1882" t="s">
        <v>85</v>
      </c>
      <c r="N1882">
        <v>2</v>
      </c>
      <c r="O1882" s="1">
        <v>44643.740451388891</v>
      </c>
      <c r="P1882" s="1">
        <v>44643.793402777781</v>
      </c>
      <c r="Q1882">
        <v>3484</v>
      </c>
      <c r="R1882">
        <v>1091</v>
      </c>
      <c r="S1882" t="b">
        <v>0</v>
      </c>
      <c r="T1882" t="s">
        <v>86</v>
      </c>
      <c r="U1882" t="b">
        <v>0</v>
      </c>
      <c r="V1882" t="s">
        <v>1816</v>
      </c>
      <c r="W1882" s="1">
        <v>44643.759004629632</v>
      </c>
      <c r="X1882">
        <v>397</v>
      </c>
      <c r="Y1882">
        <v>89</v>
      </c>
      <c r="Z1882">
        <v>0</v>
      </c>
      <c r="AA1882">
        <v>89</v>
      </c>
      <c r="AB1882">
        <v>0</v>
      </c>
      <c r="AC1882">
        <v>9</v>
      </c>
      <c r="AD1882">
        <v>59</v>
      </c>
      <c r="AE1882">
        <v>0</v>
      </c>
      <c r="AF1882">
        <v>0</v>
      </c>
      <c r="AG1882">
        <v>0</v>
      </c>
      <c r="AH1882" t="s">
        <v>91</v>
      </c>
      <c r="AI1882" s="1">
        <v>44643.793402777781</v>
      </c>
      <c r="AJ1882">
        <v>428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59</v>
      </c>
      <c r="AQ1882">
        <v>0</v>
      </c>
      <c r="AR1882">
        <v>0</v>
      </c>
      <c r="AS1882">
        <v>0</v>
      </c>
      <c r="AT1882" t="s">
        <v>86</v>
      </c>
      <c r="AU1882" t="s">
        <v>86</v>
      </c>
      <c r="AV1882" t="s">
        <v>86</v>
      </c>
      <c r="AW1882" t="s">
        <v>86</v>
      </c>
      <c r="AX1882" t="s">
        <v>86</v>
      </c>
      <c r="AY1882" t="s">
        <v>86</v>
      </c>
      <c r="AZ1882" t="s">
        <v>86</v>
      </c>
      <c r="BA1882" t="s">
        <v>86</v>
      </c>
      <c r="BB1882" t="s">
        <v>86</v>
      </c>
      <c r="BC1882" t="s">
        <v>86</v>
      </c>
      <c r="BD1882" t="s">
        <v>86</v>
      </c>
      <c r="BE1882" t="s">
        <v>86</v>
      </c>
    </row>
    <row r="1883" spans="1:57" x14ac:dyDescent="0.45">
      <c r="A1883" t="s">
        <v>4029</v>
      </c>
      <c r="B1883" t="s">
        <v>77</v>
      </c>
      <c r="C1883" t="s">
        <v>3975</v>
      </c>
      <c r="D1883" t="s">
        <v>79</v>
      </c>
      <c r="E1883" s="2" t="str">
        <f>HYPERLINK("capsilon://?command=openfolder&amp;siteaddress=FAM.docvelocity-na8.net&amp;folderid=FX53D0FC57-FB38-6D6F-45DA-7BD0CED59FBE","FX220310490")</f>
        <v>FX220310490</v>
      </c>
      <c r="F1883" t="s">
        <v>80</v>
      </c>
      <c r="G1883" t="s">
        <v>80</v>
      </c>
      <c r="H1883" t="s">
        <v>81</v>
      </c>
      <c r="I1883" t="s">
        <v>3976</v>
      </c>
      <c r="J1883">
        <v>468</v>
      </c>
      <c r="K1883" t="s">
        <v>83</v>
      </c>
      <c r="L1883" t="s">
        <v>84</v>
      </c>
      <c r="M1883" t="s">
        <v>85</v>
      </c>
      <c r="N1883">
        <v>2</v>
      </c>
      <c r="O1883" s="1">
        <v>44643.741666666669</v>
      </c>
      <c r="P1883" s="1">
        <v>44643.77207175926</v>
      </c>
      <c r="Q1883">
        <v>1236</v>
      </c>
      <c r="R1883">
        <v>1391</v>
      </c>
      <c r="S1883" t="b">
        <v>0</v>
      </c>
      <c r="T1883" t="s">
        <v>86</v>
      </c>
      <c r="U1883" t="b">
        <v>1</v>
      </c>
      <c r="V1883" t="s">
        <v>2088</v>
      </c>
      <c r="W1883" s="1">
        <v>44643.753668981481</v>
      </c>
      <c r="X1883">
        <v>968</v>
      </c>
      <c r="Y1883">
        <v>398</v>
      </c>
      <c r="Z1883">
        <v>0</v>
      </c>
      <c r="AA1883">
        <v>398</v>
      </c>
      <c r="AB1883">
        <v>41</v>
      </c>
      <c r="AC1883">
        <v>24</v>
      </c>
      <c r="AD1883">
        <v>70</v>
      </c>
      <c r="AE1883">
        <v>0</v>
      </c>
      <c r="AF1883">
        <v>0</v>
      </c>
      <c r="AG1883">
        <v>0</v>
      </c>
      <c r="AH1883" t="s">
        <v>122</v>
      </c>
      <c r="AI1883" s="1">
        <v>44643.77207175926</v>
      </c>
      <c r="AJ1883">
        <v>371</v>
      </c>
      <c r="AK1883">
        <v>0</v>
      </c>
      <c r="AL1883">
        <v>0</v>
      </c>
      <c r="AM1883">
        <v>0</v>
      </c>
      <c r="AN1883">
        <v>41</v>
      </c>
      <c r="AO1883">
        <v>0</v>
      </c>
      <c r="AP1883">
        <v>70</v>
      </c>
      <c r="AQ1883">
        <v>0</v>
      </c>
      <c r="AR1883">
        <v>0</v>
      </c>
      <c r="AS1883">
        <v>0</v>
      </c>
      <c r="AT1883" t="s">
        <v>86</v>
      </c>
      <c r="AU1883" t="s">
        <v>86</v>
      </c>
      <c r="AV1883" t="s">
        <v>86</v>
      </c>
      <c r="AW1883" t="s">
        <v>86</v>
      </c>
      <c r="AX1883" t="s">
        <v>86</v>
      </c>
      <c r="AY1883" t="s">
        <v>86</v>
      </c>
      <c r="AZ1883" t="s">
        <v>86</v>
      </c>
      <c r="BA1883" t="s">
        <v>86</v>
      </c>
      <c r="BB1883" t="s">
        <v>86</v>
      </c>
      <c r="BC1883" t="s">
        <v>86</v>
      </c>
      <c r="BD1883" t="s">
        <v>86</v>
      </c>
      <c r="BE1883" t="s">
        <v>86</v>
      </c>
    </row>
    <row r="1884" spans="1:57" x14ac:dyDescent="0.45">
      <c r="A1884" t="s">
        <v>4030</v>
      </c>
      <c r="B1884" t="s">
        <v>77</v>
      </c>
      <c r="C1884" t="s">
        <v>3311</v>
      </c>
      <c r="D1884" t="s">
        <v>79</v>
      </c>
      <c r="E1884" s="2" t="str">
        <f>HYPERLINK("capsilon://?command=openfolder&amp;siteaddress=FAM.docvelocity-na8.net&amp;folderid=FX766C2C21-49A0-9119-27F5-94CA51DD5CCF","FX22038515")</f>
        <v>FX22038515</v>
      </c>
      <c r="F1884" t="s">
        <v>80</v>
      </c>
      <c r="G1884" t="s">
        <v>80</v>
      </c>
      <c r="H1884" t="s">
        <v>81</v>
      </c>
      <c r="I1884" t="s">
        <v>3988</v>
      </c>
      <c r="J1884">
        <v>56</v>
      </c>
      <c r="K1884" t="s">
        <v>83</v>
      </c>
      <c r="L1884" t="s">
        <v>84</v>
      </c>
      <c r="M1884" t="s">
        <v>85</v>
      </c>
      <c r="N1884">
        <v>2</v>
      </c>
      <c r="O1884" s="1">
        <v>44643.743831018517</v>
      </c>
      <c r="P1884" s="1">
        <v>44643.771041666667</v>
      </c>
      <c r="Q1884">
        <v>1910</v>
      </c>
      <c r="R1884">
        <v>441</v>
      </c>
      <c r="S1884" t="b">
        <v>0</v>
      </c>
      <c r="T1884" t="s">
        <v>86</v>
      </c>
      <c r="U1884" t="b">
        <v>1</v>
      </c>
      <c r="V1884" t="s">
        <v>1787</v>
      </c>
      <c r="W1884" s="1">
        <v>44643.746180555558</v>
      </c>
      <c r="X1884">
        <v>196</v>
      </c>
      <c r="Y1884">
        <v>42</v>
      </c>
      <c r="Z1884">
        <v>0</v>
      </c>
      <c r="AA1884">
        <v>42</v>
      </c>
      <c r="AB1884">
        <v>0</v>
      </c>
      <c r="AC1884">
        <v>0</v>
      </c>
      <c r="AD1884">
        <v>14</v>
      </c>
      <c r="AE1884">
        <v>0</v>
      </c>
      <c r="AF1884">
        <v>0</v>
      </c>
      <c r="AG1884">
        <v>0</v>
      </c>
      <c r="AH1884" t="s">
        <v>106</v>
      </c>
      <c r="AI1884" s="1">
        <v>44643.771041666667</v>
      </c>
      <c r="AJ1884">
        <v>245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14</v>
      </c>
      <c r="AQ1884">
        <v>0</v>
      </c>
      <c r="AR1884">
        <v>0</v>
      </c>
      <c r="AS1884">
        <v>0</v>
      </c>
      <c r="AT1884" t="s">
        <v>86</v>
      </c>
      <c r="AU1884" t="s">
        <v>86</v>
      </c>
      <c r="AV1884" t="s">
        <v>86</v>
      </c>
      <c r="AW1884" t="s">
        <v>86</v>
      </c>
      <c r="AX1884" t="s">
        <v>86</v>
      </c>
      <c r="AY1884" t="s">
        <v>86</v>
      </c>
      <c r="AZ1884" t="s">
        <v>86</v>
      </c>
      <c r="BA1884" t="s">
        <v>86</v>
      </c>
      <c r="BB1884" t="s">
        <v>86</v>
      </c>
      <c r="BC1884" t="s">
        <v>86</v>
      </c>
      <c r="BD1884" t="s">
        <v>86</v>
      </c>
      <c r="BE1884" t="s">
        <v>86</v>
      </c>
    </row>
    <row r="1885" spans="1:57" x14ac:dyDescent="0.45">
      <c r="A1885" t="s">
        <v>4031</v>
      </c>
      <c r="B1885" t="s">
        <v>77</v>
      </c>
      <c r="C1885" t="s">
        <v>3311</v>
      </c>
      <c r="D1885" t="s">
        <v>79</v>
      </c>
      <c r="E1885" s="2" t="str">
        <f>HYPERLINK("capsilon://?command=openfolder&amp;siteaddress=FAM.docvelocity-na8.net&amp;folderid=FX766C2C21-49A0-9119-27F5-94CA51DD5CCF","FX22038515")</f>
        <v>FX22038515</v>
      </c>
      <c r="F1885" t="s">
        <v>80</v>
      </c>
      <c r="G1885" t="s">
        <v>80</v>
      </c>
      <c r="H1885" t="s">
        <v>81</v>
      </c>
      <c r="I1885" t="s">
        <v>4002</v>
      </c>
      <c r="J1885">
        <v>194</v>
      </c>
      <c r="K1885" t="s">
        <v>83</v>
      </c>
      <c r="L1885" t="s">
        <v>84</v>
      </c>
      <c r="M1885" t="s">
        <v>85</v>
      </c>
      <c r="N1885">
        <v>2</v>
      </c>
      <c r="O1885" s="1">
        <v>44643.74523148148</v>
      </c>
      <c r="P1885" s="1">
        <v>44643.77983796296</v>
      </c>
      <c r="Q1885">
        <v>1157</v>
      </c>
      <c r="R1885">
        <v>1833</v>
      </c>
      <c r="S1885" t="b">
        <v>0</v>
      </c>
      <c r="T1885" t="s">
        <v>86</v>
      </c>
      <c r="U1885" t="b">
        <v>1</v>
      </c>
      <c r="V1885" t="s">
        <v>1787</v>
      </c>
      <c r="W1885" s="1">
        <v>44643.756886574076</v>
      </c>
      <c r="X1885">
        <v>924</v>
      </c>
      <c r="Y1885">
        <v>152</v>
      </c>
      <c r="Z1885">
        <v>0</v>
      </c>
      <c r="AA1885">
        <v>152</v>
      </c>
      <c r="AB1885">
        <v>0</v>
      </c>
      <c r="AC1885">
        <v>16</v>
      </c>
      <c r="AD1885">
        <v>42</v>
      </c>
      <c r="AE1885">
        <v>0</v>
      </c>
      <c r="AF1885">
        <v>0</v>
      </c>
      <c r="AG1885">
        <v>0</v>
      </c>
      <c r="AH1885" t="s">
        <v>207</v>
      </c>
      <c r="AI1885" s="1">
        <v>44643.77983796296</v>
      </c>
      <c r="AJ1885">
        <v>882</v>
      </c>
      <c r="AK1885">
        <v>10</v>
      </c>
      <c r="AL1885">
        <v>0</v>
      </c>
      <c r="AM1885">
        <v>10</v>
      </c>
      <c r="AN1885">
        <v>0</v>
      </c>
      <c r="AO1885">
        <v>10</v>
      </c>
      <c r="AP1885">
        <v>32</v>
      </c>
      <c r="AQ1885">
        <v>0</v>
      </c>
      <c r="AR1885">
        <v>0</v>
      </c>
      <c r="AS1885">
        <v>0</v>
      </c>
      <c r="AT1885" t="s">
        <v>86</v>
      </c>
      <c r="AU1885" t="s">
        <v>86</v>
      </c>
      <c r="AV1885" t="s">
        <v>86</v>
      </c>
      <c r="AW1885" t="s">
        <v>86</v>
      </c>
      <c r="AX1885" t="s">
        <v>86</v>
      </c>
      <c r="AY1885" t="s">
        <v>86</v>
      </c>
      <c r="AZ1885" t="s">
        <v>86</v>
      </c>
      <c r="BA1885" t="s">
        <v>86</v>
      </c>
      <c r="BB1885" t="s">
        <v>86</v>
      </c>
      <c r="BC1885" t="s">
        <v>86</v>
      </c>
      <c r="BD1885" t="s">
        <v>86</v>
      </c>
      <c r="BE1885" t="s">
        <v>86</v>
      </c>
    </row>
    <row r="1886" spans="1:57" x14ac:dyDescent="0.45">
      <c r="A1886" t="s">
        <v>4032</v>
      </c>
      <c r="B1886" t="s">
        <v>77</v>
      </c>
      <c r="C1886" t="s">
        <v>3311</v>
      </c>
      <c r="D1886" t="s">
        <v>79</v>
      </c>
      <c r="E1886" s="2" t="str">
        <f>HYPERLINK("capsilon://?command=openfolder&amp;siteaddress=FAM.docvelocity-na8.net&amp;folderid=FX766C2C21-49A0-9119-27F5-94CA51DD5CCF","FX22038515")</f>
        <v>FX22038515</v>
      </c>
      <c r="F1886" t="s">
        <v>80</v>
      </c>
      <c r="G1886" t="s">
        <v>80</v>
      </c>
      <c r="H1886" t="s">
        <v>81</v>
      </c>
      <c r="I1886" t="s">
        <v>3996</v>
      </c>
      <c r="J1886">
        <v>207</v>
      </c>
      <c r="K1886" t="s">
        <v>83</v>
      </c>
      <c r="L1886" t="s">
        <v>84</v>
      </c>
      <c r="M1886" t="s">
        <v>85</v>
      </c>
      <c r="N1886">
        <v>2</v>
      </c>
      <c r="O1886" s="1">
        <v>44643.746377314812</v>
      </c>
      <c r="P1886" s="1">
        <v>44643.774722222224</v>
      </c>
      <c r="Q1886">
        <v>1584</v>
      </c>
      <c r="R1886">
        <v>865</v>
      </c>
      <c r="S1886" t="b">
        <v>0</v>
      </c>
      <c r="T1886" t="s">
        <v>86</v>
      </c>
      <c r="U1886" t="b">
        <v>1</v>
      </c>
      <c r="V1886" t="s">
        <v>1797</v>
      </c>
      <c r="W1886" s="1">
        <v>44643.753761574073</v>
      </c>
      <c r="X1886">
        <v>623</v>
      </c>
      <c r="Y1886">
        <v>197</v>
      </c>
      <c r="Z1886">
        <v>0</v>
      </c>
      <c r="AA1886">
        <v>197</v>
      </c>
      <c r="AB1886">
        <v>0</v>
      </c>
      <c r="AC1886">
        <v>6</v>
      </c>
      <c r="AD1886">
        <v>10</v>
      </c>
      <c r="AE1886">
        <v>0</v>
      </c>
      <c r="AF1886">
        <v>0</v>
      </c>
      <c r="AG1886">
        <v>0</v>
      </c>
      <c r="AH1886" t="s">
        <v>122</v>
      </c>
      <c r="AI1886" s="1">
        <v>44643.774722222224</v>
      </c>
      <c r="AJ1886">
        <v>229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10</v>
      </c>
      <c r="AQ1886">
        <v>0</v>
      </c>
      <c r="AR1886">
        <v>0</v>
      </c>
      <c r="AS1886">
        <v>0</v>
      </c>
      <c r="AT1886" t="s">
        <v>86</v>
      </c>
      <c r="AU1886" t="s">
        <v>86</v>
      </c>
      <c r="AV1886" t="s">
        <v>86</v>
      </c>
      <c r="AW1886" t="s">
        <v>86</v>
      </c>
      <c r="AX1886" t="s">
        <v>86</v>
      </c>
      <c r="AY1886" t="s">
        <v>86</v>
      </c>
      <c r="AZ1886" t="s">
        <v>86</v>
      </c>
      <c r="BA1886" t="s">
        <v>86</v>
      </c>
      <c r="BB1886" t="s">
        <v>86</v>
      </c>
      <c r="BC1886" t="s">
        <v>86</v>
      </c>
      <c r="BD1886" t="s">
        <v>86</v>
      </c>
      <c r="BE1886" t="s">
        <v>86</v>
      </c>
    </row>
    <row r="1887" spans="1:57" x14ac:dyDescent="0.45">
      <c r="A1887" t="s">
        <v>4033</v>
      </c>
      <c r="B1887" t="s">
        <v>77</v>
      </c>
      <c r="C1887" t="s">
        <v>3311</v>
      </c>
      <c r="D1887" t="s">
        <v>79</v>
      </c>
      <c r="E1887" s="2" t="str">
        <f>HYPERLINK("capsilon://?command=openfolder&amp;siteaddress=FAM.docvelocity-na8.net&amp;folderid=FX766C2C21-49A0-9119-27F5-94CA51DD5CCF","FX22038515")</f>
        <v>FX22038515</v>
      </c>
      <c r="F1887" t="s">
        <v>80</v>
      </c>
      <c r="G1887" t="s">
        <v>80</v>
      </c>
      <c r="H1887" t="s">
        <v>81</v>
      </c>
      <c r="I1887" t="s">
        <v>4006</v>
      </c>
      <c r="J1887">
        <v>56</v>
      </c>
      <c r="K1887" t="s">
        <v>83</v>
      </c>
      <c r="L1887" t="s">
        <v>84</v>
      </c>
      <c r="M1887" t="s">
        <v>85</v>
      </c>
      <c r="N1887">
        <v>2</v>
      </c>
      <c r="O1887" s="1">
        <v>44643.748530092591</v>
      </c>
      <c r="P1887" s="1">
        <v>44643.775497685187</v>
      </c>
      <c r="Q1887">
        <v>1748</v>
      </c>
      <c r="R1887">
        <v>582</v>
      </c>
      <c r="S1887" t="b">
        <v>0</v>
      </c>
      <c r="T1887" t="s">
        <v>86</v>
      </c>
      <c r="U1887" t="b">
        <v>1</v>
      </c>
      <c r="V1887" t="s">
        <v>1900</v>
      </c>
      <c r="W1887" s="1">
        <v>44643.755509259259</v>
      </c>
      <c r="X1887">
        <v>476</v>
      </c>
      <c r="Y1887">
        <v>42</v>
      </c>
      <c r="Z1887">
        <v>0</v>
      </c>
      <c r="AA1887">
        <v>42</v>
      </c>
      <c r="AB1887">
        <v>0</v>
      </c>
      <c r="AC1887">
        <v>19</v>
      </c>
      <c r="AD1887">
        <v>14</v>
      </c>
      <c r="AE1887">
        <v>0</v>
      </c>
      <c r="AF1887">
        <v>0</v>
      </c>
      <c r="AG1887">
        <v>0</v>
      </c>
      <c r="AH1887" t="s">
        <v>122</v>
      </c>
      <c r="AI1887" s="1">
        <v>44643.775497685187</v>
      </c>
      <c r="AJ1887">
        <v>66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14</v>
      </c>
      <c r="AQ1887">
        <v>0</v>
      </c>
      <c r="AR1887">
        <v>0</v>
      </c>
      <c r="AS1887">
        <v>0</v>
      </c>
      <c r="AT1887" t="s">
        <v>86</v>
      </c>
      <c r="AU1887" t="s">
        <v>86</v>
      </c>
      <c r="AV1887" t="s">
        <v>86</v>
      </c>
      <c r="AW1887" t="s">
        <v>86</v>
      </c>
      <c r="AX1887" t="s">
        <v>86</v>
      </c>
      <c r="AY1887" t="s">
        <v>86</v>
      </c>
      <c r="AZ1887" t="s">
        <v>86</v>
      </c>
      <c r="BA1887" t="s">
        <v>86</v>
      </c>
      <c r="BB1887" t="s">
        <v>86</v>
      </c>
      <c r="BC1887" t="s">
        <v>86</v>
      </c>
      <c r="BD1887" t="s">
        <v>86</v>
      </c>
      <c r="BE1887" t="s">
        <v>86</v>
      </c>
    </row>
    <row r="1888" spans="1:57" x14ac:dyDescent="0.45">
      <c r="A1888" t="s">
        <v>4034</v>
      </c>
      <c r="B1888" t="s">
        <v>77</v>
      </c>
      <c r="C1888" t="s">
        <v>4035</v>
      </c>
      <c r="D1888" t="s">
        <v>79</v>
      </c>
      <c r="E1888" s="2" t="str">
        <f>HYPERLINK("capsilon://?command=openfolder&amp;siteaddress=FAM.docvelocity-na8.net&amp;folderid=FXCA204AE9-5BD0-CB53-711C-0FECB6CF5A3D","FX220310598")</f>
        <v>FX220310598</v>
      </c>
      <c r="F1888" t="s">
        <v>80</v>
      </c>
      <c r="G1888" t="s">
        <v>80</v>
      </c>
      <c r="H1888" t="s">
        <v>81</v>
      </c>
      <c r="I1888" t="s">
        <v>4036</v>
      </c>
      <c r="J1888">
        <v>41</v>
      </c>
      <c r="K1888" t="s">
        <v>83</v>
      </c>
      <c r="L1888" t="s">
        <v>84</v>
      </c>
      <c r="M1888" t="s">
        <v>85</v>
      </c>
      <c r="N1888">
        <v>2</v>
      </c>
      <c r="O1888" s="1">
        <v>44643.749143518522</v>
      </c>
      <c r="P1888" s="1">
        <v>44643.79</v>
      </c>
      <c r="Q1888">
        <v>2911</v>
      </c>
      <c r="R1888">
        <v>619</v>
      </c>
      <c r="S1888" t="b">
        <v>0</v>
      </c>
      <c r="T1888" t="s">
        <v>86</v>
      </c>
      <c r="U1888" t="b">
        <v>0</v>
      </c>
      <c r="V1888" t="s">
        <v>2108</v>
      </c>
      <c r="W1888" s="1">
        <v>44643.7575</v>
      </c>
      <c r="X1888">
        <v>526</v>
      </c>
      <c r="Y1888">
        <v>36</v>
      </c>
      <c r="Z1888">
        <v>0</v>
      </c>
      <c r="AA1888">
        <v>36</v>
      </c>
      <c r="AB1888">
        <v>0</v>
      </c>
      <c r="AC1888">
        <v>2</v>
      </c>
      <c r="AD1888">
        <v>5</v>
      </c>
      <c r="AE1888">
        <v>0</v>
      </c>
      <c r="AF1888">
        <v>0</v>
      </c>
      <c r="AG1888">
        <v>0</v>
      </c>
      <c r="AH1888" t="s">
        <v>122</v>
      </c>
      <c r="AI1888" s="1">
        <v>44643.79</v>
      </c>
      <c r="AJ1888">
        <v>93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5</v>
      </c>
      <c r="AQ1888">
        <v>0</v>
      </c>
      <c r="AR1888">
        <v>0</v>
      </c>
      <c r="AS1888">
        <v>0</v>
      </c>
      <c r="AT1888" t="s">
        <v>86</v>
      </c>
      <c r="AU1888" t="s">
        <v>86</v>
      </c>
      <c r="AV1888" t="s">
        <v>86</v>
      </c>
      <c r="AW1888" t="s">
        <v>86</v>
      </c>
      <c r="AX1888" t="s">
        <v>86</v>
      </c>
      <c r="AY1888" t="s">
        <v>86</v>
      </c>
      <c r="AZ1888" t="s">
        <v>86</v>
      </c>
      <c r="BA1888" t="s">
        <v>86</v>
      </c>
      <c r="BB1888" t="s">
        <v>86</v>
      </c>
      <c r="BC1888" t="s">
        <v>86</v>
      </c>
      <c r="BD1888" t="s">
        <v>86</v>
      </c>
      <c r="BE1888" t="s">
        <v>86</v>
      </c>
    </row>
    <row r="1889" spans="1:57" x14ac:dyDescent="0.45">
      <c r="A1889" t="s">
        <v>4037</v>
      </c>
      <c r="B1889" t="s">
        <v>77</v>
      </c>
      <c r="C1889" t="s">
        <v>4035</v>
      </c>
      <c r="D1889" t="s">
        <v>79</v>
      </c>
      <c r="E1889" s="2" t="str">
        <f>HYPERLINK("capsilon://?command=openfolder&amp;siteaddress=FAM.docvelocity-na8.net&amp;folderid=FXCA204AE9-5BD0-CB53-711C-0FECB6CF5A3D","FX220310598")</f>
        <v>FX220310598</v>
      </c>
      <c r="F1889" t="s">
        <v>80</v>
      </c>
      <c r="G1889" t="s">
        <v>80</v>
      </c>
      <c r="H1889" t="s">
        <v>81</v>
      </c>
      <c r="I1889" t="s">
        <v>4038</v>
      </c>
      <c r="J1889">
        <v>41</v>
      </c>
      <c r="K1889" t="s">
        <v>83</v>
      </c>
      <c r="L1889" t="s">
        <v>84</v>
      </c>
      <c r="M1889" t="s">
        <v>85</v>
      </c>
      <c r="N1889">
        <v>2</v>
      </c>
      <c r="O1889" s="1">
        <v>44643.750011574077</v>
      </c>
      <c r="P1889" s="1">
        <v>44643.791261574072</v>
      </c>
      <c r="Q1889">
        <v>3260</v>
      </c>
      <c r="R1889">
        <v>304</v>
      </c>
      <c r="S1889" t="b">
        <v>0</v>
      </c>
      <c r="T1889" t="s">
        <v>86</v>
      </c>
      <c r="U1889" t="b">
        <v>0</v>
      </c>
      <c r="V1889" t="s">
        <v>1816</v>
      </c>
      <c r="W1889" s="1">
        <v>44643.752847222226</v>
      </c>
      <c r="X1889">
        <v>122</v>
      </c>
      <c r="Y1889">
        <v>36</v>
      </c>
      <c r="Z1889">
        <v>0</v>
      </c>
      <c r="AA1889">
        <v>36</v>
      </c>
      <c r="AB1889">
        <v>0</v>
      </c>
      <c r="AC1889">
        <v>2</v>
      </c>
      <c r="AD1889">
        <v>5</v>
      </c>
      <c r="AE1889">
        <v>0</v>
      </c>
      <c r="AF1889">
        <v>0</v>
      </c>
      <c r="AG1889">
        <v>0</v>
      </c>
      <c r="AH1889" t="s">
        <v>106</v>
      </c>
      <c r="AI1889" s="1">
        <v>44643.791261574072</v>
      </c>
      <c r="AJ1889">
        <v>182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5</v>
      </c>
      <c r="AQ1889">
        <v>0</v>
      </c>
      <c r="AR1889">
        <v>0</v>
      </c>
      <c r="AS1889">
        <v>0</v>
      </c>
      <c r="AT1889" t="s">
        <v>86</v>
      </c>
      <c r="AU1889" t="s">
        <v>86</v>
      </c>
      <c r="AV1889" t="s">
        <v>86</v>
      </c>
      <c r="AW1889" t="s">
        <v>86</v>
      </c>
      <c r="AX1889" t="s">
        <v>86</v>
      </c>
      <c r="AY1889" t="s">
        <v>86</v>
      </c>
      <c r="AZ1889" t="s">
        <v>86</v>
      </c>
      <c r="BA1889" t="s">
        <v>86</v>
      </c>
      <c r="BB1889" t="s">
        <v>86</v>
      </c>
      <c r="BC1889" t="s">
        <v>86</v>
      </c>
      <c r="BD1889" t="s">
        <v>86</v>
      </c>
      <c r="BE1889" t="s">
        <v>86</v>
      </c>
    </row>
    <row r="1890" spans="1:57" x14ac:dyDescent="0.45">
      <c r="A1890" t="s">
        <v>4039</v>
      </c>
      <c r="B1890" t="s">
        <v>77</v>
      </c>
      <c r="C1890" t="s">
        <v>3311</v>
      </c>
      <c r="D1890" t="s">
        <v>79</v>
      </c>
      <c r="E1890" s="2" t="str">
        <f>HYPERLINK("capsilon://?command=openfolder&amp;siteaddress=FAM.docvelocity-na8.net&amp;folderid=FX766C2C21-49A0-9119-27F5-94CA51DD5CCF","FX22038515")</f>
        <v>FX22038515</v>
      </c>
      <c r="F1890" t="s">
        <v>80</v>
      </c>
      <c r="G1890" t="s">
        <v>80</v>
      </c>
      <c r="H1890" t="s">
        <v>81</v>
      </c>
      <c r="I1890" t="s">
        <v>4014</v>
      </c>
      <c r="J1890">
        <v>56</v>
      </c>
      <c r="K1890" t="s">
        <v>83</v>
      </c>
      <c r="L1890" t="s">
        <v>84</v>
      </c>
      <c r="M1890" t="s">
        <v>85</v>
      </c>
      <c r="N1890">
        <v>2</v>
      </c>
      <c r="O1890" s="1">
        <v>44643.750092592592</v>
      </c>
      <c r="P1890" s="1">
        <v>44643.77783564815</v>
      </c>
      <c r="Q1890">
        <v>1421</v>
      </c>
      <c r="R1890">
        <v>976</v>
      </c>
      <c r="S1890" t="b">
        <v>0</v>
      </c>
      <c r="T1890" t="s">
        <v>86</v>
      </c>
      <c r="U1890" t="b">
        <v>1</v>
      </c>
      <c r="V1890" t="s">
        <v>3652</v>
      </c>
      <c r="W1890" s="1">
        <v>44643.758379629631</v>
      </c>
      <c r="X1890">
        <v>712</v>
      </c>
      <c r="Y1890">
        <v>42</v>
      </c>
      <c r="Z1890">
        <v>0</v>
      </c>
      <c r="AA1890">
        <v>42</v>
      </c>
      <c r="AB1890">
        <v>0</v>
      </c>
      <c r="AC1890">
        <v>0</v>
      </c>
      <c r="AD1890">
        <v>14</v>
      </c>
      <c r="AE1890">
        <v>0</v>
      </c>
      <c r="AF1890">
        <v>0</v>
      </c>
      <c r="AG1890">
        <v>0</v>
      </c>
      <c r="AH1890" t="s">
        <v>91</v>
      </c>
      <c r="AI1890" s="1">
        <v>44643.77783564815</v>
      </c>
      <c r="AJ1890">
        <v>264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14</v>
      </c>
      <c r="AQ1890">
        <v>0</v>
      </c>
      <c r="AR1890">
        <v>0</v>
      </c>
      <c r="AS1890">
        <v>0</v>
      </c>
      <c r="AT1890" t="s">
        <v>86</v>
      </c>
      <c r="AU1890" t="s">
        <v>86</v>
      </c>
      <c r="AV1890" t="s">
        <v>86</v>
      </c>
      <c r="AW1890" t="s">
        <v>86</v>
      </c>
      <c r="AX1890" t="s">
        <v>86</v>
      </c>
      <c r="AY1890" t="s">
        <v>86</v>
      </c>
      <c r="AZ1890" t="s">
        <v>86</v>
      </c>
      <c r="BA1890" t="s">
        <v>86</v>
      </c>
      <c r="BB1890" t="s">
        <v>86</v>
      </c>
      <c r="BC1890" t="s">
        <v>86</v>
      </c>
      <c r="BD1890" t="s">
        <v>86</v>
      </c>
      <c r="BE1890" t="s">
        <v>86</v>
      </c>
    </row>
    <row r="1891" spans="1:57" x14ac:dyDescent="0.45">
      <c r="A1891" t="s">
        <v>4040</v>
      </c>
      <c r="B1891" t="s">
        <v>77</v>
      </c>
      <c r="C1891" t="s">
        <v>4035</v>
      </c>
      <c r="D1891" t="s">
        <v>79</v>
      </c>
      <c r="E1891" s="2" t="str">
        <f>HYPERLINK("capsilon://?command=openfolder&amp;siteaddress=FAM.docvelocity-na8.net&amp;folderid=FXCA204AE9-5BD0-CB53-711C-0FECB6CF5A3D","FX220310598")</f>
        <v>FX220310598</v>
      </c>
      <c r="F1891" t="s">
        <v>80</v>
      </c>
      <c r="G1891" t="s">
        <v>80</v>
      </c>
      <c r="H1891" t="s">
        <v>81</v>
      </c>
      <c r="I1891" t="s">
        <v>4041</v>
      </c>
      <c r="J1891">
        <v>41</v>
      </c>
      <c r="K1891" t="s">
        <v>83</v>
      </c>
      <c r="L1891" t="s">
        <v>84</v>
      </c>
      <c r="M1891" t="s">
        <v>85</v>
      </c>
      <c r="N1891">
        <v>2</v>
      </c>
      <c r="O1891" s="1">
        <v>44643.750162037039</v>
      </c>
      <c r="P1891" s="1">
        <v>44643.790439814817</v>
      </c>
      <c r="Q1891">
        <v>3360</v>
      </c>
      <c r="R1891">
        <v>120</v>
      </c>
      <c r="S1891" t="b">
        <v>0</v>
      </c>
      <c r="T1891" t="s">
        <v>86</v>
      </c>
      <c r="U1891" t="b">
        <v>0</v>
      </c>
      <c r="V1891" t="s">
        <v>1816</v>
      </c>
      <c r="W1891" s="1">
        <v>44643.753807870373</v>
      </c>
      <c r="X1891">
        <v>82</v>
      </c>
      <c r="Y1891">
        <v>36</v>
      </c>
      <c r="Z1891">
        <v>0</v>
      </c>
      <c r="AA1891">
        <v>36</v>
      </c>
      <c r="AB1891">
        <v>0</v>
      </c>
      <c r="AC1891">
        <v>2</v>
      </c>
      <c r="AD1891">
        <v>5</v>
      </c>
      <c r="AE1891">
        <v>0</v>
      </c>
      <c r="AF1891">
        <v>0</v>
      </c>
      <c r="AG1891">
        <v>0</v>
      </c>
      <c r="AH1891" t="s">
        <v>122</v>
      </c>
      <c r="AI1891" s="1">
        <v>44643.790439814817</v>
      </c>
      <c r="AJ1891">
        <v>38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5</v>
      </c>
      <c r="AQ1891">
        <v>0</v>
      </c>
      <c r="AR1891">
        <v>0</v>
      </c>
      <c r="AS1891">
        <v>0</v>
      </c>
      <c r="AT1891" t="s">
        <v>86</v>
      </c>
      <c r="AU1891" t="s">
        <v>86</v>
      </c>
      <c r="AV1891" t="s">
        <v>86</v>
      </c>
      <c r="AW1891" t="s">
        <v>86</v>
      </c>
      <c r="AX1891" t="s">
        <v>86</v>
      </c>
      <c r="AY1891" t="s">
        <v>86</v>
      </c>
      <c r="AZ1891" t="s">
        <v>86</v>
      </c>
      <c r="BA1891" t="s">
        <v>86</v>
      </c>
      <c r="BB1891" t="s">
        <v>86</v>
      </c>
      <c r="BC1891" t="s">
        <v>86</v>
      </c>
      <c r="BD1891" t="s">
        <v>86</v>
      </c>
      <c r="BE1891" t="s">
        <v>86</v>
      </c>
    </row>
    <row r="1892" spans="1:57" x14ac:dyDescent="0.45">
      <c r="A1892" t="s">
        <v>4042</v>
      </c>
      <c r="B1892" t="s">
        <v>77</v>
      </c>
      <c r="C1892" t="s">
        <v>4035</v>
      </c>
      <c r="D1892" t="s">
        <v>79</v>
      </c>
      <c r="E1892" s="2" t="str">
        <f>HYPERLINK("capsilon://?command=openfolder&amp;siteaddress=FAM.docvelocity-na8.net&amp;folderid=FXCA204AE9-5BD0-CB53-711C-0FECB6CF5A3D","FX220310598")</f>
        <v>FX220310598</v>
      </c>
      <c r="F1892" t="s">
        <v>80</v>
      </c>
      <c r="G1892" t="s">
        <v>80</v>
      </c>
      <c r="H1892" t="s">
        <v>81</v>
      </c>
      <c r="I1892" t="s">
        <v>4043</v>
      </c>
      <c r="J1892">
        <v>28</v>
      </c>
      <c r="K1892" t="s">
        <v>83</v>
      </c>
      <c r="L1892" t="s">
        <v>84</v>
      </c>
      <c r="M1892" t="s">
        <v>85</v>
      </c>
      <c r="N1892">
        <v>2</v>
      </c>
      <c r="O1892" s="1">
        <v>44643.750694444447</v>
      </c>
      <c r="P1892" s="1">
        <v>44643.793217592596</v>
      </c>
      <c r="Q1892">
        <v>3375</v>
      </c>
      <c r="R1892">
        <v>299</v>
      </c>
      <c r="S1892" t="b">
        <v>0</v>
      </c>
      <c r="T1892" t="s">
        <v>86</v>
      </c>
      <c r="U1892" t="b">
        <v>0</v>
      </c>
      <c r="V1892" t="s">
        <v>1797</v>
      </c>
      <c r="W1892" s="1">
        <v>44643.755289351851</v>
      </c>
      <c r="X1892">
        <v>131</v>
      </c>
      <c r="Y1892">
        <v>21</v>
      </c>
      <c r="Z1892">
        <v>0</v>
      </c>
      <c r="AA1892">
        <v>21</v>
      </c>
      <c r="AB1892">
        <v>0</v>
      </c>
      <c r="AC1892">
        <v>0</v>
      </c>
      <c r="AD1892">
        <v>7</v>
      </c>
      <c r="AE1892">
        <v>0</v>
      </c>
      <c r="AF1892">
        <v>0</v>
      </c>
      <c r="AG1892">
        <v>0</v>
      </c>
      <c r="AH1892" t="s">
        <v>106</v>
      </c>
      <c r="AI1892" s="1">
        <v>44643.793217592596</v>
      </c>
      <c r="AJ1892">
        <v>168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7</v>
      </c>
      <c r="AQ1892">
        <v>0</v>
      </c>
      <c r="AR1892">
        <v>0</v>
      </c>
      <c r="AS1892">
        <v>0</v>
      </c>
      <c r="AT1892" t="s">
        <v>86</v>
      </c>
      <c r="AU1892" t="s">
        <v>86</v>
      </c>
      <c r="AV1892" t="s">
        <v>86</v>
      </c>
      <c r="AW1892" t="s">
        <v>86</v>
      </c>
      <c r="AX1892" t="s">
        <v>86</v>
      </c>
      <c r="AY1892" t="s">
        <v>86</v>
      </c>
      <c r="AZ1892" t="s">
        <v>86</v>
      </c>
      <c r="BA1892" t="s">
        <v>86</v>
      </c>
      <c r="BB1892" t="s">
        <v>86</v>
      </c>
      <c r="BC1892" t="s">
        <v>86</v>
      </c>
      <c r="BD1892" t="s">
        <v>86</v>
      </c>
      <c r="BE1892" t="s">
        <v>86</v>
      </c>
    </row>
    <row r="1893" spans="1:57" x14ac:dyDescent="0.45">
      <c r="A1893" t="s">
        <v>4044</v>
      </c>
      <c r="B1893" t="s">
        <v>77</v>
      </c>
      <c r="C1893" t="s">
        <v>3311</v>
      </c>
      <c r="D1893" t="s">
        <v>79</v>
      </c>
      <c r="E1893" s="2" t="str">
        <f>HYPERLINK("capsilon://?command=openfolder&amp;siteaddress=FAM.docvelocity-na8.net&amp;folderid=FX766C2C21-49A0-9119-27F5-94CA51DD5CCF","FX22038515")</f>
        <v>FX22038515</v>
      </c>
      <c r="F1893" t="s">
        <v>80</v>
      </c>
      <c r="G1893" t="s">
        <v>80</v>
      </c>
      <c r="H1893" t="s">
        <v>81</v>
      </c>
      <c r="I1893" t="s">
        <v>4024</v>
      </c>
      <c r="J1893">
        <v>194</v>
      </c>
      <c r="K1893" t="s">
        <v>83</v>
      </c>
      <c r="L1893" t="s">
        <v>84</v>
      </c>
      <c r="M1893" t="s">
        <v>85</v>
      </c>
      <c r="N1893">
        <v>2</v>
      </c>
      <c r="O1893" s="1">
        <v>44643.75167824074</v>
      </c>
      <c r="P1893" s="1">
        <v>44643.779004629629</v>
      </c>
      <c r="Q1893">
        <v>90</v>
      </c>
      <c r="R1893">
        <v>2271</v>
      </c>
      <c r="S1893" t="b">
        <v>0</v>
      </c>
      <c r="T1893" t="s">
        <v>86</v>
      </c>
      <c r="U1893" t="b">
        <v>1</v>
      </c>
      <c r="V1893" t="s">
        <v>1825</v>
      </c>
      <c r="W1893" s="1">
        <v>44643.775138888886</v>
      </c>
      <c r="X1893">
        <v>1969</v>
      </c>
      <c r="Y1893">
        <v>143</v>
      </c>
      <c r="Z1893">
        <v>0</v>
      </c>
      <c r="AA1893">
        <v>143</v>
      </c>
      <c r="AB1893">
        <v>0</v>
      </c>
      <c r="AC1893">
        <v>23</v>
      </c>
      <c r="AD1893">
        <v>51</v>
      </c>
      <c r="AE1893">
        <v>0</v>
      </c>
      <c r="AF1893">
        <v>0</v>
      </c>
      <c r="AG1893">
        <v>0</v>
      </c>
      <c r="AH1893" t="s">
        <v>122</v>
      </c>
      <c r="AI1893" s="1">
        <v>44643.779004629629</v>
      </c>
      <c r="AJ1893">
        <v>302</v>
      </c>
      <c r="AK1893">
        <v>17</v>
      </c>
      <c r="AL1893">
        <v>0</v>
      </c>
      <c r="AM1893">
        <v>17</v>
      </c>
      <c r="AN1893">
        <v>0</v>
      </c>
      <c r="AO1893">
        <v>16</v>
      </c>
      <c r="AP1893">
        <v>34</v>
      </c>
      <c r="AQ1893">
        <v>0</v>
      </c>
      <c r="AR1893">
        <v>0</v>
      </c>
      <c r="AS1893">
        <v>0</v>
      </c>
      <c r="AT1893" t="s">
        <v>86</v>
      </c>
      <c r="AU1893" t="s">
        <v>86</v>
      </c>
      <c r="AV1893" t="s">
        <v>86</v>
      </c>
      <c r="AW1893" t="s">
        <v>86</v>
      </c>
      <c r="AX1893" t="s">
        <v>86</v>
      </c>
      <c r="AY1893" t="s">
        <v>86</v>
      </c>
      <c r="AZ1893" t="s">
        <v>86</v>
      </c>
      <c r="BA1893" t="s">
        <v>86</v>
      </c>
      <c r="BB1893" t="s">
        <v>86</v>
      </c>
      <c r="BC1893" t="s">
        <v>86</v>
      </c>
      <c r="BD1893" t="s">
        <v>86</v>
      </c>
      <c r="BE1893" t="s">
        <v>86</v>
      </c>
    </row>
    <row r="1894" spans="1:57" x14ac:dyDescent="0.45">
      <c r="A1894" t="s">
        <v>4045</v>
      </c>
      <c r="B1894" t="s">
        <v>77</v>
      </c>
      <c r="C1894" t="s">
        <v>3311</v>
      </c>
      <c r="D1894" t="s">
        <v>79</v>
      </c>
      <c r="E1894" s="2" t="str">
        <f>HYPERLINK("capsilon://?command=openfolder&amp;siteaddress=FAM.docvelocity-na8.net&amp;folderid=FX766C2C21-49A0-9119-27F5-94CA51DD5CCF","FX22038515")</f>
        <v>FX22038515</v>
      </c>
      <c r="F1894" t="s">
        <v>80</v>
      </c>
      <c r="G1894" t="s">
        <v>80</v>
      </c>
      <c r="H1894" t="s">
        <v>81</v>
      </c>
      <c r="I1894" t="s">
        <v>4022</v>
      </c>
      <c r="J1894">
        <v>207</v>
      </c>
      <c r="K1894" t="s">
        <v>83</v>
      </c>
      <c r="L1894" t="s">
        <v>84</v>
      </c>
      <c r="M1894" t="s">
        <v>85</v>
      </c>
      <c r="N1894">
        <v>2</v>
      </c>
      <c r="O1894" s="1">
        <v>44643.753495370373</v>
      </c>
      <c r="P1894" s="1">
        <v>44643.786886574075</v>
      </c>
      <c r="Q1894">
        <v>1722</v>
      </c>
      <c r="R1894">
        <v>1163</v>
      </c>
      <c r="S1894" t="b">
        <v>0</v>
      </c>
      <c r="T1894" t="s">
        <v>86</v>
      </c>
      <c r="U1894" t="b">
        <v>1</v>
      </c>
      <c r="V1894" t="s">
        <v>2088</v>
      </c>
      <c r="W1894" s="1">
        <v>44643.757986111108</v>
      </c>
      <c r="X1894">
        <v>372</v>
      </c>
      <c r="Y1894">
        <v>197</v>
      </c>
      <c r="Z1894">
        <v>0</v>
      </c>
      <c r="AA1894">
        <v>197</v>
      </c>
      <c r="AB1894">
        <v>0</v>
      </c>
      <c r="AC1894">
        <v>6</v>
      </c>
      <c r="AD1894">
        <v>10</v>
      </c>
      <c r="AE1894">
        <v>0</v>
      </c>
      <c r="AF1894">
        <v>0</v>
      </c>
      <c r="AG1894">
        <v>0</v>
      </c>
      <c r="AH1894" t="s">
        <v>91</v>
      </c>
      <c r="AI1894" s="1">
        <v>44643.786886574075</v>
      </c>
      <c r="AJ1894">
        <v>781</v>
      </c>
      <c r="AK1894">
        <v>1</v>
      </c>
      <c r="AL1894">
        <v>0</v>
      </c>
      <c r="AM1894">
        <v>1</v>
      </c>
      <c r="AN1894">
        <v>0</v>
      </c>
      <c r="AO1894">
        <v>1</v>
      </c>
      <c r="AP1894">
        <v>9</v>
      </c>
      <c r="AQ1894">
        <v>0</v>
      </c>
      <c r="AR1894">
        <v>0</v>
      </c>
      <c r="AS1894">
        <v>0</v>
      </c>
      <c r="AT1894" t="s">
        <v>86</v>
      </c>
      <c r="AU1894" t="s">
        <v>86</v>
      </c>
      <c r="AV1894" t="s">
        <v>86</v>
      </c>
      <c r="AW1894" t="s">
        <v>86</v>
      </c>
      <c r="AX1894" t="s">
        <v>86</v>
      </c>
      <c r="AY1894" t="s">
        <v>86</v>
      </c>
      <c r="AZ1894" t="s">
        <v>86</v>
      </c>
      <c r="BA1894" t="s">
        <v>86</v>
      </c>
      <c r="BB1894" t="s">
        <v>86</v>
      </c>
      <c r="BC1894" t="s">
        <v>86</v>
      </c>
      <c r="BD1894" t="s">
        <v>86</v>
      </c>
      <c r="BE1894" t="s">
        <v>86</v>
      </c>
    </row>
    <row r="1895" spans="1:57" x14ac:dyDescent="0.45">
      <c r="A1895" t="s">
        <v>4046</v>
      </c>
      <c r="B1895" t="s">
        <v>77</v>
      </c>
      <c r="C1895" t="s">
        <v>4047</v>
      </c>
      <c r="D1895" t="s">
        <v>79</v>
      </c>
      <c r="E1895" s="2" t="str">
        <f>HYPERLINK("capsilon://?command=openfolder&amp;siteaddress=FAM.docvelocity-na8.net&amp;folderid=FXAD757029-1760-209E-778A-D0C3F3887673","FX220310601")</f>
        <v>FX220310601</v>
      </c>
      <c r="F1895" t="s">
        <v>80</v>
      </c>
      <c r="G1895" t="s">
        <v>80</v>
      </c>
      <c r="H1895" t="s">
        <v>81</v>
      </c>
      <c r="I1895" t="s">
        <v>4048</v>
      </c>
      <c r="J1895">
        <v>266</v>
      </c>
      <c r="K1895" t="s">
        <v>83</v>
      </c>
      <c r="L1895" t="s">
        <v>84</v>
      </c>
      <c r="M1895" t="s">
        <v>85</v>
      </c>
      <c r="N1895">
        <v>1</v>
      </c>
      <c r="O1895" s="1">
        <v>44643.764710648145</v>
      </c>
      <c r="P1895" s="1">
        <v>44643.816180555557</v>
      </c>
      <c r="Q1895">
        <v>3099</v>
      </c>
      <c r="R1895">
        <v>1348</v>
      </c>
      <c r="S1895" t="b">
        <v>0</v>
      </c>
      <c r="T1895" t="s">
        <v>86</v>
      </c>
      <c r="U1895" t="b">
        <v>0</v>
      </c>
      <c r="V1895" t="s">
        <v>815</v>
      </c>
      <c r="W1895" s="1">
        <v>44643.816180555557</v>
      </c>
      <c r="X1895">
        <v>879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266</v>
      </c>
      <c r="AE1895">
        <v>0</v>
      </c>
      <c r="AF1895">
        <v>0</v>
      </c>
      <c r="AG1895">
        <v>16</v>
      </c>
      <c r="AH1895" t="s">
        <v>86</v>
      </c>
      <c r="AI1895" t="s">
        <v>86</v>
      </c>
      <c r="AJ1895" t="s">
        <v>86</v>
      </c>
      <c r="AK1895" t="s">
        <v>86</v>
      </c>
      <c r="AL1895" t="s">
        <v>86</v>
      </c>
      <c r="AM1895" t="s">
        <v>86</v>
      </c>
      <c r="AN1895" t="s">
        <v>86</v>
      </c>
      <c r="AO1895" t="s">
        <v>86</v>
      </c>
      <c r="AP1895" t="s">
        <v>86</v>
      </c>
      <c r="AQ1895" t="s">
        <v>86</v>
      </c>
      <c r="AR1895" t="s">
        <v>86</v>
      </c>
      <c r="AS1895" t="s">
        <v>86</v>
      </c>
      <c r="AT1895" t="s">
        <v>86</v>
      </c>
      <c r="AU1895" t="s">
        <v>86</v>
      </c>
      <c r="AV1895" t="s">
        <v>86</v>
      </c>
      <c r="AW1895" t="s">
        <v>86</v>
      </c>
      <c r="AX1895" t="s">
        <v>86</v>
      </c>
      <c r="AY1895" t="s">
        <v>86</v>
      </c>
      <c r="AZ1895" t="s">
        <v>86</v>
      </c>
      <c r="BA1895" t="s">
        <v>86</v>
      </c>
      <c r="BB1895" t="s">
        <v>86</v>
      </c>
      <c r="BC1895" t="s">
        <v>86</v>
      </c>
      <c r="BD1895" t="s">
        <v>86</v>
      </c>
      <c r="BE1895" t="s">
        <v>86</v>
      </c>
    </row>
    <row r="1896" spans="1:57" x14ac:dyDescent="0.45">
      <c r="A1896" t="s">
        <v>4049</v>
      </c>
      <c r="B1896" t="s">
        <v>77</v>
      </c>
      <c r="C1896" t="s">
        <v>4050</v>
      </c>
      <c r="D1896" t="s">
        <v>79</v>
      </c>
      <c r="E1896" s="2" t="str">
        <f>HYPERLINK("capsilon://?command=openfolder&amp;siteaddress=FAM.docvelocity-na8.net&amp;folderid=FX323BF837-47E9-233D-C861-6284C0A6AAF3","FX22039481")</f>
        <v>FX22039481</v>
      </c>
      <c r="F1896" t="s">
        <v>80</v>
      </c>
      <c r="G1896" t="s">
        <v>80</v>
      </c>
      <c r="H1896" t="s">
        <v>81</v>
      </c>
      <c r="I1896" t="s">
        <v>4051</v>
      </c>
      <c r="J1896">
        <v>158</v>
      </c>
      <c r="K1896" t="s">
        <v>83</v>
      </c>
      <c r="L1896" t="s">
        <v>84</v>
      </c>
      <c r="M1896" t="s">
        <v>85</v>
      </c>
      <c r="N1896">
        <v>1</v>
      </c>
      <c r="O1896" s="1">
        <v>44643.769814814812</v>
      </c>
      <c r="P1896" s="1">
        <v>44643.817824074074</v>
      </c>
      <c r="Q1896">
        <v>3797</v>
      </c>
      <c r="R1896">
        <v>351</v>
      </c>
      <c r="S1896" t="b">
        <v>0</v>
      </c>
      <c r="T1896" t="s">
        <v>86</v>
      </c>
      <c r="U1896" t="b">
        <v>0</v>
      </c>
      <c r="V1896" t="s">
        <v>815</v>
      </c>
      <c r="W1896" s="1">
        <v>44643.817824074074</v>
      </c>
      <c r="X1896">
        <v>141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158</v>
      </c>
      <c r="AE1896">
        <v>146</v>
      </c>
      <c r="AF1896">
        <v>0</v>
      </c>
      <c r="AG1896">
        <v>5</v>
      </c>
      <c r="AH1896" t="s">
        <v>86</v>
      </c>
      <c r="AI1896" t="s">
        <v>86</v>
      </c>
      <c r="AJ1896" t="s">
        <v>86</v>
      </c>
      <c r="AK1896" t="s">
        <v>86</v>
      </c>
      <c r="AL1896" t="s">
        <v>86</v>
      </c>
      <c r="AM1896" t="s">
        <v>86</v>
      </c>
      <c r="AN1896" t="s">
        <v>86</v>
      </c>
      <c r="AO1896" t="s">
        <v>86</v>
      </c>
      <c r="AP1896" t="s">
        <v>86</v>
      </c>
      <c r="AQ1896" t="s">
        <v>86</v>
      </c>
      <c r="AR1896" t="s">
        <v>86</v>
      </c>
      <c r="AS1896" t="s">
        <v>86</v>
      </c>
      <c r="AT1896" t="s">
        <v>86</v>
      </c>
      <c r="AU1896" t="s">
        <v>86</v>
      </c>
      <c r="AV1896" t="s">
        <v>86</v>
      </c>
      <c r="AW1896" t="s">
        <v>86</v>
      </c>
      <c r="AX1896" t="s">
        <v>86</v>
      </c>
      <c r="AY1896" t="s">
        <v>86</v>
      </c>
      <c r="AZ1896" t="s">
        <v>86</v>
      </c>
      <c r="BA1896" t="s">
        <v>86</v>
      </c>
      <c r="BB1896" t="s">
        <v>86</v>
      </c>
      <c r="BC1896" t="s">
        <v>86</v>
      </c>
      <c r="BD1896" t="s">
        <v>86</v>
      </c>
      <c r="BE1896" t="s">
        <v>86</v>
      </c>
    </row>
    <row r="1897" spans="1:57" x14ac:dyDescent="0.45">
      <c r="A1897" t="s">
        <v>4052</v>
      </c>
      <c r="B1897" t="s">
        <v>77</v>
      </c>
      <c r="C1897" t="s">
        <v>4053</v>
      </c>
      <c r="D1897" t="s">
        <v>79</v>
      </c>
      <c r="E1897" s="2" t="str">
        <f>HYPERLINK("capsilon://?command=openfolder&amp;siteaddress=FAM.docvelocity-na8.net&amp;folderid=FXA2C72F8C-22A4-F2E1-8E32-1B181B0A570B","FX2203411")</f>
        <v>FX2203411</v>
      </c>
      <c r="F1897" t="s">
        <v>80</v>
      </c>
      <c r="G1897" t="s">
        <v>80</v>
      </c>
      <c r="H1897" t="s">
        <v>81</v>
      </c>
      <c r="I1897" t="s">
        <v>4054</v>
      </c>
      <c r="J1897">
        <v>0</v>
      </c>
      <c r="K1897" t="s">
        <v>83</v>
      </c>
      <c r="L1897" t="s">
        <v>84</v>
      </c>
      <c r="M1897" t="s">
        <v>85</v>
      </c>
      <c r="N1897">
        <v>1</v>
      </c>
      <c r="O1897" s="1">
        <v>44622.63013888889</v>
      </c>
      <c r="P1897" s="1">
        <v>44622.662326388891</v>
      </c>
      <c r="Q1897">
        <v>1882</v>
      </c>
      <c r="R1897">
        <v>899</v>
      </c>
      <c r="S1897" t="b">
        <v>0</v>
      </c>
      <c r="T1897" t="s">
        <v>86</v>
      </c>
      <c r="U1897" t="b">
        <v>0</v>
      </c>
      <c r="V1897" t="s">
        <v>202</v>
      </c>
      <c r="W1897" s="1">
        <v>44622.662326388891</v>
      </c>
      <c r="X1897">
        <v>460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143</v>
      </c>
      <c r="AF1897">
        <v>0</v>
      </c>
      <c r="AG1897">
        <v>11</v>
      </c>
      <c r="AH1897" t="s">
        <v>86</v>
      </c>
      <c r="AI1897" t="s">
        <v>86</v>
      </c>
      <c r="AJ1897" t="s">
        <v>86</v>
      </c>
      <c r="AK1897" t="s">
        <v>86</v>
      </c>
      <c r="AL1897" t="s">
        <v>86</v>
      </c>
      <c r="AM1897" t="s">
        <v>86</v>
      </c>
      <c r="AN1897" t="s">
        <v>86</v>
      </c>
      <c r="AO1897" t="s">
        <v>86</v>
      </c>
      <c r="AP1897" t="s">
        <v>86</v>
      </c>
      <c r="AQ1897" t="s">
        <v>86</v>
      </c>
      <c r="AR1897" t="s">
        <v>86</v>
      </c>
      <c r="AS1897" t="s">
        <v>86</v>
      </c>
      <c r="AT1897" t="s">
        <v>86</v>
      </c>
      <c r="AU1897" t="s">
        <v>86</v>
      </c>
      <c r="AV1897" t="s">
        <v>86</v>
      </c>
      <c r="AW1897" t="s">
        <v>86</v>
      </c>
      <c r="AX1897" t="s">
        <v>86</v>
      </c>
      <c r="AY1897" t="s">
        <v>86</v>
      </c>
      <c r="AZ1897" t="s">
        <v>86</v>
      </c>
      <c r="BA1897" t="s">
        <v>86</v>
      </c>
      <c r="BB1897" t="s">
        <v>86</v>
      </c>
      <c r="BC1897" t="s">
        <v>86</v>
      </c>
      <c r="BD1897" t="s">
        <v>86</v>
      </c>
      <c r="BE1897" t="s">
        <v>86</v>
      </c>
    </row>
    <row r="1898" spans="1:57" x14ac:dyDescent="0.45">
      <c r="A1898" t="s">
        <v>4055</v>
      </c>
      <c r="B1898" t="s">
        <v>77</v>
      </c>
      <c r="C1898" t="s">
        <v>3311</v>
      </c>
      <c r="D1898" t="s">
        <v>79</v>
      </c>
      <c r="E1898" s="2" t="str">
        <f>HYPERLINK("capsilon://?command=openfolder&amp;siteaddress=FAM.docvelocity-na8.net&amp;folderid=FX766C2C21-49A0-9119-27F5-94CA51DD5CCF","FX22038515")</f>
        <v>FX22038515</v>
      </c>
      <c r="F1898" t="s">
        <v>80</v>
      </c>
      <c r="G1898" t="s">
        <v>80</v>
      </c>
      <c r="H1898" t="s">
        <v>81</v>
      </c>
      <c r="I1898" t="s">
        <v>3982</v>
      </c>
      <c r="J1898">
        <v>56</v>
      </c>
      <c r="K1898" t="s">
        <v>83</v>
      </c>
      <c r="L1898" t="s">
        <v>84</v>
      </c>
      <c r="M1898" t="s">
        <v>85</v>
      </c>
      <c r="N1898">
        <v>2</v>
      </c>
      <c r="O1898" s="1">
        <v>44643.784212962964</v>
      </c>
      <c r="P1898" s="1">
        <v>44643.791342592594</v>
      </c>
      <c r="Q1898">
        <v>30</v>
      </c>
      <c r="R1898">
        <v>586</v>
      </c>
      <c r="S1898" t="b">
        <v>0</v>
      </c>
      <c r="T1898" t="s">
        <v>86</v>
      </c>
      <c r="U1898" t="b">
        <v>1</v>
      </c>
      <c r="V1898" t="s">
        <v>1797</v>
      </c>
      <c r="W1898" s="1">
        <v>44643.790138888886</v>
      </c>
      <c r="X1898">
        <v>509</v>
      </c>
      <c r="Y1898">
        <v>42</v>
      </c>
      <c r="Z1898">
        <v>0</v>
      </c>
      <c r="AA1898">
        <v>42</v>
      </c>
      <c r="AB1898">
        <v>0</v>
      </c>
      <c r="AC1898">
        <v>18</v>
      </c>
      <c r="AD1898">
        <v>14</v>
      </c>
      <c r="AE1898">
        <v>0</v>
      </c>
      <c r="AF1898">
        <v>0</v>
      </c>
      <c r="AG1898">
        <v>0</v>
      </c>
      <c r="AH1898" t="s">
        <v>122</v>
      </c>
      <c r="AI1898" s="1">
        <v>44643.791342592594</v>
      </c>
      <c r="AJ1898">
        <v>77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14</v>
      </c>
      <c r="AQ1898">
        <v>0</v>
      </c>
      <c r="AR1898">
        <v>0</v>
      </c>
      <c r="AS1898">
        <v>0</v>
      </c>
      <c r="AT1898" t="s">
        <v>86</v>
      </c>
      <c r="AU1898" t="s">
        <v>86</v>
      </c>
      <c r="AV1898" t="s">
        <v>86</v>
      </c>
      <c r="AW1898" t="s">
        <v>86</v>
      </c>
      <c r="AX1898" t="s">
        <v>86</v>
      </c>
      <c r="AY1898" t="s">
        <v>86</v>
      </c>
      <c r="AZ1898" t="s">
        <v>86</v>
      </c>
      <c r="BA1898" t="s">
        <v>86</v>
      </c>
      <c r="BB1898" t="s">
        <v>86</v>
      </c>
      <c r="BC1898" t="s">
        <v>86</v>
      </c>
      <c r="BD1898" t="s">
        <v>86</v>
      </c>
      <c r="BE1898" t="s">
        <v>86</v>
      </c>
    </row>
    <row r="1899" spans="1:57" x14ac:dyDescent="0.45">
      <c r="A1899" t="s">
        <v>4056</v>
      </c>
      <c r="B1899" t="s">
        <v>77</v>
      </c>
      <c r="C1899" t="s">
        <v>4057</v>
      </c>
      <c r="D1899" t="s">
        <v>79</v>
      </c>
      <c r="E1899" s="2" t="str">
        <f>HYPERLINK("capsilon://?command=openfolder&amp;siteaddress=FAM.docvelocity-na8.net&amp;folderid=FX72D5FE84-9992-17A9-995A-D091D6C33816","FX22037973")</f>
        <v>FX22037973</v>
      </c>
      <c r="F1899" t="s">
        <v>80</v>
      </c>
      <c r="G1899" t="s">
        <v>80</v>
      </c>
      <c r="H1899" t="s">
        <v>81</v>
      </c>
      <c r="I1899" t="s">
        <v>4058</v>
      </c>
      <c r="J1899">
        <v>271</v>
      </c>
      <c r="K1899" t="s">
        <v>83</v>
      </c>
      <c r="L1899" t="s">
        <v>84</v>
      </c>
      <c r="M1899" t="s">
        <v>85</v>
      </c>
      <c r="N1899">
        <v>1</v>
      </c>
      <c r="O1899" s="1">
        <v>44643.797418981485</v>
      </c>
      <c r="P1899" s="1">
        <v>44643.827048611114</v>
      </c>
      <c r="Q1899">
        <v>1646</v>
      </c>
      <c r="R1899">
        <v>914</v>
      </c>
      <c r="S1899" t="b">
        <v>0</v>
      </c>
      <c r="T1899" t="s">
        <v>86</v>
      </c>
      <c r="U1899" t="b">
        <v>0</v>
      </c>
      <c r="V1899" t="s">
        <v>815</v>
      </c>
      <c r="W1899" s="1">
        <v>44643.827048611114</v>
      </c>
      <c r="X1899">
        <v>788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271</v>
      </c>
      <c r="AE1899">
        <v>259</v>
      </c>
      <c r="AF1899">
        <v>0</v>
      </c>
      <c r="AG1899">
        <v>8</v>
      </c>
      <c r="AH1899" t="s">
        <v>86</v>
      </c>
      <c r="AI1899" t="s">
        <v>86</v>
      </c>
      <c r="AJ1899" t="s">
        <v>86</v>
      </c>
      <c r="AK1899" t="s">
        <v>86</v>
      </c>
      <c r="AL1899" t="s">
        <v>86</v>
      </c>
      <c r="AM1899" t="s">
        <v>86</v>
      </c>
      <c r="AN1899" t="s">
        <v>86</v>
      </c>
      <c r="AO1899" t="s">
        <v>86</v>
      </c>
      <c r="AP1899" t="s">
        <v>86</v>
      </c>
      <c r="AQ1899" t="s">
        <v>86</v>
      </c>
      <c r="AR1899" t="s">
        <v>86</v>
      </c>
      <c r="AS1899" t="s">
        <v>86</v>
      </c>
      <c r="AT1899" t="s">
        <v>86</v>
      </c>
      <c r="AU1899" t="s">
        <v>86</v>
      </c>
      <c r="AV1899" t="s">
        <v>86</v>
      </c>
      <c r="AW1899" t="s">
        <v>86</v>
      </c>
      <c r="AX1899" t="s">
        <v>86</v>
      </c>
      <c r="AY1899" t="s">
        <v>86</v>
      </c>
      <c r="AZ1899" t="s">
        <v>86</v>
      </c>
      <c r="BA1899" t="s">
        <v>86</v>
      </c>
      <c r="BB1899" t="s">
        <v>86</v>
      </c>
      <c r="BC1899" t="s">
        <v>86</v>
      </c>
      <c r="BD1899" t="s">
        <v>86</v>
      </c>
      <c r="BE1899" t="s">
        <v>86</v>
      </c>
    </row>
    <row r="1900" spans="1:57" x14ac:dyDescent="0.45">
      <c r="A1900" t="s">
        <v>4059</v>
      </c>
      <c r="B1900" t="s">
        <v>77</v>
      </c>
      <c r="C1900" t="s">
        <v>4060</v>
      </c>
      <c r="D1900" t="s">
        <v>79</v>
      </c>
      <c r="E1900" s="2" t="str">
        <f>HYPERLINK("capsilon://?command=openfolder&amp;siteaddress=FAM.docvelocity-na8.net&amp;folderid=FX78E2E2E4-02FF-BB30-6A02-56336E56B52D","FX220213076")</f>
        <v>FX220213076</v>
      </c>
      <c r="F1900" t="s">
        <v>80</v>
      </c>
      <c r="G1900" t="s">
        <v>80</v>
      </c>
      <c r="H1900" t="s">
        <v>81</v>
      </c>
      <c r="I1900" t="s">
        <v>4061</v>
      </c>
      <c r="J1900">
        <v>0</v>
      </c>
      <c r="K1900" t="s">
        <v>83</v>
      </c>
      <c r="L1900" t="s">
        <v>84</v>
      </c>
      <c r="M1900" t="s">
        <v>85</v>
      </c>
      <c r="N1900">
        <v>1</v>
      </c>
      <c r="O1900" s="1">
        <v>44622.631354166668</v>
      </c>
      <c r="P1900" s="1">
        <v>44622.656990740739</v>
      </c>
      <c r="Q1900">
        <v>1247</v>
      </c>
      <c r="R1900">
        <v>968</v>
      </c>
      <c r="S1900" t="b">
        <v>0</v>
      </c>
      <c r="T1900" t="s">
        <v>86</v>
      </c>
      <c r="U1900" t="b">
        <v>0</v>
      </c>
      <c r="V1900" t="s">
        <v>202</v>
      </c>
      <c r="W1900" s="1">
        <v>44622.656990740739</v>
      </c>
      <c r="X1900">
        <v>818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37</v>
      </c>
      <c r="AF1900">
        <v>0</v>
      </c>
      <c r="AG1900">
        <v>6</v>
      </c>
      <c r="AH1900" t="s">
        <v>86</v>
      </c>
      <c r="AI1900" t="s">
        <v>86</v>
      </c>
      <c r="AJ1900" t="s">
        <v>86</v>
      </c>
      <c r="AK1900" t="s">
        <v>86</v>
      </c>
      <c r="AL1900" t="s">
        <v>86</v>
      </c>
      <c r="AM1900" t="s">
        <v>86</v>
      </c>
      <c r="AN1900" t="s">
        <v>86</v>
      </c>
      <c r="AO1900" t="s">
        <v>86</v>
      </c>
      <c r="AP1900" t="s">
        <v>86</v>
      </c>
      <c r="AQ1900" t="s">
        <v>86</v>
      </c>
      <c r="AR1900" t="s">
        <v>86</v>
      </c>
      <c r="AS1900" t="s">
        <v>86</v>
      </c>
      <c r="AT1900" t="s">
        <v>86</v>
      </c>
      <c r="AU1900" t="s">
        <v>86</v>
      </c>
      <c r="AV1900" t="s">
        <v>86</v>
      </c>
      <c r="AW1900" t="s">
        <v>86</v>
      </c>
      <c r="AX1900" t="s">
        <v>86</v>
      </c>
      <c r="AY1900" t="s">
        <v>86</v>
      </c>
      <c r="AZ1900" t="s">
        <v>86</v>
      </c>
      <c r="BA1900" t="s">
        <v>86</v>
      </c>
      <c r="BB1900" t="s">
        <v>86</v>
      </c>
      <c r="BC1900" t="s">
        <v>86</v>
      </c>
      <c r="BD1900" t="s">
        <v>86</v>
      </c>
      <c r="BE1900" t="s">
        <v>86</v>
      </c>
    </row>
    <row r="1901" spans="1:57" x14ac:dyDescent="0.45">
      <c r="A1901" t="s">
        <v>4062</v>
      </c>
      <c r="B1901" t="s">
        <v>77</v>
      </c>
      <c r="C1901" t="s">
        <v>4063</v>
      </c>
      <c r="D1901" t="s">
        <v>79</v>
      </c>
      <c r="E1901" s="2" t="str">
        <f>HYPERLINK("capsilon://?command=openfolder&amp;siteaddress=FAM.docvelocity-na8.net&amp;folderid=FXB6F212C5-0B3C-F8D2-3209-5D864DF12711","FX220310311")</f>
        <v>FX220310311</v>
      </c>
      <c r="F1901" t="s">
        <v>80</v>
      </c>
      <c r="G1901" t="s">
        <v>80</v>
      </c>
      <c r="H1901" t="s">
        <v>81</v>
      </c>
      <c r="I1901" t="s">
        <v>4064</v>
      </c>
      <c r="J1901">
        <v>680</v>
      </c>
      <c r="K1901" t="s">
        <v>83</v>
      </c>
      <c r="L1901" t="s">
        <v>84</v>
      </c>
      <c r="M1901" t="s">
        <v>85</v>
      </c>
      <c r="N1901">
        <v>2</v>
      </c>
      <c r="O1901" s="1">
        <v>44643.813032407408</v>
      </c>
      <c r="P1901" s="1">
        <v>44644.381076388891</v>
      </c>
      <c r="Q1901">
        <v>39759</v>
      </c>
      <c r="R1901">
        <v>9320</v>
      </c>
      <c r="S1901" t="b">
        <v>0</v>
      </c>
      <c r="T1901" t="s">
        <v>86</v>
      </c>
      <c r="U1901" t="b">
        <v>0</v>
      </c>
      <c r="V1901" t="s">
        <v>4065</v>
      </c>
      <c r="W1901" s="1">
        <v>44644.041539351849</v>
      </c>
      <c r="X1901">
        <v>6675</v>
      </c>
      <c r="Y1901">
        <v>493</v>
      </c>
      <c r="Z1901">
        <v>0</v>
      </c>
      <c r="AA1901">
        <v>493</v>
      </c>
      <c r="AB1901">
        <v>99</v>
      </c>
      <c r="AC1901">
        <v>20</v>
      </c>
      <c r="AD1901">
        <v>187</v>
      </c>
      <c r="AE1901">
        <v>0</v>
      </c>
      <c r="AF1901">
        <v>0</v>
      </c>
      <c r="AG1901">
        <v>0</v>
      </c>
      <c r="AH1901" t="s">
        <v>118</v>
      </c>
      <c r="AI1901" s="1">
        <v>44644.381076388891</v>
      </c>
      <c r="AJ1901">
        <v>2496</v>
      </c>
      <c r="AK1901">
        <v>10</v>
      </c>
      <c r="AL1901">
        <v>0</v>
      </c>
      <c r="AM1901">
        <v>10</v>
      </c>
      <c r="AN1901">
        <v>99</v>
      </c>
      <c r="AO1901">
        <v>10</v>
      </c>
      <c r="AP1901">
        <v>177</v>
      </c>
      <c r="AQ1901">
        <v>0</v>
      </c>
      <c r="AR1901">
        <v>0</v>
      </c>
      <c r="AS1901">
        <v>0</v>
      </c>
      <c r="AT1901" t="s">
        <v>86</v>
      </c>
      <c r="AU1901" t="s">
        <v>86</v>
      </c>
      <c r="AV1901" t="s">
        <v>86</v>
      </c>
      <c r="AW1901" t="s">
        <v>86</v>
      </c>
      <c r="AX1901" t="s">
        <v>86</v>
      </c>
      <c r="AY1901" t="s">
        <v>86</v>
      </c>
      <c r="AZ1901" t="s">
        <v>86</v>
      </c>
      <c r="BA1901" t="s">
        <v>86</v>
      </c>
      <c r="BB1901" t="s">
        <v>86</v>
      </c>
      <c r="BC1901" t="s">
        <v>86</v>
      </c>
      <c r="BD1901" t="s">
        <v>86</v>
      </c>
      <c r="BE1901" t="s">
        <v>86</v>
      </c>
    </row>
    <row r="1902" spans="1:57" x14ac:dyDescent="0.45">
      <c r="A1902" t="s">
        <v>4066</v>
      </c>
      <c r="B1902" t="s">
        <v>77</v>
      </c>
      <c r="C1902" t="s">
        <v>4067</v>
      </c>
      <c r="D1902" t="s">
        <v>79</v>
      </c>
      <c r="E1902" s="2" t="str">
        <f>HYPERLINK("capsilon://?command=openfolder&amp;siteaddress=FAM.docvelocity-na8.net&amp;folderid=FX3F382E35-CCAF-4375-8EDA-FED541C6889D","FX2203688")</f>
        <v>FX2203688</v>
      </c>
      <c r="F1902" t="s">
        <v>80</v>
      </c>
      <c r="G1902" t="s">
        <v>80</v>
      </c>
      <c r="H1902" t="s">
        <v>81</v>
      </c>
      <c r="I1902" t="s">
        <v>4068</v>
      </c>
      <c r="J1902">
        <v>0</v>
      </c>
      <c r="K1902" t="s">
        <v>83</v>
      </c>
      <c r="L1902" t="s">
        <v>84</v>
      </c>
      <c r="M1902" t="s">
        <v>85</v>
      </c>
      <c r="N1902">
        <v>1</v>
      </c>
      <c r="O1902" s="1">
        <v>44622.631539351853</v>
      </c>
      <c r="P1902" s="1">
        <v>44622.666666666664</v>
      </c>
      <c r="Q1902">
        <v>2532</v>
      </c>
      <c r="R1902">
        <v>503</v>
      </c>
      <c r="S1902" t="b">
        <v>0</v>
      </c>
      <c r="T1902" t="s">
        <v>86</v>
      </c>
      <c r="U1902" t="b">
        <v>0</v>
      </c>
      <c r="V1902" t="s">
        <v>202</v>
      </c>
      <c r="W1902" s="1">
        <v>44622.666666666664</v>
      </c>
      <c r="X1902">
        <v>353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156</v>
      </c>
      <c r="AF1902">
        <v>0</v>
      </c>
      <c r="AG1902">
        <v>8</v>
      </c>
      <c r="AH1902" t="s">
        <v>86</v>
      </c>
      <c r="AI1902" t="s">
        <v>86</v>
      </c>
      <c r="AJ1902" t="s">
        <v>86</v>
      </c>
      <c r="AK1902" t="s">
        <v>86</v>
      </c>
      <c r="AL1902" t="s">
        <v>86</v>
      </c>
      <c r="AM1902" t="s">
        <v>86</v>
      </c>
      <c r="AN1902" t="s">
        <v>86</v>
      </c>
      <c r="AO1902" t="s">
        <v>86</v>
      </c>
      <c r="AP1902" t="s">
        <v>86</v>
      </c>
      <c r="AQ1902" t="s">
        <v>86</v>
      </c>
      <c r="AR1902" t="s">
        <v>86</v>
      </c>
      <c r="AS1902" t="s">
        <v>86</v>
      </c>
      <c r="AT1902" t="s">
        <v>86</v>
      </c>
      <c r="AU1902" t="s">
        <v>86</v>
      </c>
      <c r="AV1902" t="s">
        <v>86</v>
      </c>
      <c r="AW1902" t="s">
        <v>86</v>
      </c>
      <c r="AX1902" t="s">
        <v>86</v>
      </c>
      <c r="AY1902" t="s">
        <v>86</v>
      </c>
      <c r="AZ1902" t="s">
        <v>86</v>
      </c>
      <c r="BA1902" t="s">
        <v>86</v>
      </c>
      <c r="BB1902" t="s">
        <v>86</v>
      </c>
      <c r="BC1902" t="s">
        <v>86</v>
      </c>
      <c r="BD1902" t="s">
        <v>86</v>
      </c>
      <c r="BE1902" t="s">
        <v>86</v>
      </c>
    </row>
    <row r="1903" spans="1:57" x14ac:dyDescent="0.45">
      <c r="A1903" t="s">
        <v>4069</v>
      </c>
      <c r="B1903" t="s">
        <v>77</v>
      </c>
      <c r="C1903" t="s">
        <v>4047</v>
      </c>
      <c r="D1903" t="s">
        <v>79</v>
      </c>
      <c r="E1903" s="2" t="str">
        <f>HYPERLINK("capsilon://?command=openfolder&amp;siteaddress=FAM.docvelocity-na8.net&amp;folderid=FXAD757029-1760-209E-778A-D0C3F3887673","FX220310601")</f>
        <v>FX220310601</v>
      </c>
      <c r="F1903" t="s">
        <v>80</v>
      </c>
      <c r="G1903" t="s">
        <v>80</v>
      </c>
      <c r="H1903" t="s">
        <v>81</v>
      </c>
      <c r="I1903" t="s">
        <v>4048</v>
      </c>
      <c r="J1903">
        <v>578</v>
      </c>
      <c r="K1903" t="s">
        <v>83</v>
      </c>
      <c r="L1903" t="s">
        <v>84</v>
      </c>
      <c r="M1903" t="s">
        <v>85</v>
      </c>
      <c r="N1903">
        <v>2</v>
      </c>
      <c r="O1903" s="1">
        <v>44643.81753472222</v>
      </c>
      <c r="P1903" s="1">
        <v>44644.220625000002</v>
      </c>
      <c r="Q1903">
        <v>21860</v>
      </c>
      <c r="R1903">
        <v>12967</v>
      </c>
      <c r="S1903" t="b">
        <v>0</v>
      </c>
      <c r="T1903" t="s">
        <v>86</v>
      </c>
      <c r="U1903" t="b">
        <v>1</v>
      </c>
      <c r="V1903" t="s">
        <v>2392</v>
      </c>
      <c r="W1903" s="1">
        <v>44643.956585648149</v>
      </c>
      <c r="X1903">
        <v>8034</v>
      </c>
      <c r="Y1903">
        <v>600</v>
      </c>
      <c r="Z1903">
        <v>0</v>
      </c>
      <c r="AA1903">
        <v>600</v>
      </c>
      <c r="AB1903">
        <v>0</v>
      </c>
      <c r="AC1903">
        <v>239</v>
      </c>
      <c r="AD1903">
        <v>-22</v>
      </c>
      <c r="AE1903">
        <v>0</v>
      </c>
      <c r="AF1903">
        <v>0</v>
      </c>
      <c r="AG1903">
        <v>0</v>
      </c>
      <c r="AH1903" t="s">
        <v>94</v>
      </c>
      <c r="AI1903" s="1">
        <v>44644.220625000002</v>
      </c>
      <c r="AJ1903">
        <v>4904</v>
      </c>
      <c r="AK1903">
        <v>31</v>
      </c>
      <c r="AL1903">
        <v>0</v>
      </c>
      <c r="AM1903">
        <v>31</v>
      </c>
      <c r="AN1903">
        <v>0</v>
      </c>
      <c r="AO1903">
        <v>29</v>
      </c>
      <c r="AP1903">
        <v>-53</v>
      </c>
      <c r="AQ1903">
        <v>0</v>
      </c>
      <c r="AR1903">
        <v>0</v>
      </c>
      <c r="AS1903">
        <v>0</v>
      </c>
      <c r="AT1903" t="s">
        <v>86</v>
      </c>
      <c r="AU1903" t="s">
        <v>86</v>
      </c>
      <c r="AV1903" t="s">
        <v>86</v>
      </c>
      <c r="AW1903" t="s">
        <v>86</v>
      </c>
      <c r="AX1903" t="s">
        <v>86</v>
      </c>
      <c r="AY1903" t="s">
        <v>86</v>
      </c>
      <c r="AZ1903" t="s">
        <v>86</v>
      </c>
      <c r="BA1903" t="s">
        <v>86</v>
      </c>
      <c r="BB1903" t="s">
        <v>86</v>
      </c>
      <c r="BC1903" t="s">
        <v>86</v>
      </c>
      <c r="BD1903" t="s">
        <v>86</v>
      </c>
      <c r="BE1903" t="s">
        <v>86</v>
      </c>
    </row>
    <row r="1904" spans="1:57" x14ac:dyDescent="0.45">
      <c r="A1904" t="s">
        <v>4070</v>
      </c>
      <c r="B1904" t="s">
        <v>77</v>
      </c>
      <c r="C1904" t="s">
        <v>4050</v>
      </c>
      <c r="D1904" t="s">
        <v>79</v>
      </c>
      <c r="E1904" s="2" t="str">
        <f>HYPERLINK("capsilon://?command=openfolder&amp;siteaddress=FAM.docvelocity-na8.net&amp;folderid=FX323BF837-47E9-233D-C861-6284C0A6AAF3","FX22039481")</f>
        <v>FX22039481</v>
      </c>
      <c r="F1904" t="s">
        <v>80</v>
      </c>
      <c r="G1904" t="s">
        <v>80</v>
      </c>
      <c r="H1904" t="s">
        <v>81</v>
      </c>
      <c r="I1904" t="s">
        <v>4051</v>
      </c>
      <c r="J1904">
        <v>234</v>
      </c>
      <c r="K1904" t="s">
        <v>83</v>
      </c>
      <c r="L1904" t="s">
        <v>84</v>
      </c>
      <c r="M1904" t="s">
        <v>85</v>
      </c>
      <c r="N1904">
        <v>2</v>
      </c>
      <c r="O1904" s="1">
        <v>44643.818599537037</v>
      </c>
      <c r="P1904" s="1">
        <v>44644.234664351854</v>
      </c>
      <c r="Q1904">
        <v>31671</v>
      </c>
      <c r="R1904">
        <v>4277</v>
      </c>
      <c r="S1904" t="b">
        <v>0</v>
      </c>
      <c r="T1904" t="s">
        <v>86</v>
      </c>
      <c r="U1904" t="b">
        <v>1</v>
      </c>
      <c r="V1904" t="s">
        <v>3493</v>
      </c>
      <c r="W1904" s="1">
        <v>44643.902881944443</v>
      </c>
      <c r="X1904">
        <v>2670</v>
      </c>
      <c r="Y1904">
        <v>205</v>
      </c>
      <c r="Z1904">
        <v>0</v>
      </c>
      <c r="AA1904">
        <v>205</v>
      </c>
      <c r="AB1904">
        <v>0</v>
      </c>
      <c r="AC1904">
        <v>39</v>
      </c>
      <c r="AD1904">
        <v>29</v>
      </c>
      <c r="AE1904">
        <v>0</v>
      </c>
      <c r="AF1904">
        <v>0</v>
      </c>
      <c r="AG1904">
        <v>0</v>
      </c>
      <c r="AH1904" t="s">
        <v>94</v>
      </c>
      <c r="AI1904" s="1">
        <v>44644.234664351854</v>
      </c>
      <c r="AJ1904">
        <v>1212</v>
      </c>
      <c r="AK1904">
        <v>2</v>
      </c>
      <c r="AL1904">
        <v>0</v>
      </c>
      <c r="AM1904">
        <v>2</v>
      </c>
      <c r="AN1904">
        <v>0</v>
      </c>
      <c r="AO1904">
        <v>2</v>
      </c>
      <c r="AP1904">
        <v>27</v>
      </c>
      <c r="AQ1904">
        <v>0</v>
      </c>
      <c r="AR1904">
        <v>0</v>
      </c>
      <c r="AS1904">
        <v>0</v>
      </c>
      <c r="AT1904" t="s">
        <v>86</v>
      </c>
      <c r="AU1904" t="s">
        <v>86</v>
      </c>
      <c r="AV1904" t="s">
        <v>86</v>
      </c>
      <c r="AW1904" t="s">
        <v>86</v>
      </c>
      <c r="AX1904" t="s">
        <v>86</v>
      </c>
      <c r="AY1904" t="s">
        <v>86</v>
      </c>
      <c r="AZ1904" t="s">
        <v>86</v>
      </c>
      <c r="BA1904" t="s">
        <v>86</v>
      </c>
      <c r="BB1904" t="s">
        <v>86</v>
      </c>
      <c r="BC1904" t="s">
        <v>86</v>
      </c>
      <c r="BD1904" t="s">
        <v>86</v>
      </c>
      <c r="BE1904" t="s">
        <v>86</v>
      </c>
    </row>
    <row r="1905" spans="1:57" x14ac:dyDescent="0.45">
      <c r="A1905" t="s">
        <v>4071</v>
      </c>
      <c r="B1905" t="s">
        <v>77</v>
      </c>
      <c r="C1905" t="s">
        <v>4072</v>
      </c>
      <c r="D1905" t="s">
        <v>79</v>
      </c>
      <c r="E1905" s="2" t="str">
        <f>HYPERLINK("capsilon://?command=openfolder&amp;siteaddress=FAM.docvelocity-na8.net&amp;folderid=FX2A43F115-327A-1DD1-D9BF-0E4DB22D0FAA","FX22033812")</f>
        <v>FX22033812</v>
      </c>
      <c r="F1905" t="s">
        <v>80</v>
      </c>
      <c r="G1905" t="s">
        <v>80</v>
      </c>
      <c r="H1905" t="s">
        <v>81</v>
      </c>
      <c r="I1905" t="s">
        <v>4073</v>
      </c>
      <c r="J1905">
        <v>382</v>
      </c>
      <c r="K1905" t="s">
        <v>83</v>
      </c>
      <c r="L1905" t="s">
        <v>84</v>
      </c>
      <c r="M1905" t="s">
        <v>85</v>
      </c>
      <c r="N1905">
        <v>1</v>
      </c>
      <c r="O1905" s="1">
        <v>44643.822997685187</v>
      </c>
      <c r="P1905" s="1">
        <v>44644.030543981484</v>
      </c>
      <c r="Q1905">
        <v>13324</v>
      </c>
      <c r="R1905">
        <v>4608</v>
      </c>
      <c r="S1905" t="b">
        <v>0</v>
      </c>
      <c r="T1905" t="s">
        <v>86</v>
      </c>
      <c r="U1905" t="b">
        <v>0</v>
      </c>
      <c r="V1905" t="s">
        <v>2392</v>
      </c>
      <c r="W1905" s="1">
        <v>44644.030543981484</v>
      </c>
      <c r="X1905">
        <v>4588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382</v>
      </c>
      <c r="AE1905">
        <v>356</v>
      </c>
      <c r="AF1905">
        <v>0</v>
      </c>
      <c r="AG1905">
        <v>19</v>
      </c>
      <c r="AH1905" t="s">
        <v>86</v>
      </c>
      <c r="AI1905" t="s">
        <v>86</v>
      </c>
      <c r="AJ1905" t="s">
        <v>86</v>
      </c>
      <c r="AK1905" t="s">
        <v>86</v>
      </c>
      <c r="AL1905" t="s">
        <v>86</v>
      </c>
      <c r="AM1905" t="s">
        <v>86</v>
      </c>
      <c r="AN1905" t="s">
        <v>86</v>
      </c>
      <c r="AO1905" t="s">
        <v>86</v>
      </c>
      <c r="AP1905" t="s">
        <v>86</v>
      </c>
      <c r="AQ1905" t="s">
        <v>86</v>
      </c>
      <c r="AR1905" t="s">
        <v>86</v>
      </c>
      <c r="AS1905" t="s">
        <v>86</v>
      </c>
      <c r="AT1905" t="s">
        <v>86</v>
      </c>
      <c r="AU1905" t="s">
        <v>86</v>
      </c>
      <c r="AV1905" t="s">
        <v>86</v>
      </c>
      <c r="AW1905" t="s">
        <v>86</v>
      </c>
      <c r="AX1905" t="s">
        <v>86</v>
      </c>
      <c r="AY1905" t="s">
        <v>86</v>
      </c>
      <c r="AZ1905" t="s">
        <v>86</v>
      </c>
      <c r="BA1905" t="s">
        <v>86</v>
      </c>
      <c r="BB1905" t="s">
        <v>86</v>
      </c>
      <c r="BC1905" t="s">
        <v>86</v>
      </c>
      <c r="BD1905" t="s">
        <v>86</v>
      </c>
      <c r="BE1905" t="s">
        <v>86</v>
      </c>
    </row>
    <row r="1906" spans="1:57" x14ac:dyDescent="0.45">
      <c r="A1906" t="s">
        <v>4074</v>
      </c>
      <c r="B1906" t="s">
        <v>77</v>
      </c>
      <c r="C1906" t="s">
        <v>4057</v>
      </c>
      <c r="D1906" t="s">
        <v>79</v>
      </c>
      <c r="E1906" s="2" t="str">
        <f>HYPERLINK("capsilon://?command=openfolder&amp;siteaddress=FAM.docvelocity-na8.net&amp;folderid=FX72D5FE84-9992-17A9-995A-D091D6C33816","FX22037973")</f>
        <v>FX22037973</v>
      </c>
      <c r="F1906" t="s">
        <v>80</v>
      </c>
      <c r="G1906" t="s">
        <v>80</v>
      </c>
      <c r="H1906" t="s">
        <v>81</v>
      </c>
      <c r="I1906" t="s">
        <v>4058</v>
      </c>
      <c r="J1906">
        <v>423</v>
      </c>
      <c r="K1906" t="s">
        <v>83</v>
      </c>
      <c r="L1906" t="s">
        <v>84</v>
      </c>
      <c r="M1906" t="s">
        <v>85</v>
      </c>
      <c r="N1906">
        <v>2</v>
      </c>
      <c r="O1906" s="1">
        <v>44643.827905092592</v>
      </c>
      <c r="P1906" s="1">
        <v>44644.263182870367</v>
      </c>
      <c r="Q1906">
        <v>29694</v>
      </c>
      <c r="R1906">
        <v>7914</v>
      </c>
      <c r="S1906" t="b">
        <v>0</v>
      </c>
      <c r="T1906" t="s">
        <v>86</v>
      </c>
      <c r="U1906" t="b">
        <v>1</v>
      </c>
      <c r="V1906" t="s">
        <v>1982</v>
      </c>
      <c r="W1906" s="1">
        <v>44644.020972222221</v>
      </c>
      <c r="X1906">
        <v>6375</v>
      </c>
      <c r="Y1906">
        <v>317</v>
      </c>
      <c r="Z1906">
        <v>0</v>
      </c>
      <c r="AA1906">
        <v>317</v>
      </c>
      <c r="AB1906">
        <v>58</v>
      </c>
      <c r="AC1906">
        <v>136</v>
      </c>
      <c r="AD1906">
        <v>106</v>
      </c>
      <c r="AE1906">
        <v>0</v>
      </c>
      <c r="AF1906">
        <v>0</v>
      </c>
      <c r="AG1906">
        <v>0</v>
      </c>
      <c r="AH1906" t="s">
        <v>746</v>
      </c>
      <c r="AI1906" s="1">
        <v>44644.263182870367</v>
      </c>
      <c r="AJ1906">
        <v>505</v>
      </c>
      <c r="AK1906">
        <v>2</v>
      </c>
      <c r="AL1906">
        <v>0</v>
      </c>
      <c r="AM1906">
        <v>2</v>
      </c>
      <c r="AN1906">
        <v>312</v>
      </c>
      <c r="AO1906">
        <v>2</v>
      </c>
      <c r="AP1906">
        <v>104</v>
      </c>
      <c r="AQ1906">
        <v>0</v>
      </c>
      <c r="AR1906">
        <v>0</v>
      </c>
      <c r="AS1906">
        <v>0</v>
      </c>
      <c r="AT1906" t="s">
        <v>86</v>
      </c>
      <c r="AU1906" t="s">
        <v>86</v>
      </c>
      <c r="AV1906" t="s">
        <v>86</v>
      </c>
      <c r="AW1906" t="s">
        <v>86</v>
      </c>
      <c r="AX1906" t="s">
        <v>86</v>
      </c>
      <c r="AY1906" t="s">
        <v>86</v>
      </c>
      <c r="AZ1906" t="s">
        <v>86</v>
      </c>
      <c r="BA1906" t="s">
        <v>86</v>
      </c>
      <c r="BB1906" t="s">
        <v>86</v>
      </c>
      <c r="BC1906" t="s">
        <v>86</v>
      </c>
      <c r="BD1906" t="s">
        <v>86</v>
      </c>
      <c r="BE1906" t="s">
        <v>86</v>
      </c>
    </row>
    <row r="1907" spans="1:57" x14ac:dyDescent="0.45">
      <c r="A1907" t="s">
        <v>4075</v>
      </c>
      <c r="B1907" t="s">
        <v>77</v>
      </c>
      <c r="C1907" t="s">
        <v>4076</v>
      </c>
      <c r="D1907" t="s">
        <v>79</v>
      </c>
      <c r="E1907" s="2" t="str">
        <f>HYPERLINK("capsilon://?command=openfolder&amp;siteaddress=FAM.docvelocity-na8.net&amp;folderid=FXF7FC2905-A64B-016D-3F66-8EF3FAC72FA0","FX22039166")</f>
        <v>FX22039166</v>
      </c>
      <c r="F1907" t="s">
        <v>80</v>
      </c>
      <c r="G1907" t="s">
        <v>80</v>
      </c>
      <c r="H1907" t="s">
        <v>81</v>
      </c>
      <c r="I1907" t="s">
        <v>4077</v>
      </c>
      <c r="J1907">
        <v>51</v>
      </c>
      <c r="K1907" t="s">
        <v>83</v>
      </c>
      <c r="L1907" t="s">
        <v>84</v>
      </c>
      <c r="M1907" t="s">
        <v>85</v>
      </c>
      <c r="N1907">
        <v>2</v>
      </c>
      <c r="O1907" s="1">
        <v>44643.846203703702</v>
      </c>
      <c r="P1907" s="1">
        <v>44644.360694444447</v>
      </c>
      <c r="Q1907">
        <v>42805</v>
      </c>
      <c r="R1907">
        <v>1647</v>
      </c>
      <c r="S1907" t="b">
        <v>0</v>
      </c>
      <c r="T1907" t="s">
        <v>86</v>
      </c>
      <c r="U1907" t="b">
        <v>0</v>
      </c>
      <c r="V1907" t="s">
        <v>2747</v>
      </c>
      <c r="W1907" s="1">
        <v>44643.992083333331</v>
      </c>
      <c r="X1907">
        <v>1196</v>
      </c>
      <c r="Y1907">
        <v>46</v>
      </c>
      <c r="Z1907">
        <v>0</v>
      </c>
      <c r="AA1907">
        <v>46</v>
      </c>
      <c r="AB1907">
        <v>0</v>
      </c>
      <c r="AC1907">
        <v>3</v>
      </c>
      <c r="AD1907">
        <v>5</v>
      </c>
      <c r="AE1907">
        <v>0</v>
      </c>
      <c r="AF1907">
        <v>0</v>
      </c>
      <c r="AG1907">
        <v>0</v>
      </c>
      <c r="AH1907" t="s">
        <v>139</v>
      </c>
      <c r="AI1907" s="1">
        <v>44644.360694444447</v>
      </c>
      <c r="AJ1907">
        <v>451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5</v>
      </c>
      <c r="AQ1907">
        <v>0</v>
      </c>
      <c r="AR1907">
        <v>0</v>
      </c>
      <c r="AS1907">
        <v>0</v>
      </c>
      <c r="AT1907" t="s">
        <v>86</v>
      </c>
      <c r="AU1907" t="s">
        <v>86</v>
      </c>
      <c r="AV1907" t="s">
        <v>86</v>
      </c>
      <c r="AW1907" t="s">
        <v>86</v>
      </c>
      <c r="AX1907" t="s">
        <v>86</v>
      </c>
      <c r="AY1907" t="s">
        <v>86</v>
      </c>
      <c r="AZ1907" t="s">
        <v>86</v>
      </c>
      <c r="BA1907" t="s">
        <v>86</v>
      </c>
      <c r="BB1907" t="s">
        <v>86</v>
      </c>
      <c r="BC1907" t="s">
        <v>86</v>
      </c>
      <c r="BD1907" t="s">
        <v>86</v>
      </c>
      <c r="BE1907" t="s">
        <v>86</v>
      </c>
    </row>
    <row r="1908" spans="1:57" x14ac:dyDescent="0.45">
      <c r="A1908" t="s">
        <v>4078</v>
      </c>
      <c r="B1908" t="s">
        <v>77</v>
      </c>
      <c r="C1908" t="s">
        <v>4076</v>
      </c>
      <c r="D1908" t="s">
        <v>79</v>
      </c>
      <c r="E1908" s="2" t="str">
        <f>HYPERLINK("capsilon://?command=openfolder&amp;siteaddress=FAM.docvelocity-na8.net&amp;folderid=FXF7FC2905-A64B-016D-3F66-8EF3FAC72FA0","FX22039166")</f>
        <v>FX22039166</v>
      </c>
      <c r="F1908" t="s">
        <v>80</v>
      </c>
      <c r="G1908" t="s">
        <v>80</v>
      </c>
      <c r="H1908" t="s">
        <v>81</v>
      </c>
      <c r="I1908" t="s">
        <v>4079</v>
      </c>
      <c r="J1908">
        <v>28</v>
      </c>
      <c r="K1908" t="s">
        <v>83</v>
      </c>
      <c r="L1908" t="s">
        <v>84</v>
      </c>
      <c r="M1908" t="s">
        <v>85</v>
      </c>
      <c r="N1908">
        <v>2</v>
      </c>
      <c r="O1908" s="1">
        <v>44643.846574074072</v>
      </c>
      <c r="P1908" s="1">
        <v>44644.357268518521</v>
      </c>
      <c r="Q1908">
        <v>43754</v>
      </c>
      <c r="R1908">
        <v>370</v>
      </c>
      <c r="S1908" t="b">
        <v>0</v>
      </c>
      <c r="T1908" t="s">
        <v>86</v>
      </c>
      <c r="U1908" t="b">
        <v>0</v>
      </c>
      <c r="V1908" t="s">
        <v>2740</v>
      </c>
      <c r="W1908" s="1">
        <v>44643.981863425928</v>
      </c>
      <c r="X1908">
        <v>227</v>
      </c>
      <c r="Y1908">
        <v>21</v>
      </c>
      <c r="Z1908">
        <v>0</v>
      </c>
      <c r="AA1908">
        <v>21</v>
      </c>
      <c r="AB1908">
        <v>0</v>
      </c>
      <c r="AC1908">
        <v>0</v>
      </c>
      <c r="AD1908">
        <v>7</v>
      </c>
      <c r="AE1908">
        <v>0</v>
      </c>
      <c r="AF1908">
        <v>0</v>
      </c>
      <c r="AG1908">
        <v>0</v>
      </c>
      <c r="AH1908" t="s">
        <v>113</v>
      </c>
      <c r="AI1908" s="1">
        <v>44644.357268518521</v>
      </c>
      <c r="AJ1908">
        <v>143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7</v>
      </c>
      <c r="AQ1908">
        <v>0</v>
      </c>
      <c r="AR1908">
        <v>0</v>
      </c>
      <c r="AS1908">
        <v>0</v>
      </c>
      <c r="AT1908" t="s">
        <v>86</v>
      </c>
      <c r="AU1908" t="s">
        <v>86</v>
      </c>
      <c r="AV1908" t="s">
        <v>86</v>
      </c>
      <c r="AW1908" t="s">
        <v>86</v>
      </c>
      <c r="AX1908" t="s">
        <v>86</v>
      </c>
      <c r="AY1908" t="s">
        <v>86</v>
      </c>
      <c r="AZ1908" t="s">
        <v>86</v>
      </c>
      <c r="BA1908" t="s">
        <v>86</v>
      </c>
      <c r="BB1908" t="s">
        <v>86</v>
      </c>
      <c r="BC1908" t="s">
        <v>86</v>
      </c>
      <c r="BD1908" t="s">
        <v>86</v>
      </c>
      <c r="BE1908" t="s">
        <v>86</v>
      </c>
    </row>
    <row r="1909" spans="1:57" x14ac:dyDescent="0.45">
      <c r="A1909" t="s">
        <v>4080</v>
      </c>
      <c r="B1909" t="s">
        <v>77</v>
      </c>
      <c r="C1909" t="s">
        <v>4076</v>
      </c>
      <c r="D1909" t="s">
        <v>79</v>
      </c>
      <c r="E1909" s="2" t="str">
        <f>HYPERLINK("capsilon://?command=openfolder&amp;siteaddress=FAM.docvelocity-na8.net&amp;folderid=FXF7FC2905-A64B-016D-3F66-8EF3FAC72FA0","FX22039166")</f>
        <v>FX22039166</v>
      </c>
      <c r="F1909" t="s">
        <v>80</v>
      </c>
      <c r="G1909" t="s">
        <v>80</v>
      </c>
      <c r="H1909" t="s">
        <v>81</v>
      </c>
      <c r="I1909" t="s">
        <v>4081</v>
      </c>
      <c r="J1909">
        <v>28</v>
      </c>
      <c r="K1909" t="s">
        <v>83</v>
      </c>
      <c r="L1909" t="s">
        <v>84</v>
      </c>
      <c r="M1909" t="s">
        <v>85</v>
      </c>
      <c r="N1909">
        <v>2</v>
      </c>
      <c r="O1909" s="1">
        <v>44643.846701388888</v>
      </c>
      <c r="P1909" s="1">
        <v>44644.359224537038</v>
      </c>
      <c r="Q1909">
        <v>43845</v>
      </c>
      <c r="R1909">
        <v>437</v>
      </c>
      <c r="S1909" t="b">
        <v>0</v>
      </c>
      <c r="T1909" t="s">
        <v>86</v>
      </c>
      <c r="U1909" t="b">
        <v>0</v>
      </c>
      <c r="V1909" t="s">
        <v>2740</v>
      </c>
      <c r="W1909" s="1">
        <v>44643.984988425924</v>
      </c>
      <c r="X1909">
        <v>269</v>
      </c>
      <c r="Y1909">
        <v>21</v>
      </c>
      <c r="Z1909">
        <v>0</v>
      </c>
      <c r="AA1909">
        <v>21</v>
      </c>
      <c r="AB1909">
        <v>0</v>
      </c>
      <c r="AC1909">
        <v>1</v>
      </c>
      <c r="AD1909">
        <v>7</v>
      </c>
      <c r="AE1909">
        <v>0</v>
      </c>
      <c r="AF1909">
        <v>0</v>
      </c>
      <c r="AG1909">
        <v>0</v>
      </c>
      <c r="AH1909" t="s">
        <v>113</v>
      </c>
      <c r="AI1909" s="1">
        <v>44644.359224537038</v>
      </c>
      <c r="AJ1909">
        <v>168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7</v>
      </c>
      <c r="AQ1909">
        <v>0</v>
      </c>
      <c r="AR1909">
        <v>0</v>
      </c>
      <c r="AS1909">
        <v>0</v>
      </c>
      <c r="AT1909" t="s">
        <v>86</v>
      </c>
      <c r="AU1909" t="s">
        <v>86</v>
      </c>
      <c r="AV1909" t="s">
        <v>86</v>
      </c>
      <c r="AW1909" t="s">
        <v>86</v>
      </c>
      <c r="AX1909" t="s">
        <v>86</v>
      </c>
      <c r="AY1909" t="s">
        <v>86</v>
      </c>
      <c r="AZ1909" t="s">
        <v>86</v>
      </c>
      <c r="BA1909" t="s">
        <v>86</v>
      </c>
      <c r="BB1909" t="s">
        <v>86</v>
      </c>
      <c r="BC1909" t="s">
        <v>86</v>
      </c>
      <c r="BD1909" t="s">
        <v>86</v>
      </c>
      <c r="BE1909" t="s">
        <v>86</v>
      </c>
    </row>
    <row r="1910" spans="1:57" x14ac:dyDescent="0.45">
      <c r="A1910" t="s">
        <v>4082</v>
      </c>
      <c r="B1910" t="s">
        <v>77</v>
      </c>
      <c r="C1910" t="s">
        <v>4060</v>
      </c>
      <c r="D1910" t="s">
        <v>79</v>
      </c>
      <c r="E1910" s="2" t="str">
        <f t="shared" ref="E1910:E1916" si="45">HYPERLINK("capsilon://?command=openfolder&amp;siteaddress=FAM.docvelocity-na8.net&amp;folderid=FX78E2E2E4-02FF-BB30-6A02-56336E56B52D","FX220213076")</f>
        <v>FX220213076</v>
      </c>
      <c r="F1910" t="s">
        <v>80</v>
      </c>
      <c r="G1910" t="s">
        <v>80</v>
      </c>
      <c r="H1910" t="s">
        <v>81</v>
      </c>
      <c r="I1910" t="s">
        <v>4083</v>
      </c>
      <c r="J1910">
        <v>0</v>
      </c>
      <c r="K1910" t="s">
        <v>83</v>
      </c>
      <c r="L1910" t="s">
        <v>84</v>
      </c>
      <c r="M1910" t="s">
        <v>85</v>
      </c>
      <c r="N1910">
        <v>2</v>
      </c>
      <c r="O1910" s="1">
        <v>44622.632199074076</v>
      </c>
      <c r="P1910" s="1">
        <v>44623.279976851853</v>
      </c>
      <c r="Q1910">
        <v>55513</v>
      </c>
      <c r="R1910">
        <v>455</v>
      </c>
      <c r="S1910" t="b">
        <v>0</v>
      </c>
      <c r="T1910" t="s">
        <v>86</v>
      </c>
      <c r="U1910" t="b">
        <v>0</v>
      </c>
      <c r="V1910" t="s">
        <v>200</v>
      </c>
      <c r="W1910" s="1">
        <v>44622.634837962964</v>
      </c>
      <c r="X1910">
        <v>185</v>
      </c>
      <c r="Y1910">
        <v>45</v>
      </c>
      <c r="Z1910">
        <v>0</v>
      </c>
      <c r="AA1910">
        <v>45</v>
      </c>
      <c r="AB1910">
        <v>0</v>
      </c>
      <c r="AC1910">
        <v>2</v>
      </c>
      <c r="AD1910">
        <v>-45</v>
      </c>
      <c r="AE1910">
        <v>0</v>
      </c>
      <c r="AF1910">
        <v>0</v>
      </c>
      <c r="AG1910">
        <v>0</v>
      </c>
      <c r="AH1910" t="s">
        <v>284</v>
      </c>
      <c r="AI1910" s="1">
        <v>44623.279976851853</v>
      </c>
      <c r="AJ1910">
        <v>270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-45</v>
      </c>
      <c r="AQ1910">
        <v>0</v>
      </c>
      <c r="AR1910">
        <v>0</v>
      </c>
      <c r="AS1910">
        <v>0</v>
      </c>
      <c r="AT1910" t="s">
        <v>86</v>
      </c>
      <c r="AU1910" t="s">
        <v>86</v>
      </c>
      <c r="AV1910" t="s">
        <v>86</v>
      </c>
      <c r="AW1910" t="s">
        <v>86</v>
      </c>
      <c r="AX1910" t="s">
        <v>86</v>
      </c>
      <c r="AY1910" t="s">
        <v>86</v>
      </c>
      <c r="AZ1910" t="s">
        <v>86</v>
      </c>
      <c r="BA1910" t="s">
        <v>86</v>
      </c>
      <c r="BB1910" t="s">
        <v>86</v>
      </c>
      <c r="BC1910" t="s">
        <v>86</v>
      </c>
      <c r="BD1910" t="s">
        <v>86</v>
      </c>
      <c r="BE1910" t="s">
        <v>86</v>
      </c>
    </row>
    <row r="1911" spans="1:57" x14ac:dyDescent="0.45">
      <c r="A1911" t="s">
        <v>4084</v>
      </c>
      <c r="B1911" t="s">
        <v>77</v>
      </c>
      <c r="C1911" t="s">
        <v>4060</v>
      </c>
      <c r="D1911" t="s">
        <v>79</v>
      </c>
      <c r="E1911" s="2" t="str">
        <f t="shared" si="45"/>
        <v>FX220213076</v>
      </c>
      <c r="F1911" t="s">
        <v>80</v>
      </c>
      <c r="G1911" t="s">
        <v>80</v>
      </c>
      <c r="H1911" t="s">
        <v>81</v>
      </c>
      <c r="I1911" t="s">
        <v>4085</v>
      </c>
      <c r="J1911">
        <v>0</v>
      </c>
      <c r="K1911" t="s">
        <v>83</v>
      </c>
      <c r="L1911" t="s">
        <v>84</v>
      </c>
      <c r="M1911" t="s">
        <v>85</v>
      </c>
      <c r="N1911">
        <v>2</v>
      </c>
      <c r="O1911" s="1">
        <v>44622.632280092592</v>
      </c>
      <c r="P1911" s="1">
        <v>44623.278541666667</v>
      </c>
      <c r="Q1911">
        <v>55647</v>
      </c>
      <c r="R1911">
        <v>190</v>
      </c>
      <c r="S1911" t="b">
        <v>0</v>
      </c>
      <c r="T1911" t="s">
        <v>86</v>
      </c>
      <c r="U1911" t="b">
        <v>0</v>
      </c>
      <c r="V1911" t="s">
        <v>200</v>
      </c>
      <c r="W1911" s="1">
        <v>44622.635879629626</v>
      </c>
      <c r="X1911">
        <v>89</v>
      </c>
      <c r="Y1911">
        <v>45</v>
      </c>
      <c r="Z1911">
        <v>0</v>
      </c>
      <c r="AA1911">
        <v>45</v>
      </c>
      <c r="AB1911">
        <v>0</v>
      </c>
      <c r="AC1911">
        <v>2</v>
      </c>
      <c r="AD1911">
        <v>-45</v>
      </c>
      <c r="AE1911">
        <v>0</v>
      </c>
      <c r="AF1911">
        <v>0</v>
      </c>
      <c r="AG1911">
        <v>0</v>
      </c>
      <c r="AH1911" t="s">
        <v>257</v>
      </c>
      <c r="AI1911" s="1">
        <v>44623.278541666667</v>
      </c>
      <c r="AJ1911">
        <v>101</v>
      </c>
      <c r="AK1911">
        <v>1</v>
      </c>
      <c r="AL1911">
        <v>0</v>
      </c>
      <c r="AM1911">
        <v>1</v>
      </c>
      <c r="AN1911">
        <v>0</v>
      </c>
      <c r="AO1911">
        <v>0</v>
      </c>
      <c r="AP1911">
        <v>-46</v>
      </c>
      <c r="AQ1911">
        <v>0</v>
      </c>
      <c r="AR1911">
        <v>0</v>
      </c>
      <c r="AS1911">
        <v>0</v>
      </c>
      <c r="AT1911" t="s">
        <v>86</v>
      </c>
      <c r="AU1911" t="s">
        <v>86</v>
      </c>
      <c r="AV1911" t="s">
        <v>86</v>
      </c>
      <c r="AW1911" t="s">
        <v>86</v>
      </c>
      <c r="AX1911" t="s">
        <v>86</v>
      </c>
      <c r="AY1911" t="s">
        <v>86</v>
      </c>
      <c r="AZ1911" t="s">
        <v>86</v>
      </c>
      <c r="BA1911" t="s">
        <v>86</v>
      </c>
      <c r="BB1911" t="s">
        <v>86</v>
      </c>
      <c r="BC1911" t="s">
        <v>86</v>
      </c>
      <c r="BD1911" t="s">
        <v>86</v>
      </c>
      <c r="BE1911" t="s">
        <v>86</v>
      </c>
    </row>
    <row r="1912" spans="1:57" x14ac:dyDescent="0.45">
      <c r="A1912" t="s">
        <v>4086</v>
      </c>
      <c r="B1912" t="s">
        <v>77</v>
      </c>
      <c r="C1912" t="s">
        <v>4060</v>
      </c>
      <c r="D1912" t="s">
        <v>79</v>
      </c>
      <c r="E1912" s="2" t="str">
        <f t="shared" si="45"/>
        <v>FX220213076</v>
      </c>
      <c r="F1912" t="s">
        <v>80</v>
      </c>
      <c r="G1912" t="s">
        <v>80</v>
      </c>
      <c r="H1912" t="s">
        <v>81</v>
      </c>
      <c r="I1912" t="s">
        <v>4087</v>
      </c>
      <c r="J1912">
        <v>0</v>
      </c>
      <c r="K1912" t="s">
        <v>83</v>
      </c>
      <c r="L1912" t="s">
        <v>84</v>
      </c>
      <c r="M1912" t="s">
        <v>85</v>
      </c>
      <c r="N1912">
        <v>2</v>
      </c>
      <c r="O1912" s="1">
        <v>44622.633009259262</v>
      </c>
      <c r="P1912" s="1">
        <v>44623.279907407406</v>
      </c>
      <c r="Q1912">
        <v>55444</v>
      </c>
      <c r="R1912">
        <v>448</v>
      </c>
      <c r="S1912" t="b">
        <v>0</v>
      </c>
      <c r="T1912" t="s">
        <v>86</v>
      </c>
      <c r="U1912" t="b">
        <v>0</v>
      </c>
      <c r="V1912" t="s">
        <v>200</v>
      </c>
      <c r="W1912" s="1">
        <v>44622.639710648145</v>
      </c>
      <c r="X1912">
        <v>330</v>
      </c>
      <c r="Y1912">
        <v>45</v>
      </c>
      <c r="Z1912">
        <v>0</v>
      </c>
      <c r="AA1912">
        <v>45</v>
      </c>
      <c r="AB1912">
        <v>0</v>
      </c>
      <c r="AC1912">
        <v>27</v>
      </c>
      <c r="AD1912">
        <v>-45</v>
      </c>
      <c r="AE1912">
        <v>0</v>
      </c>
      <c r="AF1912">
        <v>0</v>
      </c>
      <c r="AG1912">
        <v>0</v>
      </c>
      <c r="AH1912" t="s">
        <v>257</v>
      </c>
      <c r="AI1912" s="1">
        <v>44623.279907407406</v>
      </c>
      <c r="AJ1912">
        <v>118</v>
      </c>
      <c r="AK1912">
        <v>1</v>
      </c>
      <c r="AL1912">
        <v>0</v>
      </c>
      <c r="AM1912">
        <v>1</v>
      </c>
      <c r="AN1912">
        <v>0</v>
      </c>
      <c r="AO1912">
        <v>0</v>
      </c>
      <c r="AP1912">
        <v>-46</v>
      </c>
      <c r="AQ1912">
        <v>0</v>
      </c>
      <c r="AR1912">
        <v>0</v>
      </c>
      <c r="AS1912">
        <v>0</v>
      </c>
      <c r="AT1912" t="s">
        <v>86</v>
      </c>
      <c r="AU1912" t="s">
        <v>86</v>
      </c>
      <c r="AV1912" t="s">
        <v>86</v>
      </c>
      <c r="AW1912" t="s">
        <v>86</v>
      </c>
      <c r="AX1912" t="s">
        <v>86</v>
      </c>
      <c r="AY1912" t="s">
        <v>86</v>
      </c>
      <c r="AZ1912" t="s">
        <v>86</v>
      </c>
      <c r="BA1912" t="s">
        <v>86</v>
      </c>
      <c r="BB1912" t="s">
        <v>86</v>
      </c>
      <c r="BC1912" t="s">
        <v>86</v>
      </c>
      <c r="BD1912" t="s">
        <v>86</v>
      </c>
      <c r="BE1912" t="s">
        <v>86</v>
      </c>
    </row>
    <row r="1913" spans="1:57" x14ac:dyDescent="0.45">
      <c r="A1913" t="s">
        <v>4088</v>
      </c>
      <c r="B1913" t="s">
        <v>77</v>
      </c>
      <c r="C1913" t="s">
        <v>4060</v>
      </c>
      <c r="D1913" t="s">
        <v>79</v>
      </c>
      <c r="E1913" s="2" t="str">
        <f t="shared" si="45"/>
        <v>FX220213076</v>
      </c>
      <c r="F1913" t="s">
        <v>80</v>
      </c>
      <c r="G1913" t="s">
        <v>80</v>
      </c>
      <c r="H1913" t="s">
        <v>81</v>
      </c>
      <c r="I1913" t="s">
        <v>4089</v>
      </c>
      <c r="J1913">
        <v>0</v>
      </c>
      <c r="K1913" t="s">
        <v>83</v>
      </c>
      <c r="L1913" t="s">
        <v>84</v>
      </c>
      <c r="M1913" t="s">
        <v>85</v>
      </c>
      <c r="N1913">
        <v>2</v>
      </c>
      <c r="O1913" s="1">
        <v>44622.633148148147</v>
      </c>
      <c r="P1913" s="1">
        <v>44623.281215277777</v>
      </c>
      <c r="Q1913">
        <v>55455</v>
      </c>
      <c r="R1913">
        <v>538</v>
      </c>
      <c r="S1913" t="b">
        <v>0</v>
      </c>
      <c r="T1913" t="s">
        <v>86</v>
      </c>
      <c r="U1913" t="b">
        <v>0</v>
      </c>
      <c r="V1913" t="s">
        <v>94</v>
      </c>
      <c r="W1913" s="1">
        <v>44622.641122685185</v>
      </c>
      <c r="X1913">
        <v>426</v>
      </c>
      <c r="Y1913">
        <v>45</v>
      </c>
      <c r="Z1913">
        <v>0</v>
      </c>
      <c r="AA1913">
        <v>45</v>
      </c>
      <c r="AB1913">
        <v>0</v>
      </c>
      <c r="AC1913">
        <v>29</v>
      </c>
      <c r="AD1913">
        <v>-45</v>
      </c>
      <c r="AE1913">
        <v>0</v>
      </c>
      <c r="AF1913">
        <v>0</v>
      </c>
      <c r="AG1913">
        <v>0</v>
      </c>
      <c r="AH1913" t="s">
        <v>257</v>
      </c>
      <c r="AI1913" s="1">
        <v>44623.281215277777</v>
      </c>
      <c r="AJ1913">
        <v>112</v>
      </c>
      <c r="AK1913">
        <v>1</v>
      </c>
      <c r="AL1913">
        <v>0</v>
      </c>
      <c r="AM1913">
        <v>1</v>
      </c>
      <c r="AN1913">
        <v>0</v>
      </c>
      <c r="AO1913">
        <v>0</v>
      </c>
      <c r="AP1913">
        <v>-46</v>
      </c>
      <c r="AQ1913">
        <v>0</v>
      </c>
      <c r="AR1913">
        <v>0</v>
      </c>
      <c r="AS1913">
        <v>0</v>
      </c>
      <c r="AT1913" t="s">
        <v>86</v>
      </c>
      <c r="AU1913" t="s">
        <v>86</v>
      </c>
      <c r="AV1913" t="s">
        <v>86</v>
      </c>
      <c r="AW1913" t="s">
        <v>86</v>
      </c>
      <c r="AX1913" t="s">
        <v>86</v>
      </c>
      <c r="AY1913" t="s">
        <v>86</v>
      </c>
      <c r="AZ1913" t="s">
        <v>86</v>
      </c>
      <c r="BA1913" t="s">
        <v>86</v>
      </c>
      <c r="BB1913" t="s">
        <v>86</v>
      </c>
      <c r="BC1913" t="s">
        <v>86</v>
      </c>
      <c r="BD1913" t="s">
        <v>86</v>
      </c>
      <c r="BE1913" t="s">
        <v>86</v>
      </c>
    </row>
    <row r="1914" spans="1:57" x14ac:dyDescent="0.45">
      <c r="A1914" t="s">
        <v>4090</v>
      </c>
      <c r="B1914" t="s">
        <v>77</v>
      </c>
      <c r="C1914" t="s">
        <v>4060</v>
      </c>
      <c r="D1914" t="s">
        <v>79</v>
      </c>
      <c r="E1914" s="2" t="str">
        <f t="shared" si="45"/>
        <v>FX220213076</v>
      </c>
      <c r="F1914" t="s">
        <v>80</v>
      </c>
      <c r="G1914" t="s">
        <v>80</v>
      </c>
      <c r="H1914" t="s">
        <v>81</v>
      </c>
      <c r="I1914" t="s">
        <v>4091</v>
      </c>
      <c r="J1914">
        <v>0</v>
      </c>
      <c r="K1914" t="s">
        <v>83</v>
      </c>
      <c r="L1914" t="s">
        <v>84</v>
      </c>
      <c r="M1914" t="s">
        <v>85</v>
      </c>
      <c r="N1914">
        <v>2</v>
      </c>
      <c r="O1914" s="1">
        <v>44622.633275462962</v>
      </c>
      <c r="P1914" s="1">
        <v>44623.282361111109</v>
      </c>
      <c r="Q1914">
        <v>55428</v>
      </c>
      <c r="R1914">
        <v>653</v>
      </c>
      <c r="S1914" t="b">
        <v>0</v>
      </c>
      <c r="T1914" t="s">
        <v>86</v>
      </c>
      <c r="U1914" t="b">
        <v>0</v>
      </c>
      <c r="V1914" t="s">
        <v>152</v>
      </c>
      <c r="W1914" s="1">
        <v>44622.642881944441</v>
      </c>
      <c r="X1914">
        <v>448</v>
      </c>
      <c r="Y1914">
        <v>21</v>
      </c>
      <c r="Z1914">
        <v>0</v>
      </c>
      <c r="AA1914">
        <v>21</v>
      </c>
      <c r="AB1914">
        <v>0</v>
      </c>
      <c r="AC1914">
        <v>8</v>
      </c>
      <c r="AD1914">
        <v>-21</v>
      </c>
      <c r="AE1914">
        <v>0</v>
      </c>
      <c r="AF1914">
        <v>0</v>
      </c>
      <c r="AG1914">
        <v>0</v>
      </c>
      <c r="AH1914" t="s">
        <v>284</v>
      </c>
      <c r="AI1914" s="1">
        <v>44623.282361111109</v>
      </c>
      <c r="AJ1914">
        <v>205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-21</v>
      </c>
      <c r="AQ1914">
        <v>0</v>
      </c>
      <c r="AR1914">
        <v>0</v>
      </c>
      <c r="AS1914">
        <v>0</v>
      </c>
      <c r="AT1914" t="s">
        <v>86</v>
      </c>
      <c r="AU1914" t="s">
        <v>86</v>
      </c>
      <c r="AV1914" t="s">
        <v>86</v>
      </c>
      <c r="AW1914" t="s">
        <v>86</v>
      </c>
      <c r="AX1914" t="s">
        <v>86</v>
      </c>
      <c r="AY1914" t="s">
        <v>86</v>
      </c>
      <c r="AZ1914" t="s">
        <v>86</v>
      </c>
      <c r="BA1914" t="s">
        <v>86</v>
      </c>
      <c r="BB1914" t="s">
        <v>86</v>
      </c>
      <c r="BC1914" t="s">
        <v>86</v>
      </c>
      <c r="BD1914" t="s">
        <v>86</v>
      </c>
      <c r="BE1914" t="s">
        <v>86</v>
      </c>
    </row>
    <row r="1915" spans="1:57" x14ac:dyDescent="0.45">
      <c r="A1915" t="s">
        <v>4092</v>
      </c>
      <c r="B1915" t="s">
        <v>77</v>
      </c>
      <c r="C1915" t="s">
        <v>4060</v>
      </c>
      <c r="D1915" t="s">
        <v>79</v>
      </c>
      <c r="E1915" s="2" t="str">
        <f t="shared" si="45"/>
        <v>FX220213076</v>
      </c>
      <c r="F1915" t="s">
        <v>80</v>
      </c>
      <c r="G1915" t="s">
        <v>80</v>
      </c>
      <c r="H1915" t="s">
        <v>81</v>
      </c>
      <c r="I1915" t="s">
        <v>4093</v>
      </c>
      <c r="J1915">
        <v>0</v>
      </c>
      <c r="K1915" t="s">
        <v>83</v>
      </c>
      <c r="L1915" t="s">
        <v>84</v>
      </c>
      <c r="M1915" t="s">
        <v>85</v>
      </c>
      <c r="N1915">
        <v>2</v>
      </c>
      <c r="O1915" s="1">
        <v>44622.633391203701</v>
      </c>
      <c r="P1915" s="1">
        <v>44623.282222222224</v>
      </c>
      <c r="Q1915">
        <v>55756</v>
      </c>
      <c r="R1915">
        <v>303</v>
      </c>
      <c r="S1915" t="b">
        <v>0</v>
      </c>
      <c r="T1915" t="s">
        <v>86</v>
      </c>
      <c r="U1915" t="b">
        <v>0</v>
      </c>
      <c r="V1915" t="s">
        <v>116</v>
      </c>
      <c r="W1915" s="1">
        <v>44622.641446759262</v>
      </c>
      <c r="X1915">
        <v>216</v>
      </c>
      <c r="Y1915">
        <v>21</v>
      </c>
      <c r="Z1915">
        <v>0</v>
      </c>
      <c r="AA1915">
        <v>21</v>
      </c>
      <c r="AB1915">
        <v>0</v>
      </c>
      <c r="AC1915">
        <v>5</v>
      </c>
      <c r="AD1915">
        <v>-21</v>
      </c>
      <c r="AE1915">
        <v>0</v>
      </c>
      <c r="AF1915">
        <v>0</v>
      </c>
      <c r="AG1915">
        <v>0</v>
      </c>
      <c r="AH1915" t="s">
        <v>257</v>
      </c>
      <c r="AI1915" s="1">
        <v>44623.282222222224</v>
      </c>
      <c r="AJ1915">
        <v>87</v>
      </c>
      <c r="AK1915">
        <v>1</v>
      </c>
      <c r="AL1915">
        <v>0</v>
      </c>
      <c r="AM1915">
        <v>1</v>
      </c>
      <c r="AN1915">
        <v>0</v>
      </c>
      <c r="AO1915">
        <v>0</v>
      </c>
      <c r="AP1915">
        <v>-22</v>
      </c>
      <c r="AQ1915">
        <v>0</v>
      </c>
      <c r="AR1915">
        <v>0</v>
      </c>
      <c r="AS1915">
        <v>0</v>
      </c>
      <c r="AT1915" t="s">
        <v>86</v>
      </c>
      <c r="AU1915" t="s">
        <v>86</v>
      </c>
      <c r="AV1915" t="s">
        <v>86</v>
      </c>
      <c r="AW1915" t="s">
        <v>86</v>
      </c>
      <c r="AX1915" t="s">
        <v>86</v>
      </c>
      <c r="AY1915" t="s">
        <v>86</v>
      </c>
      <c r="AZ1915" t="s">
        <v>86</v>
      </c>
      <c r="BA1915" t="s">
        <v>86</v>
      </c>
      <c r="BB1915" t="s">
        <v>86</v>
      </c>
      <c r="BC1915" t="s">
        <v>86</v>
      </c>
      <c r="BD1915" t="s">
        <v>86</v>
      </c>
      <c r="BE1915" t="s">
        <v>86</v>
      </c>
    </row>
    <row r="1916" spans="1:57" x14ac:dyDescent="0.45">
      <c r="A1916" t="s">
        <v>4094</v>
      </c>
      <c r="B1916" t="s">
        <v>77</v>
      </c>
      <c r="C1916" t="s">
        <v>4060</v>
      </c>
      <c r="D1916" t="s">
        <v>79</v>
      </c>
      <c r="E1916" s="2" t="str">
        <f t="shared" si="45"/>
        <v>FX220213076</v>
      </c>
      <c r="F1916" t="s">
        <v>80</v>
      </c>
      <c r="G1916" t="s">
        <v>80</v>
      </c>
      <c r="H1916" t="s">
        <v>81</v>
      </c>
      <c r="I1916" t="s">
        <v>4095</v>
      </c>
      <c r="J1916">
        <v>0</v>
      </c>
      <c r="K1916" t="s">
        <v>83</v>
      </c>
      <c r="L1916" t="s">
        <v>84</v>
      </c>
      <c r="M1916" t="s">
        <v>85</v>
      </c>
      <c r="N1916">
        <v>2</v>
      </c>
      <c r="O1916" s="1">
        <v>44622.633483796293</v>
      </c>
      <c r="P1916" s="1">
        <v>44623.283136574071</v>
      </c>
      <c r="Q1916">
        <v>55812</v>
      </c>
      <c r="R1916">
        <v>318</v>
      </c>
      <c r="S1916" t="b">
        <v>0</v>
      </c>
      <c r="T1916" t="s">
        <v>86</v>
      </c>
      <c r="U1916" t="b">
        <v>0</v>
      </c>
      <c r="V1916" t="s">
        <v>200</v>
      </c>
      <c r="W1916" s="1">
        <v>44622.642500000002</v>
      </c>
      <c r="X1916">
        <v>240</v>
      </c>
      <c r="Y1916">
        <v>21</v>
      </c>
      <c r="Z1916">
        <v>0</v>
      </c>
      <c r="AA1916">
        <v>21</v>
      </c>
      <c r="AB1916">
        <v>0</v>
      </c>
      <c r="AC1916">
        <v>5</v>
      </c>
      <c r="AD1916">
        <v>-21</v>
      </c>
      <c r="AE1916">
        <v>0</v>
      </c>
      <c r="AF1916">
        <v>0</v>
      </c>
      <c r="AG1916">
        <v>0</v>
      </c>
      <c r="AH1916" t="s">
        <v>257</v>
      </c>
      <c r="AI1916" s="1">
        <v>44623.283136574071</v>
      </c>
      <c r="AJ1916">
        <v>78</v>
      </c>
      <c r="AK1916">
        <v>1</v>
      </c>
      <c r="AL1916">
        <v>0</v>
      </c>
      <c r="AM1916">
        <v>1</v>
      </c>
      <c r="AN1916">
        <v>0</v>
      </c>
      <c r="AO1916">
        <v>0</v>
      </c>
      <c r="AP1916">
        <v>-22</v>
      </c>
      <c r="AQ1916">
        <v>0</v>
      </c>
      <c r="AR1916">
        <v>0</v>
      </c>
      <c r="AS1916">
        <v>0</v>
      </c>
      <c r="AT1916" t="s">
        <v>86</v>
      </c>
      <c r="AU1916" t="s">
        <v>86</v>
      </c>
      <c r="AV1916" t="s">
        <v>86</v>
      </c>
      <c r="AW1916" t="s">
        <v>86</v>
      </c>
      <c r="AX1916" t="s">
        <v>86</v>
      </c>
      <c r="AY1916" t="s">
        <v>86</v>
      </c>
      <c r="AZ1916" t="s">
        <v>86</v>
      </c>
      <c r="BA1916" t="s">
        <v>86</v>
      </c>
      <c r="BB1916" t="s">
        <v>86</v>
      </c>
      <c r="BC1916" t="s">
        <v>86</v>
      </c>
      <c r="BD1916" t="s">
        <v>86</v>
      </c>
      <c r="BE1916" t="s">
        <v>86</v>
      </c>
    </row>
    <row r="1917" spans="1:57" x14ac:dyDescent="0.45">
      <c r="A1917" t="s">
        <v>4096</v>
      </c>
      <c r="B1917" t="s">
        <v>77</v>
      </c>
      <c r="C1917" t="s">
        <v>4097</v>
      </c>
      <c r="D1917" t="s">
        <v>79</v>
      </c>
      <c r="E1917" s="2" t="str">
        <f>HYPERLINK("capsilon://?command=openfolder&amp;siteaddress=FAM.docvelocity-na8.net&amp;folderid=FXCE20287B-BACE-F8DC-D909-9EFCB5740F83","FX220310891")</f>
        <v>FX220310891</v>
      </c>
      <c r="F1917" t="s">
        <v>80</v>
      </c>
      <c r="G1917" t="s">
        <v>80</v>
      </c>
      <c r="H1917" t="s">
        <v>81</v>
      </c>
      <c r="I1917" t="s">
        <v>4098</v>
      </c>
      <c r="J1917">
        <v>249</v>
      </c>
      <c r="K1917" t="s">
        <v>83</v>
      </c>
      <c r="L1917" t="s">
        <v>84</v>
      </c>
      <c r="M1917" t="s">
        <v>85</v>
      </c>
      <c r="N1917">
        <v>1</v>
      </c>
      <c r="O1917" s="1">
        <v>44643.948171296295</v>
      </c>
      <c r="P1917" s="1">
        <v>44644.047812500001</v>
      </c>
      <c r="Q1917">
        <v>5748</v>
      </c>
      <c r="R1917">
        <v>2861</v>
      </c>
      <c r="S1917" t="b">
        <v>0</v>
      </c>
      <c r="T1917" t="s">
        <v>86</v>
      </c>
      <c r="U1917" t="b">
        <v>0</v>
      </c>
      <c r="V1917" t="s">
        <v>2392</v>
      </c>
      <c r="W1917" s="1">
        <v>44644.047812500001</v>
      </c>
      <c r="X1917">
        <v>870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249</v>
      </c>
      <c r="AE1917">
        <v>225</v>
      </c>
      <c r="AF1917">
        <v>0</v>
      </c>
      <c r="AG1917">
        <v>9</v>
      </c>
      <c r="AH1917" t="s">
        <v>86</v>
      </c>
      <c r="AI1917" t="s">
        <v>86</v>
      </c>
      <c r="AJ1917" t="s">
        <v>86</v>
      </c>
      <c r="AK1917" t="s">
        <v>86</v>
      </c>
      <c r="AL1917" t="s">
        <v>86</v>
      </c>
      <c r="AM1917" t="s">
        <v>86</v>
      </c>
      <c r="AN1917" t="s">
        <v>86</v>
      </c>
      <c r="AO1917" t="s">
        <v>86</v>
      </c>
      <c r="AP1917" t="s">
        <v>86</v>
      </c>
      <c r="AQ1917" t="s">
        <v>86</v>
      </c>
      <c r="AR1917" t="s">
        <v>86</v>
      </c>
      <c r="AS1917" t="s">
        <v>86</v>
      </c>
      <c r="AT1917" t="s">
        <v>86</v>
      </c>
      <c r="AU1917" t="s">
        <v>86</v>
      </c>
      <c r="AV1917" t="s">
        <v>86</v>
      </c>
      <c r="AW1917" t="s">
        <v>86</v>
      </c>
      <c r="AX1917" t="s">
        <v>86</v>
      </c>
      <c r="AY1917" t="s">
        <v>86</v>
      </c>
      <c r="AZ1917" t="s">
        <v>86</v>
      </c>
      <c r="BA1917" t="s">
        <v>86</v>
      </c>
      <c r="BB1917" t="s">
        <v>86</v>
      </c>
      <c r="BC1917" t="s">
        <v>86</v>
      </c>
      <c r="BD1917" t="s">
        <v>86</v>
      </c>
      <c r="BE1917" t="s">
        <v>86</v>
      </c>
    </row>
    <row r="1918" spans="1:57" x14ac:dyDescent="0.45">
      <c r="A1918" t="s">
        <v>4099</v>
      </c>
      <c r="B1918" t="s">
        <v>77</v>
      </c>
      <c r="C1918" t="s">
        <v>4060</v>
      </c>
      <c r="D1918" t="s">
        <v>79</v>
      </c>
      <c r="E1918" s="2" t="str">
        <f>HYPERLINK("capsilon://?command=openfolder&amp;siteaddress=FAM.docvelocity-na8.net&amp;folderid=FX78E2E2E4-02FF-BB30-6A02-56336E56B52D","FX220213076")</f>
        <v>FX220213076</v>
      </c>
      <c r="F1918" t="s">
        <v>80</v>
      </c>
      <c r="G1918" t="s">
        <v>80</v>
      </c>
      <c r="H1918" t="s">
        <v>81</v>
      </c>
      <c r="I1918" t="s">
        <v>4100</v>
      </c>
      <c r="J1918">
        <v>0</v>
      </c>
      <c r="K1918" t="s">
        <v>83</v>
      </c>
      <c r="L1918" t="s">
        <v>84</v>
      </c>
      <c r="M1918" t="s">
        <v>85</v>
      </c>
      <c r="N1918">
        <v>2</v>
      </c>
      <c r="O1918" s="1">
        <v>44622.633773148147</v>
      </c>
      <c r="P1918" s="1">
        <v>44623.28496527778</v>
      </c>
      <c r="Q1918">
        <v>55820</v>
      </c>
      <c r="R1918">
        <v>443</v>
      </c>
      <c r="S1918" t="b">
        <v>0</v>
      </c>
      <c r="T1918" t="s">
        <v>86</v>
      </c>
      <c r="U1918" t="b">
        <v>0</v>
      </c>
      <c r="V1918" t="s">
        <v>94</v>
      </c>
      <c r="W1918" s="1">
        <v>44622.643657407411</v>
      </c>
      <c r="X1918">
        <v>219</v>
      </c>
      <c r="Y1918">
        <v>21</v>
      </c>
      <c r="Z1918">
        <v>0</v>
      </c>
      <c r="AA1918">
        <v>21</v>
      </c>
      <c r="AB1918">
        <v>0</v>
      </c>
      <c r="AC1918">
        <v>9</v>
      </c>
      <c r="AD1918">
        <v>-21</v>
      </c>
      <c r="AE1918">
        <v>0</v>
      </c>
      <c r="AF1918">
        <v>0</v>
      </c>
      <c r="AG1918">
        <v>0</v>
      </c>
      <c r="AH1918" t="s">
        <v>284</v>
      </c>
      <c r="AI1918" s="1">
        <v>44623.28496527778</v>
      </c>
      <c r="AJ1918">
        <v>224</v>
      </c>
      <c r="AK1918">
        <v>1</v>
      </c>
      <c r="AL1918">
        <v>0</v>
      </c>
      <c r="AM1918">
        <v>1</v>
      </c>
      <c r="AN1918">
        <v>0</v>
      </c>
      <c r="AO1918">
        <v>1</v>
      </c>
      <c r="AP1918">
        <v>-22</v>
      </c>
      <c r="AQ1918">
        <v>0</v>
      </c>
      <c r="AR1918">
        <v>0</v>
      </c>
      <c r="AS1918">
        <v>0</v>
      </c>
      <c r="AT1918" t="s">
        <v>86</v>
      </c>
      <c r="AU1918" t="s">
        <v>86</v>
      </c>
      <c r="AV1918" t="s">
        <v>86</v>
      </c>
      <c r="AW1918" t="s">
        <v>86</v>
      </c>
      <c r="AX1918" t="s">
        <v>86</v>
      </c>
      <c r="AY1918" t="s">
        <v>86</v>
      </c>
      <c r="AZ1918" t="s">
        <v>86</v>
      </c>
      <c r="BA1918" t="s">
        <v>86</v>
      </c>
      <c r="BB1918" t="s">
        <v>86</v>
      </c>
      <c r="BC1918" t="s">
        <v>86</v>
      </c>
      <c r="BD1918" t="s">
        <v>86</v>
      </c>
      <c r="BE1918" t="s">
        <v>86</v>
      </c>
    </row>
    <row r="1919" spans="1:57" x14ac:dyDescent="0.45">
      <c r="A1919" t="s">
        <v>4101</v>
      </c>
      <c r="B1919" t="s">
        <v>77</v>
      </c>
      <c r="C1919" t="s">
        <v>4102</v>
      </c>
      <c r="D1919" t="s">
        <v>79</v>
      </c>
      <c r="E1919" s="2" t="str">
        <f>HYPERLINK("capsilon://?command=openfolder&amp;siteaddress=FAM.docvelocity-na8.net&amp;folderid=FXCD18A67B-8D65-52EA-4705-CB4B3C7BEBA0","FX22039799")</f>
        <v>FX22039799</v>
      </c>
      <c r="F1919" t="s">
        <v>80</v>
      </c>
      <c r="G1919" t="s">
        <v>80</v>
      </c>
      <c r="H1919" t="s">
        <v>81</v>
      </c>
      <c r="I1919" t="s">
        <v>4103</v>
      </c>
      <c r="J1919">
        <v>199</v>
      </c>
      <c r="K1919" t="s">
        <v>83</v>
      </c>
      <c r="L1919" t="s">
        <v>84</v>
      </c>
      <c r="M1919" t="s">
        <v>85</v>
      </c>
      <c r="N1919">
        <v>1</v>
      </c>
      <c r="O1919" s="1">
        <v>44643.974212962959</v>
      </c>
      <c r="P1919" s="1">
        <v>44644.076736111114</v>
      </c>
      <c r="Q1919">
        <v>4999</v>
      </c>
      <c r="R1919">
        <v>3859</v>
      </c>
      <c r="S1919" t="b">
        <v>0</v>
      </c>
      <c r="T1919" t="s">
        <v>86</v>
      </c>
      <c r="U1919" t="b">
        <v>0</v>
      </c>
      <c r="V1919" t="s">
        <v>2392</v>
      </c>
      <c r="W1919" s="1">
        <v>44644.076736111114</v>
      </c>
      <c r="X1919">
        <v>2499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199</v>
      </c>
      <c r="AE1919">
        <v>182</v>
      </c>
      <c r="AF1919">
        <v>0</v>
      </c>
      <c r="AG1919">
        <v>5</v>
      </c>
      <c r="AH1919" t="s">
        <v>86</v>
      </c>
      <c r="AI1919" t="s">
        <v>86</v>
      </c>
      <c r="AJ1919" t="s">
        <v>86</v>
      </c>
      <c r="AK1919" t="s">
        <v>86</v>
      </c>
      <c r="AL1919" t="s">
        <v>86</v>
      </c>
      <c r="AM1919" t="s">
        <v>86</v>
      </c>
      <c r="AN1919" t="s">
        <v>86</v>
      </c>
      <c r="AO1919" t="s">
        <v>86</v>
      </c>
      <c r="AP1919" t="s">
        <v>86</v>
      </c>
      <c r="AQ1919" t="s">
        <v>86</v>
      </c>
      <c r="AR1919" t="s">
        <v>86</v>
      </c>
      <c r="AS1919" t="s">
        <v>86</v>
      </c>
      <c r="AT1919" t="s">
        <v>86</v>
      </c>
      <c r="AU1919" t="s">
        <v>86</v>
      </c>
      <c r="AV1919" t="s">
        <v>86</v>
      </c>
      <c r="AW1919" t="s">
        <v>86</v>
      </c>
      <c r="AX1919" t="s">
        <v>86</v>
      </c>
      <c r="AY1919" t="s">
        <v>86</v>
      </c>
      <c r="AZ1919" t="s">
        <v>86</v>
      </c>
      <c r="BA1919" t="s">
        <v>86</v>
      </c>
      <c r="BB1919" t="s">
        <v>86</v>
      </c>
      <c r="BC1919" t="s">
        <v>86</v>
      </c>
      <c r="BD1919" t="s">
        <v>86</v>
      </c>
      <c r="BE1919" t="s">
        <v>86</v>
      </c>
    </row>
    <row r="1920" spans="1:57" x14ac:dyDescent="0.45">
      <c r="A1920" t="s">
        <v>4104</v>
      </c>
      <c r="B1920" t="s">
        <v>77</v>
      </c>
      <c r="C1920" t="s">
        <v>4105</v>
      </c>
      <c r="D1920" t="s">
        <v>79</v>
      </c>
      <c r="E1920" s="2" t="str">
        <f>HYPERLINK("capsilon://?command=openfolder&amp;siteaddress=FAM.docvelocity-na8.net&amp;folderid=FXA8B7FD25-FCF9-451D-A14F-945092403884","FX220310457")</f>
        <v>FX220310457</v>
      </c>
      <c r="F1920" t="s">
        <v>80</v>
      </c>
      <c r="G1920" t="s">
        <v>80</v>
      </c>
      <c r="H1920" t="s">
        <v>81</v>
      </c>
      <c r="I1920" t="s">
        <v>4106</v>
      </c>
      <c r="J1920">
        <v>255</v>
      </c>
      <c r="K1920" t="s">
        <v>83</v>
      </c>
      <c r="L1920" t="s">
        <v>84</v>
      </c>
      <c r="M1920" t="s">
        <v>85</v>
      </c>
      <c r="N1920">
        <v>1</v>
      </c>
      <c r="O1920" s="1">
        <v>44644.00104166667</v>
      </c>
      <c r="P1920" s="1">
        <v>44644.155439814815</v>
      </c>
      <c r="Q1920">
        <v>11649</v>
      </c>
      <c r="R1920">
        <v>1691</v>
      </c>
      <c r="S1920" t="b">
        <v>0</v>
      </c>
      <c r="T1920" t="s">
        <v>86</v>
      </c>
      <c r="U1920" t="b">
        <v>0</v>
      </c>
      <c r="V1920" t="s">
        <v>2011</v>
      </c>
      <c r="W1920" s="1">
        <v>44644.155439814815</v>
      </c>
      <c r="X1920">
        <v>503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255</v>
      </c>
      <c r="AE1920">
        <v>231</v>
      </c>
      <c r="AF1920">
        <v>0</v>
      </c>
      <c r="AG1920">
        <v>11</v>
      </c>
      <c r="AH1920" t="s">
        <v>86</v>
      </c>
      <c r="AI1920" t="s">
        <v>86</v>
      </c>
      <c r="AJ1920" t="s">
        <v>86</v>
      </c>
      <c r="AK1920" t="s">
        <v>86</v>
      </c>
      <c r="AL1920" t="s">
        <v>86</v>
      </c>
      <c r="AM1920" t="s">
        <v>86</v>
      </c>
      <c r="AN1920" t="s">
        <v>86</v>
      </c>
      <c r="AO1920" t="s">
        <v>86</v>
      </c>
      <c r="AP1920" t="s">
        <v>86</v>
      </c>
      <c r="AQ1920" t="s">
        <v>86</v>
      </c>
      <c r="AR1920" t="s">
        <v>86</v>
      </c>
      <c r="AS1920" t="s">
        <v>86</v>
      </c>
      <c r="AT1920" t="s">
        <v>86</v>
      </c>
      <c r="AU1920" t="s">
        <v>86</v>
      </c>
      <c r="AV1920" t="s">
        <v>86</v>
      </c>
      <c r="AW1920" t="s">
        <v>86</v>
      </c>
      <c r="AX1920" t="s">
        <v>86</v>
      </c>
      <c r="AY1920" t="s">
        <v>86</v>
      </c>
      <c r="AZ1920" t="s">
        <v>86</v>
      </c>
      <c r="BA1920" t="s">
        <v>86</v>
      </c>
      <c r="BB1920" t="s">
        <v>86</v>
      </c>
      <c r="BC1920" t="s">
        <v>86</v>
      </c>
      <c r="BD1920" t="s">
        <v>86</v>
      </c>
      <c r="BE1920" t="s">
        <v>86</v>
      </c>
    </row>
    <row r="1921" spans="1:57" x14ac:dyDescent="0.45">
      <c r="A1921" t="s">
        <v>4107</v>
      </c>
      <c r="B1921" t="s">
        <v>77</v>
      </c>
      <c r="C1921" t="s">
        <v>4060</v>
      </c>
      <c r="D1921" t="s">
        <v>79</v>
      </c>
      <c r="E1921" s="2" t="str">
        <f>HYPERLINK("capsilon://?command=openfolder&amp;siteaddress=FAM.docvelocity-na8.net&amp;folderid=FX78E2E2E4-02FF-BB30-6A02-56336E56B52D","FX220213076")</f>
        <v>FX220213076</v>
      </c>
      <c r="F1921" t="s">
        <v>80</v>
      </c>
      <c r="G1921" t="s">
        <v>80</v>
      </c>
      <c r="H1921" t="s">
        <v>81</v>
      </c>
      <c r="I1921" t="s">
        <v>4108</v>
      </c>
      <c r="J1921">
        <v>0</v>
      </c>
      <c r="K1921" t="s">
        <v>83</v>
      </c>
      <c r="L1921" t="s">
        <v>84</v>
      </c>
      <c r="M1921" t="s">
        <v>85</v>
      </c>
      <c r="N1921">
        <v>2</v>
      </c>
      <c r="O1921" s="1">
        <v>44622.63385416667</v>
      </c>
      <c r="P1921" s="1">
        <v>44623.285532407404</v>
      </c>
      <c r="Q1921">
        <v>55662</v>
      </c>
      <c r="R1921">
        <v>643</v>
      </c>
      <c r="S1921" t="b">
        <v>0</v>
      </c>
      <c r="T1921" t="s">
        <v>86</v>
      </c>
      <c r="U1921" t="b">
        <v>0</v>
      </c>
      <c r="V1921" t="s">
        <v>116</v>
      </c>
      <c r="W1921" s="1">
        <v>44622.646516203706</v>
      </c>
      <c r="X1921">
        <v>437</v>
      </c>
      <c r="Y1921">
        <v>21</v>
      </c>
      <c r="Z1921">
        <v>0</v>
      </c>
      <c r="AA1921">
        <v>21</v>
      </c>
      <c r="AB1921">
        <v>0</v>
      </c>
      <c r="AC1921">
        <v>9</v>
      </c>
      <c r="AD1921">
        <v>-21</v>
      </c>
      <c r="AE1921">
        <v>0</v>
      </c>
      <c r="AF1921">
        <v>0</v>
      </c>
      <c r="AG1921">
        <v>0</v>
      </c>
      <c r="AH1921" t="s">
        <v>257</v>
      </c>
      <c r="AI1921" s="1">
        <v>44623.285532407404</v>
      </c>
      <c r="AJ1921">
        <v>206</v>
      </c>
      <c r="AK1921">
        <v>2</v>
      </c>
      <c r="AL1921">
        <v>0</v>
      </c>
      <c r="AM1921">
        <v>2</v>
      </c>
      <c r="AN1921">
        <v>0</v>
      </c>
      <c r="AO1921">
        <v>2</v>
      </c>
      <c r="AP1921">
        <v>-23</v>
      </c>
      <c r="AQ1921">
        <v>0</v>
      </c>
      <c r="AR1921">
        <v>0</v>
      </c>
      <c r="AS1921">
        <v>0</v>
      </c>
      <c r="AT1921" t="s">
        <v>86</v>
      </c>
      <c r="AU1921" t="s">
        <v>86</v>
      </c>
      <c r="AV1921" t="s">
        <v>86</v>
      </c>
      <c r="AW1921" t="s">
        <v>86</v>
      </c>
      <c r="AX1921" t="s">
        <v>86</v>
      </c>
      <c r="AY1921" t="s">
        <v>86</v>
      </c>
      <c r="AZ1921" t="s">
        <v>86</v>
      </c>
      <c r="BA1921" t="s">
        <v>86</v>
      </c>
      <c r="BB1921" t="s">
        <v>86</v>
      </c>
      <c r="BC1921" t="s">
        <v>86</v>
      </c>
      <c r="BD1921" t="s">
        <v>86</v>
      </c>
      <c r="BE1921" t="s">
        <v>86</v>
      </c>
    </row>
    <row r="1922" spans="1:57" x14ac:dyDescent="0.45">
      <c r="A1922" t="s">
        <v>4109</v>
      </c>
      <c r="B1922" t="s">
        <v>77</v>
      </c>
      <c r="C1922" t="s">
        <v>4110</v>
      </c>
      <c r="D1922" t="s">
        <v>79</v>
      </c>
      <c r="E1922" s="2" t="str">
        <f>HYPERLINK("capsilon://?command=openfolder&amp;siteaddress=FAM.docvelocity-na8.net&amp;folderid=FXD017FEBE-EFC1-AD45-B13A-1657DB1D5FE9","FX220310884")</f>
        <v>FX220310884</v>
      </c>
      <c r="F1922" t="s">
        <v>80</v>
      </c>
      <c r="G1922" t="s">
        <v>80</v>
      </c>
      <c r="H1922" t="s">
        <v>81</v>
      </c>
      <c r="I1922" t="s">
        <v>4111</v>
      </c>
      <c r="J1922">
        <v>234</v>
      </c>
      <c r="K1922" t="s">
        <v>83</v>
      </c>
      <c r="L1922" t="s">
        <v>84</v>
      </c>
      <c r="M1922" t="s">
        <v>85</v>
      </c>
      <c r="N1922">
        <v>1</v>
      </c>
      <c r="O1922" s="1">
        <v>44644.010729166665</v>
      </c>
      <c r="P1922" s="1">
        <v>44644.235810185186</v>
      </c>
      <c r="Q1922">
        <v>17401</v>
      </c>
      <c r="R1922">
        <v>2046</v>
      </c>
      <c r="S1922" t="b">
        <v>0</v>
      </c>
      <c r="T1922" t="s">
        <v>86</v>
      </c>
      <c r="U1922" t="b">
        <v>0</v>
      </c>
      <c r="V1922" t="s">
        <v>2011</v>
      </c>
      <c r="W1922" s="1">
        <v>44644.235810185186</v>
      </c>
      <c r="X1922">
        <v>708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234</v>
      </c>
      <c r="AE1922">
        <v>210</v>
      </c>
      <c r="AF1922">
        <v>0</v>
      </c>
      <c r="AG1922">
        <v>13</v>
      </c>
      <c r="AH1922" t="s">
        <v>86</v>
      </c>
      <c r="AI1922" t="s">
        <v>86</v>
      </c>
      <c r="AJ1922" t="s">
        <v>86</v>
      </c>
      <c r="AK1922" t="s">
        <v>86</v>
      </c>
      <c r="AL1922" t="s">
        <v>86</v>
      </c>
      <c r="AM1922" t="s">
        <v>86</v>
      </c>
      <c r="AN1922" t="s">
        <v>86</v>
      </c>
      <c r="AO1922" t="s">
        <v>86</v>
      </c>
      <c r="AP1922" t="s">
        <v>86</v>
      </c>
      <c r="AQ1922" t="s">
        <v>86</v>
      </c>
      <c r="AR1922" t="s">
        <v>86</v>
      </c>
      <c r="AS1922" t="s">
        <v>86</v>
      </c>
      <c r="AT1922" t="s">
        <v>86</v>
      </c>
      <c r="AU1922" t="s">
        <v>86</v>
      </c>
      <c r="AV1922" t="s">
        <v>86</v>
      </c>
      <c r="AW1922" t="s">
        <v>86</v>
      </c>
      <c r="AX1922" t="s">
        <v>86</v>
      </c>
      <c r="AY1922" t="s">
        <v>86</v>
      </c>
      <c r="AZ1922" t="s">
        <v>86</v>
      </c>
      <c r="BA1922" t="s">
        <v>86</v>
      </c>
      <c r="BB1922" t="s">
        <v>86</v>
      </c>
      <c r="BC1922" t="s">
        <v>86</v>
      </c>
      <c r="BD1922" t="s">
        <v>86</v>
      </c>
      <c r="BE1922" t="s">
        <v>86</v>
      </c>
    </row>
    <row r="1923" spans="1:57" x14ac:dyDescent="0.45">
      <c r="A1923" t="s">
        <v>4112</v>
      </c>
      <c r="B1923" t="s">
        <v>77</v>
      </c>
      <c r="C1923" t="s">
        <v>4072</v>
      </c>
      <c r="D1923" t="s">
        <v>79</v>
      </c>
      <c r="E1923" s="2" t="str">
        <f>HYPERLINK("capsilon://?command=openfolder&amp;siteaddress=FAM.docvelocity-na8.net&amp;folderid=FX2A43F115-327A-1DD1-D9BF-0E4DB22D0FAA","FX22033812")</f>
        <v>FX22033812</v>
      </c>
      <c r="F1923" t="s">
        <v>80</v>
      </c>
      <c r="G1923" t="s">
        <v>80</v>
      </c>
      <c r="H1923" t="s">
        <v>81</v>
      </c>
      <c r="I1923" t="s">
        <v>4073</v>
      </c>
      <c r="J1923">
        <v>800</v>
      </c>
      <c r="K1923" t="s">
        <v>83</v>
      </c>
      <c r="L1923" t="s">
        <v>84</v>
      </c>
      <c r="M1923" t="s">
        <v>85</v>
      </c>
      <c r="N1923">
        <v>2</v>
      </c>
      <c r="O1923" s="1">
        <v>44644.031655092593</v>
      </c>
      <c r="P1923" s="1">
        <v>44644.301134259258</v>
      </c>
      <c r="Q1923">
        <v>10296</v>
      </c>
      <c r="R1923">
        <v>12987</v>
      </c>
      <c r="S1923" t="b">
        <v>0</v>
      </c>
      <c r="T1923" t="s">
        <v>86</v>
      </c>
      <c r="U1923" t="b">
        <v>1</v>
      </c>
      <c r="V1923" t="s">
        <v>2729</v>
      </c>
      <c r="W1923" s="1">
        <v>44644.142881944441</v>
      </c>
      <c r="X1923">
        <v>9595</v>
      </c>
      <c r="Y1923">
        <v>511</v>
      </c>
      <c r="Z1923">
        <v>0</v>
      </c>
      <c r="AA1923">
        <v>511</v>
      </c>
      <c r="AB1923">
        <v>222</v>
      </c>
      <c r="AC1923">
        <v>154</v>
      </c>
      <c r="AD1923">
        <v>289</v>
      </c>
      <c r="AE1923">
        <v>0</v>
      </c>
      <c r="AF1923">
        <v>0</v>
      </c>
      <c r="AG1923">
        <v>0</v>
      </c>
      <c r="AH1923" t="s">
        <v>746</v>
      </c>
      <c r="AI1923" s="1">
        <v>44644.301134259258</v>
      </c>
      <c r="AJ1923">
        <v>2163</v>
      </c>
      <c r="AK1923">
        <v>18</v>
      </c>
      <c r="AL1923">
        <v>0</v>
      </c>
      <c r="AM1923">
        <v>18</v>
      </c>
      <c r="AN1923">
        <v>222</v>
      </c>
      <c r="AO1923">
        <v>17</v>
      </c>
      <c r="AP1923">
        <v>271</v>
      </c>
      <c r="AQ1923">
        <v>0</v>
      </c>
      <c r="AR1923">
        <v>0</v>
      </c>
      <c r="AS1923">
        <v>0</v>
      </c>
      <c r="AT1923" t="s">
        <v>86</v>
      </c>
      <c r="AU1923" t="s">
        <v>86</v>
      </c>
      <c r="AV1923" t="s">
        <v>86</v>
      </c>
      <c r="AW1923" t="s">
        <v>86</v>
      </c>
      <c r="AX1923" t="s">
        <v>86</v>
      </c>
      <c r="AY1923" t="s">
        <v>86</v>
      </c>
      <c r="AZ1923" t="s">
        <v>86</v>
      </c>
      <c r="BA1923" t="s">
        <v>86</v>
      </c>
      <c r="BB1923" t="s">
        <v>86</v>
      </c>
      <c r="BC1923" t="s">
        <v>86</v>
      </c>
      <c r="BD1923" t="s">
        <v>86</v>
      </c>
      <c r="BE1923" t="s">
        <v>86</v>
      </c>
    </row>
    <row r="1924" spans="1:57" x14ac:dyDescent="0.45">
      <c r="A1924" t="s">
        <v>4113</v>
      </c>
      <c r="B1924" t="s">
        <v>77</v>
      </c>
      <c r="C1924" t="s">
        <v>4097</v>
      </c>
      <c r="D1924" t="s">
        <v>79</v>
      </c>
      <c r="E1924" s="2" t="str">
        <f>HYPERLINK("capsilon://?command=openfolder&amp;siteaddress=FAM.docvelocity-na8.net&amp;folderid=FXCE20287B-BACE-F8DC-D909-9EFCB5740F83","FX220310891")</f>
        <v>FX220310891</v>
      </c>
      <c r="F1924" t="s">
        <v>80</v>
      </c>
      <c r="G1924" t="s">
        <v>80</v>
      </c>
      <c r="H1924" t="s">
        <v>81</v>
      </c>
      <c r="I1924" t="s">
        <v>4098</v>
      </c>
      <c r="J1924">
        <v>381</v>
      </c>
      <c r="K1924" t="s">
        <v>83</v>
      </c>
      <c r="L1924" t="s">
        <v>84</v>
      </c>
      <c r="M1924" t="s">
        <v>85</v>
      </c>
      <c r="N1924">
        <v>2</v>
      </c>
      <c r="O1924" s="1">
        <v>44644.048831018517</v>
      </c>
      <c r="P1924" s="1">
        <v>44644.346736111111</v>
      </c>
      <c r="Q1924">
        <v>16267</v>
      </c>
      <c r="R1924">
        <v>9472</v>
      </c>
      <c r="S1924" t="b">
        <v>0</v>
      </c>
      <c r="T1924" t="s">
        <v>86</v>
      </c>
      <c r="U1924" t="b">
        <v>1</v>
      </c>
      <c r="V1924" t="s">
        <v>2740</v>
      </c>
      <c r="W1924" s="1">
        <v>44644.124305555553</v>
      </c>
      <c r="X1924">
        <v>6336</v>
      </c>
      <c r="Y1924">
        <v>316</v>
      </c>
      <c r="Z1924">
        <v>0</v>
      </c>
      <c r="AA1924">
        <v>316</v>
      </c>
      <c r="AB1924">
        <v>0</v>
      </c>
      <c r="AC1924">
        <v>101</v>
      </c>
      <c r="AD1924">
        <v>65</v>
      </c>
      <c r="AE1924">
        <v>0</v>
      </c>
      <c r="AF1924">
        <v>0</v>
      </c>
      <c r="AG1924">
        <v>0</v>
      </c>
      <c r="AH1924" t="s">
        <v>139</v>
      </c>
      <c r="AI1924" s="1">
        <v>44644.346736111111</v>
      </c>
      <c r="AJ1924">
        <v>2912</v>
      </c>
      <c r="AK1924">
        <v>8</v>
      </c>
      <c r="AL1924">
        <v>0</v>
      </c>
      <c r="AM1924">
        <v>8</v>
      </c>
      <c r="AN1924">
        <v>0</v>
      </c>
      <c r="AO1924">
        <v>10</v>
      </c>
      <c r="AP1924">
        <v>57</v>
      </c>
      <c r="AQ1924">
        <v>0</v>
      </c>
      <c r="AR1924">
        <v>0</v>
      </c>
      <c r="AS1924">
        <v>0</v>
      </c>
      <c r="AT1924" t="s">
        <v>86</v>
      </c>
      <c r="AU1924" t="s">
        <v>86</v>
      </c>
      <c r="AV1924" t="s">
        <v>86</v>
      </c>
      <c r="AW1924" t="s">
        <v>86</v>
      </c>
      <c r="AX1924" t="s">
        <v>86</v>
      </c>
      <c r="AY1924" t="s">
        <v>86</v>
      </c>
      <c r="AZ1924" t="s">
        <v>86</v>
      </c>
      <c r="BA1924" t="s">
        <v>86</v>
      </c>
      <c r="BB1924" t="s">
        <v>86</v>
      </c>
      <c r="BC1924" t="s">
        <v>86</v>
      </c>
      <c r="BD1924" t="s">
        <v>86</v>
      </c>
      <c r="BE1924" t="s">
        <v>86</v>
      </c>
    </row>
    <row r="1925" spans="1:57" x14ac:dyDescent="0.45">
      <c r="A1925" t="s">
        <v>4114</v>
      </c>
      <c r="B1925" t="s">
        <v>77</v>
      </c>
      <c r="C1925" t="s">
        <v>4115</v>
      </c>
      <c r="D1925" t="s">
        <v>79</v>
      </c>
      <c r="E1925" s="2" t="str">
        <f>HYPERLINK("capsilon://?command=openfolder&amp;siteaddress=FAM.docvelocity-na8.net&amp;folderid=FXEEB18721-A5A8-14B5-B63C-0AAA3A3F0B90","FX22038175")</f>
        <v>FX22038175</v>
      </c>
      <c r="F1925" t="s">
        <v>80</v>
      </c>
      <c r="G1925" t="s">
        <v>80</v>
      </c>
      <c r="H1925" t="s">
        <v>81</v>
      </c>
      <c r="I1925" t="s">
        <v>4116</v>
      </c>
      <c r="J1925">
        <v>143</v>
      </c>
      <c r="K1925" t="s">
        <v>83</v>
      </c>
      <c r="L1925" t="s">
        <v>84</v>
      </c>
      <c r="M1925" t="s">
        <v>85</v>
      </c>
      <c r="N1925">
        <v>2</v>
      </c>
      <c r="O1925" s="1">
        <v>44644.063020833331</v>
      </c>
      <c r="P1925" s="1">
        <v>44644.370127314818</v>
      </c>
      <c r="Q1925">
        <v>24338</v>
      </c>
      <c r="R1925">
        <v>2196</v>
      </c>
      <c r="S1925" t="b">
        <v>0</v>
      </c>
      <c r="T1925" t="s">
        <v>86</v>
      </c>
      <c r="U1925" t="b">
        <v>0</v>
      </c>
      <c r="V1925" t="s">
        <v>1990</v>
      </c>
      <c r="W1925" s="1">
        <v>44644.164861111109</v>
      </c>
      <c r="X1925">
        <v>1129</v>
      </c>
      <c r="Y1925">
        <v>130</v>
      </c>
      <c r="Z1925">
        <v>0</v>
      </c>
      <c r="AA1925">
        <v>130</v>
      </c>
      <c r="AB1925">
        <v>0</v>
      </c>
      <c r="AC1925">
        <v>19</v>
      </c>
      <c r="AD1925">
        <v>13</v>
      </c>
      <c r="AE1925">
        <v>0</v>
      </c>
      <c r="AF1925">
        <v>0</v>
      </c>
      <c r="AG1925">
        <v>0</v>
      </c>
      <c r="AH1925" t="s">
        <v>113</v>
      </c>
      <c r="AI1925" s="1">
        <v>44644.370127314818</v>
      </c>
      <c r="AJ1925">
        <v>33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13</v>
      </c>
      <c r="AQ1925">
        <v>0</v>
      </c>
      <c r="AR1925">
        <v>0</v>
      </c>
      <c r="AS1925">
        <v>0</v>
      </c>
      <c r="AT1925" t="s">
        <v>86</v>
      </c>
      <c r="AU1925" t="s">
        <v>86</v>
      </c>
      <c r="AV1925" t="s">
        <v>86</v>
      </c>
      <c r="AW1925" t="s">
        <v>86</v>
      </c>
      <c r="AX1925" t="s">
        <v>86</v>
      </c>
      <c r="AY1925" t="s">
        <v>86</v>
      </c>
      <c r="AZ1925" t="s">
        <v>86</v>
      </c>
      <c r="BA1925" t="s">
        <v>86</v>
      </c>
      <c r="BB1925" t="s">
        <v>86</v>
      </c>
      <c r="BC1925" t="s">
        <v>86</v>
      </c>
      <c r="BD1925" t="s">
        <v>86</v>
      </c>
      <c r="BE1925" t="s">
        <v>86</v>
      </c>
    </row>
    <row r="1926" spans="1:57" x14ac:dyDescent="0.45">
      <c r="A1926" t="s">
        <v>4117</v>
      </c>
      <c r="B1926" t="s">
        <v>77</v>
      </c>
      <c r="C1926" t="s">
        <v>4102</v>
      </c>
      <c r="D1926" t="s">
        <v>79</v>
      </c>
      <c r="E1926" s="2" t="str">
        <f>HYPERLINK("capsilon://?command=openfolder&amp;siteaddress=FAM.docvelocity-na8.net&amp;folderid=FXCD18A67B-8D65-52EA-4705-CB4B3C7BEBA0","FX22039799")</f>
        <v>FX22039799</v>
      </c>
      <c r="F1926" t="s">
        <v>80</v>
      </c>
      <c r="G1926" t="s">
        <v>80</v>
      </c>
      <c r="H1926" t="s">
        <v>81</v>
      </c>
      <c r="I1926" t="s">
        <v>4103</v>
      </c>
      <c r="J1926">
        <v>292</v>
      </c>
      <c r="K1926" t="s">
        <v>83</v>
      </c>
      <c r="L1926" t="s">
        <v>84</v>
      </c>
      <c r="M1926" t="s">
        <v>85</v>
      </c>
      <c r="N1926">
        <v>2</v>
      </c>
      <c r="O1926" s="1">
        <v>44644.077615740738</v>
      </c>
      <c r="P1926" s="1">
        <v>44644.347141203703</v>
      </c>
      <c r="Q1926">
        <v>13929</v>
      </c>
      <c r="R1926">
        <v>9358</v>
      </c>
      <c r="S1926" t="b">
        <v>0</v>
      </c>
      <c r="T1926" t="s">
        <v>86</v>
      </c>
      <c r="U1926" t="b">
        <v>1</v>
      </c>
      <c r="V1926" t="s">
        <v>1990</v>
      </c>
      <c r="W1926" s="1">
        <v>44644.2184375</v>
      </c>
      <c r="X1926">
        <v>5121</v>
      </c>
      <c r="Y1926">
        <v>242</v>
      </c>
      <c r="Z1926">
        <v>0</v>
      </c>
      <c r="AA1926">
        <v>242</v>
      </c>
      <c r="AB1926">
        <v>0</v>
      </c>
      <c r="AC1926">
        <v>131</v>
      </c>
      <c r="AD1926">
        <v>50</v>
      </c>
      <c r="AE1926">
        <v>0</v>
      </c>
      <c r="AF1926">
        <v>0</v>
      </c>
      <c r="AG1926">
        <v>0</v>
      </c>
      <c r="AH1926" t="s">
        <v>113</v>
      </c>
      <c r="AI1926" s="1">
        <v>44644.347141203703</v>
      </c>
      <c r="AJ1926">
        <v>10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50</v>
      </c>
      <c r="AQ1926">
        <v>0</v>
      </c>
      <c r="AR1926">
        <v>0</v>
      </c>
      <c r="AS1926">
        <v>0</v>
      </c>
      <c r="AT1926" t="s">
        <v>86</v>
      </c>
      <c r="AU1926" t="s">
        <v>86</v>
      </c>
      <c r="AV1926" t="s">
        <v>86</v>
      </c>
      <c r="AW1926" t="s">
        <v>86</v>
      </c>
      <c r="AX1926" t="s">
        <v>86</v>
      </c>
      <c r="AY1926" t="s">
        <v>86</v>
      </c>
      <c r="AZ1926" t="s">
        <v>86</v>
      </c>
      <c r="BA1926" t="s">
        <v>86</v>
      </c>
      <c r="BB1926" t="s">
        <v>86</v>
      </c>
      <c r="BC1926" t="s">
        <v>86</v>
      </c>
      <c r="BD1926" t="s">
        <v>86</v>
      </c>
      <c r="BE1926" t="s">
        <v>86</v>
      </c>
    </row>
    <row r="1927" spans="1:57" x14ac:dyDescent="0.45">
      <c r="A1927" t="s">
        <v>4118</v>
      </c>
      <c r="B1927" t="s">
        <v>77</v>
      </c>
      <c r="C1927" t="s">
        <v>4060</v>
      </c>
      <c r="D1927" t="s">
        <v>79</v>
      </c>
      <c r="E1927" s="2" t="str">
        <f>HYPERLINK("capsilon://?command=openfolder&amp;siteaddress=FAM.docvelocity-na8.net&amp;folderid=FX78E2E2E4-02FF-BB30-6A02-56336E56B52D","FX220213076")</f>
        <v>FX220213076</v>
      </c>
      <c r="F1927" t="s">
        <v>80</v>
      </c>
      <c r="G1927" t="s">
        <v>80</v>
      </c>
      <c r="H1927" t="s">
        <v>81</v>
      </c>
      <c r="I1927" t="s">
        <v>4119</v>
      </c>
      <c r="J1927">
        <v>0</v>
      </c>
      <c r="K1927" t="s">
        <v>83</v>
      </c>
      <c r="L1927" t="s">
        <v>84</v>
      </c>
      <c r="M1927" t="s">
        <v>85</v>
      </c>
      <c r="N1927">
        <v>2</v>
      </c>
      <c r="O1927" s="1">
        <v>44622.634085648147</v>
      </c>
      <c r="P1927" s="1">
        <v>44623.287314814814</v>
      </c>
      <c r="Q1927">
        <v>56089</v>
      </c>
      <c r="R1927">
        <v>350</v>
      </c>
      <c r="S1927" t="b">
        <v>0</v>
      </c>
      <c r="T1927" t="s">
        <v>86</v>
      </c>
      <c r="U1927" t="b">
        <v>0</v>
      </c>
      <c r="V1927" t="s">
        <v>200</v>
      </c>
      <c r="W1927" s="1">
        <v>44622.644212962965</v>
      </c>
      <c r="X1927">
        <v>148</v>
      </c>
      <c r="Y1927">
        <v>21</v>
      </c>
      <c r="Z1927">
        <v>0</v>
      </c>
      <c r="AA1927">
        <v>21</v>
      </c>
      <c r="AB1927">
        <v>0</v>
      </c>
      <c r="AC1927">
        <v>6</v>
      </c>
      <c r="AD1927">
        <v>-21</v>
      </c>
      <c r="AE1927">
        <v>0</v>
      </c>
      <c r="AF1927">
        <v>0</v>
      </c>
      <c r="AG1927">
        <v>0</v>
      </c>
      <c r="AH1927" t="s">
        <v>284</v>
      </c>
      <c r="AI1927" s="1">
        <v>44623.287314814814</v>
      </c>
      <c r="AJ1927">
        <v>202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-21</v>
      </c>
      <c r="AQ1927">
        <v>0</v>
      </c>
      <c r="AR1927">
        <v>0</v>
      </c>
      <c r="AS1927">
        <v>0</v>
      </c>
      <c r="AT1927" t="s">
        <v>86</v>
      </c>
      <c r="AU1927" t="s">
        <v>86</v>
      </c>
      <c r="AV1927" t="s">
        <v>86</v>
      </c>
      <c r="AW1927" t="s">
        <v>86</v>
      </c>
      <c r="AX1927" t="s">
        <v>86</v>
      </c>
      <c r="AY1927" t="s">
        <v>86</v>
      </c>
      <c r="AZ1927" t="s">
        <v>86</v>
      </c>
      <c r="BA1927" t="s">
        <v>86</v>
      </c>
      <c r="BB1927" t="s">
        <v>86</v>
      </c>
      <c r="BC1927" t="s">
        <v>86</v>
      </c>
      <c r="BD1927" t="s">
        <v>86</v>
      </c>
      <c r="BE1927" t="s">
        <v>86</v>
      </c>
    </row>
    <row r="1928" spans="1:57" x14ac:dyDescent="0.45">
      <c r="A1928" t="s">
        <v>4120</v>
      </c>
      <c r="B1928" t="s">
        <v>77</v>
      </c>
      <c r="C1928" t="s">
        <v>4060</v>
      </c>
      <c r="D1928" t="s">
        <v>79</v>
      </c>
      <c r="E1928" s="2" t="str">
        <f>HYPERLINK("capsilon://?command=openfolder&amp;siteaddress=FAM.docvelocity-na8.net&amp;folderid=FX78E2E2E4-02FF-BB30-6A02-56336E56B52D","FX220213076")</f>
        <v>FX220213076</v>
      </c>
      <c r="F1928" t="s">
        <v>80</v>
      </c>
      <c r="G1928" t="s">
        <v>80</v>
      </c>
      <c r="H1928" t="s">
        <v>81</v>
      </c>
      <c r="I1928" t="s">
        <v>4121</v>
      </c>
      <c r="J1928">
        <v>0</v>
      </c>
      <c r="K1928" t="s">
        <v>83</v>
      </c>
      <c r="L1928" t="s">
        <v>84</v>
      </c>
      <c r="M1928" t="s">
        <v>85</v>
      </c>
      <c r="N1928">
        <v>2</v>
      </c>
      <c r="O1928" s="1">
        <v>44622.634155092594</v>
      </c>
      <c r="P1928" s="1">
        <v>44623.286574074074</v>
      </c>
      <c r="Q1928">
        <v>55624</v>
      </c>
      <c r="R1928">
        <v>745</v>
      </c>
      <c r="S1928" t="b">
        <v>0</v>
      </c>
      <c r="T1928" t="s">
        <v>86</v>
      </c>
      <c r="U1928" t="b">
        <v>0</v>
      </c>
      <c r="V1928" t="s">
        <v>152</v>
      </c>
      <c r="W1928" s="1">
        <v>44622.65048611111</v>
      </c>
      <c r="X1928">
        <v>656</v>
      </c>
      <c r="Y1928">
        <v>21</v>
      </c>
      <c r="Z1928">
        <v>0</v>
      </c>
      <c r="AA1928">
        <v>21</v>
      </c>
      <c r="AB1928">
        <v>0</v>
      </c>
      <c r="AC1928">
        <v>19</v>
      </c>
      <c r="AD1928">
        <v>-21</v>
      </c>
      <c r="AE1928">
        <v>0</v>
      </c>
      <c r="AF1928">
        <v>0</v>
      </c>
      <c r="AG1928">
        <v>0</v>
      </c>
      <c r="AH1928" t="s">
        <v>257</v>
      </c>
      <c r="AI1928" s="1">
        <v>44623.286574074074</v>
      </c>
      <c r="AJ1928">
        <v>89</v>
      </c>
      <c r="AK1928">
        <v>1</v>
      </c>
      <c r="AL1928">
        <v>0</v>
      </c>
      <c r="AM1928">
        <v>1</v>
      </c>
      <c r="AN1928">
        <v>0</v>
      </c>
      <c r="AO1928">
        <v>0</v>
      </c>
      <c r="AP1928">
        <v>-22</v>
      </c>
      <c r="AQ1928">
        <v>0</v>
      </c>
      <c r="AR1928">
        <v>0</v>
      </c>
      <c r="AS1928">
        <v>0</v>
      </c>
      <c r="AT1928" t="s">
        <v>86</v>
      </c>
      <c r="AU1928" t="s">
        <v>86</v>
      </c>
      <c r="AV1928" t="s">
        <v>86</v>
      </c>
      <c r="AW1928" t="s">
        <v>86</v>
      </c>
      <c r="AX1928" t="s">
        <v>86</v>
      </c>
      <c r="AY1928" t="s">
        <v>86</v>
      </c>
      <c r="AZ1928" t="s">
        <v>86</v>
      </c>
      <c r="BA1928" t="s">
        <v>86</v>
      </c>
      <c r="BB1928" t="s">
        <v>86</v>
      </c>
      <c r="BC1928" t="s">
        <v>86</v>
      </c>
      <c r="BD1928" t="s">
        <v>86</v>
      </c>
      <c r="BE1928" t="s">
        <v>86</v>
      </c>
    </row>
    <row r="1929" spans="1:57" x14ac:dyDescent="0.45">
      <c r="A1929" t="s">
        <v>4122</v>
      </c>
      <c r="B1929" t="s">
        <v>77</v>
      </c>
      <c r="C1929" t="s">
        <v>4105</v>
      </c>
      <c r="D1929" t="s">
        <v>79</v>
      </c>
      <c r="E1929" s="2" t="str">
        <f>HYPERLINK("capsilon://?command=openfolder&amp;siteaddress=FAM.docvelocity-na8.net&amp;folderid=FXA8B7FD25-FCF9-451D-A14F-945092403884","FX220310457")</f>
        <v>FX220310457</v>
      </c>
      <c r="F1929" t="s">
        <v>80</v>
      </c>
      <c r="G1929" t="s">
        <v>80</v>
      </c>
      <c r="H1929" t="s">
        <v>81</v>
      </c>
      <c r="I1929" t="s">
        <v>4106</v>
      </c>
      <c r="J1929">
        <v>434</v>
      </c>
      <c r="K1929" t="s">
        <v>83</v>
      </c>
      <c r="L1929" t="s">
        <v>84</v>
      </c>
      <c r="M1929" t="s">
        <v>85</v>
      </c>
      <c r="N1929">
        <v>2</v>
      </c>
      <c r="O1929" s="1">
        <v>44644.1565625</v>
      </c>
      <c r="P1929" s="1">
        <v>44644.369050925925</v>
      </c>
      <c r="Q1929">
        <v>9547</v>
      </c>
      <c r="R1929">
        <v>8812</v>
      </c>
      <c r="S1929" t="b">
        <v>0</v>
      </c>
      <c r="T1929" t="s">
        <v>86</v>
      </c>
      <c r="U1929" t="b">
        <v>1</v>
      </c>
      <c r="V1929" t="s">
        <v>2729</v>
      </c>
      <c r="W1929" s="1">
        <v>44644.259594907409</v>
      </c>
      <c r="X1929">
        <v>6232</v>
      </c>
      <c r="Y1929">
        <v>324</v>
      </c>
      <c r="Z1929">
        <v>0</v>
      </c>
      <c r="AA1929">
        <v>324</v>
      </c>
      <c r="AB1929">
        <v>65</v>
      </c>
      <c r="AC1929">
        <v>81</v>
      </c>
      <c r="AD1929">
        <v>110</v>
      </c>
      <c r="AE1929">
        <v>0</v>
      </c>
      <c r="AF1929">
        <v>0</v>
      </c>
      <c r="AG1929">
        <v>0</v>
      </c>
      <c r="AH1929" t="s">
        <v>746</v>
      </c>
      <c r="AI1929" s="1">
        <v>44644.369050925925</v>
      </c>
      <c r="AJ1929">
        <v>1655</v>
      </c>
      <c r="AK1929">
        <v>12</v>
      </c>
      <c r="AL1929">
        <v>0</v>
      </c>
      <c r="AM1929">
        <v>12</v>
      </c>
      <c r="AN1929">
        <v>65</v>
      </c>
      <c r="AO1929">
        <v>12</v>
      </c>
      <c r="AP1929">
        <v>98</v>
      </c>
      <c r="AQ1929">
        <v>0</v>
      </c>
      <c r="AR1929">
        <v>0</v>
      </c>
      <c r="AS1929">
        <v>0</v>
      </c>
      <c r="AT1929" t="s">
        <v>86</v>
      </c>
      <c r="AU1929" t="s">
        <v>86</v>
      </c>
      <c r="AV1929" t="s">
        <v>86</v>
      </c>
      <c r="AW1929" t="s">
        <v>86</v>
      </c>
      <c r="AX1929" t="s">
        <v>86</v>
      </c>
      <c r="AY1929" t="s">
        <v>86</v>
      </c>
      <c r="AZ1929" t="s">
        <v>86</v>
      </c>
      <c r="BA1929" t="s">
        <v>86</v>
      </c>
      <c r="BB1929" t="s">
        <v>86</v>
      </c>
      <c r="BC1929" t="s">
        <v>86</v>
      </c>
      <c r="BD1929" t="s">
        <v>86</v>
      </c>
      <c r="BE1929" t="s">
        <v>86</v>
      </c>
    </row>
    <row r="1930" spans="1:57" x14ac:dyDescent="0.45">
      <c r="A1930" t="s">
        <v>4123</v>
      </c>
      <c r="B1930" t="s">
        <v>77</v>
      </c>
      <c r="C1930" t="s">
        <v>4110</v>
      </c>
      <c r="D1930" t="s">
        <v>79</v>
      </c>
      <c r="E1930" s="2" t="str">
        <f>HYPERLINK("capsilon://?command=openfolder&amp;siteaddress=FAM.docvelocity-na8.net&amp;folderid=FXD017FEBE-EFC1-AD45-B13A-1657DB1D5FE9","FX220310884")</f>
        <v>FX220310884</v>
      </c>
      <c r="F1930" t="s">
        <v>80</v>
      </c>
      <c r="G1930" t="s">
        <v>80</v>
      </c>
      <c r="H1930" t="s">
        <v>81</v>
      </c>
      <c r="I1930" t="s">
        <v>4111</v>
      </c>
      <c r="J1930">
        <v>486</v>
      </c>
      <c r="K1930" t="s">
        <v>83</v>
      </c>
      <c r="L1930" t="s">
        <v>84</v>
      </c>
      <c r="M1930" t="s">
        <v>85</v>
      </c>
      <c r="N1930">
        <v>2</v>
      </c>
      <c r="O1930" s="1">
        <v>44644.236805555556</v>
      </c>
      <c r="P1930" s="1">
        <v>44644.375254629631</v>
      </c>
      <c r="Q1930">
        <v>6610</v>
      </c>
      <c r="R1930">
        <v>5352</v>
      </c>
      <c r="S1930" t="b">
        <v>0</v>
      </c>
      <c r="T1930" t="s">
        <v>86</v>
      </c>
      <c r="U1930" t="b">
        <v>1</v>
      </c>
      <c r="V1930" t="s">
        <v>1990</v>
      </c>
      <c r="W1930" s="1">
        <v>44644.258969907409</v>
      </c>
      <c r="X1930">
        <v>1907</v>
      </c>
      <c r="Y1930">
        <v>276</v>
      </c>
      <c r="Z1930">
        <v>0</v>
      </c>
      <c r="AA1930">
        <v>276</v>
      </c>
      <c r="AB1930">
        <v>117</v>
      </c>
      <c r="AC1930">
        <v>32</v>
      </c>
      <c r="AD1930">
        <v>210</v>
      </c>
      <c r="AE1930">
        <v>0</v>
      </c>
      <c r="AF1930">
        <v>0</v>
      </c>
      <c r="AG1930">
        <v>0</v>
      </c>
      <c r="AH1930" t="s">
        <v>94</v>
      </c>
      <c r="AI1930" s="1">
        <v>44644.375254629631</v>
      </c>
      <c r="AJ1930">
        <v>3445</v>
      </c>
      <c r="AK1930">
        <v>6</v>
      </c>
      <c r="AL1930">
        <v>0</v>
      </c>
      <c r="AM1930">
        <v>6</v>
      </c>
      <c r="AN1930">
        <v>117</v>
      </c>
      <c r="AO1930">
        <v>6</v>
      </c>
      <c r="AP1930">
        <v>204</v>
      </c>
      <c r="AQ1930">
        <v>0</v>
      </c>
      <c r="AR1930">
        <v>0</v>
      </c>
      <c r="AS1930">
        <v>0</v>
      </c>
      <c r="AT1930" t="s">
        <v>86</v>
      </c>
      <c r="AU1930" t="s">
        <v>86</v>
      </c>
      <c r="AV1930" t="s">
        <v>86</v>
      </c>
      <c r="AW1930" t="s">
        <v>86</v>
      </c>
      <c r="AX1930" t="s">
        <v>86</v>
      </c>
      <c r="AY1930" t="s">
        <v>86</v>
      </c>
      <c r="AZ1930" t="s">
        <v>86</v>
      </c>
      <c r="BA1930" t="s">
        <v>86</v>
      </c>
      <c r="BB1930" t="s">
        <v>86</v>
      </c>
      <c r="BC1930" t="s">
        <v>86</v>
      </c>
      <c r="BD1930" t="s">
        <v>86</v>
      </c>
      <c r="BE1930" t="s">
        <v>86</v>
      </c>
    </row>
    <row r="1931" spans="1:57" x14ac:dyDescent="0.45">
      <c r="A1931" t="s">
        <v>4124</v>
      </c>
      <c r="B1931" t="s">
        <v>77</v>
      </c>
      <c r="C1931" t="s">
        <v>4125</v>
      </c>
      <c r="D1931" t="s">
        <v>79</v>
      </c>
      <c r="E1931" s="2" t="str">
        <f>HYPERLINK("capsilon://?command=openfolder&amp;siteaddress=FAM.docvelocity-na8.net&amp;folderid=FX314FB2C1-A4DD-FE98-5107-674DD3AA4040","FX220211703")</f>
        <v>FX220211703</v>
      </c>
      <c r="F1931" t="s">
        <v>80</v>
      </c>
      <c r="G1931" t="s">
        <v>80</v>
      </c>
      <c r="H1931" t="s">
        <v>81</v>
      </c>
      <c r="I1931" t="s">
        <v>4126</v>
      </c>
      <c r="J1931">
        <v>0</v>
      </c>
      <c r="K1931" t="s">
        <v>83</v>
      </c>
      <c r="L1931" t="s">
        <v>84</v>
      </c>
      <c r="M1931" t="s">
        <v>85</v>
      </c>
      <c r="N1931">
        <v>2</v>
      </c>
      <c r="O1931" s="1">
        <v>44621.415914351855</v>
      </c>
      <c r="P1931" s="1">
        <v>44621.669652777775</v>
      </c>
      <c r="Q1931">
        <v>21677</v>
      </c>
      <c r="R1931">
        <v>246</v>
      </c>
      <c r="S1931" t="b">
        <v>0</v>
      </c>
      <c r="T1931" t="s">
        <v>86</v>
      </c>
      <c r="U1931" t="b">
        <v>0</v>
      </c>
      <c r="V1931" t="s">
        <v>113</v>
      </c>
      <c r="W1931" s="1">
        <v>44621.502974537034</v>
      </c>
      <c r="X1931">
        <v>198</v>
      </c>
      <c r="Y1931">
        <v>9</v>
      </c>
      <c r="Z1931">
        <v>0</v>
      </c>
      <c r="AA1931">
        <v>9</v>
      </c>
      <c r="AB1931">
        <v>0</v>
      </c>
      <c r="AC1931">
        <v>1</v>
      </c>
      <c r="AD1931">
        <v>-9</v>
      </c>
      <c r="AE1931">
        <v>0</v>
      </c>
      <c r="AF1931">
        <v>0</v>
      </c>
      <c r="AG1931">
        <v>0</v>
      </c>
      <c r="AH1931" t="s">
        <v>122</v>
      </c>
      <c r="AI1931" s="1">
        <v>44621.669652777775</v>
      </c>
      <c r="AJ1931">
        <v>48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-9</v>
      </c>
      <c r="AQ1931">
        <v>0</v>
      </c>
      <c r="AR1931">
        <v>0</v>
      </c>
      <c r="AS1931">
        <v>0</v>
      </c>
      <c r="AT1931" t="s">
        <v>86</v>
      </c>
      <c r="AU1931" t="s">
        <v>86</v>
      </c>
      <c r="AV1931" t="s">
        <v>86</v>
      </c>
      <c r="AW1931" t="s">
        <v>86</v>
      </c>
      <c r="AX1931" t="s">
        <v>86</v>
      </c>
      <c r="AY1931" t="s">
        <v>86</v>
      </c>
      <c r="AZ1931" t="s">
        <v>86</v>
      </c>
      <c r="BA1931" t="s">
        <v>86</v>
      </c>
      <c r="BB1931" t="s">
        <v>86</v>
      </c>
      <c r="BC1931" t="s">
        <v>86</v>
      </c>
      <c r="BD1931" t="s">
        <v>86</v>
      </c>
      <c r="BE1931" t="s">
        <v>86</v>
      </c>
    </row>
    <row r="1932" spans="1:57" x14ac:dyDescent="0.45">
      <c r="A1932" t="s">
        <v>4127</v>
      </c>
      <c r="B1932" t="s">
        <v>77</v>
      </c>
      <c r="C1932" t="s">
        <v>900</v>
      </c>
      <c r="D1932" t="s">
        <v>79</v>
      </c>
      <c r="E1932" s="2" t="str">
        <f>HYPERLINK("capsilon://?command=openfolder&amp;siteaddress=FAM.docvelocity-na8.net&amp;folderid=FX3E6B93A4-04F8-FFA9-C6F9-199DC2116212","FX220210631")</f>
        <v>FX220210631</v>
      </c>
      <c r="F1932" t="s">
        <v>80</v>
      </c>
      <c r="G1932" t="s">
        <v>80</v>
      </c>
      <c r="H1932" t="s">
        <v>81</v>
      </c>
      <c r="I1932" t="s">
        <v>4128</v>
      </c>
      <c r="J1932">
        <v>0</v>
      </c>
      <c r="K1932" t="s">
        <v>83</v>
      </c>
      <c r="L1932" t="s">
        <v>84</v>
      </c>
      <c r="M1932" t="s">
        <v>85</v>
      </c>
      <c r="N1932">
        <v>2</v>
      </c>
      <c r="O1932" s="1">
        <v>44644.395497685182</v>
      </c>
      <c r="P1932" s="1">
        <v>44644.41783564815</v>
      </c>
      <c r="Q1932">
        <v>596</v>
      </c>
      <c r="R1932">
        <v>1334</v>
      </c>
      <c r="S1932" t="b">
        <v>0</v>
      </c>
      <c r="T1932" t="s">
        <v>86</v>
      </c>
      <c r="U1932" t="b">
        <v>0</v>
      </c>
      <c r="V1932" t="s">
        <v>1990</v>
      </c>
      <c r="W1932" s="1">
        <v>44644.407280092593</v>
      </c>
      <c r="X1932">
        <v>730</v>
      </c>
      <c r="Y1932">
        <v>52</v>
      </c>
      <c r="Z1932">
        <v>0</v>
      </c>
      <c r="AA1932">
        <v>52</v>
      </c>
      <c r="AB1932">
        <v>0</v>
      </c>
      <c r="AC1932">
        <v>49</v>
      </c>
      <c r="AD1932">
        <v>-52</v>
      </c>
      <c r="AE1932">
        <v>0</v>
      </c>
      <c r="AF1932">
        <v>0</v>
      </c>
      <c r="AG1932">
        <v>0</v>
      </c>
      <c r="AH1932" t="s">
        <v>113</v>
      </c>
      <c r="AI1932" s="1">
        <v>44644.41783564815</v>
      </c>
      <c r="AJ1932">
        <v>8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-52</v>
      </c>
      <c r="AQ1932">
        <v>0</v>
      </c>
      <c r="AR1932">
        <v>0</v>
      </c>
      <c r="AS1932">
        <v>0</v>
      </c>
      <c r="AT1932" t="s">
        <v>86</v>
      </c>
      <c r="AU1932" t="s">
        <v>86</v>
      </c>
      <c r="AV1932" t="s">
        <v>86</v>
      </c>
      <c r="AW1932" t="s">
        <v>86</v>
      </c>
      <c r="AX1932" t="s">
        <v>86</v>
      </c>
      <c r="AY1932" t="s">
        <v>86</v>
      </c>
      <c r="AZ1932" t="s">
        <v>86</v>
      </c>
      <c r="BA1932" t="s">
        <v>86</v>
      </c>
      <c r="BB1932" t="s">
        <v>86</v>
      </c>
      <c r="BC1932" t="s">
        <v>86</v>
      </c>
      <c r="BD1932" t="s">
        <v>86</v>
      </c>
      <c r="BE1932" t="s">
        <v>86</v>
      </c>
    </row>
    <row r="1933" spans="1:57" x14ac:dyDescent="0.45">
      <c r="A1933" t="s">
        <v>4129</v>
      </c>
      <c r="B1933" t="s">
        <v>77</v>
      </c>
      <c r="C1933" t="s">
        <v>3755</v>
      </c>
      <c r="D1933" t="s">
        <v>79</v>
      </c>
      <c r="E1933" s="2" t="str">
        <f>HYPERLINK("capsilon://?command=openfolder&amp;siteaddress=FAM.docvelocity-na8.net&amp;folderid=FX32C16380-97F1-D872-280B-0D73C0A0BC8C","FX220310109")</f>
        <v>FX220310109</v>
      </c>
      <c r="F1933" t="s">
        <v>80</v>
      </c>
      <c r="G1933" t="s">
        <v>80</v>
      </c>
      <c r="H1933" t="s">
        <v>81</v>
      </c>
      <c r="I1933" t="s">
        <v>4130</v>
      </c>
      <c r="J1933">
        <v>0</v>
      </c>
      <c r="K1933" t="s">
        <v>83</v>
      </c>
      <c r="L1933" t="s">
        <v>84</v>
      </c>
      <c r="M1933" t="s">
        <v>85</v>
      </c>
      <c r="N1933">
        <v>2</v>
      </c>
      <c r="O1933" s="1">
        <v>44644.399467592593</v>
      </c>
      <c r="P1933" s="1">
        <v>44644.404039351852</v>
      </c>
      <c r="Q1933">
        <v>146</v>
      </c>
      <c r="R1933">
        <v>249</v>
      </c>
      <c r="S1933" t="b">
        <v>0</v>
      </c>
      <c r="T1933" t="s">
        <v>86</v>
      </c>
      <c r="U1933" t="b">
        <v>0</v>
      </c>
      <c r="V1933" t="s">
        <v>2993</v>
      </c>
      <c r="W1933" s="1">
        <v>44644.402337962965</v>
      </c>
      <c r="X1933">
        <v>201</v>
      </c>
      <c r="Y1933">
        <v>0</v>
      </c>
      <c r="Z1933">
        <v>0</v>
      </c>
      <c r="AA1933">
        <v>0</v>
      </c>
      <c r="AB1933">
        <v>52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 t="s">
        <v>113</v>
      </c>
      <c r="AI1933" s="1">
        <v>44644.404039351852</v>
      </c>
      <c r="AJ1933">
        <v>48</v>
      </c>
      <c r="AK1933">
        <v>0</v>
      </c>
      <c r="AL1933">
        <v>0</v>
      </c>
      <c r="AM1933">
        <v>0</v>
      </c>
      <c r="AN1933">
        <v>52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 t="s">
        <v>86</v>
      </c>
      <c r="AU1933" t="s">
        <v>86</v>
      </c>
      <c r="AV1933" t="s">
        <v>86</v>
      </c>
      <c r="AW1933" t="s">
        <v>86</v>
      </c>
      <c r="AX1933" t="s">
        <v>86</v>
      </c>
      <c r="AY1933" t="s">
        <v>86</v>
      </c>
      <c r="AZ1933" t="s">
        <v>86</v>
      </c>
      <c r="BA1933" t="s">
        <v>86</v>
      </c>
      <c r="BB1933" t="s">
        <v>86</v>
      </c>
      <c r="BC1933" t="s">
        <v>86</v>
      </c>
      <c r="BD1933" t="s">
        <v>86</v>
      </c>
      <c r="BE1933" t="s">
        <v>86</v>
      </c>
    </row>
    <row r="1934" spans="1:57" x14ac:dyDescent="0.45">
      <c r="A1934" t="s">
        <v>4131</v>
      </c>
      <c r="B1934" t="s">
        <v>77</v>
      </c>
      <c r="C1934" t="s">
        <v>3755</v>
      </c>
      <c r="D1934" t="s">
        <v>79</v>
      </c>
      <c r="E1934" s="2" t="str">
        <f>HYPERLINK("capsilon://?command=openfolder&amp;siteaddress=FAM.docvelocity-na8.net&amp;folderid=FX32C16380-97F1-D872-280B-0D73C0A0BC8C","FX220310109")</f>
        <v>FX220310109</v>
      </c>
      <c r="F1934" t="s">
        <v>80</v>
      </c>
      <c r="G1934" t="s">
        <v>80</v>
      </c>
      <c r="H1934" t="s">
        <v>81</v>
      </c>
      <c r="I1934" t="s">
        <v>4132</v>
      </c>
      <c r="J1934">
        <v>0</v>
      </c>
      <c r="K1934" t="s">
        <v>83</v>
      </c>
      <c r="L1934" t="s">
        <v>84</v>
      </c>
      <c r="M1934" t="s">
        <v>85</v>
      </c>
      <c r="N1934">
        <v>2</v>
      </c>
      <c r="O1934" s="1">
        <v>44644.399652777778</v>
      </c>
      <c r="P1934" s="1">
        <v>44644.401828703703</v>
      </c>
      <c r="Q1934">
        <v>44</v>
      </c>
      <c r="R1934">
        <v>144</v>
      </c>
      <c r="S1934" t="b">
        <v>0</v>
      </c>
      <c r="T1934" t="s">
        <v>86</v>
      </c>
      <c r="U1934" t="b">
        <v>0</v>
      </c>
      <c r="V1934" t="s">
        <v>1986</v>
      </c>
      <c r="W1934" s="1">
        <v>44644.40116898148</v>
      </c>
      <c r="X1934">
        <v>89</v>
      </c>
      <c r="Y1934">
        <v>0</v>
      </c>
      <c r="Z1934">
        <v>0</v>
      </c>
      <c r="AA1934">
        <v>0</v>
      </c>
      <c r="AB1934">
        <v>52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 t="s">
        <v>113</v>
      </c>
      <c r="AI1934" s="1">
        <v>44644.401828703703</v>
      </c>
      <c r="AJ1934">
        <v>55</v>
      </c>
      <c r="AK1934">
        <v>0</v>
      </c>
      <c r="AL1934">
        <v>0</v>
      </c>
      <c r="AM1934">
        <v>0</v>
      </c>
      <c r="AN1934">
        <v>52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 t="s">
        <v>86</v>
      </c>
      <c r="AU1934" t="s">
        <v>86</v>
      </c>
      <c r="AV1934" t="s">
        <v>86</v>
      </c>
      <c r="AW1934" t="s">
        <v>86</v>
      </c>
      <c r="AX1934" t="s">
        <v>86</v>
      </c>
      <c r="AY1934" t="s">
        <v>86</v>
      </c>
      <c r="AZ1934" t="s">
        <v>86</v>
      </c>
      <c r="BA1934" t="s">
        <v>86</v>
      </c>
      <c r="BB1934" t="s">
        <v>86</v>
      </c>
      <c r="BC1934" t="s">
        <v>86</v>
      </c>
      <c r="BD1934" t="s">
        <v>86</v>
      </c>
      <c r="BE1934" t="s">
        <v>86</v>
      </c>
    </row>
    <row r="1935" spans="1:57" x14ac:dyDescent="0.45">
      <c r="A1935" t="s">
        <v>4133</v>
      </c>
      <c r="B1935" t="s">
        <v>77</v>
      </c>
      <c r="C1935" t="s">
        <v>4134</v>
      </c>
      <c r="D1935" t="s">
        <v>79</v>
      </c>
      <c r="E1935" s="2" t="str">
        <f>HYPERLINK("capsilon://?command=openfolder&amp;siteaddress=FAM.docvelocity-na8.net&amp;folderid=FXF2849E8C-2F2F-4E81-FE71-F481B89682D3","FX21124776")</f>
        <v>FX21124776</v>
      </c>
      <c r="F1935" t="s">
        <v>80</v>
      </c>
      <c r="G1935" t="s">
        <v>80</v>
      </c>
      <c r="H1935" t="s">
        <v>81</v>
      </c>
      <c r="I1935" t="s">
        <v>4135</v>
      </c>
      <c r="J1935">
        <v>0</v>
      </c>
      <c r="K1935" t="s">
        <v>83</v>
      </c>
      <c r="L1935" t="s">
        <v>84</v>
      </c>
      <c r="M1935" t="s">
        <v>85</v>
      </c>
      <c r="N1935">
        <v>2</v>
      </c>
      <c r="O1935" s="1">
        <v>44644.401585648149</v>
      </c>
      <c r="P1935" s="1">
        <v>44644.404745370368</v>
      </c>
      <c r="Q1935">
        <v>88</v>
      </c>
      <c r="R1935">
        <v>185</v>
      </c>
      <c r="S1935" t="b">
        <v>0</v>
      </c>
      <c r="T1935" t="s">
        <v>86</v>
      </c>
      <c r="U1935" t="b">
        <v>0</v>
      </c>
      <c r="V1935" t="s">
        <v>1986</v>
      </c>
      <c r="W1935" s="1">
        <v>44644.403541666667</v>
      </c>
      <c r="X1935">
        <v>128</v>
      </c>
      <c r="Y1935">
        <v>0</v>
      </c>
      <c r="Z1935">
        <v>0</v>
      </c>
      <c r="AA1935">
        <v>0</v>
      </c>
      <c r="AB1935">
        <v>37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 t="s">
        <v>113</v>
      </c>
      <c r="AI1935" s="1">
        <v>44644.404745370368</v>
      </c>
      <c r="AJ1935">
        <v>36</v>
      </c>
      <c r="AK1935">
        <v>0</v>
      </c>
      <c r="AL1935">
        <v>0</v>
      </c>
      <c r="AM1935">
        <v>0</v>
      </c>
      <c r="AN1935">
        <v>37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 t="s">
        <v>86</v>
      </c>
      <c r="AU1935" t="s">
        <v>86</v>
      </c>
      <c r="AV1935" t="s">
        <v>86</v>
      </c>
      <c r="AW1935" t="s">
        <v>86</v>
      </c>
      <c r="AX1935" t="s">
        <v>86</v>
      </c>
      <c r="AY1935" t="s">
        <v>86</v>
      </c>
      <c r="AZ1935" t="s">
        <v>86</v>
      </c>
      <c r="BA1935" t="s">
        <v>86</v>
      </c>
      <c r="BB1935" t="s">
        <v>86</v>
      </c>
      <c r="BC1935" t="s">
        <v>86</v>
      </c>
      <c r="BD1935" t="s">
        <v>86</v>
      </c>
      <c r="BE1935" t="s">
        <v>86</v>
      </c>
    </row>
    <row r="1936" spans="1:57" x14ac:dyDescent="0.45">
      <c r="A1936" t="s">
        <v>4136</v>
      </c>
      <c r="B1936" t="s">
        <v>77</v>
      </c>
      <c r="C1936" t="s">
        <v>124</v>
      </c>
      <c r="D1936" t="s">
        <v>79</v>
      </c>
      <c r="E1936" s="2" t="str">
        <f>HYPERLINK("capsilon://?command=openfolder&amp;siteaddress=FAM.docvelocity-na8.net&amp;folderid=FX1802F325-5C73-785B-7449-C1E8DEB5C2D9","FX2203783")</f>
        <v>FX2203783</v>
      </c>
      <c r="F1936" t="s">
        <v>80</v>
      </c>
      <c r="G1936" t="s">
        <v>80</v>
      </c>
      <c r="H1936" t="s">
        <v>81</v>
      </c>
      <c r="I1936" t="s">
        <v>4137</v>
      </c>
      <c r="J1936">
        <v>0</v>
      </c>
      <c r="K1936" t="s">
        <v>83</v>
      </c>
      <c r="L1936" t="s">
        <v>84</v>
      </c>
      <c r="M1936" t="s">
        <v>85</v>
      </c>
      <c r="N1936">
        <v>1</v>
      </c>
      <c r="O1936" s="1">
        <v>44622.638194444444</v>
      </c>
      <c r="P1936" s="1">
        <v>44622.669328703705</v>
      </c>
      <c r="Q1936">
        <v>2373</v>
      </c>
      <c r="R1936">
        <v>317</v>
      </c>
      <c r="S1936" t="b">
        <v>0</v>
      </c>
      <c r="T1936" t="s">
        <v>86</v>
      </c>
      <c r="U1936" t="b">
        <v>0</v>
      </c>
      <c r="V1936" t="s">
        <v>202</v>
      </c>
      <c r="W1936" s="1">
        <v>44622.669328703705</v>
      </c>
      <c r="X1936">
        <v>212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54</v>
      </c>
      <c r="AF1936">
        <v>0</v>
      </c>
      <c r="AG1936">
        <v>7</v>
      </c>
      <c r="AH1936" t="s">
        <v>86</v>
      </c>
      <c r="AI1936" t="s">
        <v>86</v>
      </c>
      <c r="AJ1936" t="s">
        <v>86</v>
      </c>
      <c r="AK1936" t="s">
        <v>86</v>
      </c>
      <c r="AL1936" t="s">
        <v>86</v>
      </c>
      <c r="AM1936" t="s">
        <v>86</v>
      </c>
      <c r="AN1936" t="s">
        <v>86</v>
      </c>
      <c r="AO1936" t="s">
        <v>86</v>
      </c>
      <c r="AP1936" t="s">
        <v>86</v>
      </c>
      <c r="AQ1936" t="s">
        <v>86</v>
      </c>
      <c r="AR1936" t="s">
        <v>86</v>
      </c>
      <c r="AS1936" t="s">
        <v>86</v>
      </c>
      <c r="AT1936" t="s">
        <v>86</v>
      </c>
      <c r="AU1936" t="s">
        <v>86</v>
      </c>
      <c r="AV1936" t="s">
        <v>86</v>
      </c>
      <c r="AW1936" t="s">
        <v>86</v>
      </c>
      <c r="AX1936" t="s">
        <v>86</v>
      </c>
      <c r="AY1936" t="s">
        <v>86</v>
      </c>
      <c r="AZ1936" t="s">
        <v>86</v>
      </c>
      <c r="BA1936" t="s">
        <v>86</v>
      </c>
      <c r="BB1936" t="s">
        <v>86</v>
      </c>
      <c r="BC1936" t="s">
        <v>86</v>
      </c>
      <c r="BD1936" t="s">
        <v>86</v>
      </c>
      <c r="BE1936" t="s">
        <v>86</v>
      </c>
    </row>
    <row r="1937" spans="1:57" x14ac:dyDescent="0.45">
      <c r="A1937" t="s">
        <v>4138</v>
      </c>
      <c r="B1937" t="s">
        <v>77</v>
      </c>
      <c r="C1937" t="s">
        <v>4139</v>
      </c>
      <c r="D1937" t="s">
        <v>79</v>
      </c>
      <c r="E1937" s="2" t="str">
        <f>HYPERLINK("capsilon://?command=openfolder&amp;siteaddress=FAM.docvelocity-na8.net&amp;folderid=FXB55CDBE0-681A-840E-3B25-36F7E6E6605B","FX220310432")</f>
        <v>FX220310432</v>
      </c>
      <c r="F1937" t="s">
        <v>80</v>
      </c>
      <c r="G1937" t="s">
        <v>80</v>
      </c>
      <c r="H1937" t="s">
        <v>81</v>
      </c>
      <c r="I1937" t="s">
        <v>4140</v>
      </c>
      <c r="J1937">
        <v>720</v>
      </c>
      <c r="K1937" t="s">
        <v>83</v>
      </c>
      <c r="L1937" t="s">
        <v>84</v>
      </c>
      <c r="M1937" t="s">
        <v>85</v>
      </c>
      <c r="N1937">
        <v>1</v>
      </c>
      <c r="O1937" s="1">
        <v>44644.42324074074</v>
      </c>
      <c r="P1937" s="1">
        <v>44644.445763888885</v>
      </c>
      <c r="Q1937">
        <v>853</v>
      </c>
      <c r="R1937">
        <v>1093</v>
      </c>
      <c r="S1937" t="b">
        <v>0</v>
      </c>
      <c r="T1937" t="s">
        <v>86</v>
      </c>
      <c r="U1937" t="b">
        <v>0</v>
      </c>
      <c r="V1937" t="s">
        <v>2011</v>
      </c>
      <c r="W1937" s="1">
        <v>44644.445763888885</v>
      </c>
      <c r="X1937">
        <v>992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720</v>
      </c>
      <c r="AE1937">
        <v>696</v>
      </c>
      <c r="AF1937">
        <v>0</v>
      </c>
      <c r="AG1937">
        <v>20</v>
      </c>
      <c r="AH1937" t="s">
        <v>86</v>
      </c>
      <c r="AI1937" t="s">
        <v>86</v>
      </c>
      <c r="AJ1937" t="s">
        <v>86</v>
      </c>
      <c r="AK1937" t="s">
        <v>86</v>
      </c>
      <c r="AL1937" t="s">
        <v>86</v>
      </c>
      <c r="AM1937" t="s">
        <v>86</v>
      </c>
      <c r="AN1937" t="s">
        <v>86</v>
      </c>
      <c r="AO1937" t="s">
        <v>86</v>
      </c>
      <c r="AP1937" t="s">
        <v>86</v>
      </c>
      <c r="AQ1937" t="s">
        <v>86</v>
      </c>
      <c r="AR1937" t="s">
        <v>86</v>
      </c>
      <c r="AS1937" t="s">
        <v>86</v>
      </c>
      <c r="AT1937" t="s">
        <v>86</v>
      </c>
      <c r="AU1937" t="s">
        <v>86</v>
      </c>
      <c r="AV1937" t="s">
        <v>86</v>
      </c>
      <c r="AW1937" t="s">
        <v>86</v>
      </c>
      <c r="AX1937" t="s">
        <v>86</v>
      </c>
      <c r="AY1937" t="s">
        <v>86</v>
      </c>
      <c r="AZ1937" t="s">
        <v>86</v>
      </c>
      <c r="BA1937" t="s">
        <v>86</v>
      </c>
      <c r="BB1937" t="s">
        <v>86</v>
      </c>
      <c r="BC1937" t="s">
        <v>86</v>
      </c>
      <c r="BD1937" t="s">
        <v>86</v>
      </c>
      <c r="BE1937" t="s">
        <v>86</v>
      </c>
    </row>
    <row r="1938" spans="1:57" x14ac:dyDescent="0.45">
      <c r="A1938" t="s">
        <v>4141</v>
      </c>
      <c r="B1938" t="s">
        <v>77</v>
      </c>
      <c r="C1938" t="s">
        <v>4047</v>
      </c>
      <c r="D1938" t="s">
        <v>79</v>
      </c>
      <c r="E1938" s="2" t="str">
        <f>HYPERLINK("capsilon://?command=openfolder&amp;siteaddress=FAM.docvelocity-na8.net&amp;folderid=FXAD757029-1760-209E-778A-D0C3F3887673","FX220310601")</f>
        <v>FX220310601</v>
      </c>
      <c r="F1938" t="s">
        <v>80</v>
      </c>
      <c r="G1938" t="s">
        <v>80</v>
      </c>
      <c r="H1938" t="s">
        <v>81</v>
      </c>
      <c r="I1938" t="s">
        <v>4142</v>
      </c>
      <c r="J1938">
        <v>0</v>
      </c>
      <c r="K1938" t="s">
        <v>83</v>
      </c>
      <c r="L1938" t="s">
        <v>84</v>
      </c>
      <c r="M1938" t="s">
        <v>85</v>
      </c>
      <c r="N1938">
        <v>2</v>
      </c>
      <c r="O1938" s="1">
        <v>44644.424722222226</v>
      </c>
      <c r="P1938" s="1">
        <v>44644.439166666663</v>
      </c>
      <c r="Q1938">
        <v>1062</v>
      </c>
      <c r="R1938">
        <v>186</v>
      </c>
      <c r="S1938" t="b">
        <v>0</v>
      </c>
      <c r="T1938" t="s">
        <v>86</v>
      </c>
      <c r="U1938" t="b">
        <v>0</v>
      </c>
      <c r="V1938" t="s">
        <v>1990</v>
      </c>
      <c r="W1938" s="1">
        <v>44644.438263888886</v>
      </c>
      <c r="X1938">
        <v>126</v>
      </c>
      <c r="Y1938">
        <v>9</v>
      </c>
      <c r="Z1938">
        <v>0</v>
      </c>
      <c r="AA1938">
        <v>9</v>
      </c>
      <c r="AB1938">
        <v>0</v>
      </c>
      <c r="AC1938">
        <v>2</v>
      </c>
      <c r="AD1938">
        <v>-9</v>
      </c>
      <c r="AE1938">
        <v>0</v>
      </c>
      <c r="AF1938">
        <v>0</v>
      </c>
      <c r="AG1938">
        <v>0</v>
      </c>
      <c r="AH1938" t="s">
        <v>113</v>
      </c>
      <c r="AI1938" s="1">
        <v>44644.439166666663</v>
      </c>
      <c r="AJ1938">
        <v>60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-9</v>
      </c>
      <c r="AQ1938">
        <v>0</v>
      </c>
      <c r="AR1938">
        <v>0</v>
      </c>
      <c r="AS1938">
        <v>0</v>
      </c>
      <c r="AT1938" t="s">
        <v>86</v>
      </c>
      <c r="AU1938" t="s">
        <v>86</v>
      </c>
      <c r="AV1938" t="s">
        <v>86</v>
      </c>
      <c r="AW1938" t="s">
        <v>86</v>
      </c>
      <c r="AX1938" t="s">
        <v>86</v>
      </c>
      <c r="AY1938" t="s">
        <v>86</v>
      </c>
      <c r="AZ1938" t="s">
        <v>86</v>
      </c>
      <c r="BA1938" t="s">
        <v>86</v>
      </c>
      <c r="BB1938" t="s">
        <v>86</v>
      </c>
      <c r="BC1938" t="s">
        <v>86</v>
      </c>
      <c r="BD1938" t="s">
        <v>86</v>
      </c>
      <c r="BE1938" t="s">
        <v>86</v>
      </c>
    </row>
    <row r="1939" spans="1:57" x14ac:dyDescent="0.45">
      <c r="A1939" t="s">
        <v>4143</v>
      </c>
      <c r="B1939" t="s">
        <v>77</v>
      </c>
      <c r="C1939" t="s">
        <v>4144</v>
      </c>
      <c r="D1939" t="s">
        <v>79</v>
      </c>
      <c r="E1939" s="2" t="str">
        <f t="shared" ref="E1939:E1945" si="46">HYPERLINK("capsilon://?command=openfolder&amp;siteaddress=FAM.docvelocity-na8.net&amp;folderid=FX86C7BA89-8AC9-FEC4-1FD9-E5F5F9DD6021","FX220310625")</f>
        <v>FX220310625</v>
      </c>
      <c r="F1939" t="s">
        <v>80</v>
      </c>
      <c r="G1939" t="s">
        <v>80</v>
      </c>
      <c r="H1939" t="s">
        <v>81</v>
      </c>
      <c r="I1939" t="s">
        <v>4145</v>
      </c>
      <c r="J1939">
        <v>51</v>
      </c>
      <c r="K1939" t="s">
        <v>83</v>
      </c>
      <c r="L1939" t="s">
        <v>84</v>
      </c>
      <c r="M1939" t="s">
        <v>85</v>
      </c>
      <c r="N1939">
        <v>2</v>
      </c>
      <c r="O1939" s="1">
        <v>44644.431261574071</v>
      </c>
      <c r="P1939" s="1">
        <v>44644.466689814813</v>
      </c>
      <c r="Q1939">
        <v>2588</v>
      </c>
      <c r="R1939">
        <v>473</v>
      </c>
      <c r="S1939" t="b">
        <v>0</v>
      </c>
      <c r="T1939" t="s">
        <v>86</v>
      </c>
      <c r="U1939" t="b">
        <v>0</v>
      </c>
      <c r="V1939" t="s">
        <v>1952</v>
      </c>
      <c r="W1939" s="1">
        <v>44644.440081018518</v>
      </c>
      <c r="X1939">
        <v>282</v>
      </c>
      <c r="Y1939">
        <v>46</v>
      </c>
      <c r="Z1939">
        <v>0</v>
      </c>
      <c r="AA1939">
        <v>46</v>
      </c>
      <c r="AB1939">
        <v>0</v>
      </c>
      <c r="AC1939">
        <v>2</v>
      </c>
      <c r="AD1939">
        <v>5</v>
      </c>
      <c r="AE1939">
        <v>0</v>
      </c>
      <c r="AF1939">
        <v>0</v>
      </c>
      <c r="AG1939">
        <v>0</v>
      </c>
      <c r="AH1939" t="s">
        <v>113</v>
      </c>
      <c r="AI1939" s="1">
        <v>44644.466689814813</v>
      </c>
      <c r="AJ1939">
        <v>167</v>
      </c>
      <c r="AK1939">
        <v>0</v>
      </c>
      <c r="AL1939">
        <v>0</v>
      </c>
      <c r="AM1939">
        <v>0</v>
      </c>
      <c r="AN1939">
        <v>3</v>
      </c>
      <c r="AO1939">
        <v>3</v>
      </c>
      <c r="AP1939">
        <v>5</v>
      </c>
      <c r="AQ1939">
        <v>0</v>
      </c>
      <c r="AR1939">
        <v>0</v>
      </c>
      <c r="AS1939">
        <v>0</v>
      </c>
      <c r="AT1939" t="s">
        <v>86</v>
      </c>
      <c r="AU1939" t="s">
        <v>86</v>
      </c>
      <c r="AV1939" t="s">
        <v>86</v>
      </c>
      <c r="AW1939" t="s">
        <v>86</v>
      </c>
      <c r="AX1939" t="s">
        <v>86</v>
      </c>
      <c r="AY1939" t="s">
        <v>86</v>
      </c>
      <c r="AZ1939" t="s">
        <v>86</v>
      </c>
      <c r="BA1939" t="s">
        <v>86</v>
      </c>
      <c r="BB1939" t="s">
        <v>86</v>
      </c>
      <c r="BC1939" t="s">
        <v>86</v>
      </c>
      <c r="BD1939" t="s">
        <v>86</v>
      </c>
      <c r="BE1939" t="s">
        <v>86</v>
      </c>
    </row>
    <row r="1940" spans="1:57" x14ac:dyDescent="0.45">
      <c r="A1940" t="s">
        <v>4146</v>
      </c>
      <c r="B1940" t="s">
        <v>77</v>
      </c>
      <c r="C1940" t="s">
        <v>4144</v>
      </c>
      <c r="D1940" t="s">
        <v>79</v>
      </c>
      <c r="E1940" s="2" t="str">
        <f t="shared" si="46"/>
        <v>FX220310625</v>
      </c>
      <c r="F1940" t="s">
        <v>80</v>
      </c>
      <c r="G1940" t="s">
        <v>80</v>
      </c>
      <c r="H1940" t="s">
        <v>81</v>
      </c>
      <c r="I1940" t="s">
        <v>4147</v>
      </c>
      <c r="J1940">
        <v>51</v>
      </c>
      <c r="K1940" t="s">
        <v>83</v>
      </c>
      <c r="L1940" t="s">
        <v>84</v>
      </c>
      <c r="M1940" t="s">
        <v>85</v>
      </c>
      <c r="N1940">
        <v>2</v>
      </c>
      <c r="O1940" s="1">
        <v>44644.431331018517</v>
      </c>
      <c r="P1940" s="1">
        <v>44644.46806712963</v>
      </c>
      <c r="Q1940">
        <v>2754</v>
      </c>
      <c r="R1940">
        <v>420</v>
      </c>
      <c r="S1940" t="b">
        <v>0</v>
      </c>
      <c r="T1940" t="s">
        <v>86</v>
      </c>
      <c r="U1940" t="b">
        <v>0</v>
      </c>
      <c r="V1940" t="s">
        <v>1990</v>
      </c>
      <c r="W1940" s="1">
        <v>44644.441770833335</v>
      </c>
      <c r="X1940">
        <v>302</v>
      </c>
      <c r="Y1940">
        <v>46</v>
      </c>
      <c r="Z1940">
        <v>0</v>
      </c>
      <c r="AA1940">
        <v>46</v>
      </c>
      <c r="AB1940">
        <v>0</v>
      </c>
      <c r="AC1940">
        <v>2</v>
      </c>
      <c r="AD1940">
        <v>5</v>
      </c>
      <c r="AE1940">
        <v>0</v>
      </c>
      <c r="AF1940">
        <v>0</v>
      </c>
      <c r="AG1940">
        <v>0</v>
      </c>
      <c r="AH1940" t="s">
        <v>113</v>
      </c>
      <c r="AI1940" s="1">
        <v>44644.46806712963</v>
      </c>
      <c r="AJ1940">
        <v>118</v>
      </c>
      <c r="AK1940">
        <v>0</v>
      </c>
      <c r="AL1940">
        <v>0</v>
      </c>
      <c r="AM1940">
        <v>0</v>
      </c>
      <c r="AN1940">
        <v>3</v>
      </c>
      <c r="AO1940">
        <v>3</v>
      </c>
      <c r="AP1940">
        <v>5</v>
      </c>
      <c r="AQ1940">
        <v>0</v>
      </c>
      <c r="AR1940">
        <v>0</v>
      </c>
      <c r="AS1940">
        <v>0</v>
      </c>
      <c r="AT1940" t="s">
        <v>86</v>
      </c>
      <c r="AU1940" t="s">
        <v>86</v>
      </c>
      <c r="AV1940" t="s">
        <v>86</v>
      </c>
      <c r="AW1940" t="s">
        <v>86</v>
      </c>
      <c r="AX1940" t="s">
        <v>86</v>
      </c>
      <c r="AY1940" t="s">
        <v>86</v>
      </c>
      <c r="AZ1940" t="s">
        <v>86</v>
      </c>
      <c r="BA1940" t="s">
        <v>86</v>
      </c>
      <c r="BB1940" t="s">
        <v>86</v>
      </c>
      <c r="BC1940" t="s">
        <v>86</v>
      </c>
      <c r="BD1940" t="s">
        <v>86</v>
      </c>
      <c r="BE1940" t="s">
        <v>86</v>
      </c>
    </row>
    <row r="1941" spans="1:57" x14ac:dyDescent="0.45">
      <c r="A1941" t="s">
        <v>4148</v>
      </c>
      <c r="B1941" t="s">
        <v>77</v>
      </c>
      <c r="C1941" t="s">
        <v>4144</v>
      </c>
      <c r="D1941" t="s">
        <v>79</v>
      </c>
      <c r="E1941" s="2" t="str">
        <f t="shared" si="46"/>
        <v>FX220310625</v>
      </c>
      <c r="F1941" t="s">
        <v>80</v>
      </c>
      <c r="G1941" t="s">
        <v>80</v>
      </c>
      <c r="H1941" t="s">
        <v>81</v>
      </c>
      <c r="I1941" t="s">
        <v>4149</v>
      </c>
      <c r="J1941">
        <v>44</v>
      </c>
      <c r="K1941" t="s">
        <v>83</v>
      </c>
      <c r="L1941" t="s">
        <v>84</v>
      </c>
      <c r="M1941" t="s">
        <v>85</v>
      </c>
      <c r="N1941">
        <v>2</v>
      </c>
      <c r="O1941" s="1">
        <v>44644.431423611109</v>
      </c>
      <c r="P1941" s="1">
        <v>44644.469189814816</v>
      </c>
      <c r="Q1941">
        <v>2954</v>
      </c>
      <c r="R1941">
        <v>309</v>
      </c>
      <c r="S1941" t="b">
        <v>0</v>
      </c>
      <c r="T1941" t="s">
        <v>86</v>
      </c>
      <c r="U1941" t="b">
        <v>0</v>
      </c>
      <c r="V1941" t="s">
        <v>1952</v>
      </c>
      <c r="W1941" s="1">
        <v>44644.442546296297</v>
      </c>
      <c r="X1941">
        <v>213</v>
      </c>
      <c r="Y1941">
        <v>39</v>
      </c>
      <c r="Z1941">
        <v>0</v>
      </c>
      <c r="AA1941">
        <v>39</v>
      </c>
      <c r="AB1941">
        <v>0</v>
      </c>
      <c r="AC1941">
        <v>1</v>
      </c>
      <c r="AD1941">
        <v>5</v>
      </c>
      <c r="AE1941">
        <v>0</v>
      </c>
      <c r="AF1941">
        <v>0</v>
      </c>
      <c r="AG1941">
        <v>0</v>
      </c>
      <c r="AH1941" t="s">
        <v>113</v>
      </c>
      <c r="AI1941" s="1">
        <v>44644.469189814816</v>
      </c>
      <c r="AJ1941">
        <v>96</v>
      </c>
      <c r="AK1941">
        <v>0</v>
      </c>
      <c r="AL1941">
        <v>0</v>
      </c>
      <c r="AM1941">
        <v>0</v>
      </c>
      <c r="AN1941">
        <v>3</v>
      </c>
      <c r="AO1941">
        <v>3</v>
      </c>
      <c r="AP1941">
        <v>5</v>
      </c>
      <c r="AQ1941">
        <v>0</v>
      </c>
      <c r="AR1941">
        <v>0</v>
      </c>
      <c r="AS1941">
        <v>0</v>
      </c>
      <c r="AT1941" t="s">
        <v>86</v>
      </c>
      <c r="AU1941" t="s">
        <v>86</v>
      </c>
      <c r="AV1941" t="s">
        <v>86</v>
      </c>
      <c r="AW1941" t="s">
        <v>86</v>
      </c>
      <c r="AX1941" t="s">
        <v>86</v>
      </c>
      <c r="AY1941" t="s">
        <v>86</v>
      </c>
      <c r="AZ1941" t="s">
        <v>86</v>
      </c>
      <c r="BA1941" t="s">
        <v>86</v>
      </c>
      <c r="BB1941" t="s">
        <v>86</v>
      </c>
      <c r="BC1941" t="s">
        <v>86</v>
      </c>
      <c r="BD1941" t="s">
        <v>86</v>
      </c>
      <c r="BE1941" t="s">
        <v>86</v>
      </c>
    </row>
    <row r="1942" spans="1:57" x14ac:dyDescent="0.45">
      <c r="A1942" t="s">
        <v>4150</v>
      </c>
      <c r="B1942" t="s">
        <v>77</v>
      </c>
      <c r="C1942" t="s">
        <v>4144</v>
      </c>
      <c r="D1942" t="s">
        <v>79</v>
      </c>
      <c r="E1942" s="2" t="str">
        <f t="shared" si="46"/>
        <v>FX220310625</v>
      </c>
      <c r="F1942" t="s">
        <v>80</v>
      </c>
      <c r="G1942" t="s">
        <v>80</v>
      </c>
      <c r="H1942" t="s">
        <v>81</v>
      </c>
      <c r="I1942" t="s">
        <v>4151</v>
      </c>
      <c r="J1942">
        <v>44</v>
      </c>
      <c r="K1942" t="s">
        <v>83</v>
      </c>
      <c r="L1942" t="s">
        <v>84</v>
      </c>
      <c r="M1942" t="s">
        <v>85</v>
      </c>
      <c r="N1942">
        <v>2</v>
      </c>
      <c r="O1942" s="1">
        <v>44644.431701388887</v>
      </c>
      <c r="P1942" s="1">
        <v>44644.470960648148</v>
      </c>
      <c r="Q1942">
        <v>2767</v>
      </c>
      <c r="R1942">
        <v>625</v>
      </c>
      <c r="S1942" t="b">
        <v>0</v>
      </c>
      <c r="T1942" t="s">
        <v>86</v>
      </c>
      <c r="U1942" t="b">
        <v>0</v>
      </c>
      <c r="V1942" t="s">
        <v>1986</v>
      </c>
      <c r="W1942" s="1">
        <v>44644.465532407405</v>
      </c>
      <c r="X1942">
        <v>473</v>
      </c>
      <c r="Y1942">
        <v>39</v>
      </c>
      <c r="Z1942">
        <v>0</v>
      </c>
      <c r="AA1942">
        <v>39</v>
      </c>
      <c r="AB1942">
        <v>0</v>
      </c>
      <c r="AC1942">
        <v>4</v>
      </c>
      <c r="AD1942">
        <v>5</v>
      </c>
      <c r="AE1942">
        <v>0</v>
      </c>
      <c r="AF1942">
        <v>0</v>
      </c>
      <c r="AG1942">
        <v>0</v>
      </c>
      <c r="AH1942" t="s">
        <v>113</v>
      </c>
      <c r="AI1942" s="1">
        <v>44644.470960648148</v>
      </c>
      <c r="AJ1942">
        <v>152</v>
      </c>
      <c r="AK1942">
        <v>0</v>
      </c>
      <c r="AL1942">
        <v>0</v>
      </c>
      <c r="AM1942">
        <v>0</v>
      </c>
      <c r="AN1942">
        <v>3</v>
      </c>
      <c r="AO1942">
        <v>3</v>
      </c>
      <c r="AP1942">
        <v>5</v>
      </c>
      <c r="AQ1942">
        <v>0</v>
      </c>
      <c r="AR1942">
        <v>0</v>
      </c>
      <c r="AS1942">
        <v>0</v>
      </c>
      <c r="AT1942" t="s">
        <v>86</v>
      </c>
      <c r="AU1942" t="s">
        <v>86</v>
      </c>
      <c r="AV1942" t="s">
        <v>86</v>
      </c>
      <c r="AW1942" t="s">
        <v>86</v>
      </c>
      <c r="AX1942" t="s">
        <v>86</v>
      </c>
      <c r="AY1942" t="s">
        <v>86</v>
      </c>
      <c r="AZ1942" t="s">
        <v>86</v>
      </c>
      <c r="BA1942" t="s">
        <v>86</v>
      </c>
      <c r="BB1942" t="s">
        <v>86</v>
      </c>
      <c r="BC1942" t="s">
        <v>86</v>
      </c>
      <c r="BD1942" t="s">
        <v>86</v>
      </c>
      <c r="BE1942" t="s">
        <v>86</v>
      </c>
    </row>
    <row r="1943" spans="1:57" x14ac:dyDescent="0.45">
      <c r="A1943" t="s">
        <v>4152</v>
      </c>
      <c r="B1943" t="s">
        <v>77</v>
      </c>
      <c r="C1943" t="s">
        <v>4144</v>
      </c>
      <c r="D1943" t="s">
        <v>79</v>
      </c>
      <c r="E1943" s="2" t="str">
        <f t="shared" si="46"/>
        <v>FX220310625</v>
      </c>
      <c r="F1943" t="s">
        <v>80</v>
      </c>
      <c r="G1943" t="s">
        <v>80</v>
      </c>
      <c r="H1943" t="s">
        <v>81</v>
      </c>
      <c r="I1943" t="s">
        <v>4153</v>
      </c>
      <c r="J1943">
        <v>44</v>
      </c>
      <c r="K1943" t="s">
        <v>83</v>
      </c>
      <c r="L1943" t="s">
        <v>84</v>
      </c>
      <c r="M1943" t="s">
        <v>85</v>
      </c>
      <c r="N1943">
        <v>2</v>
      </c>
      <c r="O1943" s="1">
        <v>44644.43178240741</v>
      </c>
      <c r="P1943" s="1">
        <v>44644.472592592596</v>
      </c>
      <c r="Q1943">
        <v>3203</v>
      </c>
      <c r="R1943">
        <v>323</v>
      </c>
      <c r="S1943" t="b">
        <v>0</v>
      </c>
      <c r="T1943" t="s">
        <v>86</v>
      </c>
      <c r="U1943" t="b">
        <v>0</v>
      </c>
      <c r="V1943" t="s">
        <v>1990</v>
      </c>
      <c r="W1943" s="1">
        <v>44644.44390046296</v>
      </c>
      <c r="X1943">
        <v>183</v>
      </c>
      <c r="Y1943">
        <v>39</v>
      </c>
      <c r="Z1943">
        <v>0</v>
      </c>
      <c r="AA1943">
        <v>39</v>
      </c>
      <c r="AB1943">
        <v>0</v>
      </c>
      <c r="AC1943">
        <v>4</v>
      </c>
      <c r="AD1943">
        <v>5</v>
      </c>
      <c r="AE1943">
        <v>0</v>
      </c>
      <c r="AF1943">
        <v>0</v>
      </c>
      <c r="AG1943">
        <v>0</v>
      </c>
      <c r="AH1943" t="s">
        <v>113</v>
      </c>
      <c r="AI1943" s="1">
        <v>44644.472592592596</v>
      </c>
      <c r="AJ1943">
        <v>140</v>
      </c>
      <c r="AK1943">
        <v>0</v>
      </c>
      <c r="AL1943">
        <v>0</v>
      </c>
      <c r="AM1943">
        <v>0</v>
      </c>
      <c r="AN1943">
        <v>3</v>
      </c>
      <c r="AO1943">
        <v>3</v>
      </c>
      <c r="AP1943">
        <v>5</v>
      </c>
      <c r="AQ1943">
        <v>0</v>
      </c>
      <c r="AR1943">
        <v>0</v>
      </c>
      <c r="AS1943">
        <v>0</v>
      </c>
      <c r="AT1943" t="s">
        <v>86</v>
      </c>
      <c r="AU1943" t="s">
        <v>86</v>
      </c>
      <c r="AV1943" t="s">
        <v>86</v>
      </c>
      <c r="AW1943" t="s">
        <v>86</v>
      </c>
      <c r="AX1943" t="s">
        <v>86</v>
      </c>
      <c r="AY1943" t="s">
        <v>86</v>
      </c>
      <c r="AZ1943" t="s">
        <v>86</v>
      </c>
      <c r="BA1943" t="s">
        <v>86</v>
      </c>
      <c r="BB1943" t="s">
        <v>86</v>
      </c>
      <c r="BC1943" t="s">
        <v>86</v>
      </c>
      <c r="BD1943" t="s">
        <v>86</v>
      </c>
      <c r="BE1943" t="s">
        <v>86</v>
      </c>
    </row>
    <row r="1944" spans="1:57" x14ac:dyDescent="0.45">
      <c r="A1944" t="s">
        <v>4154</v>
      </c>
      <c r="B1944" t="s">
        <v>77</v>
      </c>
      <c r="C1944" t="s">
        <v>4144</v>
      </c>
      <c r="D1944" t="s">
        <v>79</v>
      </c>
      <c r="E1944" s="2" t="str">
        <f t="shared" si="46"/>
        <v>FX220310625</v>
      </c>
      <c r="F1944" t="s">
        <v>80</v>
      </c>
      <c r="G1944" t="s">
        <v>80</v>
      </c>
      <c r="H1944" t="s">
        <v>81</v>
      </c>
      <c r="I1944" t="s">
        <v>4155</v>
      </c>
      <c r="J1944">
        <v>0</v>
      </c>
      <c r="K1944" t="s">
        <v>83</v>
      </c>
      <c r="L1944" t="s">
        <v>84</v>
      </c>
      <c r="M1944" t="s">
        <v>85</v>
      </c>
      <c r="N1944">
        <v>2</v>
      </c>
      <c r="O1944" s="1">
        <v>44644.431828703702</v>
      </c>
      <c r="P1944" s="1">
        <v>44644.474039351851</v>
      </c>
      <c r="Q1944">
        <v>3124</v>
      </c>
      <c r="R1944">
        <v>523</v>
      </c>
      <c r="S1944" t="b">
        <v>0</v>
      </c>
      <c r="T1944" t="s">
        <v>86</v>
      </c>
      <c r="U1944" t="b">
        <v>0</v>
      </c>
      <c r="V1944" t="s">
        <v>1952</v>
      </c>
      <c r="W1944" s="1">
        <v>44644.447164351855</v>
      </c>
      <c r="X1944">
        <v>399</v>
      </c>
      <c r="Y1944">
        <v>52</v>
      </c>
      <c r="Z1944">
        <v>0</v>
      </c>
      <c r="AA1944">
        <v>52</v>
      </c>
      <c r="AB1944">
        <v>0</v>
      </c>
      <c r="AC1944">
        <v>31</v>
      </c>
      <c r="AD1944">
        <v>-52</v>
      </c>
      <c r="AE1944">
        <v>0</v>
      </c>
      <c r="AF1944">
        <v>0</v>
      </c>
      <c r="AG1944">
        <v>0</v>
      </c>
      <c r="AH1944" t="s">
        <v>113</v>
      </c>
      <c r="AI1944" s="1">
        <v>44644.474039351851</v>
      </c>
      <c r="AJ1944">
        <v>124</v>
      </c>
      <c r="AK1944">
        <v>0</v>
      </c>
      <c r="AL1944">
        <v>0</v>
      </c>
      <c r="AM1944">
        <v>0</v>
      </c>
      <c r="AN1944">
        <v>0</v>
      </c>
      <c r="AO1944">
        <v>9</v>
      </c>
      <c r="AP1944">
        <v>-52</v>
      </c>
      <c r="AQ1944">
        <v>0</v>
      </c>
      <c r="AR1944">
        <v>0</v>
      </c>
      <c r="AS1944">
        <v>0</v>
      </c>
      <c r="AT1944" t="s">
        <v>86</v>
      </c>
      <c r="AU1944" t="s">
        <v>86</v>
      </c>
      <c r="AV1944" t="s">
        <v>86</v>
      </c>
      <c r="AW1944" t="s">
        <v>86</v>
      </c>
      <c r="AX1944" t="s">
        <v>86</v>
      </c>
      <c r="AY1944" t="s">
        <v>86</v>
      </c>
      <c r="AZ1944" t="s">
        <v>86</v>
      </c>
      <c r="BA1944" t="s">
        <v>86</v>
      </c>
      <c r="BB1944" t="s">
        <v>86</v>
      </c>
      <c r="BC1944" t="s">
        <v>86</v>
      </c>
      <c r="BD1944" t="s">
        <v>86</v>
      </c>
      <c r="BE1944" t="s">
        <v>86</v>
      </c>
    </row>
    <row r="1945" spans="1:57" x14ac:dyDescent="0.45">
      <c r="A1945" t="s">
        <v>4156</v>
      </c>
      <c r="B1945" t="s">
        <v>77</v>
      </c>
      <c r="C1945" t="s">
        <v>4144</v>
      </c>
      <c r="D1945" t="s">
        <v>79</v>
      </c>
      <c r="E1945" s="2" t="str">
        <f t="shared" si="46"/>
        <v>FX220310625</v>
      </c>
      <c r="F1945" t="s">
        <v>80</v>
      </c>
      <c r="G1945" t="s">
        <v>80</v>
      </c>
      <c r="H1945" t="s">
        <v>81</v>
      </c>
      <c r="I1945" t="s">
        <v>4157</v>
      </c>
      <c r="J1945">
        <v>44</v>
      </c>
      <c r="K1945" t="s">
        <v>83</v>
      </c>
      <c r="L1945" t="s">
        <v>84</v>
      </c>
      <c r="M1945" t="s">
        <v>85</v>
      </c>
      <c r="N1945">
        <v>2</v>
      </c>
      <c r="O1945" s="1">
        <v>44644.431886574072</v>
      </c>
      <c r="P1945" s="1">
        <v>44644.475590277776</v>
      </c>
      <c r="Q1945">
        <v>3504</v>
      </c>
      <c r="R1945">
        <v>272</v>
      </c>
      <c r="S1945" t="b">
        <v>0</v>
      </c>
      <c r="T1945" t="s">
        <v>86</v>
      </c>
      <c r="U1945" t="b">
        <v>0</v>
      </c>
      <c r="V1945" t="s">
        <v>1990</v>
      </c>
      <c r="W1945" s="1">
        <v>44644.445509259262</v>
      </c>
      <c r="X1945">
        <v>138</v>
      </c>
      <c r="Y1945">
        <v>39</v>
      </c>
      <c r="Z1945">
        <v>0</v>
      </c>
      <c r="AA1945">
        <v>39</v>
      </c>
      <c r="AB1945">
        <v>0</v>
      </c>
      <c r="AC1945">
        <v>4</v>
      </c>
      <c r="AD1945">
        <v>5</v>
      </c>
      <c r="AE1945">
        <v>0</v>
      </c>
      <c r="AF1945">
        <v>0</v>
      </c>
      <c r="AG1945">
        <v>0</v>
      </c>
      <c r="AH1945" t="s">
        <v>113</v>
      </c>
      <c r="AI1945" s="1">
        <v>44644.475590277776</v>
      </c>
      <c r="AJ1945">
        <v>134</v>
      </c>
      <c r="AK1945">
        <v>1</v>
      </c>
      <c r="AL1945">
        <v>0</v>
      </c>
      <c r="AM1945">
        <v>1</v>
      </c>
      <c r="AN1945">
        <v>3</v>
      </c>
      <c r="AO1945">
        <v>4</v>
      </c>
      <c r="AP1945">
        <v>4</v>
      </c>
      <c r="AQ1945">
        <v>0</v>
      </c>
      <c r="AR1945">
        <v>0</v>
      </c>
      <c r="AS1945">
        <v>0</v>
      </c>
      <c r="AT1945" t="s">
        <v>86</v>
      </c>
      <c r="AU1945" t="s">
        <v>86</v>
      </c>
      <c r="AV1945" t="s">
        <v>86</v>
      </c>
      <c r="AW1945" t="s">
        <v>86</v>
      </c>
      <c r="AX1945" t="s">
        <v>86</v>
      </c>
      <c r="AY1945" t="s">
        <v>86</v>
      </c>
      <c r="AZ1945" t="s">
        <v>86</v>
      </c>
      <c r="BA1945" t="s">
        <v>86</v>
      </c>
      <c r="BB1945" t="s">
        <v>86</v>
      </c>
      <c r="BC1945" t="s">
        <v>86</v>
      </c>
      <c r="BD1945" t="s">
        <v>86</v>
      </c>
      <c r="BE1945" t="s">
        <v>86</v>
      </c>
    </row>
    <row r="1946" spans="1:57" x14ac:dyDescent="0.45">
      <c r="A1946" t="s">
        <v>4158</v>
      </c>
      <c r="B1946" t="s">
        <v>77</v>
      </c>
      <c r="C1946" t="s">
        <v>4139</v>
      </c>
      <c r="D1946" t="s">
        <v>79</v>
      </c>
      <c r="E1946" s="2" t="str">
        <f>HYPERLINK("capsilon://?command=openfolder&amp;siteaddress=FAM.docvelocity-na8.net&amp;folderid=FXB55CDBE0-681A-840E-3B25-36F7E6E6605B","FX220310432")</f>
        <v>FX220310432</v>
      </c>
      <c r="F1946" t="s">
        <v>80</v>
      </c>
      <c r="G1946" t="s">
        <v>80</v>
      </c>
      <c r="H1946" t="s">
        <v>81</v>
      </c>
      <c r="I1946" t="s">
        <v>4140</v>
      </c>
      <c r="J1946">
        <v>1116</v>
      </c>
      <c r="K1946" t="s">
        <v>83</v>
      </c>
      <c r="L1946" t="s">
        <v>84</v>
      </c>
      <c r="M1946" t="s">
        <v>85</v>
      </c>
      <c r="N1946">
        <v>2</v>
      </c>
      <c r="O1946" s="1">
        <v>44644.447268518517</v>
      </c>
      <c r="P1946" s="1">
        <v>44644.572199074071</v>
      </c>
      <c r="Q1946">
        <v>3391</v>
      </c>
      <c r="R1946">
        <v>7403</v>
      </c>
      <c r="S1946" t="b">
        <v>0</v>
      </c>
      <c r="T1946" t="s">
        <v>86</v>
      </c>
      <c r="U1946" t="b">
        <v>1</v>
      </c>
      <c r="V1946" t="s">
        <v>2086</v>
      </c>
      <c r="W1946" s="1">
        <v>44644.520624999997</v>
      </c>
      <c r="X1946">
        <v>5846</v>
      </c>
      <c r="Y1946">
        <v>600</v>
      </c>
      <c r="Z1946">
        <v>0</v>
      </c>
      <c r="AA1946">
        <v>600</v>
      </c>
      <c r="AB1946">
        <v>1266</v>
      </c>
      <c r="AC1946">
        <v>117</v>
      </c>
      <c r="AD1946">
        <v>516</v>
      </c>
      <c r="AE1946">
        <v>0</v>
      </c>
      <c r="AF1946">
        <v>0</v>
      </c>
      <c r="AG1946">
        <v>0</v>
      </c>
      <c r="AH1946" t="s">
        <v>122</v>
      </c>
      <c r="AI1946" s="1">
        <v>44644.572199074071</v>
      </c>
      <c r="AJ1946">
        <v>44</v>
      </c>
      <c r="AK1946">
        <v>1</v>
      </c>
      <c r="AL1946">
        <v>0</v>
      </c>
      <c r="AM1946">
        <v>1</v>
      </c>
      <c r="AN1946">
        <v>422</v>
      </c>
      <c r="AO1946">
        <v>0</v>
      </c>
      <c r="AP1946">
        <v>515</v>
      </c>
      <c r="AQ1946">
        <v>0</v>
      </c>
      <c r="AR1946">
        <v>0</v>
      </c>
      <c r="AS1946">
        <v>0</v>
      </c>
      <c r="AT1946" t="s">
        <v>86</v>
      </c>
      <c r="AU1946" t="s">
        <v>86</v>
      </c>
      <c r="AV1946" t="s">
        <v>86</v>
      </c>
      <c r="AW1946" t="s">
        <v>86</v>
      </c>
      <c r="AX1946" t="s">
        <v>86</v>
      </c>
      <c r="AY1946" t="s">
        <v>86</v>
      </c>
      <c r="AZ1946" t="s">
        <v>86</v>
      </c>
      <c r="BA1946" t="s">
        <v>86</v>
      </c>
      <c r="BB1946" t="s">
        <v>86</v>
      </c>
      <c r="BC1946" t="s">
        <v>86</v>
      </c>
      <c r="BD1946" t="s">
        <v>86</v>
      </c>
      <c r="BE1946" t="s">
        <v>86</v>
      </c>
    </row>
    <row r="1947" spans="1:57" x14ac:dyDescent="0.45">
      <c r="A1947" t="s">
        <v>4159</v>
      </c>
      <c r="B1947" t="s">
        <v>77</v>
      </c>
      <c r="C1947" t="s">
        <v>3850</v>
      </c>
      <c r="D1947" t="s">
        <v>79</v>
      </c>
      <c r="E1947" s="2" t="str">
        <f>HYPERLINK("capsilon://?command=openfolder&amp;siteaddress=FAM.docvelocity-na8.net&amp;folderid=FXAAE89DA0-FF97-0D67-54D6-4B33C61E4716","FX22039285")</f>
        <v>FX22039285</v>
      </c>
      <c r="F1947" t="s">
        <v>80</v>
      </c>
      <c r="G1947" t="s">
        <v>80</v>
      </c>
      <c r="H1947" t="s">
        <v>81</v>
      </c>
      <c r="I1947" t="s">
        <v>4160</v>
      </c>
      <c r="J1947">
        <v>0</v>
      </c>
      <c r="K1947" t="s">
        <v>83</v>
      </c>
      <c r="L1947" t="s">
        <v>84</v>
      </c>
      <c r="M1947" t="s">
        <v>85</v>
      </c>
      <c r="N1947">
        <v>2</v>
      </c>
      <c r="O1947" s="1">
        <v>44644.447824074072</v>
      </c>
      <c r="P1947" s="1">
        <v>44644.476273148146</v>
      </c>
      <c r="Q1947">
        <v>2264</v>
      </c>
      <c r="R1947">
        <v>194</v>
      </c>
      <c r="S1947" t="b">
        <v>0</v>
      </c>
      <c r="T1947" t="s">
        <v>86</v>
      </c>
      <c r="U1947" t="b">
        <v>0</v>
      </c>
      <c r="V1947" t="s">
        <v>1986</v>
      </c>
      <c r="W1947" s="1">
        <v>44644.467118055552</v>
      </c>
      <c r="X1947">
        <v>136</v>
      </c>
      <c r="Y1947">
        <v>9</v>
      </c>
      <c r="Z1947">
        <v>0</v>
      </c>
      <c r="AA1947">
        <v>9</v>
      </c>
      <c r="AB1947">
        <v>0</v>
      </c>
      <c r="AC1947">
        <v>3</v>
      </c>
      <c r="AD1947">
        <v>-9</v>
      </c>
      <c r="AE1947">
        <v>0</v>
      </c>
      <c r="AF1947">
        <v>0</v>
      </c>
      <c r="AG1947">
        <v>0</v>
      </c>
      <c r="AH1947" t="s">
        <v>113</v>
      </c>
      <c r="AI1947" s="1">
        <v>44644.476273148146</v>
      </c>
      <c r="AJ1947">
        <v>58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-9</v>
      </c>
      <c r="AQ1947">
        <v>0</v>
      </c>
      <c r="AR1947">
        <v>0</v>
      </c>
      <c r="AS1947">
        <v>0</v>
      </c>
      <c r="AT1947" t="s">
        <v>86</v>
      </c>
      <c r="AU1947" t="s">
        <v>86</v>
      </c>
      <c r="AV1947" t="s">
        <v>86</v>
      </c>
      <c r="AW1947" t="s">
        <v>86</v>
      </c>
      <c r="AX1947" t="s">
        <v>86</v>
      </c>
      <c r="AY1947" t="s">
        <v>86</v>
      </c>
      <c r="AZ1947" t="s">
        <v>86</v>
      </c>
      <c r="BA1947" t="s">
        <v>86</v>
      </c>
      <c r="BB1947" t="s">
        <v>86</v>
      </c>
      <c r="BC1947" t="s">
        <v>86</v>
      </c>
      <c r="BD1947" t="s">
        <v>86</v>
      </c>
      <c r="BE1947" t="s">
        <v>86</v>
      </c>
    </row>
    <row r="1948" spans="1:57" x14ac:dyDescent="0.45">
      <c r="A1948" t="s">
        <v>4161</v>
      </c>
      <c r="B1948" t="s">
        <v>77</v>
      </c>
      <c r="C1948" t="s">
        <v>3825</v>
      </c>
      <c r="D1948" t="s">
        <v>79</v>
      </c>
      <c r="E1948" s="2" t="str">
        <f>HYPERLINK("capsilon://?command=openfolder&amp;siteaddress=FAM.docvelocity-na8.net&amp;folderid=FXDC018C12-98FF-9F97-9E87-52264466CDA6","FX220310002")</f>
        <v>FX220310002</v>
      </c>
      <c r="F1948" t="s">
        <v>80</v>
      </c>
      <c r="G1948" t="s">
        <v>80</v>
      </c>
      <c r="H1948" t="s">
        <v>81</v>
      </c>
      <c r="I1948" t="s">
        <v>4162</v>
      </c>
      <c r="J1948">
        <v>0</v>
      </c>
      <c r="K1948" t="s">
        <v>83</v>
      </c>
      <c r="L1948" t="s">
        <v>84</v>
      </c>
      <c r="M1948" t="s">
        <v>85</v>
      </c>
      <c r="N1948">
        <v>2</v>
      </c>
      <c r="O1948" s="1">
        <v>44644.451724537037</v>
      </c>
      <c r="P1948" s="1">
        <v>44644.476886574077</v>
      </c>
      <c r="Q1948">
        <v>2027</v>
      </c>
      <c r="R1948">
        <v>147</v>
      </c>
      <c r="S1948" t="b">
        <v>0</v>
      </c>
      <c r="T1948" t="s">
        <v>86</v>
      </c>
      <c r="U1948" t="b">
        <v>0</v>
      </c>
      <c r="V1948" t="s">
        <v>1986</v>
      </c>
      <c r="W1948" s="1">
        <v>44644.468217592592</v>
      </c>
      <c r="X1948">
        <v>95</v>
      </c>
      <c r="Y1948">
        <v>9</v>
      </c>
      <c r="Z1948">
        <v>0</v>
      </c>
      <c r="AA1948">
        <v>9</v>
      </c>
      <c r="AB1948">
        <v>0</v>
      </c>
      <c r="AC1948">
        <v>3</v>
      </c>
      <c r="AD1948">
        <v>-9</v>
      </c>
      <c r="AE1948">
        <v>0</v>
      </c>
      <c r="AF1948">
        <v>0</v>
      </c>
      <c r="AG1948">
        <v>0</v>
      </c>
      <c r="AH1948" t="s">
        <v>113</v>
      </c>
      <c r="AI1948" s="1">
        <v>44644.476886574077</v>
      </c>
      <c r="AJ1948">
        <v>52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-9</v>
      </c>
      <c r="AQ1948">
        <v>0</v>
      </c>
      <c r="AR1948">
        <v>0</v>
      </c>
      <c r="AS1948">
        <v>0</v>
      </c>
      <c r="AT1948" t="s">
        <v>86</v>
      </c>
      <c r="AU1948" t="s">
        <v>86</v>
      </c>
      <c r="AV1948" t="s">
        <v>86</v>
      </c>
      <c r="AW1948" t="s">
        <v>86</v>
      </c>
      <c r="AX1948" t="s">
        <v>86</v>
      </c>
      <c r="AY1948" t="s">
        <v>86</v>
      </c>
      <c r="AZ1948" t="s">
        <v>86</v>
      </c>
      <c r="BA1948" t="s">
        <v>86</v>
      </c>
      <c r="BB1948" t="s">
        <v>86</v>
      </c>
      <c r="BC1948" t="s">
        <v>86</v>
      </c>
      <c r="BD1948" t="s">
        <v>86</v>
      </c>
      <c r="BE1948" t="s">
        <v>86</v>
      </c>
    </row>
    <row r="1949" spans="1:57" x14ac:dyDescent="0.45">
      <c r="A1949" t="s">
        <v>4163</v>
      </c>
      <c r="B1949" t="s">
        <v>77</v>
      </c>
      <c r="C1949" t="s">
        <v>4164</v>
      </c>
      <c r="D1949" t="s">
        <v>79</v>
      </c>
      <c r="E1949" s="2" t="str">
        <f>HYPERLINK("capsilon://?command=openfolder&amp;siteaddress=FAM.docvelocity-na8.net&amp;folderid=FXCDE5FE51-9FD5-A357-FB16-D672F7932975","FX220310236")</f>
        <v>FX220310236</v>
      </c>
      <c r="F1949" t="s">
        <v>80</v>
      </c>
      <c r="G1949" t="s">
        <v>80</v>
      </c>
      <c r="H1949" t="s">
        <v>81</v>
      </c>
      <c r="I1949" t="s">
        <v>4165</v>
      </c>
      <c r="J1949">
        <v>0</v>
      </c>
      <c r="K1949" t="s">
        <v>83</v>
      </c>
      <c r="L1949" t="s">
        <v>84</v>
      </c>
      <c r="M1949" t="s">
        <v>85</v>
      </c>
      <c r="N1949">
        <v>2</v>
      </c>
      <c r="O1949" s="1">
        <v>44644.455879629626</v>
      </c>
      <c r="P1949" s="1">
        <v>44644.477476851855</v>
      </c>
      <c r="Q1949">
        <v>1716</v>
      </c>
      <c r="R1949">
        <v>150</v>
      </c>
      <c r="S1949" t="b">
        <v>0</v>
      </c>
      <c r="T1949" t="s">
        <v>86</v>
      </c>
      <c r="U1949" t="b">
        <v>0</v>
      </c>
      <c r="V1949" t="s">
        <v>1986</v>
      </c>
      <c r="W1949" s="1">
        <v>44644.469386574077</v>
      </c>
      <c r="X1949">
        <v>100</v>
      </c>
      <c r="Y1949">
        <v>9</v>
      </c>
      <c r="Z1949">
        <v>0</v>
      </c>
      <c r="AA1949">
        <v>9</v>
      </c>
      <c r="AB1949">
        <v>0</v>
      </c>
      <c r="AC1949">
        <v>3</v>
      </c>
      <c r="AD1949">
        <v>-9</v>
      </c>
      <c r="AE1949">
        <v>0</v>
      </c>
      <c r="AF1949">
        <v>0</v>
      </c>
      <c r="AG1949">
        <v>0</v>
      </c>
      <c r="AH1949" t="s">
        <v>113</v>
      </c>
      <c r="AI1949" s="1">
        <v>44644.477476851855</v>
      </c>
      <c r="AJ1949">
        <v>50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-9</v>
      </c>
      <c r="AQ1949">
        <v>0</v>
      </c>
      <c r="AR1949">
        <v>0</v>
      </c>
      <c r="AS1949">
        <v>0</v>
      </c>
      <c r="AT1949" t="s">
        <v>86</v>
      </c>
      <c r="AU1949" t="s">
        <v>86</v>
      </c>
      <c r="AV1949" t="s">
        <v>86</v>
      </c>
      <c r="AW1949" t="s">
        <v>86</v>
      </c>
      <c r="AX1949" t="s">
        <v>86</v>
      </c>
      <c r="AY1949" t="s">
        <v>86</v>
      </c>
      <c r="AZ1949" t="s">
        <v>86</v>
      </c>
      <c r="BA1949" t="s">
        <v>86</v>
      </c>
      <c r="BB1949" t="s">
        <v>86</v>
      </c>
      <c r="BC1949" t="s">
        <v>86</v>
      </c>
      <c r="BD1949" t="s">
        <v>86</v>
      </c>
      <c r="BE1949" t="s">
        <v>86</v>
      </c>
    </row>
    <row r="1950" spans="1:57" x14ac:dyDescent="0.45">
      <c r="A1950" t="s">
        <v>4166</v>
      </c>
      <c r="B1950" t="s">
        <v>77</v>
      </c>
      <c r="C1950" t="s">
        <v>3727</v>
      </c>
      <c r="D1950" t="s">
        <v>79</v>
      </c>
      <c r="E1950" s="2" t="str">
        <f>HYPERLINK("capsilon://?command=openfolder&amp;siteaddress=FAM.docvelocity-na8.net&amp;folderid=FXBD8A4F3B-C2EF-3DBC-D9FE-BFE1410FE4FB","FX22039870")</f>
        <v>FX22039870</v>
      </c>
      <c r="F1950" t="s">
        <v>80</v>
      </c>
      <c r="G1950" t="s">
        <v>80</v>
      </c>
      <c r="H1950" t="s">
        <v>81</v>
      </c>
      <c r="I1950" t="s">
        <v>4167</v>
      </c>
      <c r="J1950">
        <v>0</v>
      </c>
      <c r="K1950" t="s">
        <v>83</v>
      </c>
      <c r="L1950" t="s">
        <v>84</v>
      </c>
      <c r="M1950" t="s">
        <v>85</v>
      </c>
      <c r="N1950">
        <v>2</v>
      </c>
      <c r="O1950" s="1">
        <v>44644.460428240738</v>
      </c>
      <c r="P1950" s="1">
        <v>44644.493935185186</v>
      </c>
      <c r="Q1950">
        <v>2707</v>
      </c>
      <c r="R1950">
        <v>188</v>
      </c>
      <c r="S1950" t="b">
        <v>0</v>
      </c>
      <c r="T1950" t="s">
        <v>86</v>
      </c>
      <c r="U1950" t="b">
        <v>0</v>
      </c>
      <c r="V1950" t="s">
        <v>1986</v>
      </c>
      <c r="W1950" s="1">
        <v>44644.470370370371</v>
      </c>
      <c r="X1950">
        <v>85</v>
      </c>
      <c r="Y1950">
        <v>9</v>
      </c>
      <c r="Z1950">
        <v>0</v>
      </c>
      <c r="AA1950">
        <v>9</v>
      </c>
      <c r="AB1950">
        <v>0</v>
      </c>
      <c r="AC1950">
        <v>3</v>
      </c>
      <c r="AD1950">
        <v>-9</v>
      </c>
      <c r="AE1950">
        <v>0</v>
      </c>
      <c r="AF1950">
        <v>0</v>
      </c>
      <c r="AG1950">
        <v>0</v>
      </c>
      <c r="AH1950" t="s">
        <v>91</v>
      </c>
      <c r="AI1950" s="1">
        <v>44644.493935185186</v>
      </c>
      <c r="AJ1950">
        <v>97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-9</v>
      </c>
      <c r="AQ1950">
        <v>0</v>
      </c>
      <c r="AR1950">
        <v>0</v>
      </c>
      <c r="AS1950">
        <v>0</v>
      </c>
      <c r="AT1950" t="s">
        <v>86</v>
      </c>
      <c r="AU1950" t="s">
        <v>86</v>
      </c>
      <c r="AV1950" t="s">
        <v>86</v>
      </c>
      <c r="AW1950" t="s">
        <v>86</v>
      </c>
      <c r="AX1950" t="s">
        <v>86</v>
      </c>
      <c r="AY1950" t="s">
        <v>86</v>
      </c>
      <c r="AZ1950" t="s">
        <v>86</v>
      </c>
      <c r="BA1950" t="s">
        <v>86</v>
      </c>
      <c r="BB1950" t="s">
        <v>86</v>
      </c>
      <c r="BC1950" t="s">
        <v>86</v>
      </c>
      <c r="BD1950" t="s">
        <v>86</v>
      </c>
      <c r="BE1950" t="s">
        <v>86</v>
      </c>
    </row>
    <row r="1951" spans="1:57" x14ac:dyDescent="0.45">
      <c r="A1951" t="s">
        <v>4168</v>
      </c>
      <c r="B1951" t="s">
        <v>77</v>
      </c>
      <c r="C1951" t="s">
        <v>3755</v>
      </c>
      <c r="D1951" t="s">
        <v>79</v>
      </c>
      <c r="E1951" s="2" t="str">
        <f>HYPERLINK("capsilon://?command=openfolder&amp;siteaddress=FAM.docvelocity-na8.net&amp;folderid=FX32C16380-97F1-D872-280B-0D73C0A0BC8C","FX220310109")</f>
        <v>FX220310109</v>
      </c>
      <c r="F1951" t="s">
        <v>80</v>
      </c>
      <c r="G1951" t="s">
        <v>80</v>
      </c>
      <c r="H1951" t="s">
        <v>81</v>
      </c>
      <c r="I1951" t="s">
        <v>4169</v>
      </c>
      <c r="J1951">
        <v>0</v>
      </c>
      <c r="K1951" t="s">
        <v>83</v>
      </c>
      <c r="L1951" t="s">
        <v>84</v>
      </c>
      <c r="M1951" t="s">
        <v>85</v>
      </c>
      <c r="N1951">
        <v>2</v>
      </c>
      <c r="O1951" s="1">
        <v>44644.469212962962</v>
      </c>
      <c r="P1951" s="1">
        <v>44644.49417824074</v>
      </c>
      <c r="Q1951">
        <v>2018</v>
      </c>
      <c r="R1951">
        <v>139</v>
      </c>
      <c r="S1951" t="b">
        <v>0</v>
      </c>
      <c r="T1951" t="s">
        <v>86</v>
      </c>
      <c r="U1951" t="b">
        <v>0</v>
      </c>
      <c r="V1951" t="s">
        <v>1841</v>
      </c>
      <c r="W1951" s="1">
        <v>44644.47729166667</v>
      </c>
      <c r="X1951">
        <v>36</v>
      </c>
      <c r="Y1951">
        <v>0</v>
      </c>
      <c r="Z1951">
        <v>0</v>
      </c>
      <c r="AA1951">
        <v>0</v>
      </c>
      <c r="AB1951">
        <v>52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91</v>
      </c>
      <c r="AI1951" s="1">
        <v>44644.49417824074</v>
      </c>
      <c r="AJ1951">
        <v>20</v>
      </c>
      <c r="AK1951">
        <v>0</v>
      </c>
      <c r="AL1951">
        <v>0</v>
      </c>
      <c r="AM1951">
        <v>0</v>
      </c>
      <c r="AN1951">
        <v>52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 t="s">
        <v>86</v>
      </c>
      <c r="AU1951" t="s">
        <v>86</v>
      </c>
      <c r="AV1951" t="s">
        <v>86</v>
      </c>
      <c r="AW1951" t="s">
        <v>86</v>
      </c>
      <c r="AX1951" t="s">
        <v>86</v>
      </c>
      <c r="AY1951" t="s">
        <v>86</v>
      </c>
      <c r="AZ1951" t="s">
        <v>86</v>
      </c>
      <c r="BA1951" t="s">
        <v>86</v>
      </c>
      <c r="BB1951" t="s">
        <v>86</v>
      </c>
      <c r="BC1951" t="s">
        <v>86</v>
      </c>
      <c r="BD1951" t="s">
        <v>86</v>
      </c>
      <c r="BE1951" t="s">
        <v>86</v>
      </c>
    </row>
    <row r="1952" spans="1:57" x14ac:dyDescent="0.45">
      <c r="A1952" t="s">
        <v>4170</v>
      </c>
      <c r="B1952" t="s">
        <v>77</v>
      </c>
      <c r="C1952" t="s">
        <v>4171</v>
      </c>
      <c r="D1952" t="s">
        <v>79</v>
      </c>
      <c r="E1952" s="2" t="str">
        <f>HYPERLINK("capsilon://?command=openfolder&amp;siteaddress=FAM.docvelocity-na8.net&amp;folderid=FXB110F21C-B04D-A994-FDDB-9309FF751294","FX220310834")</f>
        <v>FX220310834</v>
      </c>
      <c r="F1952" t="s">
        <v>80</v>
      </c>
      <c r="G1952" t="s">
        <v>80</v>
      </c>
      <c r="H1952" t="s">
        <v>81</v>
      </c>
      <c r="I1952" t="s">
        <v>4172</v>
      </c>
      <c r="J1952">
        <v>182</v>
      </c>
      <c r="K1952" t="s">
        <v>83</v>
      </c>
      <c r="L1952" t="s">
        <v>84</v>
      </c>
      <c r="M1952" t="s">
        <v>85</v>
      </c>
      <c r="N1952">
        <v>1</v>
      </c>
      <c r="O1952" s="1">
        <v>44644.473333333335</v>
      </c>
      <c r="P1952" s="1">
        <v>44644.49763888889</v>
      </c>
      <c r="Q1952">
        <v>1382</v>
      </c>
      <c r="R1952">
        <v>718</v>
      </c>
      <c r="S1952" t="b">
        <v>0</v>
      </c>
      <c r="T1952" t="s">
        <v>86</v>
      </c>
      <c r="U1952" t="b">
        <v>0</v>
      </c>
      <c r="V1952" t="s">
        <v>1982</v>
      </c>
      <c r="W1952" s="1">
        <v>44644.49763888889</v>
      </c>
      <c r="X1952">
        <v>367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182</v>
      </c>
      <c r="AE1952">
        <v>170</v>
      </c>
      <c r="AF1952">
        <v>1</v>
      </c>
      <c r="AG1952">
        <v>5</v>
      </c>
      <c r="AH1952" t="s">
        <v>86</v>
      </c>
      <c r="AI1952" t="s">
        <v>86</v>
      </c>
      <c r="AJ1952" t="s">
        <v>86</v>
      </c>
      <c r="AK1952" t="s">
        <v>86</v>
      </c>
      <c r="AL1952" t="s">
        <v>86</v>
      </c>
      <c r="AM1952" t="s">
        <v>86</v>
      </c>
      <c r="AN1952" t="s">
        <v>86</v>
      </c>
      <c r="AO1952" t="s">
        <v>86</v>
      </c>
      <c r="AP1952" t="s">
        <v>86</v>
      </c>
      <c r="AQ1952" t="s">
        <v>86</v>
      </c>
      <c r="AR1952" t="s">
        <v>86</v>
      </c>
      <c r="AS1952" t="s">
        <v>86</v>
      </c>
      <c r="AT1952" t="s">
        <v>86</v>
      </c>
      <c r="AU1952" t="s">
        <v>86</v>
      </c>
      <c r="AV1952" t="s">
        <v>86</v>
      </c>
      <c r="AW1952" t="s">
        <v>86</v>
      </c>
      <c r="AX1952" t="s">
        <v>86</v>
      </c>
      <c r="AY1952" t="s">
        <v>86</v>
      </c>
      <c r="AZ1952" t="s">
        <v>86</v>
      </c>
      <c r="BA1952" t="s">
        <v>86</v>
      </c>
      <c r="BB1952" t="s">
        <v>86</v>
      </c>
      <c r="BC1952" t="s">
        <v>86</v>
      </c>
      <c r="BD1952" t="s">
        <v>86</v>
      </c>
      <c r="BE1952" t="s">
        <v>86</v>
      </c>
    </row>
    <row r="1953" spans="1:57" x14ac:dyDescent="0.45">
      <c r="A1953" t="s">
        <v>4173</v>
      </c>
      <c r="B1953" t="s">
        <v>77</v>
      </c>
      <c r="C1953" t="s">
        <v>4174</v>
      </c>
      <c r="D1953" t="s">
        <v>79</v>
      </c>
      <c r="E1953" s="2" t="str">
        <f>HYPERLINK("capsilon://?command=openfolder&amp;siteaddress=FAM.docvelocity-na8.net&amp;folderid=FXFA994CCD-CA12-5669-3257-126C321F9E87","FX22039280")</f>
        <v>FX22039280</v>
      </c>
      <c r="F1953" t="s">
        <v>80</v>
      </c>
      <c r="G1953" t="s">
        <v>80</v>
      </c>
      <c r="H1953" t="s">
        <v>81</v>
      </c>
      <c r="I1953" t="s">
        <v>4175</v>
      </c>
      <c r="J1953">
        <v>0</v>
      </c>
      <c r="K1953" t="s">
        <v>83</v>
      </c>
      <c r="L1953" t="s">
        <v>84</v>
      </c>
      <c r="M1953" t="s">
        <v>85</v>
      </c>
      <c r="N1953">
        <v>2</v>
      </c>
      <c r="O1953" s="1">
        <v>44644.473541666666</v>
      </c>
      <c r="P1953" s="1">
        <v>44644.495810185188</v>
      </c>
      <c r="Q1953">
        <v>1554</v>
      </c>
      <c r="R1953">
        <v>370</v>
      </c>
      <c r="S1953" t="b">
        <v>0</v>
      </c>
      <c r="T1953" t="s">
        <v>86</v>
      </c>
      <c r="U1953" t="b">
        <v>0</v>
      </c>
      <c r="V1953" t="s">
        <v>202</v>
      </c>
      <c r="W1953" s="1">
        <v>44644.478680555556</v>
      </c>
      <c r="X1953">
        <v>230</v>
      </c>
      <c r="Y1953">
        <v>15</v>
      </c>
      <c r="Z1953">
        <v>0</v>
      </c>
      <c r="AA1953">
        <v>15</v>
      </c>
      <c r="AB1953">
        <v>0</v>
      </c>
      <c r="AC1953">
        <v>1</v>
      </c>
      <c r="AD1953">
        <v>-15</v>
      </c>
      <c r="AE1953">
        <v>0</v>
      </c>
      <c r="AF1953">
        <v>0</v>
      </c>
      <c r="AG1953">
        <v>0</v>
      </c>
      <c r="AH1953" t="s">
        <v>91</v>
      </c>
      <c r="AI1953" s="1">
        <v>44644.495810185188</v>
      </c>
      <c r="AJ1953">
        <v>140</v>
      </c>
      <c r="AK1953">
        <v>1</v>
      </c>
      <c r="AL1953">
        <v>0</v>
      </c>
      <c r="AM1953">
        <v>1</v>
      </c>
      <c r="AN1953">
        <v>0</v>
      </c>
      <c r="AO1953">
        <v>1</v>
      </c>
      <c r="AP1953">
        <v>-16</v>
      </c>
      <c r="AQ1953">
        <v>0</v>
      </c>
      <c r="AR1953">
        <v>0</v>
      </c>
      <c r="AS1953">
        <v>0</v>
      </c>
      <c r="AT1953" t="s">
        <v>86</v>
      </c>
      <c r="AU1953" t="s">
        <v>86</v>
      </c>
      <c r="AV1953" t="s">
        <v>86</v>
      </c>
      <c r="AW1953" t="s">
        <v>86</v>
      </c>
      <c r="AX1953" t="s">
        <v>86</v>
      </c>
      <c r="AY1953" t="s">
        <v>86</v>
      </c>
      <c r="AZ1953" t="s">
        <v>86</v>
      </c>
      <c r="BA1953" t="s">
        <v>86</v>
      </c>
      <c r="BB1953" t="s">
        <v>86</v>
      </c>
      <c r="BC1953" t="s">
        <v>86</v>
      </c>
      <c r="BD1953" t="s">
        <v>86</v>
      </c>
      <c r="BE1953" t="s">
        <v>86</v>
      </c>
    </row>
    <row r="1954" spans="1:57" x14ac:dyDescent="0.45">
      <c r="A1954" t="s">
        <v>4176</v>
      </c>
      <c r="B1954" t="s">
        <v>77</v>
      </c>
      <c r="C1954" t="s">
        <v>3896</v>
      </c>
      <c r="D1954" t="s">
        <v>79</v>
      </c>
      <c r="E1954" s="2" t="str">
        <f>HYPERLINK("capsilon://?command=openfolder&amp;siteaddress=FAM.docvelocity-na8.net&amp;folderid=FX72D61C82-B251-738C-E24D-844033341D3A","FX220310527")</f>
        <v>FX220310527</v>
      </c>
      <c r="F1954" t="s">
        <v>80</v>
      </c>
      <c r="G1954" t="s">
        <v>80</v>
      </c>
      <c r="H1954" t="s">
        <v>81</v>
      </c>
      <c r="I1954" t="s">
        <v>4177</v>
      </c>
      <c r="J1954">
        <v>0</v>
      </c>
      <c r="K1954" t="s">
        <v>83</v>
      </c>
      <c r="L1954" t="s">
        <v>84</v>
      </c>
      <c r="M1954" t="s">
        <v>85</v>
      </c>
      <c r="N1954">
        <v>2</v>
      </c>
      <c r="O1954" s="1">
        <v>44644.479363425926</v>
      </c>
      <c r="P1954" s="1">
        <v>44644.496898148151</v>
      </c>
      <c r="Q1954">
        <v>1319</v>
      </c>
      <c r="R1954">
        <v>196</v>
      </c>
      <c r="S1954" t="b">
        <v>0</v>
      </c>
      <c r="T1954" t="s">
        <v>86</v>
      </c>
      <c r="U1954" t="b">
        <v>0</v>
      </c>
      <c r="V1954" t="s">
        <v>1780</v>
      </c>
      <c r="W1954" s="1">
        <v>44644.483749999999</v>
      </c>
      <c r="X1954">
        <v>102</v>
      </c>
      <c r="Y1954">
        <v>9</v>
      </c>
      <c r="Z1954">
        <v>0</v>
      </c>
      <c r="AA1954">
        <v>9</v>
      </c>
      <c r="AB1954">
        <v>0</v>
      </c>
      <c r="AC1954">
        <v>1</v>
      </c>
      <c r="AD1954">
        <v>-9</v>
      </c>
      <c r="AE1954">
        <v>0</v>
      </c>
      <c r="AF1954">
        <v>0</v>
      </c>
      <c r="AG1954">
        <v>0</v>
      </c>
      <c r="AH1954" t="s">
        <v>91</v>
      </c>
      <c r="AI1954" s="1">
        <v>44644.496898148151</v>
      </c>
      <c r="AJ1954">
        <v>94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-9</v>
      </c>
      <c r="AQ1954">
        <v>0</v>
      </c>
      <c r="AR1954">
        <v>0</v>
      </c>
      <c r="AS1954">
        <v>0</v>
      </c>
      <c r="AT1954" t="s">
        <v>86</v>
      </c>
      <c r="AU1954" t="s">
        <v>86</v>
      </c>
      <c r="AV1954" t="s">
        <v>86</v>
      </c>
      <c r="AW1954" t="s">
        <v>86</v>
      </c>
      <c r="AX1954" t="s">
        <v>86</v>
      </c>
      <c r="AY1954" t="s">
        <v>86</v>
      </c>
      <c r="AZ1954" t="s">
        <v>86</v>
      </c>
      <c r="BA1954" t="s">
        <v>86</v>
      </c>
      <c r="BB1954" t="s">
        <v>86</v>
      </c>
      <c r="BC1954" t="s">
        <v>86</v>
      </c>
      <c r="BD1954" t="s">
        <v>86</v>
      </c>
      <c r="BE1954" t="s">
        <v>86</v>
      </c>
    </row>
    <row r="1955" spans="1:57" x14ac:dyDescent="0.45">
      <c r="A1955" t="s">
        <v>4178</v>
      </c>
      <c r="B1955" t="s">
        <v>77</v>
      </c>
      <c r="C1955" t="s">
        <v>4179</v>
      </c>
      <c r="D1955" t="s">
        <v>79</v>
      </c>
      <c r="E1955" s="2" t="str">
        <f>HYPERLINK("capsilon://?command=openfolder&amp;siteaddress=FAM.docvelocity-na8.net&amp;folderid=FX9EC0952C-D863-1E38-516F-E8F828B33378","FX22039429")</f>
        <v>FX22039429</v>
      </c>
      <c r="F1955" t="s">
        <v>80</v>
      </c>
      <c r="G1955" t="s">
        <v>80</v>
      </c>
      <c r="H1955" t="s">
        <v>81</v>
      </c>
      <c r="I1955" t="s">
        <v>4180</v>
      </c>
      <c r="J1955">
        <v>413</v>
      </c>
      <c r="K1955" t="s">
        <v>83</v>
      </c>
      <c r="L1955" t="s">
        <v>84</v>
      </c>
      <c r="M1955" t="s">
        <v>85</v>
      </c>
      <c r="N1955">
        <v>1</v>
      </c>
      <c r="O1955" s="1">
        <v>44644.485381944447</v>
      </c>
      <c r="P1955" s="1">
        <v>44644.501192129632</v>
      </c>
      <c r="Q1955">
        <v>537</v>
      </c>
      <c r="R1955">
        <v>829</v>
      </c>
      <c r="S1955" t="b">
        <v>0</v>
      </c>
      <c r="T1955" t="s">
        <v>86</v>
      </c>
      <c r="U1955" t="b">
        <v>0</v>
      </c>
      <c r="V1955" t="s">
        <v>815</v>
      </c>
      <c r="W1955" s="1">
        <v>44644.501192129632</v>
      </c>
      <c r="X1955">
        <v>554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413</v>
      </c>
      <c r="AE1955">
        <v>374</v>
      </c>
      <c r="AF1955">
        <v>0</v>
      </c>
      <c r="AG1955">
        <v>12</v>
      </c>
      <c r="AH1955" t="s">
        <v>86</v>
      </c>
      <c r="AI1955" t="s">
        <v>86</v>
      </c>
      <c r="AJ1955" t="s">
        <v>86</v>
      </c>
      <c r="AK1955" t="s">
        <v>86</v>
      </c>
      <c r="AL1955" t="s">
        <v>86</v>
      </c>
      <c r="AM1955" t="s">
        <v>86</v>
      </c>
      <c r="AN1955" t="s">
        <v>86</v>
      </c>
      <c r="AO1955" t="s">
        <v>86</v>
      </c>
      <c r="AP1955" t="s">
        <v>86</v>
      </c>
      <c r="AQ1955" t="s">
        <v>86</v>
      </c>
      <c r="AR1955" t="s">
        <v>86</v>
      </c>
      <c r="AS1955" t="s">
        <v>86</v>
      </c>
      <c r="AT1955" t="s">
        <v>86</v>
      </c>
      <c r="AU1955" t="s">
        <v>86</v>
      </c>
      <c r="AV1955" t="s">
        <v>86</v>
      </c>
      <c r="AW1955" t="s">
        <v>86</v>
      </c>
      <c r="AX1955" t="s">
        <v>86</v>
      </c>
      <c r="AY1955" t="s">
        <v>86</v>
      </c>
      <c r="AZ1955" t="s">
        <v>86</v>
      </c>
      <c r="BA1955" t="s">
        <v>86</v>
      </c>
      <c r="BB1955" t="s">
        <v>86</v>
      </c>
      <c r="BC1955" t="s">
        <v>86</v>
      </c>
      <c r="BD1955" t="s">
        <v>86</v>
      </c>
      <c r="BE1955" t="s">
        <v>86</v>
      </c>
    </row>
    <row r="1956" spans="1:57" x14ac:dyDescent="0.45">
      <c r="A1956" t="s">
        <v>4181</v>
      </c>
      <c r="B1956" t="s">
        <v>77</v>
      </c>
      <c r="C1956" t="s">
        <v>4171</v>
      </c>
      <c r="D1956" t="s">
        <v>79</v>
      </c>
      <c r="E1956" s="2" t="str">
        <f>HYPERLINK("capsilon://?command=openfolder&amp;siteaddress=FAM.docvelocity-na8.net&amp;folderid=FXB110F21C-B04D-A994-FDDB-9309FF751294","FX220310834")</f>
        <v>FX220310834</v>
      </c>
      <c r="F1956" t="s">
        <v>80</v>
      </c>
      <c r="G1956" t="s">
        <v>80</v>
      </c>
      <c r="H1956" t="s">
        <v>81</v>
      </c>
      <c r="I1956" t="s">
        <v>4172</v>
      </c>
      <c r="J1956">
        <v>230</v>
      </c>
      <c r="K1956" t="s">
        <v>83</v>
      </c>
      <c r="L1956" t="s">
        <v>84</v>
      </c>
      <c r="M1956" t="s">
        <v>85</v>
      </c>
      <c r="N1956">
        <v>2</v>
      </c>
      <c r="O1956" s="1">
        <v>44644.498749999999</v>
      </c>
      <c r="P1956" s="1">
        <v>44644.560115740744</v>
      </c>
      <c r="Q1956">
        <v>4364</v>
      </c>
      <c r="R1956">
        <v>938</v>
      </c>
      <c r="S1956" t="b">
        <v>0</v>
      </c>
      <c r="T1956" t="s">
        <v>86</v>
      </c>
      <c r="U1956" t="b">
        <v>1</v>
      </c>
      <c r="V1956" t="s">
        <v>1900</v>
      </c>
      <c r="W1956" s="1">
        <v>44644.507476851853</v>
      </c>
      <c r="X1956">
        <v>752</v>
      </c>
      <c r="Y1956">
        <v>208</v>
      </c>
      <c r="Z1956">
        <v>0</v>
      </c>
      <c r="AA1956">
        <v>208</v>
      </c>
      <c r="AB1956">
        <v>0</v>
      </c>
      <c r="AC1956">
        <v>4</v>
      </c>
      <c r="AD1956">
        <v>22</v>
      </c>
      <c r="AE1956">
        <v>0</v>
      </c>
      <c r="AF1956">
        <v>0</v>
      </c>
      <c r="AG1956">
        <v>0</v>
      </c>
      <c r="AH1956" t="s">
        <v>122</v>
      </c>
      <c r="AI1956" s="1">
        <v>44644.560115740744</v>
      </c>
      <c r="AJ1956">
        <v>175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22</v>
      </c>
      <c r="AQ1956">
        <v>0</v>
      </c>
      <c r="AR1956">
        <v>0</v>
      </c>
      <c r="AS1956">
        <v>0</v>
      </c>
      <c r="AT1956" t="s">
        <v>86</v>
      </c>
      <c r="AU1956" t="s">
        <v>86</v>
      </c>
      <c r="AV1956" t="s">
        <v>86</v>
      </c>
      <c r="AW1956" t="s">
        <v>86</v>
      </c>
      <c r="AX1956" t="s">
        <v>86</v>
      </c>
      <c r="AY1956" t="s">
        <v>86</v>
      </c>
      <c r="AZ1956" t="s">
        <v>86</v>
      </c>
      <c r="BA1956" t="s">
        <v>86</v>
      </c>
      <c r="BB1956" t="s">
        <v>86</v>
      </c>
      <c r="BC1956" t="s">
        <v>86</v>
      </c>
      <c r="BD1956" t="s">
        <v>86</v>
      </c>
      <c r="BE1956" t="s">
        <v>86</v>
      </c>
    </row>
    <row r="1957" spans="1:57" x14ac:dyDescent="0.45">
      <c r="A1957" t="s">
        <v>4182</v>
      </c>
      <c r="B1957" t="s">
        <v>77</v>
      </c>
      <c r="C1957" t="s">
        <v>4179</v>
      </c>
      <c r="D1957" t="s">
        <v>79</v>
      </c>
      <c r="E1957" s="2" t="str">
        <f>HYPERLINK("capsilon://?command=openfolder&amp;siteaddress=FAM.docvelocity-na8.net&amp;folderid=FX9EC0952C-D863-1E38-516F-E8F828B33378","FX22039429")</f>
        <v>FX22039429</v>
      </c>
      <c r="F1957" t="s">
        <v>80</v>
      </c>
      <c r="G1957" t="s">
        <v>80</v>
      </c>
      <c r="H1957" t="s">
        <v>81</v>
      </c>
      <c r="I1957" t="s">
        <v>4180</v>
      </c>
      <c r="J1957">
        <v>565</v>
      </c>
      <c r="K1957" t="s">
        <v>83</v>
      </c>
      <c r="L1957" t="s">
        <v>84</v>
      </c>
      <c r="M1957" t="s">
        <v>85</v>
      </c>
      <c r="N1957">
        <v>2</v>
      </c>
      <c r="O1957" s="1">
        <v>44644.502141203702</v>
      </c>
      <c r="P1957" s="1">
        <v>44644.612800925926</v>
      </c>
      <c r="Q1957">
        <v>4081</v>
      </c>
      <c r="R1957">
        <v>5480</v>
      </c>
      <c r="S1957" t="b">
        <v>0</v>
      </c>
      <c r="T1957" t="s">
        <v>86</v>
      </c>
      <c r="U1957" t="b">
        <v>1</v>
      </c>
      <c r="V1957" t="s">
        <v>1797</v>
      </c>
      <c r="W1957" s="1">
        <v>44644.54215277778</v>
      </c>
      <c r="X1957">
        <v>3407</v>
      </c>
      <c r="Y1957">
        <v>436</v>
      </c>
      <c r="Z1957">
        <v>0</v>
      </c>
      <c r="AA1957">
        <v>436</v>
      </c>
      <c r="AB1957">
        <v>21</v>
      </c>
      <c r="AC1957">
        <v>188</v>
      </c>
      <c r="AD1957">
        <v>129</v>
      </c>
      <c r="AE1957">
        <v>0</v>
      </c>
      <c r="AF1957">
        <v>0</v>
      </c>
      <c r="AG1957">
        <v>0</v>
      </c>
      <c r="AH1957" t="s">
        <v>207</v>
      </c>
      <c r="AI1957" s="1">
        <v>44644.612800925926</v>
      </c>
      <c r="AJ1957">
        <v>489</v>
      </c>
      <c r="AK1957">
        <v>0</v>
      </c>
      <c r="AL1957">
        <v>0</v>
      </c>
      <c r="AM1957">
        <v>0</v>
      </c>
      <c r="AN1957">
        <v>21</v>
      </c>
      <c r="AO1957">
        <v>0</v>
      </c>
      <c r="AP1957">
        <v>129</v>
      </c>
      <c r="AQ1957">
        <v>0</v>
      </c>
      <c r="AR1957">
        <v>0</v>
      </c>
      <c r="AS1957">
        <v>0</v>
      </c>
      <c r="AT1957" t="s">
        <v>86</v>
      </c>
      <c r="AU1957" t="s">
        <v>86</v>
      </c>
      <c r="AV1957" t="s">
        <v>86</v>
      </c>
      <c r="AW1957" t="s">
        <v>86</v>
      </c>
      <c r="AX1957" t="s">
        <v>86</v>
      </c>
      <c r="AY1957" t="s">
        <v>86</v>
      </c>
      <c r="AZ1957" t="s">
        <v>86</v>
      </c>
      <c r="BA1957" t="s">
        <v>86</v>
      </c>
      <c r="BB1957" t="s">
        <v>86</v>
      </c>
      <c r="BC1957" t="s">
        <v>86</v>
      </c>
      <c r="BD1957" t="s">
        <v>86</v>
      </c>
      <c r="BE1957" t="s">
        <v>86</v>
      </c>
    </row>
    <row r="1958" spans="1:57" x14ac:dyDescent="0.45">
      <c r="A1958" t="s">
        <v>4183</v>
      </c>
      <c r="B1958" t="s">
        <v>77</v>
      </c>
      <c r="C1958" t="s">
        <v>3755</v>
      </c>
      <c r="D1958" t="s">
        <v>79</v>
      </c>
      <c r="E1958" s="2" t="str">
        <f>HYPERLINK("capsilon://?command=openfolder&amp;siteaddress=FAM.docvelocity-na8.net&amp;folderid=FX32C16380-97F1-D872-280B-0D73C0A0BC8C","FX220310109")</f>
        <v>FX220310109</v>
      </c>
      <c r="F1958" t="s">
        <v>80</v>
      </c>
      <c r="G1958" t="s">
        <v>80</v>
      </c>
      <c r="H1958" t="s">
        <v>81</v>
      </c>
      <c r="I1958" t="s">
        <v>4184</v>
      </c>
      <c r="J1958">
        <v>0</v>
      </c>
      <c r="K1958" t="s">
        <v>83</v>
      </c>
      <c r="L1958" t="s">
        <v>84</v>
      </c>
      <c r="M1958" t="s">
        <v>85</v>
      </c>
      <c r="N1958">
        <v>2</v>
      </c>
      <c r="O1958" s="1">
        <v>44644.505937499998</v>
      </c>
      <c r="P1958" s="1">
        <v>44644.560810185183</v>
      </c>
      <c r="Q1958">
        <v>4633</v>
      </c>
      <c r="R1958">
        <v>108</v>
      </c>
      <c r="S1958" t="b">
        <v>0</v>
      </c>
      <c r="T1958" t="s">
        <v>86</v>
      </c>
      <c r="U1958" t="b">
        <v>0</v>
      </c>
      <c r="V1958" t="s">
        <v>1982</v>
      </c>
      <c r="W1958" s="1">
        <v>44644.507141203707</v>
      </c>
      <c r="X1958">
        <v>72</v>
      </c>
      <c r="Y1958">
        <v>0</v>
      </c>
      <c r="Z1958">
        <v>0</v>
      </c>
      <c r="AA1958">
        <v>0</v>
      </c>
      <c r="AB1958">
        <v>52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122</v>
      </c>
      <c r="AI1958" s="1">
        <v>44644.560810185183</v>
      </c>
      <c r="AJ1958">
        <v>18</v>
      </c>
      <c r="AK1958">
        <v>0</v>
      </c>
      <c r="AL1958">
        <v>0</v>
      </c>
      <c r="AM1958">
        <v>0</v>
      </c>
      <c r="AN1958">
        <v>52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 t="s">
        <v>86</v>
      </c>
      <c r="AU1958" t="s">
        <v>86</v>
      </c>
      <c r="AV1958" t="s">
        <v>86</v>
      </c>
      <c r="AW1958" t="s">
        <v>86</v>
      </c>
      <c r="AX1958" t="s">
        <v>86</v>
      </c>
      <c r="AY1958" t="s">
        <v>86</v>
      </c>
      <c r="AZ1958" t="s">
        <v>86</v>
      </c>
      <c r="BA1958" t="s">
        <v>86</v>
      </c>
      <c r="BB1958" t="s">
        <v>86</v>
      </c>
      <c r="BC1958" t="s">
        <v>86</v>
      </c>
      <c r="BD1958" t="s">
        <v>86</v>
      </c>
      <c r="BE1958" t="s">
        <v>86</v>
      </c>
    </row>
    <row r="1959" spans="1:57" x14ac:dyDescent="0.45">
      <c r="A1959" t="s">
        <v>4185</v>
      </c>
      <c r="B1959" t="s">
        <v>77</v>
      </c>
      <c r="C1959" t="s">
        <v>4186</v>
      </c>
      <c r="D1959" t="s">
        <v>79</v>
      </c>
      <c r="E1959" s="2" t="str">
        <f>HYPERLINK("capsilon://?command=openfolder&amp;siteaddress=FAM.docvelocity-na8.net&amp;folderid=FX10D52CC0-6B72-9F3D-D2B9-19FAEF8FFECE","FX220310564")</f>
        <v>FX220310564</v>
      </c>
      <c r="F1959" t="s">
        <v>80</v>
      </c>
      <c r="G1959" t="s">
        <v>80</v>
      </c>
      <c r="H1959" t="s">
        <v>81</v>
      </c>
      <c r="I1959" t="s">
        <v>4187</v>
      </c>
      <c r="J1959">
        <v>78</v>
      </c>
      <c r="K1959" t="s">
        <v>83</v>
      </c>
      <c r="L1959" t="s">
        <v>84</v>
      </c>
      <c r="M1959" t="s">
        <v>85</v>
      </c>
      <c r="N1959">
        <v>2</v>
      </c>
      <c r="O1959" s="1">
        <v>44644.521087962959</v>
      </c>
      <c r="P1959" s="1">
        <v>44644.563333333332</v>
      </c>
      <c r="Q1959">
        <v>3094</v>
      </c>
      <c r="R1959">
        <v>556</v>
      </c>
      <c r="S1959" t="b">
        <v>0</v>
      </c>
      <c r="T1959" t="s">
        <v>86</v>
      </c>
      <c r="U1959" t="b">
        <v>0</v>
      </c>
      <c r="V1959" t="s">
        <v>1816</v>
      </c>
      <c r="W1959" s="1">
        <v>44644.525069444448</v>
      </c>
      <c r="X1959">
        <v>339</v>
      </c>
      <c r="Y1959">
        <v>66</v>
      </c>
      <c r="Z1959">
        <v>0</v>
      </c>
      <c r="AA1959">
        <v>66</v>
      </c>
      <c r="AB1959">
        <v>0</v>
      </c>
      <c r="AC1959">
        <v>2</v>
      </c>
      <c r="AD1959">
        <v>12</v>
      </c>
      <c r="AE1959">
        <v>0</v>
      </c>
      <c r="AF1959">
        <v>0</v>
      </c>
      <c r="AG1959">
        <v>0</v>
      </c>
      <c r="AH1959" t="s">
        <v>122</v>
      </c>
      <c r="AI1959" s="1">
        <v>44644.563333333332</v>
      </c>
      <c r="AJ1959">
        <v>217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12</v>
      </c>
      <c r="AQ1959">
        <v>0</v>
      </c>
      <c r="AR1959">
        <v>0</v>
      </c>
      <c r="AS1959">
        <v>0</v>
      </c>
      <c r="AT1959" t="s">
        <v>86</v>
      </c>
      <c r="AU1959" t="s">
        <v>86</v>
      </c>
      <c r="AV1959" t="s">
        <v>86</v>
      </c>
      <c r="AW1959" t="s">
        <v>86</v>
      </c>
      <c r="AX1959" t="s">
        <v>86</v>
      </c>
      <c r="AY1959" t="s">
        <v>86</v>
      </c>
      <c r="AZ1959" t="s">
        <v>86</v>
      </c>
      <c r="BA1959" t="s">
        <v>86</v>
      </c>
      <c r="BB1959" t="s">
        <v>86</v>
      </c>
      <c r="BC1959" t="s">
        <v>86</v>
      </c>
      <c r="BD1959" t="s">
        <v>86</v>
      </c>
      <c r="BE1959" t="s">
        <v>86</v>
      </c>
    </row>
    <row r="1960" spans="1:57" x14ac:dyDescent="0.45">
      <c r="A1960" t="s">
        <v>4188</v>
      </c>
      <c r="B1960" t="s">
        <v>77</v>
      </c>
      <c r="C1960" t="s">
        <v>4189</v>
      </c>
      <c r="D1960" t="s">
        <v>79</v>
      </c>
      <c r="E1960" s="2" t="str">
        <f>HYPERLINK("capsilon://?command=openfolder&amp;siteaddress=FAM.docvelocity-na8.net&amp;folderid=FX7F14C507-EDAF-B697-7EA9-64BD00A639D8","FX220310553")</f>
        <v>FX220310553</v>
      </c>
      <c r="F1960" t="s">
        <v>80</v>
      </c>
      <c r="G1960" t="s">
        <v>80</v>
      </c>
      <c r="H1960" t="s">
        <v>81</v>
      </c>
      <c r="I1960" t="s">
        <v>4190</v>
      </c>
      <c r="J1960">
        <v>160</v>
      </c>
      <c r="K1960" t="s">
        <v>83</v>
      </c>
      <c r="L1960" t="s">
        <v>84</v>
      </c>
      <c r="M1960" t="s">
        <v>85</v>
      </c>
      <c r="N1960">
        <v>1</v>
      </c>
      <c r="O1960" s="1">
        <v>44644.534282407411</v>
      </c>
      <c r="P1960" s="1">
        <v>44644.547384259262</v>
      </c>
      <c r="Q1960">
        <v>454</v>
      </c>
      <c r="R1960">
        <v>678</v>
      </c>
      <c r="S1960" t="b">
        <v>0</v>
      </c>
      <c r="T1960" t="s">
        <v>86</v>
      </c>
      <c r="U1960" t="b">
        <v>0</v>
      </c>
      <c r="V1960" t="s">
        <v>815</v>
      </c>
      <c r="W1960" s="1">
        <v>44644.547384259262</v>
      </c>
      <c r="X1960">
        <v>462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160</v>
      </c>
      <c r="AE1960">
        <v>147</v>
      </c>
      <c r="AF1960">
        <v>0</v>
      </c>
      <c r="AG1960">
        <v>8</v>
      </c>
      <c r="AH1960" t="s">
        <v>86</v>
      </c>
      <c r="AI1960" t="s">
        <v>86</v>
      </c>
      <c r="AJ1960" t="s">
        <v>86</v>
      </c>
      <c r="AK1960" t="s">
        <v>86</v>
      </c>
      <c r="AL1960" t="s">
        <v>86</v>
      </c>
      <c r="AM1960" t="s">
        <v>86</v>
      </c>
      <c r="AN1960" t="s">
        <v>86</v>
      </c>
      <c r="AO1960" t="s">
        <v>86</v>
      </c>
      <c r="AP1960" t="s">
        <v>86</v>
      </c>
      <c r="AQ1960" t="s">
        <v>86</v>
      </c>
      <c r="AR1960" t="s">
        <v>86</v>
      </c>
      <c r="AS1960" t="s">
        <v>86</v>
      </c>
      <c r="AT1960" t="s">
        <v>86</v>
      </c>
      <c r="AU1960" t="s">
        <v>86</v>
      </c>
      <c r="AV1960" t="s">
        <v>86</v>
      </c>
      <c r="AW1960" t="s">
        <v>86</v>
      </c>
      <c r="AX1960" t="s">
        <v>86</v>
      </c>
      <c r="AY1960" t="s">
        <v>86</v>
      </c>
      <c r="AZ1960" t="s">
        <v>86</v>
      </c>
      <c r="BA1960" t="s">
        <v>86</v>
      </c>
      <c r="BB1960" t="s">
        <v>86</v>
      </c>
      <c r="BC1960" t="s">
        <v>86</v>
      </c>
      <c r="BD1960" t="s">
        <v>86</v>
      </c>
      <c r="BE1960" t="s">
        <v>86</v>
      </c>
    </row>
    <row r="1961" spans="1:57" x14ac:dyDescent="0.45">
      <c r="A1961" t="s">
        <v>4191</v>
      </c>
      <c r="B1961" t="s">
        <v>77</v>
      </c>
      <c r="C1961" t="s">
        <v>4139</v>
      </c>
      <c r="D1961" t="s">
        <v>79</v>
      </c>
      <c r="E1961" s="2" t="str">
        <f>HYPERLINK("capsilon://?command=openfolder&amp;siteaddress=FAM.docvelocity-na8.net&amp;folderid=FXB55CDBE0-681A-840E-3B25-36F7E6E6605B","FX220310432")</f>
        <v>FX220310432</v>
      </c>
      <c r="F1961" t="s">
        <v>80</v>
      </c>
      <c r="G1961" t="s">
        <v>80</v>
      </c>
      <c r="H1961" t="s">
        <v>81</v>
      </c>
      <c r="I1961" t="s">
        <v>4192</v>
      </c>
      <c r="J1961">
        <v>0</v>
      </c>
      <c r="K1961" t="s">
        <v>83</v>
      </c>
      <c r="L1961" t="s">
        <v>84</v>
      </c>
      <c r="M1961" t="s">
        <v>85</v>
      </c>
      <c r="N1961">
        <v>2</v>
      </c>
      <c r="O1961" s="1">
        <v>44644.538530092592</v>
      </c>
      <c r="P1961" s="1">
        <v>44644.585185185184</v>
      </c>
      <c r="Q1961">
        <v>3630</v>
      </c>
      <c r="R1961">
        <v>401</v>
      </c>
      <c r="S1961" t="b">
        <v>0</v>
      </c>
      <c r="T1961" t="s">
        <v>86</v>
      </c>
      <c r="U1961" t="b">
        <v>0</v>
      </c>
      <c r="V1961" t="s">
        <v>3652</v>
      </c>
      <c r="W1961" s="1">
        <v>44644.540300925924</v>
      </c>
      <c r="X1961">
        <v>151</v>
      </c>
      <c r="Y1961">
        <v>9</v>
      </c>
      <c r="Z1961">
        <v>0</v>
      </c>
      <c r="AA1961">
        <v>9</v>
      </c>
      <c r="AB1961">
        <v>0</v>
      </c>
      <c r="AC1961">
        <v>1</v>
      </c>
      <c r="AD1961">
        <v>-9</v>
      </c>
      <c r="AE1961">
        <v>0</v>
      </c>
      <c r="AF1961">
        <v>0</v>
      </c>
      <c r="AG1961">
        <v>0</v>
      </c>
      <c r="AH1961" t="s">
        <v>91</v>
      </c>
      <c r="AI1961" s="1">
        <v>44644.585185185184</v>
      </c>
      <c r="AJ1961">
        <v>104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-9</v>
      </c>
      <c r="AQ1961">
        <v>0</v>
      </c>
      <c r="AR1961">
        <v>0</v>
      </c>
      <c r="AS1961">
        <v>0</v>
      </c>
      <c r="AT1961" t="s">
        <v>86</v>
      </c>
      <c r="AU1961" t="s">
        <v>86</v>
      </c>
      <c r="AV1961" t="s">
        <v>86</v>
      </c>
      <c r="AW1961" t="s">
        <v>86</v>
      </c>
      <c r="AX1961" t="s">
        <v>86</v>
      </c>
      <c r="AY1961" t="s">
        <v>86</v>
      </c>
      <c r="AZ1961" t="s">
        <v>86</v>
      </c>
      <c r="BA1961" t="s">
        <v>86</v>
      </c>
      <c r="BB1961" t="s">
        <v>86</v>
      </c>
      <c r="BC1961" t="s">
        <v>86</v>
      </c>
      <c r="BD1961" t="s">
        <v>86</v>
      </c>
      <c r="BE1961" t="s">
        <v>86</v>
      </c>
    </row>
    <row r="1962" spans="1:57" x14ac:dyDescent="0.45">
      <c r="A1962" t="s">
        <v>4193</v>
      </c>
      <c r="B1962" t="s">
        <v>77</v>
      </c>
      <c r="C1962" t="s">
        <v>4194</v>
      </c>
      <c r="D1962" t="s">
        <v>79</v>
      </c>
      <c r="E1962" s="2" t="str">
        <f>HYPERLINK("capsilon://?command=openfolder&amp;siteaddress=FAM.docvelocity-na8.net&amp;folderid=FX82C9F6B3-E264-A686-4376-2EEFFA99F4F0","FX220310796")</f>
        <v>FX220310796</v>
      </c>
      <c r="F1962" t="s">
        <v>80</v>
      </c>
      <c r="G1962" t="s">
        <v>80</v>
      </c>
      <c r="H1962" t="s">
        <v>81</v>
      </c>
      <c r="I1962" t="s">
        <v>4195</v>
      </c>
      <c r="J1962">
        <v>253</v>
      </c>
      <c r="K1962" t="s">
        <v>83</v>
      </c>
      <c r="L1962" t="s">
        <v>84</v>
      </c>
      <c r="M1962" t="s">
        <v>85</v>
      </c>
      <c r="N1962">
        <v>1</v>
      </c>
      <c r="O1962" s="1">
        <v>44644.542881944442</v>
      </c>
      <c r="P1962" s="1">
        <v>44644.549895833334</v>
      </c>
      <c r="Q1962">
        <v>209</v>
      </c>
      <c r="R1962">
        <v>397</v>
      </c>
      <c r="S1962" t="b">
        <v>0</v>
      </c>
      <c r="T1962" t="s">
        <v>86</v>
      </c>
      <c r="U1962" t="b">
        <v>0</v>
      </c>
      <c r="V1962" t="s">
        <v>815</v>
      </c>
      <c r="W1962" s="1">
        <v>44644.549895833334</v>
      </c>
      <c r="X1962">
        <v>216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253</v>
      </c>
      <c r="AE1962">
        <v>241</v>
      </c>
      <c r="AF1962">
        <v>0</v>
      </c>
      <c r="AG1962">
        <v>6</v>
      </c>
      <c r="AH1962" t="s">
        <v>86</v>
      </c>
      <c r="AI1962" t="s">
        <v>86</v>
      </c>
      <c r="AJ1962" t="s">
        <v>86</v>
      </c>
      <c r="AK1962" t="s">
        <v>86</v>
      </c>
      <c r="AL1962" t="s">
        <v>86</v>
      </c>
      <c r="AM1962" t="s">
        <v>86</v>
      </c>
      <c r="AN1962" t="s">
        <v>86</v>
      </c>
      <c r="AO1962" t="s">
        <v>86</v>
      </c>
      <c r="AP1962" t="s">
        <v>86</v>
      </c>
      <c r="AQ1962" t="s">
        <v>86</v>
      </c>
      <c r="AR1962" t="s">
        <v>86</v>
      </c>
      <c r="AS1962" t="s">
        <v>86</v>
      </c>
      <c r="AT1962" t="s">
        <v>86</v>
      </c>
      <c r="AU1962" t="s">
        <v>86</v>
      </c>
      <c r="AV1962" t="s">
        <v>86</v>
      </c>
      <c r="AW1962" t="s">
        <v>86</v>
      </c>
      <c r="AX1962" t="s">
        <v>86</v>
      </c>
      <c r="AY1962" t="s">
        <v>86</v>
      </c>
      <c r="AZ1962" t="s">
        <v>86</v>
      </c>
      <c r="BA1962" t="s">
        <v>86</v>
      </c>
      <c r="BB1962" t="s">
        <v>86</v>
      </c>
      <c r="BC1962" t="s">
        <v>86</v>
      </c>
      <c r="BD1962" t="s">
        <v>86</v>
      </c>
      <c r="BE1962" t="s">
        <v>86</v>
      </c>
    </row>
    <row r="1963" spans="1:57" x14ac:dyDescent="0.45">
      <c r="A1963" t="s">
        <v>4196</v>
      </c>
      <c r="B1963" t="s">
        <v>77</v>
      </c>
      <c r="C1963" t="s">
        <v>4197</v>
      </c>
      <c r="D1963" t="s">
        <v>79</v>
      </c>
      <c r="E1963" s="2" t="str">
        <f>HYPERLINK("capsilon://?command=openfolder&amp;siteaddress=FAM.docvelocity-na8.net&amp;folderid=FX6321B54F-3CF7-D58F-896F-58D6F7F237F7","FX22039391")</f>
        <v>FX22039391</v>
      </c>
      <c r="F1963" t="s">
        <v>80</v>
      </c>
      <c r="G1963" t="s">
        <v>80</v>
      </c>
      <c r="H1963" t="s">
        <v>81</v>
      </c>
      <c r="I1963" t="s">
        <v>4198</v>
      </c>
      <c r="J1963">
        <v>311</v>
      </c>
      <c r="K1963" t="s">
        <v>83</v>
      </c>
      <c r="L1963" t="s">
        <v>84</v>
      </c>
      <c r="M1963" t="s">
        <v>85</v>
      </c>
      <c r="N1963">
        <v>1</v>
      </c>
      <c r="O1963" s="1">
        <v>44644.546168981484</v>
      </c>
      <c r="P1963" s="1">
        <v>44644.558217592596</v>
      </c>
      <c r="Q1963">
        <v>112</v>
      </c>
      <c r="R1963">
        <v>929</v>
      </c>
      <c r="S1963" t="b">
        <v>0</v>
      </c>
      <c r="T1963" t="s">
        <v>86</v>
      </c>
      <c r="U1963" t="b">
        <v>0</v>
      </c>
      <c r="V1963" t="s">
        <v>815</v>
      </c>
      <c r="W1963" s="1">
        <v>44644.558217592596</v>
      </c>
      <c r="X1963">
        <v>718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311</v>
      </c>
      <c r="AE1963">
        <v>275</v>
      </c>
      <c r="AF1963">
        <v>1</v>
      </c>
      <c r="AG1963">
        <v>14</v>
      </c>
      <c r="AH1963" t="s">
        <v>86</v>
      </c>
      <c r="AI1963" t="s">
        <v>86</v>
      </c>
      <c r="AJ1963" t="s">
        <v>86</v>
      </c>
      <c r="AK1963" t="s">
        <v>86</v>
      </c>
      <c r="AL1963" t="s">
        <v>86</v>
      </c>
      <c r="AM1963" t="s">
        <v>86</v>
      </c>
      <c r="AN1963" t="s">
        <v>86</v>
      </c>
      <c r="AO1963" t="s">
        <v>86</v>
      </c>
      <c r="AP1963" t="s">
        <v>86</v>
      </c>
      <c r="AQ1963" t="s">
        <v>86</v>
      </c>
      <c r="AR1963" t="s">
        <v>86</v>
      </c>
      <c r="AS1963" t="s">
        <v>86</v>
      </c>
      <c r="AT1963" t="s">
        <v>86</v>
      </c>
      <c r="AU1963" t="s">
        <v>86</v>
      </c>
      <c r="AV1963" t="s">
        <v>86</v>
      </c>
      <c r="AW1963" t="s">
        <v>86</v>
      </c>
      <c r="AX1963" t="s">
        <v>86</v>
      </c>
      <c r="AY1963" t="s">
        <v>86</v>
      </c>
      <c r="AZ1963" t="s">
        <v>86</v>
      </c>
      <c r="BA1963" t="s">
        <v>86</v>
      </c>
      <c r="BB1963" t="s">
        <v>86</v>
      </c>
      <c r="BC1963" t="s">
        <v>86</v>
      </c>
      <c r="BD1963" t="s">
        <v>86</v>
      </c>
      <c r="BE1963" t="s">
        <v>86</v>
      </c>
    </row>
    <row r="1964" spans="1:57" x14ac:dyDescent="0.45">
      <c r="A1964" t="s">
        <v>4199</v>
      </c>
      <c r="B1964" t="s">
        <v>77</v>
      </c>
      <c r="C1964" t="s">
        <v>4189</v>
      </c>
      <c r="D1964" t="s">
        <v>79</v>
      </c>
      <c r="E1964" s="2" t="str">
        <f>HYPERLINK("capsilon://?command=openfolder&amp;siteaddress=FAM.docvelocity-na8.net&amp;folderid=FX7F14C507-EDAF-B697-7EA9-64BD00A639D8","FX220310553")</f>
        <v>FX220310553</v>
      </c>
      <c r="F1964" t="s">
        <v>80</v>
      </c>
      <c r="G1964" t="s">
        <v>80</v>
      </c>
      <c r="H1964" t="s">
        <v>81</v>
      </c>
      <c r="I1964" t="s">
        <v>4190</v>
      </c>
      <c r="J1964">
        <v>284</v>
      </c>
      <c r="K1964" t="s">
        <v>83</v>
      </c>
      <c r="L1964" t="s">
        <v>84</v>
      </c>
      <c r="M1964" t="s">
        <v>85</v>
      </c>
      <c r="N1964">
        <v>2</v>
      </c>
      <c r="O1964" s="1">
        <v>44644.548206018517</v>
      </c>
      <c r="P1964" s="1">
        <v>44644.579201388886</v>
      </c>
      <c r="Q1964">
        <v>840</v>
      </c>
      <c r="R1964">
        <v>1838</v>
      </c>
      <c r="S1964" t="b">
        <v>0</v>
      </c>
      <c r="T1964" t="s">
        <v>86</v>
      </c>
      <c r="U1964" t="b">
        <v>1</v>
      </c>
      <c r="V1964" t="s">
        <v>1900</v>
      </c>
      <c r="W1964" s="1">
        <v>44644.563379629632</v>
      </c>
      <c r="X1964">
        <v>1292</v>
      </c>
      <c r="Y1964">
        <v>190</v>
      </c>
      <c r="Z1964">
        <v>0</v>
      </c>
      <c r="AA1964">
        <v>190</v>
      </c>
      <c r="AB1964">
        <v>54</v>
      </c>
      <c r="AC1964">
        <v>53</v>
      </c>
      <c r="AD1964">
        <v>94</v>
      </c>
      <c r="AE1964">
        <v>0</v>
      </c>
      <c r="AF1964">
        <v>0</v>
      </c>
      <c r="AG1964">
        <v>0</v>
      </c>
      <c r="AH1964" t="s">
        <v>122</v>
      </c>
      <c r="AI1964" s="1">
        <v>44644.579201388886</v>
      </c>
      <c r="AJ1964">
        <v>440</v>
      </c>
      <c r="AK1964">
        <v>4</v>
      </c>
      <c r="AL1964">
        <v>0</v>
      </c>
      <c r="AM1964">
        <v>4</v>
      </c>
      <c r="AN1964">
        <v>54</v>
      </c>
      <c r="AO1964">
        <v>2</v>
      </c>
      <c r="AP1964">
        <v>90</v>
      </c>
      <c r="AQ1964">
        <v>0</v>
      </c>
      <c r="AR1964">
        <v>0</v>
      </c>
      <c r="AS1964">
        <v>0</v>
      </c>
      <c r="AT1964" t="s">
        <v>86</v>
      </c>
      <c r="AU1964" t="s">
        <v>86</v>
      </c>
      <c r="AV1964" t="s">
        <v>86</v>
      </c>
      <c r="AW1964" t="s">
        <v>86</v>
      </c>
      <c r="AX1964" t="s">
        <v>86</v>
      </c>
      <c r="AY1964" t="s">
        <v>86</v>
      </c>
      <c r="AZ1964" t="s">
        <v>86</v>
      </c>
      <c r="BA1964" t="s">
        <v>86</v>
      </c>
      <c r="BB1964" t="s">
        <v>86</v>
      </c>
      <c r="BC1964" t="s">
        <v>86</v>
      </c>
      <c r="BD1964" t="s">
        <v>86</v>
      </c>
      <c r="BE1964" t="s">
        <v>86</v>
      </c>
    </row>
    <row r="1965" spans="1:57" x14ac:dyDescent="0.45">
      <c r="A1965" t="s">
        <v>4200</v>
      </c>
      <c r="B1965" t="s">
        <v>77</v>
      </c>
      <c r="C1965" t="s">
        <v>4194</v>
      </c>
      <c r="D1965" t="s">
        <v>79</v>
      </c>
      <c r="E1965" s="2" t="str">
        <f>HYPERLINK("capsilon://?command=openfolder&amp;siteaddress=FAM.docvelocity-na8.net&amp;folderid=FX82C9F6B3-E264-A686-4376-2EEFFA99F4F0","FX220310796")</f>
        <v>FX220310796</v>
      </c>
      <c r="F1965" t="s">
        <v>80</v>
      </c>
      <c r="G1965" t="s">
        <v>80</v>
      </c>
      <c r="H1965" t="s">
        <v>81</v>
      </c>
      <c r="I1965" t="s">
        <v>4195</v>
      </c>
      <c r="J1965">
        <v>353</v>
      </c>
      <c r="K1965" t="s">
        <v>83</v>
      </c>
      <c r="L1965" t="s">
        <v>84</v>
      </c>
      <c r="M1965" t="s">
        <v>85</v>
      </c>
      <c r="N1965">
        <v>2</v>
      </c>
      <c r="O1965" s="1">
        <v>44644.550798611112</v>
      </c>
      <c r="P1965" s="1">
        <v>44644.584502314814</v>
      </c>
      <c r="Q1965">
        <v>1314</v>
      </c>
      <c r="R1965">
        <v>1598</v>
      </c>
      <c r="S1965" t="b">
        <v>0</v>
      </c>
      <c r="T1965" t="s">
        <v>86</v>
      </c>
      <c r="U1965" t="b">
        <v>1</v>
      </c>
      <c r="V1965" t="s">
        <v>1797</v>
      </c>
      <c r="W1965" s="1">
        <v>44644.564050925925</v>
      </c>
      <c r="X1965">
        <v>1141</v>
      </c>
      <c r="Y1965">
        <v>319</v>
      </c>
      <c r="Z1965">
        <v>0</v>
      </c>
      <c r="AA1965">
        <v>319</v>
      </c>
      <c r="AB1965">
        <v>0</v>
      </c>
      <c r="AC1965">
        <v>26</v>
      </c>
      <c r="AD1965">
        <v>34</v>
      </c>
      <c r="AE1965">
        <v>0</v>
      </c>
      <c r="AF1965">
        <v>0</v>
      </c>
      <c r="AG1965">
        <v>0</v>
      </c>
      <c r="AH1965" t="s">
        <v>122</v>
      </c>
      <c r="AI1965" s="1">
        <v>44644.584502314814</v>
      </c>
      <c r="AJ1965">
        <v>457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34</v>
      </c>
      <c r="AQ1965">
        <v>0</v>
      </c>
      <c r="AR1965">
        <v>0</v>
      </c>
      <c r="AS1965">
        <v>0</v>
      </c>
      <c r="AT1965" t="s">
        <v>86</v>
      </c>
      <c r="AU1965" t="s">
        <v>86</v>
      </c>
      <c r="AV1965" t="s">
        <v>86</v>
      </c>
      <c r="AW1965" t="s">
        <v>86</v>
      </c>
      <c r="AX1965" t="s">
        <v>86</v>
      </c>
      <c r="AY1965" t="s">
        <v>86</v>
      </c>
      <c r="AZ1965" t="s">
        <v>86</v>
      </c>
      <c r="BA1965" t="s">
        <v>86</v>
      </c>
      <c r="BB1965" t="s">
        <v>86</v>
      </c>
      <c r="BC1965" t="s">
        <v>86</v>
      </c>
      <c r="BD1965" t="s">
        <v>86</v>
      </c>
      <c r="BE1965" t="s">
        <v>86</v>
      </c>
    </row>
    <row r="1966" spans="1:57" x14ac:dyDescent="0.45">
      <c r="A1966" t="s">
        <v>4201</v>
      </c>
      <c r="B1966" t="s">
        <v>77</v>
      </c>
      <c r="C1966" t="s">
        <v>4202</v>
      </c>
      <c r="D1966" t="s">
        <v>79</v>
      </c>
      <c r="E1966" s="2" t="str">
        <f>HYPERLINK("capsilon://?command=openfolder&amp;siteaddress=FAM.docvelocity-na8.net&amp;folderid=FX1FEDDEB0-EB5C-ACF8-D3CF-ED815F0D63CC","FX220310317")</f>
        <v>FX220310317</v>
      </c>
      <c r="F1966" t="s">
        <v>80</v>
      </c>
      <c r="G1966" t="s">
        <v>80</v>
      </c>
      <c r="H1966" t="s">
        <v>81</v>
      </c>
      <c r="I1966" t="s">
        <v>4203</v>
      </c>
      <c r="J1966">
        <v>99</v>
      </c>
      <c r="K1966" t="s">
        <v>83</v>
      </c>
      <c r="L1966" t="s">
        <v>84</v>
      </c>
      <c r="M1966" t="s">
        <v>85</v>
      </c>
      <c r="N1966">
        <v>2</v>
      </c>
      <c r="O1966" s="1">
        <v>44644.552951388891</v>
      </c>
      <c r="P1966" s="1">
        <v>44644.585682870369</v>
      </c>
      <c r="Q1966">
        <v>2235</v>
      </c>
      <c r="R1966">
        <v>593</v>
      </c>
      <c r="S1966" t="b">
        <v>0</v>
      </c>
      <c r="T1966" t="s">
        <v>86</v>
      </c>
      <c r="U1966" t="b">
        <v>0</v>
      </c>
      <c r="V1966" t="s">
        <v>2088</v>
      </c>
      <c r="W1966" s="1">
        <v>44644.558715277781</v>
      </c>
      <c r="X1966">
        <v>492</v>
      </c>
      <c r="Y1966">
        <v>84</v>
      </c>
      <c r="Z1966">
        <v>0</v>
      </c>
      <c r="AA1966">
        <v>84</v>
      </c>
      <c r="AB1966">
        <v>0</v>
      </c>
      <c r="AC1966">
        <v>33</v>
      </c>
      <c r="AD1966">
        <v>15</v>
      </c>
      <c r="AE1966">
        <v>0</v>
      </c>
      <c r="AF1966">
        <v>0</v>
      </c>
      <c r="AG1966">
        <v>0</v>
      </c>
      <c r="AH1966" t="s">
        <v>122</v>
      </c>
      <c r="AI1966" s="1">
        <v>44644.585682870369</v>
      </c>
      <c r="AJ1966">
        <v>101</v>
      </c>
      <c r="AK1966">
        <v>2</v>
      </c>
      <c r="AL1966">
        <v>0</v>
      </c>
      <c r="AM1966">
        <v>2</v>
      </c>
      <c r="AN1966">
        <v>0</v>
      </c>
      <c r="AO1966">
        <v>1</v>
      </c>
      <c r="AP1966">
        <v>13</v>
      </c>
      <c r="AQ1966">
        <v>0</v>
      </c>
      <c r="AR1966">
        <v>0</v>
      </c>
      <c r="AS1966">
        <v>0</v>
      </c>
      <c r="AT1966" t="s">
        <v>86</v>
      </c>
      <c r="AU1966" t="s">
        <v>86</v>
      </c>
      <c r="AV1966" t="s">
        <v>86</v>
      </c>
      <c r="AW1966" t="s">
        <v>86</v>
      </c>
      <c r="AX1966" t="s">
        <v>86</v>
      </c>
      <c r="AY1966" t="s">
        <v>86</v>
      </c>
      <c r="AZ1966" t="s">
        <v>86</v>
      </c>
      <c r="BA1966" t="s">
        <v>86</v>
      </c>
      <c r="BB1966" t="s">
        <v>86</v>
      </c>
      <c r="BC1966" t="s">
        <v>86</v>
      </c>
      <c r="BD1966" t="s">
        <v>86</v>
      </c>
      <c r="BE1966" t="s">
        <v>86</v>
      </c>
    </row>
    <row r="1967" spans="1:57" x14ac:dyDescent="0.45">
      <c r="A1967" t="s">
        <v>4204</v>
      </c>
      <c r="B1967" t="s">
        <v>77</v>
      </c>
      <c r="C1967" t="s">
        <v>4202</v>
      </c>
      <c r="D1967" t="s">
        <v>79</v>
      </c>
      <c r="E1967" s="2" t="str">
        <f>HYPERLINK("capsilon://?command=openfolder&amp;siteaddress=FAM.docvelocity-na8.net&amp;folderid=FX1FEDDEB0-EB5C-ACF8-D3CF-ED815F0D63CC","FX220310317")</f>
        <v>FX220310317</v>
      </c>
      <c r="F1967" t="s">
        <v>80</v>
      </c>
      <c r="G1967" t="s">
        <v>80</v>
      </c>
      <c r="H1967" t="s">
        <v>81</v>
      </c>
      <c r="I1967" t="s">
        <v>4205</v>
      </c>
      <c r="J1967">
        <v>114</v>
      </c>
      <c r="K1967" t="s">
        <v>83</v>
      </c>
      <c r="L1967" t="s">
        <v>84</v>
      </c>
      <c r="M1967" t="s">
        <v>85</v>
      </c>
      <c r="N1967">
        <v>2</v>
      </c>
      <c r="O1967" s="1">
        <v>44644.553622685184</v>
      </c>
      <c r="P1967" s="1">
        <v>44644.591851851852</v>
      </c>
      <c r="Q1967">
        <v>2333</v>
      </c>
      <c r="R1967">
        <v>970</v>
      </c>
      <c r="S1967" t="b">
        <v>0</v>
      </c>
      <c r="T1967" t="s">
        <v>86</v>
      </c>
      <c r="U1967" t="b">
        <v>0</v>
      </c>
      <c r="V1967" t="s">
        <v>1816</v>
      </c>
      <c r="W1967" s="1">
        <v>44644.558252314811</v>
      </c>
      <c r="X1967">
        <v>395</v>
      </c>
      <c r="Y1967">
        <v>79</v>
      </c>
      <c r="Z1967">
        <v>0</v>
      </c>
      <c r="AA1967">
        <v>79</v>
      </c>
      <c r="AB1967">
        <v>0</v>
      </c>
      <c r="AC1967">
        <v>18</v>
      </c>
      <c r="AD1967">
        <v>35</v>
      </c>
      <c r="AE1967">
        <v>0</v>
      </c>
      <c r="AF1967">
        <v>0</v>
      </c>
      <c r="AG1967">
        <v>0</v>
      </c>
      <c r="AH1967" t="s">
        <v>91</v>
      </c>
      <c r="AI1967" s="1">
        <v>44644.591851851852</v>
      </c>
      <c r="AJ1967">
        <v>575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35</v>
      </c>
      <c r="AQ1967">
        <v>0</v>
      </c>
      <c r="AR1967">
        <v>0</v>
      </c>
      <c r="AS1967">
        <v>0</v>
      </c>
      <c r="AT1967" t="s">
        <v>86</v>
      </c>
      <c r="AU1967" t="s">
        <v>86</v>
      </c>
      <c r="AV1967" t="s">
        <v>86</v>
      </c>
      <c r="AW1967" t="s">
        <v>86</v>
      </c>
      <c r="AX1967" t="s">
        <v>86</v>
      </c>
      <c r="AY1967" t="s">
        <v>86</v>
      </c>
      <c r="AZ1967" t="s">
        <v>86</v>
      </c>
      <c r="BA1967" t="s">
        <v>86</v>
      </c>
      <c r="BB1967" t="s">
        <v>86</v>
      </c>
      <c r="BC1967" t="s">
        <v>86</v>
      </c>
      <c r="BD1967" t="s">
        <v>86</v>
      </c>
      <c r="BE1967" t="s">
        <v>86</v>
      </c>
    </row>
    <row r="1968" spans="1:57" x14ac:dyDescent="0.45">
      <c r="A1968" t="s">
        <v>4206</v>
      </c>
      <c r="B1968" t="s">
        <v>77</v>
      </c>
      <c r="C1968" t="s">
        <v>4202</v>
      </c>
      <c r="D1968" t="s">
        <v>79</v>
      </c>
      <c r="E1968" s="2" t="str">
        <f>HYPERLINK("capsilon://?command=openfolder&amp;siteaddress=FAM.docvelocity-na8.net&amp;folderid=FX1FEDDEB0-EB5C-ACF8-D3CF-ED815F0D63CC","FX220310317")</f>
        <v>FX220310317</v>
      </c>
      <c r="F1968" t="s">
        <v>80</v>
      </c>
      <c r="G1968" t="s">
        <v>80</v>
      </c>
      <c r="H1968" t="s">
        <v>81</v>
      </c>
      <c r="I1968" t="s">
        <v>4207</v>
      </c>
      <c r="J1968">
        <v>28</v>
      </c>
      <c r="K1968" t="s">
        <v>83</v>
      </c>
      <c r="L1968" t="s">
        <v>84</v>
      </c>
      <c r="M1968" t="s">
        <v>85</v>
      </c>
      <c r="N1968">
        <v>2</v>
      </c>
      <c r="O1968" s="1">
        <v>44644.553738425922</v>
      </c>
      <c r="P1968" s="1">
        <v>44644.586053240739</v>
      </c>
      <c r="Q1968">
        <v>2292</v>
      </c>
      <c r="R1968">
        <v>500</v>
      </c>
      <c r="S1968" t="b">
        <v>0</v>
      </c>
      <c r="T1968" t="s">
        <v>86</v>
      </c>
      <c r="U1968" t="b">
        <v>0</v>
      </c>
      <c r="V1968" t="s">
        <v>2086</v>
      </c>
      <c r="W1968" s="1">
        <v>44644.559201388889</v>
      </c>
      <c r="X1968">
        <v>469</v>
      </c>
      <c r="Y1968">
        <v>21</v>
      </c>
      <c r="Z1968">
        <v>0</v>
      </c>
      <c r="AA1968">
        <v>21</v>
      </c>
      <c r="AB1968">
        <v>0</v>
      </c>
      <c r="AC1968">
        <v>1</v>
      </c>
      <c r="AD1968">
        <v>7</v>
      </c>
      <c r="AE1968">
        <v>0</v>
      </c>
      <c r="AF1968">
        <v>0</v>
      </c>
      <c r="AG1968">
        <v>0</v>
      </c>
      <c r="AH1968" t="s">
        <v>122</v>
      </c>
      <c r="AI1968" s="1">
        <v>44644.586053240739</v>
      </c>
      <c r="AJ1968">
        <v>31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7</v>
      </c>
      <c r="AQ1968">
        <v>0</v>
      </c>
      <c r="AR1968">
        <v>0</v>
      </c>
      <c r="AS1968">
        <v>0</v>
      </c>
      <c r="AT1968" t="s">
        <v>86</v>
      </c>
      <c r="AU1968" t="s">
        <v>86</v>
      </c>
      <c r="AV1968" t="s">
        <v>86</v>
      </c>
      <c r="AW1968" t="s">
        <v>86</v>
      </c>
      <c r="AX1968" t="s">
        <v>86</v>
      </c>
      <c r="AY1968" t="s">
        <v>86</v>
      </c>
      <c r="AZ1968" t="s">
        <v>86</v>
      </c>
      <c r="BA1968" t="s">
        <v>86</v>
      </c>
      <c r="BB1968" t="s">
        <v>86</v>
      </c>
      <c r="BC1968" t="s">
        <v>86</v>
      </c>
      <c r="BD1968" t="s">
        <v>86</v>
      </c>
      <c r="BE1968" t="s">
        <v>86</v>
      </c>
    </row>
    <row r="1969" spans="1:57" x14ac:dyDescent="0.45">
      <c r="A1969" t="s">
        <v>4208</v>
      </c>
      <c r="B1969" t="s">
        <v>77</v>
      </c>
      <c r="C1969" t="s">
        <v>3877</v>
      </c>
      <c r="D1969" t="s">
        <v>79</v>
      </c>
      <c r="E1969" s="2" t="str">
        <f>HYPERLINK("capsilon://?command=openfolder&amp;siteaddress=FAM.docvelocity-na8.net&amp;folderid=FX3ED6CD61-2F2F-F80E-E95A-A0575E5C80A3","FX22039828")</f>
        <v>FX22039828</v>
      </c>
      <c r="F1969" t="s">
        <v>80</v>
      </c>
      <c r="G1969" t="s">
        <v>80</v>
      </c>
      <c r="H1969" t="s">
        <v>81</v>
      </c>
      <c r="I1969" t="s">
        <v>4209</v>
      </c>
      <c r="J1969">
        <v>0</v>
      </c>
      <c r="K1969" t="s">
        <v>83</v>
      </c>
      <c r="L1969" t="s">
        <v>84</v>
      </c>
      <c r="M1969" t="s">
        <v>85</v>
      </c>
      <c r="N1969">
        <v>2</v>
      </c>
      <c r="O1969" s="1">
        <v>44644.553796296299</v>
      </c>
      <c r="P1969" s="1">
        <v>44644.586770833332</v>
      </c>
      <c r="Q1969">
        <v>2501</v>
      </c>
      <c r="R1969">
        <v>348</v>
      </c>
      <c r="S1969" t="b">
        <v>0</v>
      </c>
      <c r="T1969" t="s">
        <v>86</v>
      </c>
      <c r="U1969" t="b">
        <v>0</v>
      </c>
      <c r="V1969" t="s">
        <v>2108</v>
      </c>
      <c r="W1969" s="1">
        <v>44644.557800925926</v>
      </c>
      <c r="X1969">
        <v>286</v>
      </c>
      <c r="Y1969">
        <v>9</v>
      </c>
      <c r="Z1969">
        <v>0</v>
      </c>
      <c r="AA1969">
        <v>9</v>
      </c>
      <c r="AB1969">
        <v>0</v>
      </c>
      <c r="AC1969">
        <v>1</v>
      </c>
      <c r="AD1969">
        <v>-9</v>
      </c>
      <c r="AE1969">
        <v>0</v>
      </c>
      <c r="AF1969">
        <v>0</v>
      </c>
      <c r="AG1969">
        <v>0</v>
      </c>
      <c r="AH1969" t="s">
        <v>122</v>
      </c>
      <c r="AI1969" s="1">
        <v>44644.586770833332</v>
      </c>
      <c r="AJ1969">
        <v>62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-9</v>
      </c>
      <c r="AQ1969">
        <v>0</v>
      </c>
      <c r="AR1969">
        <v>0</v>
      </c>
      <c r="AS1969">
        <v>0</v>
      </c>
      <c r="AT1969" t="s">
        <v>86</v>
      </c>
      <c r="AU1969" t="s">
        <v>86</v>
      </c>
      <c r="AV1969" t="s">
        <v>86</v>
      </c>
      <c r="AW1969" t="s">
        <v>86</v>
      </c>
      <c r="AX1969" t="s">
        <v>86</v>
      </c>
      <c r="AY1969" t="s">
        <v>86</v>
      </c>
      <c r="AZ1969" t="s">
        <v>86</v>
      </c>
      <c r="BA1969" t="s">
        <v>86</v>
      </c>
      <c r="BB1969" t="s">
        <v>86</v>
      </c>
      <c r="BC1969" t="s">
        <v>86</v>
      </c>
      <c r="BD1969" t="s">
        <v>86</v>
      </c>
      <c r="BE1969" t="s">
        <v>86</v>
      </c>
    </row>
    <row r="1970" spans="1:57" x14ac:dyDescent="0.45">
      <c r="A1970" t="s">
        <v>4210</v>
      </c>
      <c r="B1970" t="s">
        <v>77</v>
      </c>
      <c r="C1970" t="s">
        <v>4202</v>
      </c>
      <c r="D1970" t="s">
        <v>79</v>
      </c>
      <c r="E1970" s="2" t="str">
        <f t="shared" ref="E1970:E1978" si="47">HYPERLINK("capsilon://?command=openfolder&amp;siteaddress=FAM.docvelocity-na8.net&amp;folderid=FX1FEDDEB0-EB5C-ACF8-D3CF-ED815F0D63CC","FX220310317")</f>
        <v>FX220310317</v>
      </c>
      <c r="F1970" t="s">
        <v>80</v>
      </c>
      <c r="G1970" t="s">
        <v>80</v>
      </c>
      <c r="H1970" t="s">
        <v>81</v>
      </c>
      <c r="I1970" t="s">
        <v>4211</v>
      </c>
      <c r="J1970">
        <v>99</v>
      </c>
      <c r="K1970" t="s">
        <v>83</v>
      </c>
      <c r="L1970" t="s">
        <v>84</v>
      </c>
      <c r="M1970" t="s">
        <v>85</v>
      </c>
      <c r="N1970">
        <v>2</v>
      </c>
      <c r="O1970" s="1">
        <v>44644.553842592592</v>
      </c>
      <c r="P1970" s="1">
        <v>44644.587766203702</v>
      </c>
      <c r="Q1970">
        <v>2567</v>
      </c>
      <c r="R1970">
        <v>364</v>
      </c>
      <c r="S1970" t="b">
        <v>0</v>
      </c>
      <c r="T1970" t="s">
        <v>86</v>
      </c>
      <c r="U1970" t="b">
        <v>0</v>
      </c>
      <c r="V1970" t="s">
        <v>2088</v>
      </c>
      <c r="W1970" s="1">
        <v>44644.56144675926</v>
      </c>
      <c r="X1970">
        <v>235</v>
      </c>
      <c r="Y1970">
        <v>84</v>
      </c>
      <c r="Z1970">
        <v>0</v>
      </c>
      <c r="AA1970">
        <v>84</v>
      </c>
      <c r="AB1970">
        <v>0</v>
      </c>
      <c r="AC1970">
        <v>30</v>
      </c>
      <c r="AD1970">
        <v>15</v>
      </c>
      <c r="AE1970">
        <v>0</v>
      </c>
      <c r="AF1970">
        <v>0</v>
      </c>
      <c r="AG1970">
        <v>0</v>
      </c>
      <c r="AH1970" t="s">
        <v>122</v>
      </c>
      <c r="AI1970" s="1">
        <v>44644.587766203702</v>
      </c>
      <c r="AJ1970">
        <v>85</v>
      </c>
      <c r="AK1970">
        <v>1</v>
      </c>
      <c r="AL1970">
        <v>0</v>
      </c>
      <c r="AM1970">
        <v>1</v>
      </c>
      <c r="AN1970">
        <v>0</v>
      </c>
      <c r="AO1970">
        <v>1</v>
      </c>
      <c r="AP1970">
        <v>14</v>
      </c>
      <c r="AQ1970">
        <v>0</v>
      </c>
      <c r="AR1970">
        <v>0</v>
      </c>
      <c r="AS1970">
        <v>0</v>
      </c>
      <c r="AT1970" t="s">
        <v>86</v>
      </c>
      <c r="AU1970" t="s">
        <v>86</v>
      </c>
      <c r="AV1970" t="s">
        <v>86</v>
      </c>
      <c r="AW1970" t="s">
        <v>86</v>
      </c>
      <c r="AX1970" t="s">
        <v>86</v>
      </c>
      <c r="AY1970" t="s">
        <v>86</v>
      </c>
      <c r="AZ1970" t="s">
        <v>86</v>
      </c>
      <c r="BA1970" t="s">
        <v>86</v>
      </c>
      <c r="BB1970" t="s">
        <v>86</v>
      </c>
      <c r="BC1970" t="s">
        <v>86</v>
      </c>
      <c r="BD1970" t="s">
        <v>86</v>
      </c>
      <c r="BE1970" t="s">
        <v>86</v>
      </c>
    </row>
    <row r="1971" spans="1:57" x14ac:dyDescent="0.45">
      <c r="A1971" t="s">
        <v>4212</v>
      </c>
      <c r="B1971" t="s">
        <v>77</v>
      </c>
      <c r="C1971" t="s">
        <v>4202</v>
      </c>
      <c r="D1971" t="s">
        <v>79</v>
      </c>
      <c r="E1971" s="2" t="str">
        <f t="shared" si="47"/>
        <v>FX220310317</v>
      </c>
      <c r="F1971" t="s">
        <v>80</v>
      </c>
      <c r="G1971" t="s">
        <v>80</v>
      </c>
      <c r="H1971" t="s">
        <v>81</v>
      </c>
      <c r="I1971" t="s">
        <v>4213</v>
      </c>
      <c r="J1971">
        <v>114</v>
      </c>
      <c r="K1971" t="s">
        <v>83</v>
      </c>
      <c r="L1971" t="s">
        <v>84</v>
      </c>
      <c r="M1971" t="s">
        <v>85</v>
      </c>
      <c r="N1971">
        <v>2</v>
      </c>
      <c r="O1971" s="1">
        <v>44644.554143518515</v>
      </c>
      <c r="P1971" s="1">
        <v>44644.588599537034</v>
      </c>
      <c r="Q1971">
        <v>2714</v>
      </c>
      <c r="R1971">
        <v>263</v>
      </c>
      <c r="S1971" t="b">
        <v>0</v>
      </c>
      <c r="T1971" t="s">
        <v>86</v>
      </c>
      <c r="U1971" t="b">
        <v>0</v>
      </c>
      <c r="V1971" t="s">
        <v>1816</v>
      </c>
      <c r="W1971" s="1">
        <v>44644.560474537036</v>
      </c>
      <c r="X1971">
        <v>192</v>
      </c>
      <c r="Y1971">
        <v>79</v>
      </c>
      <c r="Z1971">
        <v>0</v>
      </c>
      <c r="AA1971">
        <v>79</v>
      </c>
      <c r="AB1971">
        <v>0</v>
      </c>
      <c r="AC1971">
        <v>18</v>
      </c>
      <c r="AD1971">
        <v>35</v>
      </c>
      <c r="AE1971">
        <v>0</v>
      </c>
      <c r="AF1971">
        <v>0</v>
      </c>
      <c r="AG1971">
        <v>0</v>
      </c>
      <c r="AH1971" t="s">
        <v>122</v>
      </c>
      <c r="AI1971" s="1">
        <v>44644.588599537034</v>
      </c>
      <c r="AJ1971">
        <v>71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35</v>
      </c>
      <c r="AQ1971">
        <v>0</v>
      </c>
      <c r="AR1971">
        <v>0</v>
      </c>
      <c r="AS1971">
        <v>0</v>
      </c>
      <c r="AT1971" t="s">
        <v>86</v>
      </c>
      <c r="AU1971" t="s">
        <v>86</v>
      </c>
      <c r="AV1971" t="s">
        <v>86</v>
      </c>
      <c r="AW1971" t="s">
        <v>86</v>
      </c>
      <c r="AX1971" t="s">
        <v>86</v>
      </c>
      <c r="AY1971" t="s">
        <v>86</v>
      </c>
      <c r="AZ1971" t="s">
        <v>86</v>
      </c>
      <c r="BA1971" t="s">
        <v>86</v>
      </c>
      <c r="BB1971" t="s">
        <v>86</v>
      </c>
      <c r="BC1971" t="s">
        <v>86</v>
      </c>
      <c r="BD1971" t="s">
        <v>86</v>
      </c>
      <c r="BE1971" t="s">
        <v>86</v>
      </c>
    </row>
    <row r="1972" spans="1:57" x14ac:dyDescent="0.45">
      <c r="A1972" t="s">
        <v>4214</v>
      </c>
      <c r="B1972" t="s">
        <v>77</v>
      </c>
      <c r="C1972" t="s">
        <v>4202</v>
      </c>
      <c r="D1972" t="s">
        <v>79</v>
      </c>
      <c r="E1972" s="2" t="str">
        <f t="shared" si="47"/>
        <v>FX220310317</v>
      </c>
      <c r="F1972" t="s">
        <v>80</v>
      </c>
      <c r="G1972" t="s">
        <v>80</v>
      </c>
      <c r="H1972" t="s">
        <v>81</v>
      </c>
      <c r="I1972" t="s">
        <v>4215</v>
      </c>
      <c r="J1972">
        <v>28</v>
      </c>
      <c r="K1972" t="s">
        <v>83</v>
      </c>
      <c r="L1972" t="s">
        <v>84</v>
      </c>
      <c r="M1972" t="s">
        <v>85</v>
      </c>
      <c r="N1972">
        <v>2</v>
      </c>
      <c r="O1972" s="1">
        <v>44644.554305555554</v>
      </c>
      <c r="P1972" s="1">
        <v>44644.588958333334</v>
      </c>
      <c r="Q1972">
        <v>2832</v>
      </c>
      <c r="R1972">
        <v>162</v>
      </c>
      <c r="S1972" t="b">
        <v>0</v>
      </c>
      <c r="T1972" t="s">
        <v>86</v>
      </c>
      <c r="U1972" t="b">
        <v>0</v>
      </c>
      <c r="V1972" t="s">
        <v>815</v>
      </c>
      <c r="W1972" s="1">
        <v>44644.559965277775</v>
      </c>
      <c r="X1972">
        <v>131</v>
      </c>
      <c r="Y1972">
        <v>21</v>
      </c>
      <c r="Z1972">
        <v>0</v>
      </c>
      <c r="AA1972">
        <v>21</v>
      </c>
      <c r="AB1972">
        <v>0</v>
      </c>
      <c r="AC1972">
        <v>1</v>
      </c>
      <c r="AD1972">
        <v>7</v>
      </c>
      <c r="AE1972">
        <v>0</v>
      </c>
      <c r="AF1972">
        <v>0</v>
      </c>
      <c r="AG1972">
        <v>0</v>
      </c>
      <c r="AH1972" t="s">
        <v>122</v>
      </c>
      <c r="AI1972" s="1">
        <v>44644.588958333334</v>
      </c>
      <c r="AJ1972">
        <v>31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7</v>
      </c>
      <c r="AQ1972">
        <v>0</v>
      </c>
      <c r="AR1972">
        <v>0</v>
      </c>
      <c r="AS1972">
        <v>0</v>
      </c>
      <c r="AT1972" t="s">
        <v>86</v>
      </c>
      <c r="AU1972" t="s">
        <v>86</v>
      </c>
      <c r="AV1972" t="s">
        <v>86</v>
      </c>
      <c r="AW1972" t="s">
        <v>86</v>
      </c>
      <c r="AX1972" t="s">
        <v>86</v>
      </c>
      <c r="AY1972" t="s">
        <v>86</v>
      </c>
      <c r="AZ1972" t="s">
        <v>86</v>
      </c>
      <c r="BA1972" t="s">
        <v>86</v>
      </c>
      <c r="BB1972" t="s">
        <v>86</v>
      </c>
      <c r="BC1972" t="s">
        <v>86</v>
      </c>
      <c r="BD1972" t="s">
        <v>86</v>
      </c>
      <c r="BE1972" t="s">
        <v>86</v>
      </c>
    </row>
    <row r="1973" spans="1:57" x14ac:dyDescent="0.45">
      <c r="A1973" t="s">
        <v>4216</v>
      </c>
      <c r="B1973" t="s">
        <v>77</v>
      </c>
      <c r="C1973" t="s">
        <v>4202</v>
      </c>
      <c r="D1973" t="s">
        <v>79</v>
      </c>
      <c r="E1973" s="2" t="str">
        <f t="shared" si="47"/>
        <v>FX220310317</v>
      </c>
      <c r="F1973" t="s">
        <v>80</v>
      </c>
      <c r="G1973" t="s">
        <v>80</v>
      </c>
      <c r="H1973" t="s">
        <v>81</v>
      </c>
      <c r="I1973" t="s">
        <v>4217</v>
      </c>
      <c r="J1973">
        <v>99</v>
      </c>
      <c r="K1973" t="s">
        <v>83</v>
      </c>
      <c r="L1973" t="s">
        <v>84</v>
      </c>
      <c r="M1973" t="s">
        <v>85</v>
      </c>
      <c r="N1973">
        <v>2</v>
      </c>
      <c r="O1973" s="1">
        <v>44644.554768518516</v>
      </c>
      <c r="P1973" s="1">
        <v>44644.58997685185</v>
      </c>
      <c r="Q1973">
        <v>1323</v>
      </c>
      <c r="R1973">
        <v>1719</v>
      </c>
      <c r="S1973" t="b">
        <v>0</v>
      </c>
      <c r="T1973" t="s">
        <v>86</v>
      </c>
      <c r="U1973" t="b">
        <v>0</v>
      </c>
      <c r="V1973" t="s">
        <v>2086</v>
      </c>
      <c r="W1973" s="1">
        <v>44644.577951388892</v>
      </c>
      <c r="X1973">
        <v>1619</v>
      </c>
      <c r="Y1973">
        <v>89</v>
      </c>
      <c r="Z1973">
        <v>0</v>
      </c>
      <c r="AA1973">
        <v>89</v>
      </c>
      <c r="AB1973">
        <v>0</v>
      </c>
      <c r="AC1973">
        <v>54</v>
      </c>
      <c r="AD1973">
        <v>10</v>
      </c>
      <c r="AE1973">
        <v>0</v>
      </c>
      <c r="AF1973">
        <v>0</v>
      </c>
      <c r="AG1973">
        <v>0</v>
      </c>
      <c r="AH1973" t="s">
        <v>122</v>
      </c>
      <c r="AI1973" s="1">
        <v>44644.58997685185</v>
      </c>
      <c r="AJ1973">
        <v>87</v>
      </c>
      <c r="AK1973">
        <v>2</v>
      </c>
      <c r="AL1973">
        <v>0</v>
      </c>
      <c r="AM1973">
        <v>2</v>
      </c>
      <c r="AN1973">
        <v>0</v>
      </c>
      <c r="AO1973">
        <v>1</v>
      </c>
      <c r="AP1973">
        <v>8</v>
      </c>
      <c r="AQ1973">
        <v>0</v>
      </c>
      <c r="AR1973">
        <v>0</v>
      </c>
      <c r="AS1973">
        <v>0</v>
      </c>
      <c r="AT1973" t="s">
        <v>86</v>
      </c>
      <c r="AU1973" t="s">
        <v>86</v>
      </c>
      <c r="AV1973" t="s">
        <v>86</v>
      </c>
      <c r="AW1973" t="s">
        <v>86</v>
      </c>
      <c r="AX1973" t="s">
        <v>86</v>
      </c>
      <c r="AY1973" t="s">
        <v>86</v>
      </c>
      <c r="AZ1973" t="s">
        <v>86</v>
      </c>
      <c r="BA1973" t="s">
        <v>86</v>
      </c>
      <c r="BB1973" t="s">
        <v>86</v>
      </c>
      <c r="BC1973" t="s">
        <v>86</v>
      </c>
      <c r="BD1973" t="s">
        <v>86</v>
      </c>
      <c r="BE1973" t="s">
        <v>86</v>
      </c>
    </row>
    <row r="1974" spans="1:57" x14ac:dyDescent="0.45">
      <c r="A1974" t="s">
        <v>4218</v>
      </c>
      <c r="B1974" t="s">
        <v>77</v>
      </c>
      <c r="C1974" t="s">
        <v>4202</v>
      </c>
      <c r="D1974" t="s">
        <v>79</v>
      </c>
      <c r="E1974" s="2" t="str">
        <f t="shared" si="47"/>
        <v>FX220310317</v>
      </c>
      <c r="F1974" t="s">
        <v>80</v>
      </c>
      <c r="G1974" t="s">
        <v>80</v>
      </c>
      <c r="H1974" t="s">
        <v>81</v>
      </c>
      <c r="I1974" t="s">
        <v>4219</v>
      </c>
      <c r="J1974">
        <v>114</v>
      </c>
      <c r="K1974" t="s">
        <v>83</v>
      </c>
      <c r="L1974" t="s">
        <v>84</v>
      </c>
      <c r="M1974" t="s">
        <v>85</v>
      </c>
      <c r="N1974">
        <v>2</v>
      </c>
      <c r="O1974" s="1">
        <v>44644.554837962962</v>
      </c>
      <c r="P1974" s="1">
        <v>44644.59070601852</v>
      </c>
      <c r="Q1974">
        <v>2775</v>
      </c>
      <c r="R1974">
        <v>324</v>
      </c>
      <c r="S1974" t="b">
        <v>0</v>
      </c>
      <c r="T1974" t="s">
        <v>86</v>
      </c>
      <c r="U1974" t="b">
        <v>0</v>
      </c>
      <c r="V1974" t="s">
        <v>815</v>
      </c>
      <c r="W1974" s="1">
        <v>44644.563101851854</v>
      </c>
      <c r="X1974">
        <v>261</v>
      </c>
      <c r="Y1974">
        <v>74</v>
      </c>
      <c r="Z1974">
        <v>0</v>
      </c>
      <c r="AA1974">
        <v>74</v>
      </c>
      <c r="AB1974">
        <v>0</v>
      </c>
      <c r="AC1974">
        <v>19</v>
      </c>
      <c r="AD1974">
        <v>40</v>
      </c>
      <c r="AE1974">
        <v>0</v>
      </c>
      <c r="AF1974">
        <v>0</v>
      </c>
      <c r="AG1974">
        <v>0</v>
      </c>
      <c r="AH1974" t="s">
        <v>122</v>
      </c>
      <c r="AI1974" s="1">
        <v>44644.59070601852</v>
      </c>
      <c r="AJ1974">
        <v>63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40</v>
      </c>
      <c r="AQ1974">
        <v>0</v>
      </c>
      <c r="AR1974">
        <v>0</v>
      </c>
      <c r="AS1974">
        <v>0</v>
      </c>
      <c r="AT1974" t="s">
        <v>86</v>
      </c>
      <c r="AU1974" t="s">
        <v>86</v>
      </c>
      <c r="AV1974" t="s">
        <v>86</v>
      </c>
      <c r="AW1974" t="s">
        <v>86</v>
      </c>
      <c r="AX1974" t="s">
        <v>86</v>
      </c>
      <c r="AY1974" t="s">
        <v>86</v>
      </c>
      <c r="AZ1974" t="s">
        <v>86</v>
      </c>
      <c r="BA1974" t="s">
        <v>86</v>
      </c>
      <c r="BB1974" t="s">
        <v>86</v>
      </c>
      <c r="BC1974" t="s">
        <v>86</v>
      </c>
      <c r="BD1974" t="s">
        <v>86</v>
      </c>
      <c r="BE1974" t="s">
        <v>86</v>
      </c>
    </row>
    <row r="1975" spans="1:57" x14ac:dyDescent="0.45">
      <c r="A1975" t="s">
        <v>4220</v>
      </c>
      <c r="B1975" t="s">
        <v>77</v>
      </c>
      <c r="C1975" t="s">
        <v>4202</v>
      </c>
      <c r="D1975" t="s">
        <v>79</v>
      </c>
      <c r="E1975" s="2" t="str">
        <f t="shared" si="47"/>
        <v>FX220310317</v>
      </c>
      <c r="F1975" t="s">
        <v>80</v>
      </c>
      <c r="G1975" t="s">
        <v>80</v>
      </c>
      <c r="H1975" t="s">
        <v>81</v>
      </c>
      <c r="I1975" t="s">
        <v>4221</v>
      </c>
      <c r="J1975">
        <v>28</v>
      </c>
      <c r="K1975" t="s">
        <v>83</v>
      </c>
      <c r="L1975" t="s">
        <v>84</v>
      </c>
      <c r="M1975" t="s">
        <v>85</v>
      </c>
      <c r="N1975">
        <v>2</v>
      </c>
      <c r="O1975" s="1">
        <v>44644.555300925924</v>
      </c>
      <c r="P1975" s="1">
        <v>44644.591631944444</v>
      </c>
      <c r="Q1975">
        <v>2539</v>
      </c>
      <c r="R1975">
        <v>600</v>
      </c>
      <c r="S1975" t="b">
        <v>0</v>
      </c>
      <c r="T1975" t="s">
        <v>86</v>
      </c>
      <c r="U1975" t="b">
        <v>0</v>
      </c>
      <c r="V1975" t="s">
        <v>2108</v>
      </c>
      <c r="W1975" s="1">
        <v>44644.566967592589</v>
      </c>
      <c r="X1975">
        <v>559</v>
      </c>
      <c r="Y1975">
        <v>21</v>
      </c>
      <c r="Z1975">
        <v>0</v>
      </c>
      <c r="AA1975">
        <v>21</v>
      </c>
      <c r="AB1975">
        <v>0</v>
      </c>
      <c r="AC1975">
        <v>1</v>
      </c>
      <c r="AD1975">
        <v>7</v>
      </c>
      <c r="AE1975">
        <v>0</v>
      </c>
      <c r="AF1975">
        <v>0</v>
      </c>
      <c r="AG1975">
        <v>0</v>
      </c>
      <c r="AH1975" t="s">
        <v>122</v>
      </c>
      <c r="AI1975" s="1">
        <v>44644.591631944444</v>
      </c>
      <c r="AJ1975">
        <v>36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7</v>
      </c>
      <c r="AQ1975">
        <v>0</v>
      </c>
      <c r="AR1975">
        <v>0</v>
      </c>
      <c r="AS1975">
        <v>0</v>
      </c>
      <c r="AT1975" t="s">
        <v>86</v>
      </c>
      <c r="AU1975" t="s">
        <v>86</v>
      </c>
      <c r="AV1975" t="s">
        <v>86</v>
      </c>
      <c r="AW1975" t="s">
        <v>86</v>
      </c>
      <c r="AX1975" t="s">
        <v>86</v>
      </c>
      <c r="AY1975" t="s">
        <v>86</v>
      </c>
      <c r="AZ1975" t="s">
        <v>86</v>
      </c>
      <c r="BA1975" t="s">
        <v>86</v>
      </c>
      <c r="BB1975" t="s">
        <v>86</v>
      </c>
      <c r="BC1975" t="s">
        <v>86</v>
      </c>
      <c r="BD1975" t="s">
        <v>86</v>
      </c>
      <c r="BE1975" t="s">
        <v>86</v>
      </c>
    </row>
    <row r="1976" spans="1:57" x14ac:dyDescent="0.45">
      <c r="A1976" t="s">
        <v>4222</v>
      </c>
      <c r="B1976" t="s">
        <v>77</v>
      </c>
      <c r="C1976" t="s">
        <v>4202</v>
      </c>
      <c r="D1976" t="s">
        <v>79</v>
      </c>
      <c r="E1976" s="2" t="str">
        <f t="shared" si="47"/>
        <v>FX220310317</v>
      </c>
      <c r="F1976" t="s">
        <v>80</v>
      </c>
      <c r="G1976" t="s">
        <v>80</v>
      </c>
      <c r="H1976" t="s">
        <v>81</v>
      </c>
      <c r="I1976" t="s">
        <v>4223</v>
      </c>
      <c r="J1976">
        <v>99</v>
      </c>
      <c r="K1976" t="s">
        <v>83</v>
      </c>
      <c r="L1976" t="s">
        <v>84</v>
      </c>
      <c r="M1976" t="s">
        <v>85</v>
      </c>
      <c r="N1976">
        <v>2</v>
      </c>
      <c r="O1976" s="1">
        <v>44644.555381944447</v>
      </c>
      <c r="P1976" s="1">
        <v>44644.592314814814</v>
      </c>
      <c r="Q1976">
        <v>1610</v>
      </c>
      <c r="R1976">
        <v>1581</v>
      </c>
      <c r="S1976" t="b">
        <v>0</v>
      </c>
      <c r="T1976" t="s">
        <v>86</v>
      </c>
      <c r="U1976" t="b">
        <v>0</v>
      </c>
      <c r="V1976" t="s">
        <v>3652</v>
      </c>
      <c r="W1976" s="1">
        <v>44644.579456018517</v>
      </c>
      <c r="X1976">
        <v>1523</v>
      </c>
      <c r="Y1976">
        <v>79</v>
      </c>
      <c r="Z1976">
        <v>0</v>
      </c>
      <c r="AA1976">
        <v>79</v>
      </c>
      <c r="AB1976">
        <v>0</v>
      </c>
      <c r="AC1976">
        <v>51</v>
      </c>
      <c r="AD1976">
        <v>20</v>
      </c>
      <c r="AE1976">
        <v>0</v>
      </c>
      <c r="AF1976">
        <v>0</v>
      </c>
      <c r="AG1976">
        <v>0</v>
      </c>
      <c r="AH1976" t="s">
        <v>122</v>
      </c>
      <c r="AI1976" s="1">
        <v>44644.592314814814</v>
      </c>
      <c r="AJ1976">
        <v>58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20</v>
      </c>
      <c r="AQ1976">
        <v>0</v>
      </c>
      <c r="AR1976">
        <v>0</v>
      </c>
      <c r="AS1976">
        <v>0</v>
      </c>
      <c r="AT1976" t="s">
        <v>86</v>
      </c>
      <c r="AU1976" t="s">
        <v>86</v>
      </c>
      <c r="AV1976" t="s">
        <v>86</v>
      </c>
      <c r="AW1976" t="s">
        <v>86</v>
      </c>
      <c r="AX1976" t="s">
        <v>86</v>
      </c>
      <c r="AY1976" t="s">
        <v>86</v>
      </c>
      <c r="AZ1976" t="s">
        <v>86</v>
      </c>
      <c r="BA1976" t="s">
        <v>86</v>
      </c>
      <c r="BB1976" t="s">
        <v>86</v>
      </c>
      <c r="BC1976" t="s">
        <v>86</v>
      </c>
      <c r="BD1976" t="s">
        <v>86</v>
      </c>
      <c r="BE1976" t="s">
        <v>86</v>
      </c>
    </row>
    <row r="1977" spans="1:57" x14ac:dyDescent="0.45">
      <c r="A1977" t="s">
        <v>4224</v>
      </c>
      <c r="B1977" t="s">
        <v>77</v>
      </c>
      <c r="C1977" t="s">
        <v>4202</v>
      </c>
      <c r="D1977" t="s">
        <v>79</v>
      </c>
      <c r="E1977" s="2" t="str">
        <f t="shared" si="47"/>
        <v>FX220310317</v>
      </c>
      <c r="F1977" t="s">
        <v>80</v>
      </c>
      <c r="G1977" t="s">
        <v>80</v>
      </c>
      <c r="H1977" t="s">
        <v>81</v>
      </c>
      <c r="I1977" t="s">
        <v>4225</v>
      </c>
      <c r="J1977">
        <v>114</v>
      </c>
      <c r="K1977" t="s">
        <v>83</v>
      </c>
      <c r="L1977" t="s">
        <v>84</v>
      </c>
      <c r="M1977" t="s">
        <v>85</v>
      </c>
      <c r="N1977">
        <v>2</v>
      </c>
      <c r="O1977" s="1">
        <v>44644.555613425924</v>
      </c>
      <c r="P1977" s="1">
        <v>44644.594849537039</v>
      </c>
      <c r="Q1977">
        <v>1956</v>
      </c>
      <c r="R1977">
        <v>1434</v>
      </c>
      <c r="S1977" t="b">
        <v>0</v>
      </c>
      <c r="T1977" t="s">
        <v>86</v>
      </c>
      <c r="U1977" t="b">
        <v>0</v>
      </c>
      <c r="V1977" t="s">
        <v>1900</v>
      </c>
      <c r="W1977" s="1">
        <v>44644.583182870374</v>
      </c>
      <c r="X1977">
        <v>939</v>
      </c>
      <c r="Y1977">
        <v>79</v>
      </c>
      <c r="Z1977">
        <v>0</v>
      </c>
      <c r="AA1977">
        <v>79</v>
      </c>
      <c r="AB1977">
        <v>0</v>
      </c>
      <c r="AC1977">
        <v>18</v>
      </c>
      <c r="AD1977">
        <v>35</v>
      </c>
      <c r="AE1977">
        <v>0</v>
      </c>
      <c r="AF1977">
        <v>0</v>
      </c>
      <c r="AG1977">
        <v>0</v>
      </c>
      <c r="AH1977" t="s">
        <v>91</v>
      </c>
      <c r="AI1977" s="1">
        <v>44644.594849537039</v>
      </c>
      <c r="AJ1977">
        <v>258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35</v>
      </c>
      <c r="AQ1977">
        <v>0</v>
      </c>
      <c r="AR1977">
        <v>0</v>
      </c>
      <c r="AS1977">
        <v>0</v>
      </c>
      <c r="AT1977" t="s">
        <v>86</v>
      </c>
      <c r="AU1977" t="s">
        <v>86</v>
      </c>
      <c r="AV1977" t="s">
        <v>86</v>
      </c>
      <c r="AW1977" t="s">
        <v>86</v>
      </c>
      <c r="AX1977" t="s">
        <v>86</v>
      </c>
      <c r="AY1977" t="s">
        <v>86</v>
      </c>
      <c r="AZ1977" t="s">
        <v>86</v>
      </c>
      <c r="BA1977" t="s">
        <v>86</v>
      </c>
      <c r="BB1977" t="s">
        <v>86</v>
      </c>
      <c r="BC1977" t="s">
        <v>86</v>
      </c>
      <c r="BD1977" t="s">
        <v>86</v>
      </c>
      <c r="BE1977" t="s">
        <v>86</v>
      </c>
    </row>
    <row r="1978" spans="1:57" x14ac:dyDescent="0.45">
      <c r="A1978" t="s">
        <v>4226</v>
      </c>
      <c r="B1978" t="s">
        <v>77</v>
      </c>
      <c r="C1978" t="s">
        <v>4202</v>
      </c>
      <c r="D1978" t="s">
        <v>79</v>
      </c>
      <c r="E1978" s="2" t="str">
        <f t="shared" si="47"/>
        <v>FX220310317</v>
      </c>
      <c r="F1978" t="s">
        <v>80</v>
      </c>
      <c r="G1978" t="s">
        <v>80</v>
      </c>
      <c r="H1978" t="s">
        <v>81</v>
      </c>
      <c r="I1978" t="s">
        <v>4227</v>
      </c>
      <c r="J1978">
        <v>28</v>
      </c>
      <c r="K1978" t="s">
        <v>83</v>
      </c>
      <c r="L1978" t="s">
        <v>84</v>
      </c>
      <c r="M1978" t="s">
        <v>85</v>
      </c>
      <c r="N1978">
        <v>2</v>
      </c>
      <c r="O1978" s="1">
        <v>44644.555798611109</v>
      </c>
      <c r="P1978" s="1">
        <v>44644.59270833333</v>
      </c>
      <c r="Q1978">
        <v>3036</v>
      </c>
      <c r="R1978">
        <v>153</v>
      </c>
      <c r="S1978" t="b">
        <v>0</v>
      </c>
      <c r="T1978" t="s">
        <v>86</v>
      </c>
      <c r="U1978" t="b">
        <v>0</v>
      </c>
      <c r="V1978" t="s">
        <v>815</v>
      </c>
      <c r="W1978" s="1">
        <v>44644.564502314817</v>
      </c>
      <c r="X1978">
        <v>120</v>
      </c>
      <c r="Y1978">
        <v>21</v>
      </c>
      <c r="Z1978">
        <v>0</v>
      </c>
      <c r="AA1978">
        <v>21</v>
      </c>
      <c r="AB1978">
        <v>0</v>
      </c>
      <c r="AC1978">
        <v>1</v>
      </c>
      <c r="AD1978">
        <v>7</v>
      </c>
      <c r="AE1978">
        <v>0</v>
      </c>
      <c r="AF1978">
        <v>0</v>
      </c>
      <c r="AG1978">
        <v>0</v>
      </c>
      <c r="AH1978" t="s">
        <v>122</v>
      </c>
      <c r="AI1978" s="1">
        <v>44644.59270833333</v>
      </c>
      <c r="AJ1978">
        <v>33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7</v>
      </c>
      <c r="AQ1978">
        <v>0</v>
      </c>
      <c r="AR1978">
        <v>0</v>
      </c>
      <c r="AS1978">
        <v>0</v>
      </c>
      <c r="AT1978" t="s">
        <v>86</v>
      </c>
      <c r="AU1978" t="s">
        <v>86</v>
      </c>
      <c r="AV1978" t="s">
        <v>86</v>
      </c>
      <c r="AW1978" t="s">
        <v>86</v>
      </c>
      <c r="AX1978" t="s">
        <v>86</v>
      </c>
      <c r="AY1978" t="s">
        <v>86</v>
      </c>
      <c r="AZ1978" t="s">
        <v>86</v>
      </c>
      <c r="BA1978" t="s">
        <v>86</v>
      </c>
      <c r="BB1978" t="s">
        <v>86</v>
      </c>
      <c r="BC1978" t="s">
        <v>86</v>
      </c>
      <c r="BD1978" t="s">
        <v>86</v>
      </c>
      <c r="BE1978" t="s">
        <v>86</v>
      </c>
    </row>
    <row r="1979" spans="1:57" x14ac:dyDescent="0.45">
      <c r="A1979" t="s">
        <v>4228</v>
      </c>
      <c r="B1979" t="s">
        <v>77</v>
      </c>
      <c r="C1979" t="s">
        <v>4197</v>
      </c>
      <c r="D1979" t="s">
        <v>79</v>
      </c>
      <c r="E1979" s="2" t="str">
        <f>HYPERLINK("capsilon://?command=openfolder&amp;siteaddress=FAM.docvelocity-na8.net&amp;folderid=FX6321B54F-3CF7-D58F-896F-58D6F7F237F7","FX22039391")</f>
        <v>FX22039391</v>
      </c>
      <c r="F1979" t="s">
        <v>80</v>
      </c>
      <c r="G1979" t="s">
        <v>80</v>
      </c>
      <c r="H1979" t="s">
        <v>81</v>
      </c>
      <c r="I1979" t="s">
        <v>4198</v>
      </c>
      <c r="J1979">
        <v>491</v>
      </c>
      <c r="K1979" t="s">
        <v>83</v>
      </c>
      <c r="L1979" t="s">
        <v>84</v>
      </c>
      <c r="M1979" t="s">
        <v>85</v>
      </c>
      <c r="N1979">
        <v>2</v>
      </c>
      <c r="O1979" s="1">
        <v>44644.559398148151</v>
      </c>
      <c r="P1979" s="1">
        <v>44644.673611111109</v>
      </c>
      <c r="Q1979">
        <v>4524</v>
      </c>
      <c r="R1979">
        <v>5344</v>
      </c>
      <c r="S1979" t="b">
        <v>0</v>
      </c>
      <c r="T1979" t="s">
        <v>86</v>
      </c>
      <c r="U1979" t="b">
        <v>1</v>
      </c>
      <c r="V1979" t="s">
        <v>2921</v>
      </c>
      <c r="W1979" s="1">
        <v>44644.615659722222</v>
      </c>
      <c r="X1979">
        <v>3889</v>
      </c>
      <c r="Y1979">
        <v>406</v>
      </c>
      <c r="Z1979">
        <v>0</v>
      </c>
      <c r="AA1979">
        <v>406</v>
      </c>
      <c r="AB1979">
        <v>0</v>
      </c>
      <c r="AC1979">
        <v>95</v>
      </c>
      <c r="AD1979">
        <v>85</v>
      </c>
      <c r="AE1979">
        <v>0</v>
      </c>
      <c r="AF1979">
        <v>0</v>
      </c>
      <c r="AG1979">
        <v>0</v>
      </c>
      <c r="AH1979" t="s">
        <v>122</v>
      </c>
      <c r="AI1979" s="1">
        <v>44644.673611111109</v>
      </c>
      <c r="AJ1979">
        <v>1003</v>
      </c>
      <c r="AK1979">
        <v>27</v>
      </c>
      <c r="AL1979">
        <v>0</v>
      </c>
      <c r="AM1979">
        <v>27</v>
      </c>
      <c r="AN1979">
        <v>0</v>
      </c>
      <c r="AO1979">
        <v>26</v>
      </c>
      <c r="AP1979">
        <v>58</v>
      </c>
      <c r="AQ1979">
        <v>0</v>
      </c>
      <c r="AR1979">
        <v>0</v>
      </c>
      <c r="AS1979">
        <v>0</v>
      </c>
      <c r="AT1979" t="s">
        <v>86</v>
      </c>
      <c r="AU1979" t="s">
        <v>86</v>
      </c>
      <c r="AV1979" t="s">
        <v>86</v>
      </c>
      <c r="AW1979" t="s">
        <v>86</v>
      </c>
      <c r="AX1979" t="s">
        <v>86</v>
      </c>
      <c r="AY1979" t="s">
        <v>86</v>
      </c>
      <c r="AZ1979" t="s">
        <v>86</v>
      </c>
      <c r="BA1979" t="s">
        <v>86</v>
      </c>
      <c r="BB1979" t="s">
        <v>86</v>
      </c>
      <c r="BC1979" t="s">
        <v>86</v>
      </c>
      <c r="BD1979" t="s">
        <v>86</v>
      </c>
      <c r="BE1979" t="s">
        <v>86</v>
      </c>
    </row>
    <row r="1980" spans="1:57" x14ac:dyDescent="0.45">
      <c r="A1980" t="s">
        <v>4229</v>
      </c>
      <c r="B1980" t="s">
        <v>77</v>
      </c>
      <c r="C1980" t="s">
        <v>4164</v>
      </c>
      <c r="D1980" t="s">
        <v>79</v>
      </c>
      <c r="E1980" s="2" t="str">
        <f t="shared" ref="E1980:E1988" si="48">HYPERLINK("capsilon://?command=openfolder&amp;siteaddress=FAM.docvelocity-na8.net&amp;folderid=FXCDE5FE51-9FD5-A357-FB16-D672F7932975","FX220310236")</f>
        <v>FX220310236</v>
      </c>
      <c r="F1980" t="s">
        <v>80</v>
      </c>
      <c r="G1980" t="s">
        <v>80</v>
      </c>
      <c r="H1980" t="s">
        <v>81</v>
      </c>
      <c r="I1980" t="s">
        <v>4230</v>
      </c>
      <c r="J1980">
        <v>28</v>
      </c>
      <c r="K1980" t="s">
        <v>83</v>
      </c>
      <c r="L1980" t="s">
        <v>84</v>
      </c>
      <c r="M1980" t="s">
        <v>85</v>
      </c>
      <c r="N1980">
        <v>2</v>
      </c>
      <c r="O1980" s="1">
        <v>44644.569120370368</v>
      </c>
      <c r="P1980" s="1">
        <v>44644.593958333331</v>
      </c>
      <c r="Q1980">
        <v>1673</v>
      </c>
      <c r="R1980">
        <v>473</v>
      </c>
      <c r="S1980" t="b">
        <v>0</v>
      </c>
      <c r="T1980" t="s">
        <v>86</v>
      </c>
      <c r="U1980" t="b">
        <v>0</v>
      </c>
      <c r="V1980" t="s">
        <v>2108</v>
      </c>
      <c r="W1980" s="1">
        <v>44644.577604166669</v>
      </c>
      <c r="X1980">
        <v>366</v>
      </c>
      <c r="Y1980">
        <v>21</v>
      </c>
      <c r="Z1980">
        <v>0</v>
      </c>
      <c r="AA1980">
        <v>21</v>
      </c>
      <c r="AB1980">
        <v>0</v>
      </c>
      <c r="AC1980">
        <v>7</v>
      </c>
      <c r="AD1980">
        <v>7</v>
      </c>
      <c r="AE1980">
        <v>0</v>
      </c>
      <c r="AF1980">
        <v>0</v>
      </c>
      <c r="AG1980">
        <v>0</v>
      </c>
      <c r="AH1980" t="s">
        <v>122</v>
      </c>
      <c r="AI1980" s="1">
        <v>44644.593958333331</v>
      </c>
      <c r="AJ1980">
        <v>107</v>
      </c>
      <c r="AK1980">
        <v>1</v>
      </c>
      <c r="AL1980">
        <v>0</v>
      </c>
      <c r="AM1980">
        <v>1</v>
      </c>
      <c r="AN1980">
        <v>0</v>
      </c>
      <c r="AO1980">
        <v>1</v>
      </c>
      <c r="AP1980">
        <v>6</v>
      </c>
      <c r="AQ1980">
        <v>0</v>
      </c>
      <c r="AR1980">
        <v>0</v>
      </c>
      <c r="AS1980">
        <v>0</v>
      </c>
      <c r="AT1980" t="s">
        <v>86</v>
      </c>
      <c r="AU1980" t="s">
        <v>86</v>
      </c>
      <c r="AV1980" t="s">
        <v>86</v>
      </c>
      <c r="AW1980" t="s">
        <v>86</v>
      </c>
      <c r="AX1980" t="s">
        <v>86</v>
      </c>
      <c r="AY1980" t="s">
        <v>86</v>
      </c>
      <c r="AZ1980" t="s">
        <v>86</v>
      </c>
      <c r="BA1980" t="s">
        <v>86</v>
      </c>
      <c r="BB1980" t="s">
        <v>86</v>
      </c>
      <c r="BC1980" t="s">
        <v>86</v>
      </c>
      <c r="BD1980" t="s">
        <v>86</v>
      </c>
      <c r="BE1980" t="s">
        <v>86</v>
      </c>
    </row>
    <row r="1981" spans="1:57" x14ac:dyDescent="0.45">
      <c r="A1981" t="s">
        <v>4231</v>
      </c>
      <c r="B1981" t="s">
        <v>77</v>
      </c>
      <c r="C1981" t="s">
        <v>4164</v>
      </c>
      <c r="D1981" t="s">
        <v>79</v>
      </c>
      <c r="E1981" s="2" t="str">
        <f t="shared" si="48"/>
        <v>FX220310236</v>
      </c>
      <c r="F1981" t="s">
        <v>80</v>
      </c>
      <c r="G1981" t="s">
        <v>80</v>
      </c>
      <c r="H1981" t="s">
        <v>81</v>
      </c>
      <c r="I1981" t="s">
        <v>4232</v>
      </c>
      <c r="J1981">
        <v>28</v>
      </c>
      <c r="K1981" t="s">
        <v>83</v>
      </c>
      <c r="L1981" t="s">
        <v>84</v>
      </c>
      <c r="M1981" t="s">
        <v>85</v>
      </c>
      <c r="N1981">
        <v>2</v>
      </c>
      <c r="O1981" s="1">
        <v>44644.570891203701</v>
      </c>
      <c r="P1981" s="1">
        <v>44644.595196759263</v>
      </c>
      <c r="Q1981">
        <v>1786</v>
      </c>
      <c r="R1981">
        <v>314</v>
      </c>
      <c r="S1981" t="b">
        <v>0</v>
      </c>
      <c r="T1981" t="s">
        <v>86</v>
      </c>
      <c r="U1981" t="b">
        <v>0</v>
      </c>
      <c r="V1981" t="s">
        <v>2921</v>
      </c>
      <c r="W1981" s="1">
        <v>44644.576458333337</v>
      </c>
      <c r="X1981">
        <v>208</v>
      </c>
      <c r="Y1981">
        <v>21</v>
      </c>
      <c r="Z1981">
        <v>0</v>
      </c>
      <c r="AA1981">
        <v>21</v>
      </c>
      <c r="AB1981">
        <v>0</v>
      </c>
      <c r="AC1981">
        <v>3</v>
      </c>
      <c r="AD1981">
        <v>7</v>
      </c>
      <c r="AE1981">
        <v>0</v>
      </c>
      <c r="AF1981">
        <v>0</v>
      </c>
      <c r="AG1981">
        <v>0</v>
      </c>
      <c r="AH1981" t="s">
        <v>122</v>
      </c>
      <c r="AI1981" s="1">
        <v>44644.595196759263</v>
      </c>
      <c r="AJ1981">
        <v>106</v>
      </c>
      <c r="AK1981">
        <v>3</v>
      </c>
      <c r="AL1981">
        <v>0</v>
      </c>
      <c r="AM1981">
        <v>3</v>
      </c>
      <c r="AN1981">
        <v>0</v>
      </c>
      <c r="AO1981">
        <v>3</v>
      </c>
      <c r="AP1981">
        <v>4</v>
      </c>
      <c r="AQ1981">
        <v>0</v>
      </c>
      <c r="AR1981">
        <v>0</v>
      </c>
      <c r="AS1981">
        <v>0</v>
      </c>
      <c r="AT1981" t="s">
        <v>86</v>
      </c>
      <c r="AU1981" t="s">
        <v>86</v>
      </c>
      <c r="AV1981" t="s">
        <v>86</v>
      </c>
      <c r="AW1981" t="s">
        <v>86</v>
      </c>
      <c r="AX1981" t="s">
        <v>86</v>
      </c>
      <c r="AY1981" t="s">
        <v>86</v>
      </c>
      <c r="AZ1981" t="s">
        <v>86</v>
      </c>
      <c r="BA1981" t="s">
        <v>86</v>
      </c>
      <c r="BB1981" t="s">
        <v>86</v>
      </c>
      <c r="BC1981" t="s">
        <v>86</v>
      </c>
      <c r="BD1981" t="s">
        <v>86</v>
      </c>
      <c r="BE1981" t="s">
        <v>86</v>
      </c>
    </row>
    <row r="1982" spans="1:57" x14ac:dyDescent="0.45">
      <c r="A1982" t="s">
        <v>4233</v>
      </c>
      <c r="B1982" t="s">
        <v>77</v>
      </c>
      <c r="C1982" t="s">
        <v>4164</v>
      </c>
      <c r="D1982" t="s">
        <v>79</v>
      </c>
      <c r="E1982" s="2" t="str">
        <f t="shared" si="48"/>
        <v>FX220310236</v>
      </c>
      <c r="F1982" t="s">
        <v>80</v>
      </c>
      <c r="G1982" t="s">
        <v>80</v>
      </c>
      <c r="H1982" t="s">
        <v>81</v>
      </c>
      <c r="I1982" t="s">
        <v>4234</v>
      </c>
      <c r="J1982">
        <v>28</v>
      </c>
      <c r="K1982" t="s">
        <v>83</v>
      </c>
      <c r="L1982" t="s">
        <v>84</v>
      </c>
      <c r="M1982" t="s">
        <v>85</v>
      </c>
      <c r="N1982">
        <v>2</v>
      </c>
      <c r="O1982" s="1">
        <v>44644.571006944447</v>
      </c>
      <c r="P1982" s="1">
        <v>44644.598182870373</v>
      </c>
      <c r="Q1982">
        <v>1776</v>
      </c>
      <c r="R1982">
        <v>572</v>
      </c>
      <c r="S1982" t="b">
        <v>0</v>
      </c>
      <c r="T1982" t="s">
        <v>86</v>
      </c>
      <c r="U1982" t="b">
        <v>0</v>
      </c>
      <c r="V1982" t="s">
        <v>1895</v>
      </c>
      <c r="W1982" s="1">
        <v>44644.577592592592</v>
      </c>
      <c r="X1982">
        <v>285</v>
      </c>
      <c r="Y1982">
        <v>21</v>
      </c>
      <c r="Z1982">
        <v>0</v>
      </c>
      <c r="AA1982">
        <v>21</v>
      </c>
      <c r="AB1982">
        <v>0</v>
      </c>
      <c r="AC1982">
        <v>2</v>
      </c>
      <c r="AD1982">
        <v>7</v>
      </c>
      <c r="AE1982">
        <v>0</v>
      </c>
      <c r="AF1982">
        <v>0</v>
      </c>
      <c r="AG1982">
        <v>0</v>
      </c>
      <c r="AH1982" t="s">
        <v>91</v>
      </c>
      <c r="AI1982" s="1">
        <v>44644.598182870373</v>
      </c>
      <c r="AJ1982">
        <v>287</v>
      </c>
      <c r="AK1982">
        <v>1</v>
      </c>
      <c r="AL1982">
        <v>0</v>
      </c>
      <c r="AM1982">
        <v>1</v>
      </c>
      <c r="AN1982">
        <v>0</v>
      </c>
      <c r="AO1982">
        <v>1</v>
      </c>
      <c r="AP1982">
        <v>6</v>
      </c>
      <c r="AQ1982">
        <v>0</v>
      </c>
      <c r="AR1982">
        <v>0</v>
      </c>
      <c r="AS1982">
        <v>0</v>
      </c>
      <c r="AT1982" t="s">
        <v>86</v>
      </c>
      <c r="AU1982" t="s">
        <v>86</v>
      </c>
      <c r="AV1982" t="s">
        <v>86</v>
      </c>
      <c r="AW1982" t="s">
        <v>86</v>
      </c>
      <c r="AX1982" t="s">
        <v>86</v>
      </c>
      <c r="AY1982" t="s">
        <v>86</v>
      </c>
      <c r="AZ1982" t="s">
        <v>86</v>
      </c>
      <c r="BA1982" t="s">
        <v>86</v>
      </c>
      <c r="BB1982" t="s">
        <v>86</v>
      </c>
      <c r="BC1982" t="s">
        <v>86</v>
      </c>
      <c r="BD1982" t="s">
        <v>86</v>
      </c>
      <c r="BE1982" t="s">
        <v>86</v>
      </c>
    </row>
    <row r="1983" spans="1:57" x14ac:dyDescent="0.45">
      <c r="A1983" t="s">
        <v>4235</v>
      </c>
      <c r="B1983" t="s">
        <v>77</v>
      </c>
      <c r="C1983" t="s">
        <v>4164</v>
      </c>
      <c r="D1983" t="s">
        <v>79</v>
      </c>
      <c r="E1983" s="2" t="str">
        <f t="shared" si="48"/>
        <v>FX220310236</v>
      </c>
      <c r="F1983" t="s">
        <v>80</v>
      </c>
      <c r="G1983" t="s">
        <v>80</v>
      </c>
      <c r="H1983" t="s">
        <v>81</v>
      </c>
      <c r="I1983" t="s">
        <v>4236</v>
      </c>
      <c r="J1983">
        <v>0</v>
      </c>
      <c r="K1983" t="s">
        <v>83</v>
      </c>
      <c r="L1983" t="s">
        <v>84</v>
      </c>
      <c r="M1983" t="s">
        <v>85</v>
      </c>
      <c r="N1983">
        <v>2</v>
      </c>
      <c r="O1983" s="1">
        <v>44644.571805555555</v>
      </c>
      <c r="P1983" s="1">
        <v>44644.603495370371</v>
      </c>
      <c r="Q1983">
        <v>1652</v>
      </c>
      <c r="R1983">
        <v>1086</v>
      </c>
      <c r="S1983" t="b">
        <v>0</v>
      </c>
      <c r="T1983" t="s">
        <v>86</v>
      </c>
      <c r="U1983" t="b">
        <v>0</v>
      </c>
      <c r="V1983" t="s">
        <v>1895</v>
      </c>
      <c r="W1983" s="1">
        <v>44644.583865740744</v>
      </c>
      <c r="X1983">
        <v>541</v>
      </c>
      <c r="Y1983">
        <v>52</v>
      </c>
      <c r="Z1983">
        <v>0</v>
      </c>
      <c r="AA1983">
        <v>52</v>
      </c>
      <c r="AB1983">
        <v>0</v>
      </c>
      <c r="AC1983">
        <v>29</v>
      </c>
      <c r="AD1983">
        <v>-52</v>
      </c>
      <c r="AE1983">
        <v>0</v>
      </c>
      <c r="AF1983">
        <v>0</v>
      </c>
      <c r="AG1983">
        <v>0</v>
      </c>
      <c r="AH1983" t="s">
        <v>91</v>
      </c>
      <c r="AI1983" s="1">
        <v>44644.603495370371</v>
      </c>
      <c r="AJ1983">
        <v>458</v>
      </c>
      <c r="AK1983">
        <v>2</v>
      </c>
      <c r="AL1983">
        <v>0</v>
      </c>
      <c r="AM1983">
        <v>2</v>
      </c>
      <c r="AN1983">
        <v>0</v>
      </c>
      <c r="AO1983">
        <v>2</v>
      </c>
      <c r="AP1983">
        <v>-54</v>
      </c>
      <c r="AQ1983">
        <v>0</v>
      </c>
      <c r="AR1983">
        <v>0</v>
      </c>
      <c r="AS1983">
        <v>0</v>
      </c>
      <c r="AT1983" t="s">
        <v>86</v>
      </c>
      <c r="AU1983" t="s">
        <v>86</v>
      </c>
      <c r="AV1983" t="s">
        <v>86</v>
      </c>
      <c r="AW1983" t="s">
        <v>86</v>
      </c>
      <c r="AX1983" t="s">
        <v>86</v>
      </c>
      <c r="AY1983" t="s">
        <v>86</v>
      </c>
      <c r="AZ1983" t="s">
        <v>86</v>
      </c>
      <c r="BA1983" t="s">
        <v>86</v>
      </c>
      <c r="BB1983" t="s">
        <v>86</v>
      </c>
      <c r="BC1983" t="s">
        <v>86</v>
      </c>
      <c r="BD1983" t="s">
        <v>86</v>
      </c>
      <c r="BE1983" t="s">
        <v>86</v>
      </c>
    </row>
    <row r="1984" spans="1:57" x14ac:dyDescent="0.45">
      <c r="A1984" t="s">
        <v>4237</v>
      </c>
      <c r="B1984" t="s">
        <v>77</v>
      </c>
      <c r="C1984" t="s">
        <v>4164</v>
      </c>
      <c r="D1984" t="s">
        <v>79</v>
      </c>
      <c r="E1984" s="2" t="str">
        <f t="shared" si="48"/>
        <v>FX220310236</v>
      </c>
      <c r="F1984" t="s">
        <v>80</v>
      </c>
      <c r="G1984" t="s">
        <v>80</v>
      </c>
      <c r="H1984" t="s">
        <v>81</v>
      </c>
      <c r="I1984" t="s">
        <v>4238</v>
      </c>
      <c r="J1984">
        <v>32</v>
      </c>
      <c r="K1984" t="s">
        <v>83</v>
      </c>
      <c r="L1984" t="s">
        <v>84</v>
      </c>
      <c r="M1984" t="s">
        <v>85</v>
      </c>
      <c r="N1984">
        <v>2</v>
      </c>
      <c r="O1984" s="1">
        <v>44644.571886574071</v>
      </c>
      <c r="P1984" s="1">
        <v>44644.608888888892</v>
      </c>
      <c r="Q1984">
        <v>2999</v>
      </c>
      <c r="R1984">
        <v>198</v>
      </c>
      <c r="S1984" t="b">
        <v>0</v>
      </c>
      <c r="T1984" t="s">
        <v>86</v>
      </c>
      <c r="U1984" t="b">
        <v>0</v>
      </c>
      <c r="V1984" t="s">
        <v>1797</v>
      </c>
      <c r="W1984" s="1">
        <v>44644.578888888886</v>
      </c>
      <c r="X1984">
        <v>165</v>
      </c>
      <c r="Y1984">
        <v>0</v>
      </c>
      <c r="Z1984">
        <v>0</v>
      </c>
      <c r="AA1984">
        <v>0</v>
      </c>
      <c r="AB1984">
        <v>27</v>
      </c>
      <c r="AC1984">
        <v>0</v>
      </c>
      <c r="AD1984">
        <v>32</v>
      </c>
      <c r="AE1984">
        <v>0</v>
      </c>
      <c r="AF1984">
        <v>0</v>
      </c>
      <c r="AG1984">
        <v>0</v>
      </c>
      <c r="AH1984" t="s">
        <v>122</v>
      </c>
      <c r="AI1984" s="1">
        <v>44644.608888888892</v>
      </c>
      <c r="AJ1984">
        <v>17</v>
      </c>
      <c r="AK1984">
        <v>0</v>
      </c>
      <c r="AL1984">
        <v>0</v>
      </c>
      <c r="AM1984">
        <v>0</v>
      </c>
      <c r="AN1984">
        <v>27</v>
      </c>
      <c r="AO1984">
        <v>0</v>
      </c>
      <c r="AP1984">
        <v>32</v>
      </c>
      <c r="AQ1984">
        <v>0</v>
      </c>
      <c r="AR1984">
        <v>0</v>
      </c>
      <c r="AS1984">
        <v>0</v>
      </c>
      <c r="AT1984" t="s">
        <v>86</v>
      </c>
      <c r="AU1984" t="s">
        <v>86</v>
      </c>
      <c r="AV1984" t="s">
        <v>86</v>
      </c>
      <c r="AW1984" t="s">
        <v>86</v>
      </c>
      <c r="AX1984" t="s">
        <v>86</v>
      </c>
      <c r="AY1984" t="s">
        <v>86</v>
      </c>
      <c r="AZ1984" t="s">
        <v>86</v>
      </c>
      <c r="BA1984" t="s">
        <v>86</v>
      </c>
      <c r="BB1984" t="s">
        <v>86</v>
      </c>
      <c r="BC1984" t="s">
        <v>86</v>
      </c>
      <c r="BD1984" t="s">
        <v>86</v>
      </c>
      <c r="BE1984" t="s">
        <v>86</v>
      </c>
    </row>
    <row r="1985" spans="1:57" x14ac:dyDescent="0.45">
      <c r="A1985" t="s">
        <v>4239</v>
      </c>
      <c r="B1985" t="s">
        <v>77</v>
      </c>
      <c r="C1985" t="s">
        <v>4164</v>
      </c>
      <c r="D1985" t="s">
        <v>79</v>
      </c>
      <c r="E1985" s="2" t="str">
        <f t="shared" si="48"/>
        <v>FX220310236</v>
      </c>
      <c r="F1985" t="s">
        <v>80</v>
      </c>
      <c r="G1985" t="s">
        <v>80</v>
      </c>
      <c r="H1985" t="s">
        <v>81</v>
      </c>
      <c r="I1985" t="s">
        <v>4240</v>
      </c>
      <c r="J1985">
        <v>0</v>
      </c>
      <c r="K1985" t="s">
        <v>83</v>
      </c>
      <c r="L1985" t="s">
        <v>84</v>
      </c>
      <c r="M1985" t="s">
        <v>85</v>
      </c>
      <c r="N1985">
        <v>2</v>
      </c>
      <c r="O1985" s="1">
        <v>44644.571898148148</v>
      </c>
      <c r="P1985" s="1">
        <v>44644.717060185183</v>
      </c>
      <c r="Q1985">
        <v>10745</v>
      </c>
      <c r="R1985">
        <v>1797</v>
      </c>
      <c r="S1985" t="b">
        <v>0</v>
      </c>
      <c r="T1985" t="s">
        <v>86</v>
      </c>
      <c r="U1985" t="b">
        <v>0</v>
      </c>
      <c r="V1985" t="s">
        <v>202</v>
      </c>
      <c r="W1985" s="1">
        <v>44644.586805555555</v>
      </c>
      <c r="X1985">
        <v>1016</v>
      </c>
      <c r="Y1985">
        <v>52</v>
      </c>
      <c r="Z1985">
        <v>0</v>
      </c>
      <c r="AA1985">
        <v>52</v>
      </c>
      <c r="AB1985">
        <v>0</v>
      </c>
      <c r="AC1985">
        <v>19</v>
      </c>
      <c r="AD1985">
        <v>-52</v>
      </c>
      <c r="AE1985">
        <v>0</v>
      </c>
      <c r="AF1985">
        <v>0</v>
      </c>
      <c r="AG1985">
        <v>0</v>
      </c>
      <c r="AH1985" t="s">
        <v>91</v>
      </c>
      <c r="AI1985" s="1">
        <v>44644.717060185183</v>
      </c>
      <c r="AJ1985">
        <v>20</v>
      </c>
      <c r="AK1985">
        <v>0</v>
      </c>
      <c r="AL1985">
        <v>0</v>
      </c>
      <c r="AM1985">
        <v>0</v>
      </c>
      <c r="AN1985">
        <v>52</v>
      </c>
      <c r="AO1985">
        <v>0</v>
      </c>
      <c r="AP1985">
        <v>-52</v>
      </c>
      <c r="AQ1985">
        <v>0</v>
      </c>
      <c r="AR1985">
        <v>0</v>
      </c>
      <c r="AS1985">
        <v>0</v>
      </c>
      <c r="AT1985" t="s">
        <v>86</v>
      </c>
      <c r="AU1985" t="s">
        <v>86</v>
      </c>
      <c r="AV1985" t="s">
        <v>86</v>
      </c>
      <c r="AW1985" t="s">
        <v>86</v>
      </c>
      <c r="AX1985" t="s">
        <v>86</v>
      </c>
      <c r="AY1985" t="s">
        <v>86</v>
      </c>
      <c r="AZ1985" t="s">
        <v>86</v>
      </c>
      <c r="BA1985" t="s">
        <v>86</v>
      </c>
      <c r="BB1985" t="s">
        <v>86</v>
      </c>
      <c r="BC1985" t="s">
        <v>86</v>
      </c>
      <c r="BD1985" t="s">
        <v>86</v>
      </c>
      <c r="BE1985" t="s">
        <v>86</v>
      </c>
    </row>
    <row r="1986" spans="1:57" x14ac:dyDescent="0.45">
      <c r="A1986" t="s">
        <v>4241</v>
      </c>
      <c r="B1986" t="s">
        <v>77</v>
      </c>
      <c r="C1986" t="s">
        <v>4164</v>
      </c>
      <c r="D1986" t="s">
        <v>79</v>
      </c>
      <c r="E1986" s="2" t="str">
        <f t="shared" si="48"/>
        <v>FX220310236</v>
      </c>
      <c r="F1986" t="s">
        <v>80</v>
      </c>
      <c r="G1986" t="s">
        <v>80</v>
      </c>
      <c r="H1986" t="s">
        <v>81</v>
      </c>
      <c r="I1986" t="s">
        <v>4242</v>
      </c>
      <c r="J1986">
        <v>47</v>
      </c>
      <c r="K1986" t="s">
        <v>83</v>
      </c>
      <c r="L1986" t="s">
        <v>84</v>
      </c>
      <c r="M1986" t="s">
        <v>85</v>
      </c>
      <c r="N1986">
        <v>2</v>
      </c>
      <c r="O1986" s="1">
        <v>44644.571944444448</v>
      </c>
      <c r="P1986" s="1">
        <v>44644.722187500003</v>
      </c>
      <c r="Q1986">
        <v>12066</v>
      </c>
      <c r="R1986">
        <v>915</v>
      </c>
      <c r="S1986" t="b">
        <v>0</v>
      </c>
      <c r="T1986" t="s">
        <v>86</v>
      </c>
      <c r="U1986" t="b">
        <v>0</v>
      </c>
      <c r="V1986" t="s">
        <v>1797</v>
      </c>
      <c r="W1986" s="1">
        <v>44644.582962962966</v>
      </c>
      <c r="X1986">
        <v>351</v>
      </c>
      <c r="Y1986">
        <v>42</v>
      </c>
      <c r="Z1986">
        <v>0</v>
      </c>
      <c r="AA1986">
        <v>42</v>
      </c>
      <c r="AB1986">
        <v>0</v>
      </c>
      <c r="AC1986">
        <v>11</v>
      </c>
      <c r="AD1986">
        <v>5</v>
      </c>
      <c r="AE1986">
        <v>0</v>
      </c>
      <c r="AF1986">
        <v>0</v>
      </c>
      <c r="AG1986">
        <v>0</v>
      </c>
      <c r="AH1986" t="s">
        <v>91</v>
      </c>
      <c r="AI1986" s="1">
        <v>44644.722187500003</v>
      </c>
      <c r="AJ1986">
        <v>442</v>
      </c>
      <c r="AK1986">
        <v>4</v>
      </c>
      <c r="AL1986">
        <v>0</v>
      </c>
      <c r="AM1986">
        <v>4</v>
      </c>
      <c r="AN1986">
        <v>0</v>
      </c>
      <c r="AO1986">
        <v>4</v>
      </c>
      <c r="AP1986">
        <v>1</v>
      </c>
      <c r="AQ1986">
        <v>0</v>
      </c>
      <c r="AR1986">
        <v>0</v>
      </c>
      <c r="AS1986">
        <v>0</v>
      </c>
      <c r="AT1986" t="s">
        <v>86</v>
      </c>
      <c r="AU1986" t="s">
        <v>86</v>
      </c>
      <c r="AV1986" t="s">
        <v>86</v>
      </c>
      <c r="AW1986" t="s">
        <v>86</v>
      </c>
      <c r="AX1986" t="s">
        <v>86</v>
      </c>
      <c r="AY1986" t="s">
        <v>86</v>
      </c>
      <c r="AZ1986" t="s">
        <v>86</v>
      </c>
      <c r="BA1986" t="s">
        <v>86</v>
      </c>
      <c r="BB1986" t="s">
        <v>86</v>
      </c>
      <c r="BC1986" t="s">
        <v>86</v>
      </c>
      <c r="BD1986" t="s">
        <v>86</v>
      </c>
      <c r="BE1986" t="s">
        <v>86</v>
      </c>
    </row>
    <row r="1987" spans="1:57" x14ac:dyDescent="0.45">
      <c r="A1987" t="s">
        <v>4243</v>
      </c>
      <c r="B1987" t="s">
        <v>77</v>
      </c>
      <c r="C1987" t="s">
        <v>4164</v>
      </c>
      <c r="D1987" t="s">
        <v>79</v>
      </c>
      <c r="E1987" s="2" t="str">
        <f t="shared" si="48"/>
        <v>FX220310236</v>
      </c>
      <c r="F1987" t="s">
        <v>80</v>
      </c>
      <c r="G1987" t="s">
        <v>80</v>
      </c>
      <c r="H1987" t="s">
        <v>81</v>
      </c>
      <c r="I1987" t="s">
        <v>4244</v>
      </c>
      <c r="J1987">
        <v>32</v>
      </c>
      <c r="K1987" t="s">
        <v>83</v>
      </c>
      <c r="L1987" t="s">
        <v>84</v>
      </c>
      <c r="M1987" t="s">
        <v>85</v>
      </c>
      <c r="N1987">
        <v>2</v>
      </c>
      <c r="O1987" s="1">
        <v>44644.57203703704</v>
      </c>
      <c r="P1987" s="1">
        <v>44644.61074074074</v>
      </c>
      <c r="Q1987">
        <v>3042</v>
      </c>
      <c r="R1987">
        <v>302</v>
      </c>
      <c r="S1987" t="b">
        <v>0</v>
      </c>
      <c r="T1987" t="s">
        <v>86</v>
      </c>
      <c r="U1987" t="b">
        <v>0</v>
      </c>
      <c r="V1987" t="s">
        <v>3652</v>
      </c>
      <c r="W1987" s="1">
        <v>44644.584270833337</v>
      </c>
      <c r="X1987">
        <v>218</v>
      </c>
      <c r="Y1987">
        <v>0</v>
      </c>
      <c r="Z1987">
        <v>0</v>
      </c>
      <c r="AA1987">
        <v>0</v>
      </c>
      <c r="AB1987">
        <v>27</v>
      </c>
      <c r="AC1987">
        <v>0</v>
      </c>
      <c r="AD1987">
        <v>32</v>
      </c>
      <c r="AE1987">
        <v>0</v>
      </c>
      <c r="AF1987">
        <v>0</v>
      </c>
      <c r="AG1987">
        <v>0</v>
      </c>
      <c r="AH1987" t="s">
        <v>122</v>
      </c>
      <c r="AI1987" s="1">
        <v>44644.61074074074</v>
      </c>
      <c r="AJ1987">
        <v>5</v>
      </c>
      <c r="AK1987">
        <v>0</v>
      </c>
      <c r="AL1987">
        <v>0</v>
      </c>
      <c r="AM1987">
        <v>0</v>
      </c>
      <c r="AN1987">
        <v>27</v>
      </c>
      <c r="AO1987">
        <v>0</v>
      </c>
      <c r="AP1987">
        <v>32</v>
      </c>
      <c r="AQ1987">
        <v>0</v>
      </c>
      <c r="AR1987">
        <v>0</v>
      </c>
      <c r="AS1987">
        <v>0</v>
      </c>
      <c r="AT1987" t="s">
        <v>86</v>
      </c>
      <c r="AU1987" t="s">
        <v>86</v>
      </c>
      <c r="AV1987" t="s">
        <v>86</v>
      </c>
      <c r="AW1987" t="s">
        <v>86</v>
      </c>
      <c r="AX1987" t="s">
        <v>86</v>
      </c>
      <c r="AY1987" t="s">
        <v>86</v>
      </c>
      <c r="AZ1987" t="s">
        <v>86</v>
      </c>
      <c r="BA1987" t="s">
        <v>86</v>
      </c>
      <c r="BB1987" t="s">
        <v>86</v>
      </c>
      <c r="BC1987" t="s">
        <v>86</v>
      </c>
      <c r="BD1987" t="s">
        <v>86</v>
      </c>
      <c r="BE1987" t="s">
        <v>86</v>
      </c>
    </row>
    <row r="1988" spans="1:57" x14ac:dyDescent="0.45">
      <c r="A1988" t="s">
        <v>4245</v>
      </c>
      <c r="B1988" t="s">
        <v>77</v>
      </c>
      <c r="C1988" t="s">
        <v>4164</v>
      </c>
      <c r="D1988" t="s">
        <v>79</v>
      </c>
      <c r="E1988" s="2" t="str">
        <f t="shared" si="48"/>
        <v>FX220310236</v>
      </c>
      <c r="F1988" t="s">
        <v>80</v>
      </c>
      <c r="G1988" t="s">
        <v>80</v>
      </c>
      <c r="H1988" t="s">
        <v>81</v>
      </c>
      <c r="I1988" t="s">
        <v>4246</v>
      </c>
      <c r="J1988">
        <v>47</v>
      </c>
      <c r="K1988" t="s">
        <v>83</v>
      </c>
      <c r="L1988" t="s">
        <v>84</v>
      </c>
      <c r="M1988" t="s">
        <v>85</v>
      </c>
      <c r="N1988">
        <v>2</v>
      </c>
      <c r="O1988" s="1">
        <v>44644.572152777779</v>
      </c>
      <c r="P1988" s="1">
        <v>44644.717141203706</v>
      </c>
      <c r="Q1988">
        <v>11748</v>
      </c>
      <c r="R1988">
        <v>779</v>
      </c>
      <c r="S1988" t="b">
        <v>0</v>
      </c>
      <c r="T1988" t="s">
        <v>86</v>
      </c>
      <c r="U1988" t="b">
        <v>0</v>
      </c>
      <c r="V1988" t="s">
        <v>1816</v>
      </c>
      <c r="W1988" s="1">
        <v>44644.585219907407</v>
      </c>
      <c r="X1988">
        <v>616</v>
      </c>
      <c r="Y1988">
        <v>36</v>
      </c>
      <c r="Z1988">
        <v>0</v>
      </c>
      <c r="AA1988">
        <v>36</v>
      </c>
      <c r="AB1988">
        <v>0</v>
      </c>
      <c r="AC1988">
        <v>24</v>
      </c>
      <c r="AD1988">
        <v>11</v>
      </c>
      <c r="AE1988">
        <v>0</v>
      </c>
      <c r="AF1988">
        <v>0</v>
      </c>
      <c r="AG1988">
        <v>0</v>
      </c>
      <c r="AH1988" t="s">
        <v>122</v>
      </c>
      <c r="AI1988" s="1">
        <v>44644.717141203706</v>
      </c>
      <c r="AJ1988">
        <v>142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11</v>
      </c>
      <c r="AQ1988">
        <v>0</v>
      </c>
      <c r="AR1988">
        <v>0</v>
      </c>
      <c r="AS1988">
        <v>0</v>
      </c>
      <c r="AT1988" t="s">
        <v>86</v>
      </c>
      <c r="AU1988" t="s">
        <v>86</v>
      </c>
      <c r="AV1988" t="s">
        <v>86</v>
      </c>
      <c r="AW1988" t="s">
        <v>86</v>
      </c>
      <c r="AX1988" t="s">
        <v>86</v>
      </c>
      <c r="AY1988" t="s">
        <v>86</v>
      </c>
      <c r="AZ1988" t="s">
        <v>86</v>
      </c>
      <c r="BA1988" t="s">
        <v>86</v>
      </c>
      <c r="BB1988" t="s">
        <v>86</v>
      </c>
      <c r="BC1988" t="s">
        <v>86</v>
      </c>
      <c r="BD1988" t="s">
        <v>86</v>
      </c>
      <c r="BE1988" t="s">
        <v>86</v>
      </c>
    </row>
    <row r="1989" spans="1:57" x14ac:dyDescent="0.45">
      <c r="A1989" t="s">
        <v>4247</v>
      </c>
      <c r="B1989" t="s">
        <v>77</v>
      </c>
      <c r="C1989" t="s">
        <v>1511</v>
      </c>
      <c r="D1989" t="s">
        <v>79</v>
      </c>
      <c r="E1989" s="2" t="str">
        <f>HYPERLINK("capsilon://?command=openfolder&amp;siteaddress=FAM.docvelocity-na8.net&amp;folderid=FX8ACC6922-BB03-03DB-D708-3BDB8AC5FBB2","FX22028468")</f>
        <v>FX22028468</v>
      </c>
      <c r="F1989" t="s">
        <v>80</v>
      </c>
      <c r="G1989" t="s">
        <v>80</v>
      </c>
      <c r="H1989" t="s">
        <v>81</v>
      </c>
      <c r="I1989" t="s">
        <v>4248</v>
      </c>
      <c r="J1989">
        <v>0</v>
      </c>
      <c r="K1989" t="s">
        <v>83</v>
      </c>
      <c r="L1989" t="s">
        <v>84</v>
      </c>
      <c r="M1989" t="s">
        <v>85</v>
      </c>
      <c r="N1989">
        <v>2</v>
      </c>
      <c r="O1989" s="1">
        <v>44644.610833333332</v>
      </c>
      <c r="P1989" s="1">
        <v>44644.717314814814</v>
      </c>
      <c r="Q1989">
        <v>8917</v>
      </c>
      <c r="R1989">
        <v>283</v>
      </c>
      <c r="S1989" t="b">
        <v>0</v>
      </c>
      <c r="T1989" t="s">
        <v>86</v>
      </c>
      <c r="U1989" t="b">
        <v>0</v>
      </c>
      <c r="V1989" t="s">
        <v>2086</v>
      </c>
      <c r="W1989" s="1">
        <v>44644.614027777781</v>
      </c>
      <c r="X1989">
        <v>269</v>
      </c>
      <c r="Y1989">
        <v>0</v>
      </c>
      <c r="Z1989">
        <v>0</v>
      </c>
      <c r="AA1989">
        <v>0</v>
      </c>
      <c r="AB1989">
        <v>9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122</v>
      </c>
      <c r="AI1989" s="1">
        <v>44644.717314814814</v>
      </c>
      <c r="AJ1989">
        <v>14</v>
      </c>
      <c r="AK1989">
        <v>0</v>
      </c>
      <c r="AL1989">
        <v>0</v>
      </c>
      <c r="AM1989">
        <v>0</v>
      </c>
      <c r="AN1989">
        <v>9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 t="s">
        <v>86</v>
      </c>
      <c r="AU1989" t="s">
        <v>86</v>
      </c>
      <c r="AV1989" t="s">
        <v>86</v>
      </c>
      <c r="AW1989" t="s">
        <v>86</v>
      </c>
      <c r="AX1989" t="s">
        <v>86</v>
      </c>
      <c r="AY1989" t="s">
        <v>86</v>
      </c>
      <c r="AZ1989" t="s">
        <v>86</v>
      </c>
      <c r="BA1989" t="s">
        <v>86</v>
      </c>
      <c r="BB1989" t="s">
        <v>86</v>
      </c>
      <c r="BC1989" t="s">
        <v>86</v>
      </c>
      <c r="BD1989" t="s">
        <v>86</v>
      </c>
      <c r="BE1989" t="s">
        <v>86</v>
      </c>
    </row>
    <row r="1990" spans="1:57" x14ac:dyDescent="0.45">
      <c r="A1990" t="s">
        <v>4249</v>
      </c>
      <c r="B1990" t="s">
        <v>77</v>
      </c>
      <c r="C1990" t="s">
        <v>4250</v>
      </c>
      <c r="D1990" t="s">
        <v>79</v>
      </c>
      <c r="E1990" s="2" t="str">
        <f>HYPERLINK("capsilon://?command=openfolder&amp;siteaddress=FAM.docvelocity-na8.net&amp;folderid=FXBD7C7F6B-9B1F-2A1F-0516-E0DC6DE0460E","FX220310978")</f>
        <v>FX220310978</v>
      </c>
      <c r="F1990" t="s">
        <v>80</v>
      </c>
      <c r="G1990" t="s">
        <v>80</v>
      </c>
      <c r="H1990" t="s">
        <v>81</v>
      </c>
      <c r="I1990" t="s">
        <v>4251</v>
      </c>
      <c r="J1990">
        <v>142</v>
      </c>
      <c r="K1990" t="s">
        <v>83</v>
      </c>
      <c r="L1990" t="s">
        <v>84</v>
      </c>
      <c r="M1990" t="s">
        <v>85</v>
      </c>
      <c r="N1990">
        <v>1</v>
      </c>
      <c r="O1990" s="1">
        <v>44644.618703703702</v>
      </c>
      <c r="P1990" s="1">
        <v>44644.636261574073</v>
      </c>
      <c r="Q1990">
        <v>986</v>
      </c>
      <c r="R1990">
        <v>531</v>
      </c>
      <c r="S1990" t="b">
        <v>0</v>
      </c>
      <c r="T1990" t="s">
        <v>86</v>
      </c>
      <c r="U1990" t="b">
        <v>0</v>
      </c>
      <c r="V1990" t="s">
        <v>815</v>
      </c>
      <c r="W1990" s="1">
        <v>44644.636261574073</v>
      </c>
      <c r="X1990">
        <v>120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142</v>
      </c>
      <c r="AE1990">
        <v>129</v>
      </c>
      <c r="AF1990">
        <v>0</v>
      </c>
      <c r="AG1990">
        <v>4</v>
      </c>
      <c r="AH1990" t="s">
        <v>86</v>
      </c>
      <c r="AI1990" t="s">
        <v>86</v>
      </c>
      <c r="AJ1990" t="s">
        <v>86</v>
      </c>
      <c r="AK1990" t="s">
        <v>86</v>
      </c>
      <c r="AL1990" t="s">
        <v>86</v>
      </c>
      <c r="AM1990" t="s">
        <v>86</v>
      </c>
      <c r="AN1990" t="s">
        <v>86</v>
      </c>
      <c r="AO1990" t="s">
        <v>86</v>
      </c>
      <c r="AP1990" t="s">
        <v>86</v>
      </c>
      <c r="AQ1990" t="s">
        <v>86</v>
      </c>
      <c r="AR1990" t="s">
        <v>86</v>
      </c>
      <c r="AS1990" t="s">
        <v>86</v>
      </c>
      <c r="AT1990" t="s">
        <v>86</v>
      </c>
      <c r="AU1990" t="s">
        <v>86</v>
      </c>
      <c r="AV1990" t="s">
        <v>86</v>
      </c>
      <c r="AW1990" t="s">
        <v>86</v>
      </c>
      <c r="AX1990" t="s">
        <v>86</v>
      </c>
      <c r="AY1990" t="s">
        <v>86</v>
      </c>
      <c r="AZ1990" t="s">
        <v>86</v>
      </c>
      <c r="BA1990" t="s">
        <v>86</v>
      </c>
      <c r="BB1990" t="s">
        <v>86</v>
      </c>
      <c r="BC1990" t="s">
        <v>86</v>
      </c>
      <c r="BD1990" t="s">
        <v>86</v>
      </c>
      <c r="BE1990" t="s">
        <v>86</v>
      </c>
    </row>
    <row r="1991" spans="1:57" x14ac:dyDescent="0.45">
      <c r="A1991" t="s">
        <v>4252</v>
      </c>
      <c r="B1991" t="s">
        <v>77</v>
      </c>
      <c r="C1991" t="s">
        <v>4060</v>
      </c>
      <c r="D1991" t="s">
        <v>79</v>
      </c>
      <c r="E1991" s="2" t="str">
        <f>HYPERLINK("capsilon://?command=openfolder&amp;siteaddress=FAM.docvelocity-na8.net&amp;folderid=FX78E2E2E4-02FF-BB30-6A02-56336E56B52D","FX220213076")</f>
        <v>FX220213076</v>
      </c>
      <c r="F1991" t="s">
        <v>80</v>
      </c>
      <c r="G1991" t="s">
        <v>80</v>
      </c>
      <c r="H1991" t="s">
        <v>81</v>
      </c>
      <c r="I1991" t="s">
        <v>4061</v>
      </c>
      <c r="J1991">
        <v>0</v>
      </c>
      <c r="K1991" t="s">
        <v>83</v>
      </c>
      <c r="L1991" t="s">
        <v>84</v>
      </c>
      <c r="M1991" t="s">
        <v>85</v>
      </c>
      <c r="N1991">
        <v>2</v>
      </c>
      <c r="O1991" s="1">
        <v>44622.657638888886</v>
      </c>
      <c r="P1991" s="1">
        <v>44622.725393518522</v>
      </c>
      <c r="Q1991">
        <v>1444</v>
      </c>
      <c r="R1991">
        <v>4410</v>
      </c>
      <c r="S1991" t="b">
        <v>0</v>
      </c>
      <c r="T1991" t="s">
        <v>86</v>
      </c>
      <c r="U1991" t="b">
        <v>1</v>
      </c>
      <c r="V1991" t="s">
        <v>116</v>
      </c>
      <c r="W1991" s="1">
        <v>44622.712233796294</v>
      </c>
      <c r="X1991">
        <v>3925</v>
      </c>
      <c r="Y1991">
        <v>187</v>
      </c>
      <c r="Z1991">
        <v>0</v>
      </c>
      <c r="AA1991">
        <v>187</v>
      </c>
      <c r="AB1991">
        <v>37</v>
      </c>
      <c r="AC1991">
        <v>163</v>
      </c>
      <c r="AD1991">
        <v>-187</v>
      </c>
      <c r="AE1991">
        <v>0</v>
      </c>
      <c r="AF1991">
        <v>0</v>
      </c>
      <c r="AG1991">
        <v>0</v>
      </c>
      <c r="AH1991" t="s">
        <v>122</v>
      </c>
      <c r="AI1991" s="1">
        <v>44622.725393518522</v>
      </c>
      <c r="AJ1991">
        <v>261</v>
      </c>
      <c r="AK1991">
        <v>2</v>
      </c>
      <c r="AL1991">
        <v>0</v>
      </c>
      <c r="AM1991">
        <v>2</v>
      </c>
      <c r="AN1991">
        <v>37</v>
      </c>
      <c r="AO1991">
        <v>1</v>
      </c>
      <c r="AP1991">
        <v>-189</v>
      </c>
      <c r="AQ1991">
        <v>0</v>
      </c>
      <c r="AR1991">
        <v>0</v>
      </c>
      <c r="AS1991">
        <v>0</v>
      </c>
      <c r="AT1991" t="s">
        <v>86</v>
      </c>
      <c r="AU1991" t="s">
        <v>86</v>
      </c>
      <c r="AV1991" t="s">
        <v>86</v>
      </c>
      <c r="AW1991" t="s">
        <v>86</v>
      </c>
      <c r="AX1991" t="s">
        <v>86</v>
      </c>
      <c r="AY1991" t="s">
        <v>86</v>
      </c>
      <c r="AZ1991" t="s">
        <v>86</v>
      </c>
      <c r="BA1991" t="s">
        <v>86</v>
      </c>
      <c r="BB1991" t="s">
        <v>86</v>
      </c>
      <c r="BC1991" t="s">
        <v>86</v>
      </c>
      <c r="BD1991" t="s">
        <v>86</v>
      </c>
      <c r="BE1991" t="s">
        <v>86</v>
      </c>
    </row>
    <row r="1992" spans="1:57" x14ac:dyDescent="0.45">
      <c r="A1992" t="s">
        <v>4253</v>
      </c>
      <c r="B1992" t="s">
        <v>77</v>
      </c>
      <c r="C1992" t="s">
        <v>4197</v>
      </c>
      <c r="D1992" t="s">
        <v>79</v>
      </c>
      <c r="E1992" s="2" t="str">
        <f>HYPERLINK("capsilon://?command=openfolder&amp;siteaddress=FAM.docvelocity-na8.net&amp;folderid=FX6321B54F-3CF7-D58F-896F-58D6F7F237F7","FX22039391")</f>
        <v>FX22039391</v>
      </c>
      <c r="F1992" t="s">
        <v>80</v>
      </c>
      <c r="G1992" t="s">
        <v>80</v>
      </c>
      <c r="H1992" t="s">
        <v>81</v>
      </c>
      <c r="I1992" t="s">
        <v>4254</v>
      </c>
      <c r="J1992">
        <v>28</v>
      </c>
      <c r="K1992" t="s">
        <v>83</v>
      </c>
      <c r="L1992" t="s">
        <v>84</v>
      </c>
      <c r="M1992" t="s">
        <v>85</v>
      </c>
      <c r="N1992">
        <v>2</v>
      </c>
      <c r="O1992" s="1">
        <v>44644.635451388887</v>
      </c>
      <c r="P1992" s="1">
        <v>44644.717847222222</v>
      </c>
      <c r="Q1992">
        <v>6859</v>
      </c>
      <c r="R1992">
        <v>260</v>
      </c>
      <c r="S1992" t="b">
        <v>0</v>
      </c>
      <c r="T1992" t="s">
        <v>86</v>
      </c>
      <c r="U1992" t="b">
        <v>0</v>
      </c>
      <c r="V1992" t="s">
        <v>202</v>
      </c>
      <c r="W1992" s="1">
        <v>44644.638124999998</v>
      </c>
      <c r="X1992">
        <v>215</v>
      </c>
      <c r="Y1992">
        <v>21</v>
      </c>
      <c r="Z1992">
        <v>0</v>
      </c>
      <c r="AA1992">
        <v>21</v>
      </c>
      <c r="AB1992">
        <v>0</v>
      </c>
      <c r="AC1992">
        <v>0</v>
      </c>
      <c r="AD1992">
        <v>7</v>
      </c>
      <c r="AE1992">
        <v>0</v>
      </c>
      <c r="AF1992">
        <v>0</v>
      </c>
      <c r="AG1992">
        <v>0</v>
      </c>
      <c r="AH1992" t="s">
        <v>122</v>
      </c>
      <c r="AI1992" s="1">
        <v>44644.717847222222</v>
      </c>
      <c r="AJ1992">
        <v>45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7</v>
      </c>
      <c r="AQ1992">
        <v>0</v>
      </c>
      <c r="AR1992">
        <v>0</v>
      </c>
      <c r="AS1992">
        <v>0</v>
      </c>
      <c r="AT1992" t="s">
        <v>86</v>
      </c>
      <c r="AU1992" t="s">
        <v>86</v>
      </c>
      <c r="AV1992" t="s">
        <v>86</v>
      </c>
      <c r="AW1992" t="s">
        <v>86</v>
      </c>
      <c r="AX1992" t="s">
        <v>86</v>
      </c>
      <c r="AY1992" t="s">
        <v>86</v>
      </c>
      <c r="AZ1992" t="s">
        <v>86</v>
      </c>
      <c r="BA1992" t="s">
        <v>86</v>
      </c>
      <c r="BB1992" t="s">
        <v>86</v>
      </c>
      <c r="BC1992" t="s">
        <v>86</v>
      </c>
      <c r="BD1992" t="s">
        <v>86</v>
      </c>
      <c r="BE1992" t="s">
        <v>86</v>
      </c>
    </row>
    <row r="1993" spans="1:57" x14ac:dyDescent="0.45">
      <c r="A1993" t="s">
        <v>4255</v>
      </c>
      <c r="B1993" t="s">
        <v>77</v>
      </c>
      <c r="C1993" t="s">
        <v>4250</v>
      </c>
      <c r="D1993" t="s">
        <v>79</v>
      </c>
      <c r="E1993" s="2" t="str">
        <f>HYPERLINK("capsilon://?command=openfolder&amp;siteaddress=FAM.docvelocity-na8.net&amp;folderid=FXBD7C7F6B-9B1F-2A1F-0516-E0DC6DE0460E","FX220310978")</f>
        <v>FX220310978</v>
      </c>
      <c r="F1993" t="s">
        <v>80</v>
      </c>
      <c r="G1993" t="s">
        <v>80</v>
      </c>
      <c r="H1993" t="s">
        <v>81</v>
      </c>
      <c r="I1993" t="s">
        <v>4251</v>
      </c>
      <c r="J1993">
        <v>166</v>
      </c>
      <c r="K1993" t="s">
        <v>83</v>
      </c>
      <c r="L1993" t="s">
        <v>84</v>
      </c>
      <c r="M1993" t="s">
        <v>85</v>
      </c>
      <c r="N1993">
        <v>2</v>
      </c>
      <c r="O1993" s="1">
        <v>44644.637280092589</v>
      </c>
      <c r="P1993" s="1">
        <v>44644.681145833332</v>
      </c>
      <c r="Q1993">
        <v>2328</v>
      </c>
      <c r="R1993">
        <v>1462</v>
      </c>
      <c r="S1993" t="b">
        <v>0</v>
      </c>
      <c r="T1993" t="s">
        <v>86</v>
      </c>
      <c r="U1993" t="b">
        <v>1</v>
      </c>
      <c r="V1993" t="s">
        <v>1797</v>
      </c>
      <c r="W1993" s="1">
        <v>44644.647511574076</v>
      </c>
      <c r="X1993">
        <v>688</v>
      </c>
      <c r="Y1993">
        <v>148</v>
      </c>
      <c r="Z1993">
        <v>0</v>
      </c>
      <c r="AA1993">
        <v>148</v>
      </c>
      <c r="AB1993">
        <v>0</v>
      </c>
      <c r="AC1993">
        <v>38</v>
      </c>
      <c r="AD1993">
        <v>18</v>
      </c>
      <c r="AE1993">
        <v>0</v>
      </c>
      <c r="AF1993">
        <v>0</v>
      </c>
      <c r="AG1993">
        <v>0</v>
      </c>
      <c r="AH1993" t="s">
        <v>91</v>
      </c>
      <c r="AI1993" s="1">
        <v>44644.681145833332</v>
      </c>
      <c r="AJ1993">
        <v>605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18</v>
      </c>
      <c r="AQ1993">
        <v>0</v>
      </c>
      <c r="AR1993">
        <v>0</v>
      </c>
      <c r="AS1993">
        <v>0</v>
      </c>
      <c r="AT1993" t="s">
        <v>86</v>
      </c>
      <c r="AU1993" t="s">
        <v>86</v>
      </c>
      <c r="AV1993" t="s">
        <v>86</v>
      </c>
      <c r="AW1993" t="s">
        <v>86</v>
      </c>
      <c r="AX1993" t="s">
        <v>86</v>
      </c>
      <c r="AY1993" t="s">
        <v>86</v>
      </c>
      <c r="AZ1993" t="s">
        <v>86</v>
      </c>
      <c r="BA1993" t="s">
        <v>86</v>
      </c>
      <c r="BB1993" t="s">
        <v>86</v>
      </c>
      <c r="BC1993" t="s">
        <v>86</v>
      </c>
      <c r="BD1993" t="s">
        <v>86</v>
      </c>
      <c r="BE1993" t="s">
        <v>86</v>
      </c>
    </row>
    <row r="1994" spans="1:57" x14ac:dyDescent="0.45">
      <c r="A1994" t="s">
        <v>4256</v>
      </c>
      <c r="B1994" t="s">
        <v>77</v>
      </c>
      <c r="C1994" t="s">
        <v>2842</v>
      </c>
      <c r="D1994" t="s">
        <v>79</v>
      </c>
      <c r="E1994" s="2" t="str">
        <f>HYPERLINK("capsilon://?command=openfolder&amp;siteaddress=FAM.docvelocity-na8.net&amp;folderid=FXEF45A1A0-C841-7E62-940B-AFBBB5516878","FX22037832")</f>
        <v>FX22037832</v>
      </c>
      <c r="F1994" t="s">
        <v>80</v>
      </c>
      <c r="G1994" t="s">
        <v>80</v>
      </c>
      <c r="H1994" t="s">
        <v>81</v>
      </c>
      <c r="I1994" t="s">
        <v>4257</v>
      </c>
      <c r="J1994">
        <v>0</v>
      </c>
      <c r="K1994" t="s">
        <v>83</v>
      </c>
      <c r="L1994" t="s">
        <v>84</v>
      </c>
      <c r="M1994" t="s">
        <v>85</v>
      </c>
      <c r="N1994">
        <v>2</v>
      </c>
      <c r="O1994" s="1">
        <v>44644.640011574076</v>
      </c>
      <c r="P1994" s="1">
        <v>44644.718240740738</v>
      </c>
      <c r="Q1994">
        <v>6580</v>
      </c>
      <c r="R1994">
        <v>179</v>
      </c>
      <c r="S1994" t="b">
        <v>0</v>
      </c>
      <c r="T1994" t="s">
        <v>86</v>
      </c>
      <c r="U1994" t="b">
        <v>0</v>
      </c>
      <c r="V1994" t="s">
        <v>1900</v>
      </c>
      <c r="W1994" s="1">
        <v>44644.641782407409</v>
      </c>
      <c r="X1994">
        <v>146</v>
      </c>
      <c r="Y1994">
        <v>9</v>
      </c>
      <c r="Z1994">
        <v>0</v>
      </c>
      <c r="AA1994">
        <v>9</v>
      </c>
      <c r="AB1994">
        <v>0</v>
      </c>
      <c r="AC1994">
        <v>3</v>
      </c>
      <c r="AD1994">
        <v>-9</v>
      </c>
      <c r="AE1994">
        <v>0</v>
      </c>
      <c r="AF1994">
        <v>0</v>
      </c>
      <c r="AG1994">
        <v>0</v>
      </c>
      <c r="AH1994" t="s">
        <v>122</v>
      </c>
      <c r="AI1994" s="1">
        <v>44644.718240740738</v>
      </c>
      <c r="AJ1994">
        <v>33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-9</v>
      </c>
      <c r="AQ1994">
        <v>0</v>
      </c>
      <c r="AR1994">
        <v>0</v>
      </c>
      <c r="AS1994">
        <v>0</v>
      </c>
      <c r="AT1994" t="s">
        <v>86</v>
      </c>
      <c r="AU1994" t="s">
        <v>86</v>
      </c>
      <c r="AV1994" t="s">
        <v>86</v>
      </c>
      <c r="AW1994" t="s">
        <v>86</v>
      </c>
      <c r="AX1994" t="s">
        <v>86</v>
      </c>
      <c r="AY1994" t="s">
        <v>86</v>
      </c>
      <c r="AZ1994" t="s">
        <v>86</v>
      </c>
      <c r="BA1994" t="s">
        <v>86</v>
      </c>
      <c r="BB1994" t="s">
        <v>86</v>
      </c>
      <c r="BC1994" t="s">
        <v>86</v>
      </c>
      <c r="BD1994" t="s">
        <v>86</v>
      </c>
      <c r="BE1994" t="s">
        <v>86</v>
      </c>
    </row>
    <row r="1995" spans="1:57" x14ac:dyDescent="0.45">
      <c r="A1995" t="s">
        <v>4258</v>
      </c>
      <c r="B1995" t="s">
        <v>77</v>
      </c>
      <c r="C1995" t="s">
        <v>4072</v>
      </c>
      <c r="D1995" t="s">
        <v>79</v>
      </c>
      <c r="E1995" s="2" t="str">
        <f>HYPERLINK("capsilon://?command=openfolder&amp;siteaddress=FAM.docvelocity-na8.net&amp;folderid=FX2A43F115-327A-1DD1-D9BF-0E4DB22D0FAA","FX22033812")</f>
        <v>FX22033812</v>
      </c>
      <c r="F1995" t="s">
        <v>80</v>
      </c>
      <c r="G1995" t="s">
        <v>80</v>
      </c>
      <c r="H1995" t="s">
        <v>81</v>
      </c>
      <c r="I1995" t="s">
        <v>4259</v>
      </c>
      <c r="J1995">
        <v>0</v>
      </c>
      <c r="K1995" t="s">
        <v>83</v>
      </c>
      <c r="L1995" t="s">
        <v>84</v>
      </c>
      <c r="M1995" t="s">
        <v>85</v>
      </c>
      <c r="N1995">
        <v>2</v>
      </c>
      <c r="O1995" s="1">
        <v>44644.653761574074</v>
      </c>
      <c r="P1995" s="1">
        <v>44644.718576388892</v>
      </c>
      <c r="Q1995">
        <v>5480</v>
      </c>
      <c r="R1995">
        <v>120</v>
      </c>
      <c r="S1995" t="b">
        <v>0</v>
      </c>
      <c r="T1995" t="s">
        <v>86</v>
      </c>
      <c r="U1995" t="b">
        <v>0</v>
      </c>
      <c r="V1995" t="s">
        <v>2921</v>
      </c>
      <c r="W1995" s="1">
        <v>44644.655509259261</v>
      </c>
      <c r="X1995">
        <v>92</v>
      </c>
      <c r="Y1995">
        <v>9</v>
      </c>
      <c r="Z1995">
        <v>0</v>
      </c>
      <c r="AA1995">
        <v>9</v>
      </c>
      <c r="AB1995">
        <v>0</v>
      </c>
      <c r="AC1995">
        <v>1</v>
      </c>
      <c r="AD1995">
        <v>-9</v>
      </c>
      <c r="AE1995">
        <v>0</v>
      </c>
      <c r="AF1995">
        <v>0</v>
      </c>
      <c r="AG1995">
        <v>0</v>
      </c>
      <c r="AH1995" t="s">
        <v>122</v>
      </c>
      <c r="AI1995" s="1">
        <v>44644.718576388892</v>
      </c>
      <c r="AJ1995">
        <v>28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-9</v>
      </c>
      <c r="AQ1995">
        <v>0</v>
      </c>
      <c r="AR1995">
        <v>0</v>
      </c>
      <c r="AS1995">
        <v>0</v>
      </c>
      <c r="AT1995" t="s">
        <v>86</v>
      </c>
      <c r="AU1995" t="s">
        <v>86</v>
      </c>
      <c r="AV1995" t="s">
        <v>86</v>
      </c>
      <c r="AW1995" t="s">
        <v>86</v>
      </c>
      <c r="AX1995" t="s">
        <v>86</v>
      </c>
      <c r="AY1995" t="s">
        <v>86</v>
      </c>
      <c r="AZ1995" t="s">
        <v>86</v>
      </c>
      <c r="BA1995" t="s">
        <v>86</v>
      </c>
      <c r="BB1995" t="s">
        <v>86</v>
      </c>
      <c r="BC1995" t="s">
        <v>86</v>
      </c>
      <c r="BD1995" t="s">
        <v>86</v>
      </c>
      <c r="BE1995" t="s">
        <v>86</v>
      </c>
    </row>
    <row r="1996" spans="1:57" x14ac:dyDescent="0.45">
      <c r="A1996" t="s">
        <v>4260</v>
      </c>
      <c r="B1996" t="s">
        <v>77</v>
      </c>
      <c r="C1996" t="s">
        <v>4072</v>
      </c>
      <c r="D1996" t="s">
        <v>79</v>
      </c>
      <c r="E1996" s="2" t="str">
        <f>HYPERLINK("capsilon://?command=openfolder&amp;siteaddress=FAM.docvelocity-na8.net&amp;folderid=FX2A43F115-327A-1DD1-D9BF-0E4DB22D0FAA","FX22033812")</f>
        <v>FX22033812</v>
      </c>
      <c r="F1996" t="s">
        <v>80</v>
      </c>
      <c r="G1996" t="s">
        <v>80</v>
      </c>
      <c r="H1996" t="s">
        <v>81</v>
      </c>
      <c r="I1996" t="s">
        <v>4261</v>
      </c>
      <c r="J1996">
        <v>0</v>
      </c>
      <c r="K1996" t="s">
        <v>83</v>
      </c>
      <c r="L1996" t="s">
        <v>84</v>
      </c>
      <c r="M1996" t="s">
        <v>85</v>
      </c>
      <c r="N1996">
        <v>2</v>
      </c>
      <c r="O1996" s="1">
        <v>44644.654386574075</v>
      </c>
      <c r="P1996" s="1">
        <v>44644.718923611108</v>
      </c>
      <c r="Q1996">
        <v>5393</v>
      </c>
      <c r="R1996">
        <v>183</v>
      </c>
      <c r="S1996" t="b">
        <v>0</v>
      </c>
      <c r="T1996" t="s">
        <v>86</v>
      </c>
      <c r="U1996" t="b">
        <v>0</v>
      </c>
      <c r="V1996" t="s">
        <v>2086</v>
      </c>
      <c r="W1996" s="1">
        <v>44644.656273148146</v>
      </c>
      <c r="X1996">
        <v>154</v>
      </c>
      <c r="Y1996">
        <v>9</v>
      </c>
      <c r="Z1996">
        <v>0</v>
      </c>
      <c r="AA1996">
        <v>9</v>
      </c>
      <c r="AB1996">
        <v>0</v>
      </c>
      <c r="AC1996">
        <v>1</v>
      </c>
      <c r="AD1996">
        <v>-9</v>
      </c>
      <c r="AE1996">
        <v>0</v>
      </c>
      <c r="AF1996">
        <v>0</v>
      </c>
      <c r="AG1996">
        <v>0</v>
      </c>
      <c r="AH1996" t="s">
        <v>122</v>
      </c>
      <c r="AI1996" s="1">
        <v>44644.718923611108</v>
      </c>
      <c r="AJ1996">
        <v>29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-9</v>
      </c>
      <c r="AQ1996">
        <v>0</v>
      </c>
      <c r="AR1996">
        <v>0</v>
      </c>
      <c r="AS1996">
        <v>0</v>
      </c>
      <c r="AT1996" t="s">
        <v>86</v>
      </c>
      <c r="AU1996" t="s">
        <v>86</v>
      </c>
      <c r="AV1996" t="s">
        <v>86</v>
      </c>
      <c r="AW1996" t="s">
        <v>86</v>
      </c>
      <c r="AX1996" t="s">
        <v>86</v>
      </c>
      <c r="AY1996" t="s">
        <v>86</v>
      </c>
      <c r="AZ1996" t="s">
        <v>86</v>
      </c>
      <c r="BA1996" t="s">
        <v>86</v>
      </c>
      <c r="BB1996" t="s">
        <v>86</v>
      </c>
      <c r="BC1996" t="s">
        <v>86</v>
      </c>
      <c r="BD1996" t="s">
        <v>86</v>
      </c>
      <c r="BE1996" t="s">
        <v>86</v>
      </c>
    </row>
    <row r="1997" spans="1:57" x14ac:dyDescent="0.45">
      <c r="A1997" t="s">
        <v>4262</v>
      </c>
      <c r="B1997" t="s">
        <v>77</v>
      </c>
      <c r="C1997" t="s">
        <v>476</v>
      </c>
      <c r="D1997" t="s">
        <v>79</v>
      </c>
      <c r="E1997" s="2" t="str">
        <f>HYPERLINK("capsilon://?command=openfolder&amp;siteaddress=FAM.docvelocity-na8.net&amp;folderid=FX709E8DFF-B71E-CEBB-B584-D994500DDA03","FX22031872")</f>
        <v>FX22031872</v>
      </c>
      <c r="F1997" t="s">
        <v>80</v>
      </c>
      <c r="G1997" t="s">
        <v>80</v>
      </c>
      <c r="H1997" t="s">
        <v>81</v>
      </c>
      <c r="I1997" t="s">
        <v>4263</v>
      </c>
      <c r="J1997">
        <v>0</v>
      </c>
      <c r="K1997" t="s">
        <v>83</v>
      </c>
      <c r="L1997" t="s">
        <v>84</v>
      </c>
      <c r="M1997" t="s">
        <v>85</v>
      </c>
      <c r="N1997">
        <v>2</v>
      </c>
      <c r="O1997" s="1">
        <v>44644.661932870367</v>
      </c>
      <c r="P1997" s="1">
        <v>44644.719884259262</v>
      </c>
      <c r="Q1997">
        <v>4552</v>
      </c>
      <c r="R1997">
        <v>455</v>
      </c>
      <c r="S1997" t="b">
        <v>0</v>
      </c>
      <c r="T1997" t="s">
        <v>86</v>
      </c>
      <c r="U1997" t="b">
        <v>0</v>
      </c>
      <c r="V1997" t="s">
        <v>2088</v>
      </c>
      <c r="W1997" s="1">
        <v>44644.666261574072</v>
      </c>
      <c r="X1997">
        <v>369</v>
      </c>
      <c r="Y1997">
        <v>52</v>
      </c>
      <c r="Z1997">
        <v>0</v>
      </c>
      <c r="AA1997">
        <v>52</v>
      </c>
      <c r="AB1997">
        <v>0</v>
      </c>
      <c r="AC1997">
        <v>21</v>
      </c>
      <c r="AD1997">
        <v>-52</v>
      </c>
      <c r="AE1997">
        <v>0</v>
      </c>
      <c r="AF1997">
        <v>0</v>
      </c>
      <c r="AG1997">
        <v>0</v>
      </c>
      <c r="AH1997" t="s">
        <v>122</v>
      </c>
      <c r="AI1997" s="1">
        <v>44644.719884259262</v>
      </c>
      <c r="AJ1997">
        <v>82</v>
      </c>
      <c r="AK1997">
        <v>2</v>
      </c>
      <c r="AL1997">
        <v>0</v>
      </c>
      <c r="AM1997">
        <v>2</v>
      </c>
      <c r="AN1997">
        <v>0</v>
      </c>
      <c r="AO1997">
        <v>1</v>
      </c>
      <c r="AP1997">
        <v>-54</v>
      </c>
      <c r="AQ1997">
        <v>0</v>
      </c>
      <c r="AR1997">
        <v>0</v>
      </c>
      <c r="AS1997">
        <v>0</v>
      </c>
      <c r="AT1997" t="s">
        <v>86</v>
      </c>
      <c r="AU1997" t="s">
        <v>86</v>
      </c>
      <c r="AV1997" t="s">
        <v>86</v>
      </c>
      <c r="AW1997" t="s">
        <v>86</v>
      </c>
      <c r="AX1997" t="s">
        <v>86</v>
      </c>
      <c r="AY1997" t="s">
        <v>86</v>
      </c>
      <c r="AZ1997" t="s">
        <v>86</v>
      </c>
      <c r="BA1997" t="s">
        <v>86</v>
      </c>
      <c r="BB1997" t="s">
        <v>86</v>
      </c>
      <c r="BC1997" t="s">
        <v>86</v>
      </c>
      <c r="BD1997" t="s">
        <v>86</v>
      </c>
      <c r="BE1997" t="s">
        <v>86</v>
      </c>
    </row>
    <row r="1998" spans="1:57" x14ac:dyDescent="0.45">
      <c r="A1998" t="s">
        <v>4264</v>
      </c>
      <c r="B1998" t="s">
        <v>77</v>
      </c>
      <c r="C1998" t="s">
        <v>4265</v>
      </c>
      <c r="D1998" t="s">
        <v>79</v>
      </c>
      <c r="E1998" s="2" t="str">
        <f>HYPERLINK("capsilon://?command=openfolder&amp;siteaddress=FAM.docvelocity-na8.net&amp;folderid=FXBE1A29E4-8E5C-AB98-B4BE-BB6A6CEE868B","FX22039574")</f>
        <v>FX22039574</v>
      </c>
      <c r="F1998" t="s">
        <v>80</v>
      </c>
      <c r="G1998" t="s">
        <v>80</v>
      </c>
      <c r="H1998" t="s">
        <v>81</v>
      </c>
      <c r="I1998" t="s">
        <v>4266</v>
      </c>
      <c r="J1998">
        <v>840</v>
      </c>
      <c r="K1998" t="s">
        <v>83</v>
      </c>
      <c r="L1998" t="s">
        <v>84</v>
      </c>
      <c r="M1998" t="s">
        <v>85</v>
      </c>
      <c r="N1998">
        <v>1</v>
      </c>
      <c r="O1998" s="1">
        <v>44644.670775462961</v>
      </c>
      <c r="P1998" s="1">
        <v>44644.742199074077</v>
      </c>
      <c r="Q1998">
        <v>2706</v>
      </c>
      <c r="R1998">
        <v>3465</v>
      </c>
      <c r="S1998" t="b">
        <v>0</v>
      </c>
      <c r="T1998" t="s">
        <v>86</v>
      </c>
      <c r="U1998" t="b">
        <v>0</v>
      </c>
      <c r="V1998" t="s">
        <v>815</v>
      </c>
      <c r="W1998" s="1">
        <v>44644.742199074077</v>
      </c>
      <c r="X1998">
        <v>3194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840</v>
      </c>
      <c r="AE1998">
        <v>745</v>
      </c>
      <c r="AF1998">
        <v>0</v>
      </c>
      <c r="AG1998">
        <v>38</v>
      </c>
      <c r="AH1998" t="s">
        <v>86</v>
      </c>
      <c r="AI1998" t="s">
        <v>86</v>
      </c>
      <c r="AJ1998" t="s">
        <v>86</v>
      </c>
      <c r="AK1998" t="s">
        <v>86</v>
      </c>
      <c r="AL1998" t="s">
        <v>86</v>
      </c>
      <c r="AM1998" t="s">
        <v>86</v>
      </c>
      <c r="AN1998" t="s">
        <v>86</v>
      </c>
      <c r="AO1998" t="s">
        <v>86</v>
      </c>
      <c r="AP1998" t="s">
        <v>86</v>
      </c>
      <c r="AQ1998" t="s">
        <v>86</v>
      </c>
      <c r="AR1998" t="s">
        <v>86</v>
      </c>
      <c r="AS1998" t="s">
        <v>86</v>
      </c>
      <c r="AT1998" t="s">
        <v>86</v>
      </c>
      <c r="AU1998" t="s">
        <v>86</v>
      </c>
      <c r="AV1998" t="s">
        <v>86</v>
      </c>
      <c r="AW1998" t="s">
        <v>86</v>
      </c>
      <c r="AX1998" t="s">
        <v>86</v>
      </c>
      <c r="AY1998" t="s">
        <v>86</v>
      </c>
      <c r="AZ1998" t="s">
        <v>86</v>
      </c>
      <c r="BA1998" t="s">
        <v>86</v>
      </c>
      <c r="BB1998" t="s">
        <v>86</v>
      </c>
      <c r="BC1998" t="s">
        <v>86</v>
      </c>
      <c r="BD1998" t="s">
        <v>86</v>
      </c>
      <c r="BE1998" t="s">
        <v>86</v>
      </c>
    </row>
    <row r="1999" spans="1:57" x14ac:dyDescent="0.45">
      <c r="A1999" t="s">
        <v>4267</v>
      </c>
      <c r="B1999" t="s">
        <v>77</v>
      </c>
      <c r="C1999" t="s">
        <v>4268</v>
      </c>
      <c r="D1999" t="s">
        <v>79</v>
      </c>
      <c r="E1999" s="2" t="str">
        <f>HYPERLINK("capsilon://?command=openfolder&amp;siteaddress=FAM.docvelocity-na8.net&amp;folderid=FXDB123990-398F-ECB3-24F8-E9CF2F26151B","FX220310681")</f>
        <v>FX220310681</v>
      </c>
      <c r="F1999" t="s">
        <v>80</v>
      </c>
      <c r="G1999" t="s">
        <v>80</v>
      </c>
      <c r="H1999" t="s">
        <v>81</v>
      </c>
      <c r="I1999" t="s">
        <v>4269</v>
      </c>
      <c r="J1999">
        <v>123</v>
      </c>
      <c r="K1999" t="s">
        <v>83</v>
      </c>
      <c r="L1999" t="s">
        <v>84</v>
      </c>
      <c r="M1999" t="s">
        <v>85</v>
      </c>
      <c r="N1999">
        <v>1</v>
      </c>
      <c r="O1999" s="1">
        <v>44644.671076388891</v>
      </c>
      <c r="P1999" s="1">
        <v>44644.729120370372</v>
      </c>
      <c r="Q1999">
        <v>4452</v>
      </c>
      <c r="R1999">
        <v>563</v>
      </c>
      <c r="S1999" t="b">
        <v>0</v>
      </c>
      <c r="T1999" t="s">
        <v>86</v>
      </c>
      <c r="U1999" t="b">
        <v>0</v>
      </c>
      <c r="V1999" t="s">
        <v>1895</v>
      </c>
      <c r="W1999" s="1">
        <v>44644.729120370372</v>
      </c>
      <c r="X1999">
        <v>248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123</v>
      </c>
      <c r="AE1999">
        <v>118</v>
      </c>
      <c r="AF1999">
        <v>0</v>
      </c>
      <c r="AG1999">
        <v>6</v>
      </c>
      <c r="AH1999" t="s">
        <v>86</v>
      </c>
      <c r="AI1999" t="s">
        <v>86</v>
      </c>
      <c r="AJ1999" t="s">
        <v>86</v>
      </c>
      <c r="AK1999" t="s">
        <v>86</v>
      </c>
      <c r="AL1999" t="s">
        <v>86</v>
      </c>
      <c r="AM1999" t="s">
        <v>86</v>
      </c>
      <c r="AN1999" t="s">
        <v>86</v>
      </c>
      <c r="AO1999" t="s">
        <v>86</v>
      </c>
      <c r="AP1999" t="s">
        <v>86</v>
      </c>
      <c r="AQ1999" t="s">
        <v>86</v>
      </c>
      <c r="AR1999" t="s">
        <v>86</v>
      </c>
      <c r="AS1999" t="s">
        <v>86</v>
      </c>
      <c r="AT1999" t="s">
        <v>86</v>
      </c>
      <c r="AU1999" t="s">
        <v>86</v>
      </c>
      <c r="AV1999" t="s">
        <v>86</v>
      </c>
      <c r="AW1999" t="s">
        <v>86</v>
      </c>
      <c r="AX1999" t="s">
        <v>86</v>
      </c>
      <c r="AY1999" t="s">
        <v>86</v>
      </c>
      <c r="AZ1999" t="s">
        <v>86</v>
      </c>
      <c r="BA1999" t="s">
        <v>86</v>
      </c>
      <c r="BB1999" t="s">
        <v>86</v>
      </c>
      <c r="BC1999" t="s">
        <v>86</v>
      </c>
      <c r="BD1999" t="s">
        <v>86</v>
      </c>
      <c r="BE1999" t="s">
        <v>86</v>
      </c>
    </row>
    <row r="2000" spans="1:57" x14ac:dyDescent="0.45">
      <c r="A2000" t="s">
        <v>4270</v>
      </c>
      <c r="B2000" t="s">
        <v>77</v>
      </c>
      <c r="C2000" t="s">
        <v>4271</v>
      </c>
      <c r="D2000" t="s">
        <v>79</v>
      </c>
      <c r="E2000" s="2" t="str">
        <f>HYPERLINK("capsilon://?command=openfolder&amp;siteaddress=FAM.docvelocity-na8.net&amp;folderid=FX4EFAA2AA-DB8F-A451-C69E-47ED2A645B51","FX220311008")</f>
        <v>FX220311008</v>
      </c>
      <c r="F2000" t="s">
        <v>80</v>
      </c>
      <c r="G2000" t="s">
        <v>80</v>
      </c>
      <c r="H2000" t="s">
        <v>81</v>
      </c>
      <c r="I2000" t="s">
        <v>4272</v>
      </c>
      <c r="J2000">
        <v>130</v>
      </c>
      <c r="K2000" t="s">
        <v>83</v>
      </c>
      <c r="L2000" t="s">
        <v>84</v>
      </c>
      <c r="M2000" t="s">
        <v>85</v>
      </c>
      <c r="N2000">
        <v>1</v>
      </c>
      <c r="O2000" s="1">
        <v>44644.67591435185</v>
      </c>
      <c r="P2000" s="1">
        <v>44644.749074074076</v>
      </c>
      <c r="Q2000">
        <v>5374</v>
      </c>
      <c r="R2000">
        <v>947</v>
      </c>
      <c r="S2000" t="b">
        <v>0</v>
      </c>
      <c r="T2000" t="s">
        <v>86</v>
      </c>
      <c r="U2000" t="b">
        <v>0</v>
      </c>
      <c r="V2000" t="s">
        <v>815</v>
      </c>
      <c r="W2000" s="1">
        <v>44644.749074074076</v>
      </c>
      <c r="X2000">
        <v>593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130</v>
      </c>
      <c r="AE2000">
        <v>118</v>
      </c>
      <c r="AF2000">
        <v>0</v>
      </c>
      <c r="AG2000">
        <v>5</v>
      </c>
      <c r="AH2000" t="s">
        <v>86</v>
      </c>
      <c r="AI2000" t="s">
        <v>86</v>
      </c>
      <c r="AJ2000" t="s">
        <v>86</v>
      </c>
      <c r="AK2000" t="s">
        <v>86</v>
      </c>
      <c r="AL2000" t="s">
        <v>86</v>
      </c>
      <c r="AM2000" t="s">
        <v>86</v>
      </c>
      <c r="AN2000" t="s">
        <v>86</v>
      </c>
      <c r="AO2000" t="s">
        <v>86</v>
      </c>
      <c r="AP2000" t="s">
        <v>86</v>
      </c>
      <c r="AQ2000" t="s">
        <v>86</v>
      </c>
      <c r="AR2000" t="s">
        <v>86</v>
      </c>
      <c r="AS2000" t="s">
        <v>86</v>
      </c>
      <c r="AT2000" t="s">
        <v>86</v>
      </c>
      <c r="AU2000" t="s">
        <v>86</v>
      </c>
      <c r="AV2000" t="s">
        <v>86</v>
      </c>
      <c r="AW2000" t="s">
        <v>86</v>
      </c>
      <c r="AX2000" t="s">
        <v>86</v>
      </c>
      <c r="AY2000" t="s">
        <v>86</v>
      </c>
      <c r="AZ2000" t="s">
        <v>86</v>
      </c>
      <c r="BA2000" t="s">
        <v>86</v>
      </c>
      <c r="BB2000" t="s">
        <v>86</v>
      </c>
      <c r="BC2000" t="s">
        <v>86</v>
      </c>
      <c r="BD2000" t="s">
        <v>86</v>
      </c>
      <c r="BE2000" t="s">
        <v>86</v>
      </c>
    </row>
    <row r="2001" spans="1:57" x14ac:dyDescent="0.45">
      <c r="A2001" t="s">
        <v>4273</v>
      </c>
      <c r="B2001" t="s">
        <v>77</v>
      </c>
      <c r="C2001" t="s">
        <v>4274</v>
      </c>
      <c r="D2001" t="s">
        <v>79</v>
      </c>
      <c r="E2001" s="2" t="str">
        <f>HYPERLINK("capsilon://?command=openfolder&amp;siteaddress=FAM.docvelocity-na8.net&amp;folderid=FXE0DE00F1-754B-AA03-95A8-B33368EEF94F","FX220311102")</f>
        <v>FX220311102</v>
      </c>
      <c r="F2001" t="s">
        <v>80</v>
      </c>
      <c r="G2001" t="s">
        <v>80</v>
      </c>
      <c r="H2001" t="s">
        <v>81</v>
      </c>
      <c r="I2001" t="s">
        <v>4275</v>
      </c>
      <c r="J2001">
        <v>253</v>
      </c>
      <c r="K2001" t="s">
        <v>83</v>
      </c>
      <c r="L2001" t="s">
        <v>84</v>
      </c>
      <c r="M2001" t="s">
        <v>85</v>
      </c>
      <c r="N2001">
        <v>1</v>
      </c>
      <c r="O2001" s="1">
        <v>44644.693055555559</v>
      </c>
      <c r="P2001" s="1">
        <v>44644.756261574075</v>
      </c>
      <c r="Q2001">
        <v>4521</v>
      </c>
      <c r="R2001">
        <v>940</v>
      </c>
      <c r="S2001" t="b">
        <v>0</v>
      </c>
      <c r="T2001" t="s">
        <v>86</v>
      </c>
      <c r="U2001" t="b">
        <v>0</v>
      </c>
      <c r="V2001" t="s">
        <v>815</v>
      </c>
      <c r="W2001" s="1">
        <v>44644.756261574075</v>
      </c>
      <c r="X2001">
        <v>620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253</v>
      </c>
      <c r="AE2001">
        <v>227</v>
      </c>
      <c r="AF2001">
        <v>0</v>
      </c>
      <c r="AG2001">
        <v>12</v>
      </c>
      <c r="AH2001" t="s">
        <v>86</v>
      </c>
      <c r="AI2001" t="s">
        <v>86</v>
      </c>
      <c r="AJ2001" t="s">
        <v>86</v>
      </c>
      <c r="AK2001" t="s">
        <v>86</v>
      </c>
      <c r="AL2001" t="s">
        <v>86</v>
      </c>
      <c r="AM2001" t="s">
        <v>86</v>
      </c>
      <c r="AN2001" t="s">
        <v>86</v>
      </c>
      <c r="AO2001" t="s">
        <v>86</v>
      </c>
      <c r="AP2001" t="s">
        <v>86</v>
      </c>
      <c r="AQ2001" t="s">
        <v>86</v>
      </c>
      <c r="AR2001" t="s">
        <v>86</v>
      </c>
      <c r="AS2001" t="s">
        <v>86</v>
      </c>
      <c r="AT2001" t="s">
        <v>86</v>
      </c>
      <c r="AU2001" t="s">
        <v>86</v>
      </c>
      <c r="AV2001" t="s">
        <v>86</v>
      </c>
      <c r="AW2001" t="s">
        <v>86</v>
      </c>
      <c r="AX2001" t="s">
        <v>86</v>
      </c>
      <c r="AY2001" t="s">
        <v>86</v>
      </c>
      <c r="AZ2001" t="s">
        <v>86</v>
      </c>
      <c r="BA2001" t="s">
        <v>86</v>
      </c>
      <c r="BB2001" t="s">
        <v>86</v>
      </c>
      <c r="BC2001" t="s">
        <v>86</v>
      </c>
      <c r="BD2001" t="s">
        <v>86</v>
      </c>
      <c r="BE2001" t="s">
        <v>86</v>
      </c>
    </row>
    <row r="2002" spans="1:57" x14ac:dyDescent="0.45">
      <c r="A2002" t="s">
        <v>4276</v>
      </c>
      <c r="B2002" t="s">
        <v>77</v>
      </c>
      <c r="C2002" t="s">
        <v>4110</v>
      </c>
      <c r="D2002" t="s">
        <v>79</v>
      </c>
      <c r="E2002" s="2" t="str">
        <f>HYPERLINK("capsilon://?command=openfolder&amp;siteaddress=FAM.docvelocity-na8.net&amp;folderid=FXD017FEBE-EFC1-AD45-B13A-1657DB1D5FE9","FX220310884")</f>
        <v>FX220310884</v>
      </c>
      <c r="F2002" t="s">
        <v>80</v>
      </c>
      <c r="G2002" t="s">
        <v>80</v>
      </c>
      <c r="H2002" t="s">
        <v>81</v>
      </c>
      <c r="I2002" t="s">
        <v>4277</v>
      </c>
      <c r="J2002">
        <v>55</v>
      </c>
      <c r="K2002" t="s">
        <v>83</v>
      </c>
      <c r="L2002" t="s">
        <v>84</v>
      </c>
      <c r="M2002" t="s">
        <v>85</v>
      </c>
      <c r="N2002">
        <v>2</v>
      </c>
      <c r="O2002" s="1">
        <v>44644.69358796296</v>
      </c>
      <c r="P2002" s="1">
        <v>44644.721493055556</v>
      </c>
      <c r="Q2002">
        <v>2081</v>
      </c>
      <c r="R2002">
        <v>330</v>
      </c>
      <c r="S2002" t="b">
        <v>0</v>
      </c>
      <c r="T2002" t="s">
        <v>86</v>
      </c>
      <c r="U2002" t="b">
        <v>0</v>
      </c>
      <c r="V2002" t="s">
        <v>2921</v>
      </c>
      <c r="W2002" s="1">
        <v>44644.699317129627</v>
      </c>
      <c r="X2002">
        <v>191</v>
      </c>
      <c r="Y2002">
        <v>50</v>
      </c>
      <c r="Z2002">
        <v>0</v>
      </c>
      <c r="AA2002">
        <v>50</v>
      </c>
      <c r="AB2002">
        <v>0</v>
      </c>
      <c r="AC2002">
        <v>2</v>
      </c>
      <c r="AD2002">
        <v>5</v>
      </c>
      <c r="AE2002">
        <v>0</v>
      </c>
      <c r="AF2002">
        <v>0</v>
      </c>
      <c r="AG2002">
        <v>0</v>
      </c>
      <c r="AH2002" t="s">
        <v>122</v>
      </c>
      <c r="AI2002" s="1">
        <v>44644.721493055556</v>
      </c>
      <c r="AJ2002">
        <v>139</v>
      </c>
      <c r="AK2002">
        <v>3</v>
      </c>
      <c r="AL2002">
        <v>0</v>
      </c>
      <c r="AM2002">
        <v>3</v>
      </c>
      <c r="AN2002">
        <v>0</v>
      </c>
      <c r="AO2002">
        <v>2</v>
      </c>
      <c r="AP2002">
        <v>2</v>
      </c>
      <c r="AQ2002">
        <v>0</v>
      </c>
      <c r="AR2002">
        <v>0</v>
      </c>
      <c r="AS2002">
        <v>0</v>
      </c>
      <c r="AT2002" t="s">
        <v>86</v>
      </c>
      <c r="AU2002" t="s">
        <v>86</v>
      </c>
      <c r="AV2002" t="s">
        <v>86</v>
      </c>
      <c r="AW2002" t="s">
        <v>86</v>
      </c>
      <c r="AX2002" t="s">
        <v>86</v>
      </c>
      <c r="AY2002" t="s">
        <v>86</v>
      </c>
      <c r="AZ2002" t="s">
        <v>86</v>
      </c>
      <c r="BA2002" t="s">
        <v>86</v>
      </c>
      <c r="BB2002" t="s">
        <v>86</v>
      </c>
      <c r="BC2002" t="s">
        <v>86</v>
      </c>
      <c r="BD2002" t="s">
        <v>86</v>
      </c>
      <c r="BE2002" t="s">
        <v>86</v>
      </c>
    </row>
    <row r="2003" spans="1:57" x14ac:dyDescent="0.45">
      <c r="A2003" t="s">
        <v>4278</v>
      </c>
      <c r="B2003" t="s">
        <v>77</v>
      </c>
      <c r="C2003" t="s">
        <v>4110</v>
      </c>
      <c r="D2003" t="s">
        <v>79</v>
      </c>
      <c r="E2003" s="2" t="str">
        <f>HYPERLINK("capsilon://?command=openfolder&amp;siteaddress=FAM.docvelocity-na8.net&amp;folderid=FXD017FEBE-EFC1-AD45-B13A-1657DB1D5FE9","FX220310884")</f>
        <v>FX220310884</v>
      </c>
      <c r="F2003" t="s">
        <v>80</v>
      </c>
      <c r="G2003" t="s">
        <v>80</v>
      </c>
      <c r="H2003" t="s">
        <v>81</v>
      </c>
      <c r="I2003" t="s">
        <v>4279</v>
      </c>
      <c r="J2003">
        <v>50</v>
      </c>
      <c r="K2003" t="s">
        <v>83</v>
      </c>
      <c r="L2003" t="s">
        <v>84</v>
      </c>
      <c r="M2003" t="s">
        <v>85</v>
      </c>
      <c r="N2003">
        <v>2</v>
      </c>
      <c r="O2003" s="1">
        <v>44644.693657407406</v>
      </c>
      <c r="P2003" s="1">
        <v>44644.722662037035</v>
      </c>
      <c r="Q2003">
        <v>1958</v>
      </c>
      <c r="R2003">
        <v>548</v>
      </c>
      <c r="S2003" t="b">
        <v>0</v>
      </c>
      <c r="T2003" t="s">
        <v>86</v>
      </c>
      <c r="U2003" t="b">
        <v>0</v>
      </c>
      <c r="V2003" t="s">
        <v>2086</v>
      </c>
      <c r="W2003" s="1">
        <v>44644.703622685185</v>
      </c>
      <c r="X2003">
        <v>448</v>
      </c>
      <c r="Y2003">
        <v>45</v>
      </c>
      <c r="Z2003">
        <v>0</v>
      </c>
      <c r="AA2003">
        <v>45</v>
      </c>
      <c r="AB2003">
        <v>0</v>
      </c>
      <c r="AC2003">
        <v>0</v>
      </c>
      <c r="AD2003">
        <v>5</v>
      </c>
      <c r="AE2003">
        <v>0</v>
      </c>
      <c r="AF2003">
        <v>0</v>
      </c>
      <c r="AG2003">
        <v>0</v>
      </c>
      <c r="AH2003" t="s">
        <v>122</v>
      </c>
      <c r="AI2003" s="1">
        <v>44644.722662037035</v>
      </c>
      <c r="AJ2003">
        <v>100</v>
      </c>
      <c r="AK2003">
        <v>3</v>
      </c>
      <c r="AL2003">
        <v>0</v>
      </c>
      <c r="AM2003">
        <v>3</v>
      </c>
      <c r="AN2003">
        <v>0</v>
      </c>
      <c r="AO2003">
        <v>2</v>
      </c>
      <c r="AP2003">
        <v>2</v>
      </c>
      <c r="AQ2003">
        <v>0</v>
      </c>
      <c r="AR2003">
        <v>0</v>
      </c>
      <c r="AS2003">
        <v>0</v>
      </c>
      <c r="AT2003" t="s">
        <v>86</v>
      </c>
      <c r="AU2003" t="s">
        <v>86</v>
      </c>
      <c r="AV2003" t="s">
        <v>86</v>
      </c>
      <c r="AW2003" t="s">
        <v>86</v>
      </c>
      <c r="AX2003" t="s">
        <v>86</v>
      </c>
      <c r="AY2003" t="s">
        <v>86</v>
      </c>
      <c r="AZ2003" t="s">
        <v>86</v>
      </c>
      <c r="BA2003" t="s">
        <v>86</v>
      </c>
      <c r="BB2003" t="s">
        <v>86</v>
      </c>
      <c r="BC2003" t="s">
        <v>86</v>
      </c>
      <c r="BD2003" t="s">
        <v>86</v>
      </c>
      <c r="BE2003" t="s">
        <v>86</v>
      </c>
    </row>
    <row r="2004" spans="1:57" x14ac:dyDescent="0.45">
      <c r="A2004" t="s">
        <v>4280</v>
      </c>
      <c r="B2004" t="s">
        <v>77</v>
      </c>
      <c r="C2004" t="s">
        <v>4110</v>
      </c>
      <c r="D2004" t="s">
        <v>79</v>
      </c>
      <c r="E2004" s="2" t="str">
        <f>HYPERLINK("capsilon://?command=openfolder&amp;siteaddress=FAM.docvelocity-na8.net&amp;folderid=FXD017FEBE-EFC1-AD45-B13A-1657DB1D5FE9","FX220310884")</f>
        <v>FX220310884</v>
      </c>
      <c r="F2004" t="s">
        <v>80</v>
      </c>
      <c r="G2004" t="s">
        <v>80</v>
      </c>
      <c r="H2004" t="s">
        <v>81</v>
      </c>
      <c r="I2004" t="s">
        <v>4281</v>
      </c>
      <c r="J2004">
        <v>28</v>
      </c>
      <c r="K2004" t="s">
        <v>83</v>
      </c>
      <c r="L2004" t="s">
        <v>84</v>
      </c>
      <c r="M2004" t="s">
        <v>85</v>
      </c>
      <c r="N2004">
        <v>2</v>
      </c>
      <c r="O2004" s="1">
        <v>44644.693888888891</v>
      </c>
      <c r="P2004" s="1">
        <v>44644.724224537036</v>
      </c>
      <c r="Q2004">
        <v>2356</v>
      </c>
      <c r="R2004">
        <v>265</v>
      </c>
      <c r="S2004" t="b">
        <v>0</v>
      </c>
      <c r="T2004" t="s">
        <v>86</v>
      </c>
      <c r="U2004" t="b">
        <v>0</v>
      </c>
      <c r="V2004" t="s">
        <v>2921</v>
      </c>
      <c r="W2004" s="1">
        <v>44644.700370370374</v>
      </c>
      <c r="X2004">
        <v>90</v>
      </c>
      <c r="Y2004">
        <v>21</v>
      </c>
      <c r="Z2004">
        <v>0</v>
      </c>
      <c r="AA2004">
        <v>21</v>
      </c>
      <c r="AB2004">
        <v>0</v>
      </c>
      <c r="AC2004">
        <v>0</v>
      </c>
      <c r="AD2004">
        <v>7</v>
      </c>
      <c r="AE2004">
        <v>0</v>
      </c>
      <c r="AF2004">
        <v>0</v>
      </c>
      <c r="AG2004">
        <v>0</v>
      </c>
      <c r="AH2004" t="s">
        <v>91</v>
      </c>
      <c r="AI2004" s="1">
        <v>44644.724224537036</v>
      </c>
      <c r="AJ2004">
        <v>175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7</v>
      </c>
      <c r="AQ2004">
        <v>0</v>
      </c>
      <c r="AR2004">
        <v>0</v>
      </c>
      <c r="AS2004">
        <v>0</v>
      </c>
      <c r="AT2004" t="s">
        <v>86</v>
      </c>
      <c r="AU2004" t="s">
        <v>86</v>
      </c>
      <c r="AV2004" t="s">
        <v>86</v>
      </c>
      <c r="AW2004" t="s">
        <v>86</v>
      </c>
      <c r="AX2004" t="s">
        <v>86</v>
      </c>
      <c r="AY2004" t="s">
        <v>86</v>
      </c>
      <c r="AZ2004" t="s">
        <v>86</v>
      </c>
      <c r="BA2004" t="s">
        <v>86</v>
      </c>
      <c r="BB2004" t="s">
        <v>86</v>
      </c>
      <c r="BC2004" t="s">
        <v>86</v>
      </c>
      <c r="BD2004" t="s">
        <v>86</v>
      </c>
      <c r="BE2004" t="s">
        <v>86</v>
      </c>
    </row>
    <row r="2005" spans="1:57" x14ac:dyDescent="0.45">
      <c r="A2005" t="s">
        <v>4282</v>
      </c>
      <c r="B2005" t="s">
        <v>77</v>
      </c>
      <c r="C2005" t="s">
        <v>4283</v>
      </c>
      <c r="D2005" t="s">
        <v>79</v>
      </c>
      <c r="E2005" s="2" t="str">
        <f>HYPERLINK("capsilon://?command=openfolder&amp;siteaddress=FAM.docvelocity-na8.net&amp;folderid=FXE44B9885-2969-7D83-07AC-5919152E874A","FX220311107")</f>
        <v>FX220311107</v>
      </c>
      <c r="F2005" t="s">
        <v>80</v>
      </c>
      <c r="G2005" t="s">
        <v>80</v>
      </c>
      <c r="H2005" t="s">
        <v>81</v>
      </c>
      <c r="I2005" t="s">
        <v>4284</v>
      </c>
      <c r="J2005">
        <v>60</v>
      </c>
      <c r="K2005" t="s">
        <v>83</v>
      </c>
      <c r="L2005" t="s">
        <v>84</v>
      </c>
      <c r="M2005" t="s">
        <v>85</v>
      </c>
      <c r="N2005">
        <v>1</v>
      </c>
      <c r="O2005" s="1">
        <v>44644.696851851855</v>
      </c>
      <c r="P2005" s="1">
        <v>44644.758055555554</v>
      </c>
      <c r="Q2005">
        <v>4802</v>
      </c>
      <c r="R2005">
        <v>486</v>
      </c>
      <c r="S2005" t="b">
        <v>0</v>
      </c>
      <c r="T2005" t="s">
        <v>86</v>
      </c>
      <c r="U2005" t="b">
        <v>0</v>
      </c>
      <c r="V2005" t="s">
        <v>815</v>
      </c>
      <c r="W2005" s="1">
        <v>44644.758055555554</v>
      </c>
      <c r="X2005">
        <v>154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60</v>
      </c>
      <c r="AE2005">
        <v>48</v>
      </c>
      <c r="AF2005">
        <v>0</v>
      </c>
      <c r="AG2005">
        <v>4</v>
      </c>
      <c r="AH2005" t="s">
        <v>86</v>
      </c>
      <c r="AI2005" t="s">
        <v>86</v>
      </c>
      <c r="AJ2005" t="s">
        <v>86</v>
      </c>
      <c r="AK2005" t="s">
        <v>86</v>
      </c>
      <c r="AL2005" t="s">
        <v>86</v>
      </c>
      <c r="AM2005" t="s">
        <v>86</v>
      </c>
      <c r="AN2005" t="s">
        <v>86</v>
      </c>
      <c r="AO2005" t="s">
        <v>86</v>
      </c>
      <c r="AP2005" t="s">
        <v>86</v>
      </c>
      <c r="AQ2005" t="s">
        <v>86</v>
      </c>
      <c r="AR2005" t="s">
        <v>86</v>
      </c>
      <c r="AS2005" t="s">
        <v>86</v>
      </c>
      <c r="AT2005" t="s">
        <v>86</v>
      </c>
      <c r="AU2005" t="s">
        <v>86</v>
      </c>
      <c r="AV2005" t="s">
        <v>86</v>
      </c>
      <c r="AW2005" t="s">
        <v>86</v>
      </c>
      <c r="AX2005" t="s">
        <v>86</v>
      </c>
      <c r="AY2005" t="s">
        <v>86</v>
      </c>
      <c r="AZ2005" t="s">
        <v>86</v>
      </c>
      <c r="BA2005" t="s">
        <v>86</v>
      </c>
      <c r="BB2005" t="s">
        <v>86</v>
      </c>
      <c r="BC2005" t="s">
        <v>86</v>
      </c>
      <c r="BD2005" t="s">
        <v>86</v>
      </c>
      <c r="BE2005" t="s">
        <v>86</v>
      </c>
    </row>
    <row r="2006" spans="1:57" x14ac:dyDescent="0.45">
      <c r="A2006" t="s">
        <v>4285</v>
      </c>
      <c r="B2006" t="s">
        <v>77</v>
      </c>
      <c r="C2006" t="s">
        <v>4053</v>
      </c>
      <c r="D2006" t="s">
        <v>79</v>
      </c>
      <c r="E2006" s="2" t="str">
        <f>HYPERLINK("capsilon://?command=openfolder&amp;siteaddress=FAM.docvelocity-na8.net&amp;folderid=FXA2C72F8C-22A4-F2E1-8E32-1B181B0A570B","FX2203411")</f>
        <v>FX2203411</v>
      </c>
      <c r="F2006" t="s">
        <v>80</v>
      </c>
      <c r="G2006" t="s">
        <v>80</v>
      </c>
      <c r="H2006" t="s">
        <v>81</v>
      </c>
      <c r="I2006" t="s">
        <v>4054</v>
      </c>
      <c r="J2006">
        <v>0</v>
      </c>
      <c r="K2006" t="s">
        <v>83</v>
      </c>
      <c r="L2006" t="s">
        <v>84</v>
      </c>
      <c r="M2006" t="s">
        <v>85</v>
      </c>
      <c r="N2006">
        <v>2</v>
      </c>
      <c r="O2006" s="1">
        <v>44622.663668981484</v>
      </c>
      <c r="P2006" s="1">
        <v>44622.795081018521</v>
      </c>
      <c r="Q2006">
        <v>6741</v>
      </c>
      <c r="R2006">
        <v>4613</v>
      </c>
      <c r="S2006" t="b">
        <v>0</v>
      </c>
      <c r="T2006" t="s">
        <v>86</v>
      </c>
      <c r="U2006" t="b">
        <v>1</v>
      </c>
      <c r="V2006" t="s">
        <v>105</v>
      </c>
      <c r="W2006" s="1">
        <v>44622.698599537034</v>
      </c>
      <c r="X2006">
        <v>2705</v>
      </c>
      <c r="Y2006">
        <v>372</v>
      </c>
      <c r="Z2006">
        <v>0</v>
      </c>
      <c r="AA2006">
        <v>372</v>
      </c>
      <c r="AB2006">
        <v>21</v>
      </c>
      <c r="AC2006">
        <v>159</v>
      </c>
      <c r="AD2006">
        <v>-372</v>
      </c>
      <c r="AE2006">
        <v>0</v>
      </c>
      <c r="AF2006">
        <v>0</v>
      </c>
      <c r="AG2006">
        <v>0</v>
      </c>
      <c r="AH2006" t="s">
        <v>92</v>
      </c>
      <c r="AI2006" s="1">
        <v>44622.795081018521</v>
      </c>
      <c r="AJ2006">
        <v>1248</v>
      </c>
      <c r="AK2006">
        <v>1</v>
      </c>
      <c r="AL2006">
        <v>0</v>
      </c>
      <c r="AM2006">
        <v>1</v>
      </c>
      <c r="AN2006">
        <v>122</v>
      </c>
      <c r="AO2006">
        <v>1</v>
      </c>
      <c r="AP2006">
        <v>-373</v>
      </c>
      <c r="AQ2006">
        <v>0</v>
      </c>
      <c r="AR2006">
        <v>0</v>
      </c>
      <c r="AS2006">
        <v>0</v>
      </c>
      <c r="AT2006" t="s">
        <v>86</v>
      </c>
      <c r="AU2006" t="s">
        <v>86</v>
      </c>
      <c r="AV2006" t="s">
        <v>86</v>
      </c>
      <c r="AW2006" t="s">
        <v>86</v>
      </c>
      <c r="AX2006" t="s">
        <v>86</v>
      </c>
      <c r="AY2006" t="s">
        <v>86</v>
      </c>
      <c r="AZ2006" t="s">
        <v>86</v>
      </c>
      <c r="BA2006" t="s">
        <v>86</v>
      </c>
      <c r="BB2006" t="s">
        <v>86</v>
      </c>
      <c r="BC2006" t="s">
        <v>86</v>
      </c>
      <c r="BD2006" t="s">
        <v>86</v>
      </c>
      <c r="BE2006" t="s">
        <v>86</v>
      </c>
    </row>
    <row r="2007" spans="1:57" x14ac:dyDescent="0.45">
      <c r="A2007" t="s">
        <v>4286</v>
      </c>
      <c r="B2007" t="s">
        <v>77</v>
      </c>
      <c r="C2007" t="s">
        <v>4268</v>
      </c>
      <c r="D2007" t="s">
        <v>79</v>
      </c>
      <c r="E2007" s="2" t="str">
        <f>HYPERLINK("capsilon://?command=openfolder&amp;siteaddress=FAM.docvelocity-na8.net&amp;folderid=FXDB123990-398F-ECB3-24F8-E9CF2F26151B","FX220310681")</f>
        <v>FX220310681</v>
      </c>
      <c r="F2007" t="s">
        <v>80</v>
      </c>
      <c r="G2007" t="s">
        <v>80</v>
      </c>
      <c r="H2007" t="s">
        <v>81</v>
      </c>
      <c r="I2007" t="s">
        <v>4269</v>
      </c>
      <c r="J2007">
        <v>243</v>
      </c>
      <c r="K2007" t="s">
        <v>83</v>
      </c>
      <c r="L2007" t="s">
        <v>84</v>
      </c>
      <c r="M2007" t="s">
        <v>85</v>
      </c>
      <c r="N2007">
        <v>2</v>
      </c>
      <c r="O2007" s="1">
        <v>44644.729814814818</v>
      </c>
      <c r="P2007" s="1">
        <v>44644.754050925927</v>
      </c>
      <c r="Q2007">
        <v>887</v>
      </c>
      <c r="R2007">
        <v>1207</v>
      </c>
      <c r="S2007" t="b">
        <v>0</v>
      </c>
      <c r="T2007" t="s">
        <v>86</v>
      </c>
      <c r="U2007" t="b">
        <v>1</v>
      </c>
      <c r="V2007" t="s">
        <v>1900</v>
      </c>
      <c r="W2007" s="1">
        <v>44644.742013888892</v>
      </c>
      <c r="X2007">
        <v>1025</v>
      </c>
      <c r="Y2007">
        <v>180</v>
      </c>
      <c r="Z2007">
        <v>0</v>
      </c>
      <c r="AA2007">
        <v>180</v>
      </c>
      <c r="AB2007">
        <v>33</v>
      </c>
      <c r="AC2007">
        <v>8</v>
      </c>
      <c r="AD2007">
        <v>63</v>
      </c>
      <c r="AE2007">
        <v>0</v>
      </c>
      <c r="AF2007">
        <v>0</v>
      </c>
      <c r="AG2007">
        <v>0</v>
      </c>
      <c r="AH2007" t="s">
        <v>122</v>
      </c>
      <c r="AI2007" s="1">
        <v>44644.754050925927</v>
      </c>
      <c r="AJ2007">
        <v>182</v>
      </c>
      <c r="AK2007">
        <v>0</v>
      </c>
      <c r="AL2007">
        <v>0</v>
      </c>
      <c r="AM2007">
        <v>0</v>
      </c>
      <c r="AN2007">
        <v>33</v>
      </c>
      <c r="AO2007">
        <v>0</v>
      </c>
      <c r="AP2007">
        <v>63</v>
      </c>
      <c r="AQ2007">
        <v>0</v>
      </c>
      <c r="AR2007">
        <v>0</v>
      </c>
      <c r="AS2007">
        <v>0</v>
      </c>
      <c r="AT2007" t="s">
        <v>86</v>
      </c>
      <c r="AU2007" t="s">
        <v>86</v>
      </c>
      <c r="AV2007" t="s">
        <v>86</v>
      </c>
      <c r="AW2007" t="s">
        <v>86</v>
      </c>
      <c r="AX2007" t="s">
        <v>86</v>
      </c>
      <c r="AY2007" t="s">
        <v>86</v>
      </c>
      <c r="AZ2007" t="s">
        <v>86</v>
      </c>
      <c r="BA2007" t="s">
        <v>86</v>
      </c>
      <c r="BB2007" t="s">
        <v>86</v>
      </c>
      <c r="BC2007" t="s">
        <v>86</v>
      </c>
      <c r="BD2007" t="s">
        <v>86</v>
      </c>
      <c r="BE2007" t="s">
        <v>86</v>
      </c>
    </row>
    <row r="2008" spans="1:57" x14ac:dyDescent="0.45">
      <c r="A2008" t="s">
        <v>4287</v>
      </c>
      <c r="B2008" t="s">
        <v>77</v>
      </c>
      <c r="C2008" t="s">
        <v>4288</v>
      </c>
      <c r="D2008" t="s">
        <v>79</v>
      </c>
      <c r="E2008" s="2" t="str">
        <f>HYPERLINK("capsilon://?command=openfolder&amp;siteaddress=FAM.docvelocity-na8.net&amp;folderid=FX56727DFC-940F-F0EB-A5D5-F46FAC0B3FED","FX220310926")</f>
        <v>FX220310926</v>
      </c>
      <c r="F2008" t="s">
        <v>80</v>
      </c>
      <c r="G2008" t="s">
        <v>80</v>
      </c>
      <c r="H2008" t="s">
        <v>81</v>
      </c>
      <c r="I2008" t="s">
        <v>4289</v>
      </c>
      <c r="J2008">
        <v>0</v>
      </c>
      <c r="K2008" t="s">
        <v>83</v>
      </c>
      <c r="L2008" t="s">
        <v>84</v>
      </c>
      <c r="M2008" t="s">
        <v>85</v>
      </c>
      <c r="N2008">
        <v>2</v>
      </c>
      <c r="O2008" s="1">
        <v>44644.731608796297</v>
      </c>
      <c r="P2008" s="1">
        <v>44644.755324074074</v>
      </c>
      <c r="Q2008">
        <v>1581</v>
      </c>
      <c r="R2008">
        <v>468</v>
      </c>
      <c r="S2008" t="b">
        <v>0</v>
      </c>
      <c r="T2008" t="s">
        <v>86</v>
      </c>
      <c r="U2008" t="b">
        <v>0</v>
      </c>
      <c r="V2008" t="s">
        <v>1797</v>
      </c>
      <c r="W2008" s="1">
        <v>44644.735798611109</v>
      </c>
      <c r="X2008">
        <v>359</v>
      </c>
      <c r="Y2008">
        <v>52</v>
      </c>
      <c r="Z2008">
        <v>0</v>
      </c>
      <c r="AA2008">
        <v>52</v>
      </c>
      <c r="AB2008">
        <v>0</v>
      </c>
      <c r="AC2008">
        <v>30</v>
      </c>
      <c r="AD2008">
        <v>-52</v>
      </c>
      <c r="AE2008">
        <v>0</v>
      </c>
      <c r="AF2008">
        <v>0</v>
      </c>
      <c r="AG2008">
        <v>0</v>
      </c>
      <c r="AH2008" t="s">
        <v>122</v>
      </c>
      <c r="AI2008" s="1">
        <v>44644.755324074074</v>
      </c>
      <c r="AJ2008">
        <v>109</v>
      </c>
      <c r="AK2008">
        <v>3</v>
      </c>
      <c r="AL2008">
        <v>0</v>
      </c>
      <c r="AM2008">
        <v>3</v>
      </c>
      <c r="AN2008">
        <v>0</v>
      </c>
      <c r="AO2008">
        <v>2</v>
      </c>
      <c r="AP2008">
        <v>-55</v>
      </c>
      <c r="AQ2008">
        <v>0</v>
      </c>
      <c r="AR2008">
        <v>0</v>
      </c>
      <c r="AS2008">
        <v>0</v>
      </c>
      <c r="AT2008" t="s">
        <v>86</v>
      </c>
      <c r="AU2008" t="s">
        <v>86</v>
      </c>
      <c r="AV2008" t="s">
        <v>86</v>
      </c>
      <c r="AW2008" t="s">
        <v>86</v>
      </c>
      <c r="AX2008" t="s">
        <v>86</v>
      </c>
      <c r="AY2008" t="s">
        <v>86</v>
      </c>
      <c r="AZ2008" t="s">
        <v>86</v>
      </c>
      <c r="BA2008" t="s">
        <v>86</v>
      </c>
      <c r="BB2008" t="s">
        <v>86</v>
      </c>
      <c r="BC2008" t="s">
        <v>86</v>
      </c>
      <c r="BD2008" t="s">
        <v>86</v>
      </c>
      <c r="BE2008" t="s">
        <v>86</v>
      </c>
    </row>
    <row r="2009" spans="1:57" x14ac:dyDescent="0.45">
      <c r="A2009" t="s">
        <v>4290</v>
      </c>
      <c r="B2009" t="s">
        <v>77</v>
      </c>
      <c r="C2009" t="s">
        <v>4288</v>
      </c>
      <c r="D2009" t="s">
        <v>79</v>
      </c>
      <c r="E2009" s="2" t="str">
        <f>HYPERLINK("capsilon://?command=openfolder&amp;siteaddress=FAM.docvelocity-na8.net&amp;folderid=FX56727DFC-940F-F0EB-A5D5-F46FAC0B3FED","FX220310926")</f>
        <v>FX220310926</v>
      </c>
      <c r="F2009" t="s">
        <v>80</v>
      </c>
      <c r="G2009" t="s">
        <v>80</v>
      </c>
      <c r="H2009" t="s">
        <v>81</v>
      </c>
      <c r="I2009" t="s">
        <v>4291</v>
      </c>
      <c r="J2009">
        <v>275</v>
      </c>
      <c r="K2009" t="s">
        <v>83</v>
      </c>
      <c r="L2009" t="s">
        <v>84</v>
      </c>
      <c r="M2009" t="s">
        <v>85</v>
      </c>
      <c r="N2009">
        <v>1</v>
      </c>
      <c r="O2009" s="1">
        <v>44644.737349537034</v>
      </c>
      <c r="P2009" s="1">
        <v>44644.761817129627</v>
      </c>
      <c r="Q2009">
        <v>1606</v>
      </c>
      <c r="R2009">
        <v>508</v>
      </c>
      <c r="S2009" t="b">
        <v>0</v>
      </c>
      <c r="T2009" t="s">
        <v>86</v>
      </c>
      <c r="U2009" t="b">
        <v>0</v>
      </c>
      <c r="V2009" t="s">
        <v>815</v>
      </c>
      <c r="W2009" s="1">
        <v>44644.761817129627</v>
      </c>
      <c r="X2009">
        <v>299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275</v>
      </c>
      <c r="AE2009">
        <v>258</v>
      </c>
      <c r="AF2009">
        <v>0</v>
      </c>
      <c r="AG2009">
        <v>7</v>
      </c>
      <c r="AH2009" t="s">
        <v>86</v>
      </c>
      <c r="AI2009" t="s">
        <v>86</v>
      </c>
      <c r="AJ2009" t="s">
        <v>86</v>
      </c>
      <c r="AK2009" t="s">
        <v>86</v>
      </c>
      <c r="AL2009" t="s">
        <v>86</v>
      </c>
      <c r="AM2009" t="s">
        <v>86</v>
      </c>
      <c r="AN2009" t="s">
        <v>86</v>
      </c>
      <c r="AO2009" t="s">
        <v>86</v>
      </c>
      <c r="AP2009" t="s">
        <v>86</v>
      </c>
      <c r="AQ2009" t="s">
        <v>86</v>
      </c>
      <c r="AR2009" t="s">
        <v>86</v>
      </c>
      <c r="AS2009" t="s">
        <v>86</v>
      </c>
      <c r="AT2009" t="s">
        <v>86</v>
      </c>
      <c r="AU2009" t="s">
        <v>86</v>
      </c>
      <c r="AV2009" t="s">
        <v>86</v>
      </c>
      <c r="AW2009" t="s">
        <v>86</v>
      </c>
      <c r="AX2009" t="s">
        <v>86</v>
      </c>
      <c r="AY2009" t="s">
        <v>86</v>
      </c>
      <c r="AZ2009" t="s">
        <v>86</v>
      </c>
      <c r="BA2009" t="s">
        <v>86</v>
      </c>
      <c r="BB2009" t="s">
        <v>86</v>
      </c>
      <c r="BC2009" t="s">
        <v>86</v>
      </c>
      <c r="BD2009" t="s">
        <v>86</v>
      </c>
      <c r="BE2009" t="s">
        <v>86</v>
      </c>
    </row>
    <row r="2010" spans="1:57" x14ac:dyDescent="0.45">
      <c r="A2010" t="s">
        <v>4292</v>
      </c>
      <c r="B2010" t="s">
        <v>77</v>
      </c>
      <c r="C2010" t="s">
        <v>4265</v>
      </c>
      <c r="D2010" t="s">
        <v>79</v>
      </c>
      <c r="E2010" s="2" t="str">
        <f>HYPERLINK("capsilon://?command=openfolder&amp;siteaddress=FAM.docvelocity-na8.net&amp;folderid=FXBE1A29E4-8E5C-AB98-B4BE-BB6A6CEE868B","FX22039574")</f>
        <v>FX22039574</v>
      </c>
      <c r="F2010" t="s">
        <v>80</v>
      </c>
      <c r="G2010" t="s">
        <v>80</v>
      </c>
      <c r="H2010" t="s">
        <v>81</v>
      </c>
      <c r="I2010" t="s">
        <v>4266</v>
      </c>
      <c r="J2010">
        <v>1528</v>
      </c>
      <c r="K2010" t="s">
        <v>83</v>
      </c>
      <c r="L2010" t="s">
        <v>84</v>
      </c>
      <c r="M2010" t="s">
        <v>85</v>
      </c>
      <c r="N2010">
        <v>2</v>
      </c>
      <c r="O2010" s="1">
        <v>44644.743530092594</v>
      </c>
      <c r="P2010" s="1">
        <v>44645.10328703704</v>
      </c>
      <c r="Q2010">
        <v>21445</v>
      </c>
      <c r="R2010">
        <v>9638</v>
      </c>
      <c r="S2010" t="b">
        <v>0</v>
      </c>
      <c r="T2010" t="s">
        <v>86</v>
      </c>
      <c r="U2010" t="b">
        <v>1</v>
      </c>
      <c r="V2010" t="s">
        <v>1797</v>
      </c>
      <c r="W2010" s="1">
        <v>44644.804571759261</v>
      </c>
      <c r="X2010">
        <v>5250</v>
      </c>
      <c r="Y2010">
        <v>778</v>
      </c>
      <c r="Z2010">
        <v>0</v>
      </c>
      <c r="AA2010">
        <v>778</v>
      </c>
      <c r="AB2010">
        <v>527</v>
      </c>
      <c r="AC2010">
        <v>238</v>
      </c>
      <c r="AD2010">
        <v>750</v>
      </c>
      <c r="AE2010">
        <v>0</v>
      </c>
      <c r="AF2010">
        <v>0</v>
      </c>
      <c r="AG2010">
        <v>0</v>
      </c>
      <c r="AH2010" t="s">
        <v>152</v>
      </c>
      <c r="AI2010" s="1">
        <v>44645.10328703704</v>
      </c>
      <c r="AJ2010">
        <v>549</v>
      </c>
      <c r="AK2010">
        <v>5</v>
      </c>
      <c r="AL2010">
        <v>0</v>
      </c>
      <c r="AM2010">
        <v>5</v>
      </c>
      <c r="AN2010">
        <v>527</v>
      </c>
      <c r="AO2010">
        <v>5</v>
      </c>
      <c r="AP2010">
        <v>745</v>
      </c>
      <c r="AQ2010">
        <v>0</v>
      </c>
      <c r="AR2010">
        <v>0</v>
      </c>
      <c r="AS2010">
        <v>0</v>
      </c>
      <c r="AT2010" t="s">
        <v>86</v>
      </c>
      <c r="AU2010" t="s">
        <v>86</v>
      </c>
      <c r="AV2010" t="s">
        <v>86</v>
      </c>
      <c r="AW2010" t="s">
        <v>86</v>
      </c>
      <c r="AX2010" t="s">
        <v>86</v>
      </c>
      <c r="AY2010" t="s">
        <v>86</v>
      </c>
      <c r="AZ2010" t="s">
        <v>86</v>
      </c>
      <c r="BA2010" t="s">
        <v>86</v>
      </c>
      <c r="BB2010" t="s">
        <v>86</v>
      </c>
      <c r="BC2010" t="s">
        <v>86</v>
      </c>
      <c r="BD2010" t="s">
        <v>86</v>
      </c>
      <c r="BE2010" t="s">
        <v>86</v>
      </c>
    </row>
    <row r="2011" spans="1:57" x14ac:dyDescent="0.45">
      <c r="A2011" t="s">
        <v>4293</v>
      </c>
      <c r="B2011" t="s">
        <v>77</v>
      </c>
      <c r="C2011" t="s">
        <v>4271</v>
      </c>
      <c r="D2011" t="s">
        <v>79</v>
      </c>
      <c r="E2011" s="2" t="str">
        <f>HYPERLINK("capsilon://?command=openfolder&amp;siteaddress=FAM.docvelocity-na8.net&amp;folderid=FX4EFAA2AA-DB8F-A451-C69E-47ED2A645B51","FX220311008")</f>
        <v>FX220311008</v>
      </c>
      <c r="F2011" t="s">
        <v>80</v>
      </c>
      <c r="G2011" t="s">
        <v>80</v>
      </c>
      <c r="H2011" t="s">
        <v>81</v>
      </c>
      <c r="I2011" t="s">
        <v>4272</v>
      </c>
      <c r="J2011">
        <v>210</v>
      </c>
      <c r="K2011" t="s">
        <v>83</v>
      </c>
      <c r="L2011" t="s">
        <v>84</v>
      </c>
      <c r="M2011" t="s">
        <v>85</v>
      </c>
      <c r="N2011">
        <v>2</v>
      </c>
      <c r="O2011" s="1">
        <v>44644.750069444446</v>
      </c>
      <c r="P2011" s="1">
        <v>44644.800312500003</v>
      </c>
      <c r="Q2011">
        <v>1969</v>
      </c>
      <c r="R2011">
        <v>2372</v>
      </c>
      <c r="S2011" t="b">
        <v>0</v>
      </c>
      <c r="T2011" t="s">
        <v>86</v>
      </c>
      <c r="U2011" t="b">
        <v>1</v>
      </c>
      <c r="V2011" t="s">
        <v>1895</v>
      </c>
      <c r="W2011" s="1">
        <v>44644.770370370374</v>
      </c>
      <c r="X2011">
        <v>790</v>
      </c>
      <c r="Y2011">
        <v>148</v>
      </c>
      <c r="Z2011">
        <v>0</v>
      </c>
      <c r="AA2011">
        <v>148</v>
      </c>
      <c r="AB2011">
        <v>21</v>
      </c>
      <c r="AC2011">
        <v>19</v>
      </c>
      <c r="AD2011">
        <v>62</v>
      </c>
      <c r="AE2011">
        <v>0</v>
      </c>
      <c r="AF2011">
        <v>0</v>
      </c>
      <c r="AG2011">
        <v>0</v>
      </c>
      <c r="AH2011" t="s">
        <v>91</v>
      </c>
      <c r="AI2011" s="1">
        <v>44644.800312500003</v>
      </c>
      <c r="AJ2011">
        <v>966</v>
      </c>
      <c r="AK2011">
        <v>2</v>
      </c>
      <c r="AL2011">
        <v>0</v>
      </c>
      <c r="AM2011">
        <v>2</v>
      </c>
      <c r="AN2011">
        <v>21</v>
      </c>
      <c r="AO2011">
        <v>2</v>
      </c>
      <c r="AP2011">
        <v>60</v>
      </c>
      <c r="AQ2011">
        <v>0</v>
      </c>
      <c r="AR2011">
        <v>0</v>
      </c>
      <c r="AS2011">
        <v>0</v>
      </c>
      <c r="AT2011" t="s">
        <v>86</v>
      </c>
      <c r="AU2011" t="s">
        <v>86</v>
      </c>
      <c r="AV2011" t="s">
        <v>86</v>
      </c>
      <c r="AW2011" t="s">
        <v>86</v>
      </c>
      <c r="AX2011" t="s">
        <v>86</v>
      </c>
      <c r="AY2011" t="s">
        <v>86</v>
      </c>
      <c r="AZ2011" t="s">
        <v>86</v>
      </c>
      <c r="BA2011" t="s">
        <v>86</v>
      </c>
      <c r="BB2011" t="s">
        <v>86</v>
      </c>
      <c r="BC2011" t="s">
        <v>86</v>
      </c>
      <c r="BD2011" t="s">
        <v>86</v>
      </c>
      <c r="BE2011" t="s">
        <v>86</v>
      </c>
    </row>
    <row r="2012" spans="1:57" x14ac:dyDescent="0.45">
      <c r="A2012" t="s">
        <v>4294</v>
      </c>
      <c r="B2012" t="s">
        <v>77</v>
      </c>
      <c r="C2012" t="s">
        <v>4274</v>
      </c>
      <c r="D2012" t="s">
        <v>79</v>
      </c>
      <c r="E2012" s="2" t="str">
        <f>HYPERLINK("capsilon://?command=openfolder&amp;siteaddress=FAM.docvelocity-na8.net&amp;folderid=FXE0DE00F1-754B-AA03-95A8-B33368EEF94F","FX220311102")</f>
        <v>FX220311102</v>
      </c>
      <c r="F2012" t="s">
        <v>80</v>
      </c>
      <c r="G2012" t="s">
        <v>80</v>
      </c>
      <c r="H2012" t="s">
        <v>81</v>
      </c>
      <c r="I2012" t="s">
        <v>4275</v>
      </c>
      <c r="J2012">
        <v>423</v>
      </c>
      <c r="K2012" t="s">
        <v>83</v>
      </c>
      <c r="L2012" t="s">
        <v>84</v>
      </c>
      <c r="M2012" t="s">
        <v>85</v>
      </c>
      <c r="N2012">
        <v>2</v>
      </c>
      <c r="O2012" s="1">
        <v>44644.757384259261</v>
      </c>
      <c r="P2012" s="1">
        <v>44645.070601851854</v>
      </c>
      <c r="Q2012">
        <v>22700</v>
      </c>
      <c r="R2012">
        <v>4362</v>
      </c>
      <c r="S2012" t="b">
        <v>0</v>
      </c>
      <c r="T2012" t="s">
        <v>86</v>
      </c>
      <c r="U2012" t="b">
        <v>1</v>
      </c>
      <c r="V2012" t="s">
        <v>1895</v>
      </c>
      <c r="W2012" s="1">
        <v>44644.8046875</v>
      </c>
      <c r="X2012">
        <v>2796</v>
      </c>
      <c r="Y2012">
        <v>409</v>
      </c>
      <c r="Z2012">
        <v>0</v>
      </c>
      <c r="AA2012">
        <v>409</v>
      </c>
      <c r="AB2012">
        <v>0</v>
      </c>
      <c r="AC2012">
        <v>179</v>
      </c>
      <c r="AD2012">
        <v>14</v>
      </c>
      <c r="AE2012">
        <v>0</v>
      </c>
      <c r="AF2012">
        <v>0</v>
      </c>
      <c r="AG2012">
        <v>0</v>
      </c>
      <c r="AH2012" t="s">
        <v>448</v>
      </c>
      <c r="AI2012" s="1">
        <v>44645.070601851854</v>
      </c>
      <c r="AJ2012">
        <v>1176</v>
      </c>
      <c r="AK2012">
        <v>7</v>
      </c>
      <c r="AL2012">
        <v>0</v>
      </c>
      <c r="AM2012">
        <v>7</v>
      </c>
      <c r="AN2012">
        <v>0</v>
      </c>
      <c r="AO2012">
        <v>6</v>
      </c>
      <c r="AP2012">
        <v>7</v>
      </c>
      <c r="AQ2012">
        <v>0</v>
      </c>
      <c r="AR2012">
        <v>0</v>
      </c>
      <c r="AS2012">
        <v>0</v>
      </c>
      <c r="AT2012" t="s">
        <v>86</v>
      </c>
      <c r="AU2012" t="s">
        <v>86</v>
      </c>
      <c r="AV2012" t="s">
        <v>86</v>
      </c>
      <c r="AW2012" t="s">
        <v>86</v>
      </c>
      <c r="AX2012" t="s">
        <v>86</v>
      </c>
      <c r="AY2012" t="s">
        <v>86</v>
      </c>
      <c r="AZ2012" t="s">
        <v>86</v>
      </c>
      <c r="BA2012" t="s">
        <v>86</v>
      </c>
      <c r="BB2012" t="s">
        <v>86</v>
      </c>
      <c r="BC2012" t="s">
        <v>86</v>
      </c>
      <c r="BD2012" t="s">
        <v>86</v>
      </c>
      <c r="BE2012" t="s">
        <v>86</v>
      </c>
    </row>
    <row r="2013" spans="1:57" x14ac:dyDescent="0.45">
      <c r="A2013" t="s">
        <v>4295</v>
      </c>
      <c r="B2013" t="s">
        <v>77</v>
      </c>
      <c r="C2013" t="s">
        <v>4283</v>
      </c>
      <c r="D2013" t="s">
        <v>79</v>
      </c>
      <c r="E2013" s="2" t="str">
        <f>HYPERLINK("capsilon://?command=openfolder&amp;siteaddress=FAM.docvelocity-na8.net&amp;folderid=FXE44B9885-2969-7D83-07AC-5919152E874A","FX220311107")</f>
        <v>FX220311107</v>
      </c>
      <c r="F2013" t="s">
        <v>80</v>
      </c>
      <c r="G2013" t="s">
        <v>80</v>
      </c>
      <c r="H2013" t="s">
        <v>81</v>
      </c>
      <c r="I2013" t="s">
        <v>4284</v>
      </c>
      <c r="J2013">
        <v>120</v>
      </c>
      <c r="K2013" t="s">
        <v>83</v>
      </c>
      <c r="L2013" t="s">
        <v>84</v>
      </c>
      <c r="M2013" t="s">
        <v>85</v>
      </c>
      <c r="N2013">
        <v>2</v>
      </c>
      <c r="O2013" s="1">
        <v>44644.758668981478</v>
      </c>
      <c r="P2013" s="1">
        <v>44644.812025462961</v>
      </c>
      <c r="Q2013">
        <v>836</v>
      </c>
      <c r="R2013">
        <v>3774</v>
      </c>
      <c r="S2013" t="b">
        <v>0</v>
      </c>
      <c r="T2013" t="s">
        <v>86</v>
      </c>
      <c r="U2013" t="b">
        <v>1</v>
      </c>
      <c r="V2013" t="s">
        <v>1900</v>
      </c>
      <c r="W2013" s="1">
        <v>44644.796249999999</v>
      </c>
      <c r="X2013">
        <v>2746</v>
      </c>
      <c r="Y2013">
        <v>188</v>
      </c>
      <c r="Z2013">
        <v>0</v>
      </c>
      <c r="AA2013">
        <v>188</v>
      </c>
      <c r="AB2013">
        <v>0</v>
      </c>
      <c r="AC2013">
        <v>152</v>
      </c>
      <c r="AD2013">
        <v>-68</v>
      </c>
      <c r="AE2013">
        <v>0</v>
      </c>
      <c r="AF2013">
        <v>0</v>
      </c>
      <c r="AG2013">
        <v>0</v>
      </c>
      <c r="AH2013" t="s">
        <v>91</v>
      </c>
      <c r="AI2013" s="1">
        <v>44644.812025462961</v>
      </c>
      <c r="AJ2013">
        <v>1011</v>
      </c>
      <c r="AK2013">
        <v>2</v>
      </c>
      <c r="AL2013">
        <v>0</v>
      </c>
      <c r="AM2013">
        <v>2</v>
      </c>
      <c r="AN2013">
        <v>0</v>
      </c>
      <c r="AO2013">
        <v>2</v>
      </c>
      <c r="AP2013">
        <v>-70</v>
      </c>
      <c r="AQ2013">
        <v>0</v>
      </c>
      <c r="AR2013">
        <v>0</v>
      </c>
      <c r="AS2013">
        <v>0</v>
      </c>
      <c r="AT2013" t="s">
        <v>86</v>
      </c>
      <c r="AU2013" t="s">
        <v>86</v>
      </c>
      <c r="AV2013" t="s">
        <v>86</v>
      </c>
      <c r="AW2013" t="s">
        <v>86</v>
      </c>
      <c r="AX2013" t="s">
        <v>86</v>
      </c>
      <c r="AY2013" t="s">
        <v>86</v>
      </c>
      <c r="AZ2013" t="s">
        <v>86</v>
      </c>
      <c r="BA2013" t="s">
        <v>86</v>
      </c>
      <c r="BB2013" t="s">
        <v>86</v>
      </c>
      <c r="BC2013" t="s">
        <v>86</v>
      </c>
      <c r="BD2013" t="s">
        <v>86</v>
      </c>
      <c r="BE2013" t="s">
        <v>86</v>
      </c>
    </row>
    <row r="2014" spans="1:57" x14ac:dyDescent="0.45">
      <c r="A2014" t="s">
        <v>4296</v>
      </c>
      <c r="B2014" t="s">
        <v>77</v>
      </c>
      <c r="C2014" t="s">
        <v>4288</v>
      </c>
      <c r="D2014" t="s">
        <v>79</v>
      </c>
      <c r="E2014" s="2" t="str">
        <f>HYPERLINK("capsilon://?command=openfolder&amp;siteaddress=FAM.docvelocity-na8.net&amp;folderid=FX56727DFC-940F-F0EB-A5D5-F46FAC0B3FED","FX220310926")</f>
        <v>FX220310926</v>
      </c>
      <c r="F2014" t="s">
        <v>80</v>
      </c>
      <c r="G2014" t="s">
        <v>80</v>
      </c>
      <c r="H2014" t="s">
        <v>81</v>
      </c>
      <c r="I2014" t="s">
        <v>4291</v>
      </c>
      <c r="J2014">
        <v>375</v>
      </c>
      <c r="K2014" t="s">
        <v>83</v>
      </c>
      <c r="L2014" t="s">
        <v>84</v>
      </c>
      <c r="M2014" t="s">
        <v>85</v>
      </c>
      <c r="N2014">
        <v>2</v>
      </c>
      <c r="O2014" s="1">
        <v>44644.764108796298</v>
      </c>
      <c r="P2014" s="1">
        <v>44645.139317129629</v>
      </c>
      <c r="Q2014">
        <v>29540</v>
      </c>
      <c r="R2014">
        <v>2878</v>
      </c>
      <c r="S2014" t="b">
        <v>0</v>
      </c>
      <c r="T2014" t="s">
        <v>86</v>
      </c>
      <c r="U2014" t="b">
        <v>1</v>
      </c>
      <c r="V2014" t="s">
        <v>2921</v>
      </c>
      <c r="W2014" s="1">
        <v>44644.777962962966</v>
      </c>
      <c r="X2014">
        <v>1155</v>
      </c>
      <c r="Y2014">
        <v>277</v>
      </c>
      <c r="Z2014">
        <v>0</v>
      </c>
      <c r="AA2014">
        <v>277</v>
      </c>
      <c r="AB2014">
        <v>0</v>
      </c>
      <c r="AC2014">
        <v>27</v>
      </c>
      <c r="AD2014">
        <v>98</v>
      </c>
      <c r="AE2014">
        <v>0</v>
      </c>
      <c r="AF2014">
        <v>0</v>
      </c>
      <c r="AG2014">
        <v>0</v>
      </c>
      <c r="AH2014" t="s">
        <v>152</v>
      </c>
      <c r="AI2014" s="1">
        <v>44645.139317129629</v>
      </c>
      <c r="AJ2014">
        <v>1690</v>
      </c>
      <c r="AK2014">
        <v>22</v>
      </c>
      <c r="AL2014">
        <v>0</v>
      </c>
      <c r="AM2014">
        <v>22</v>
      </c>
      <c r="AN2014">
        <v>0</v>
      </c>
      <c r="AO2014">
        <v>19</v>
      </c>
      <c r="AP2014">
        <v>76</v>
      </c>
      <c r="AQ2014">
        <v>0</v>
      </c>
      <c r="AR2014">
        <v>0</v>
      </c>
      <c r="AS2014">
        <v>0</v>
      </c>
      <c r="AT2014" t="s">
        <v>86</v>
      </c>
      <c r="AU2014" t="s">
        <v>86</v>
      </c>
      <c r="AV2014" t="s">
        <v>86</v>
      </c>
      <c r="AW2014" t="s">
        <v>86</v>
      </c>
      <c r="AX2014" t="s">
        <v>86</v>
      </c>
      <c r="AY2014" t="s">
        <v>86</v>
      </c>
      <c r="AZ2014" t="s">
        <v>86</v>
      </c>
      <c r="BA2014" t="s">
        <v>86</v>
      </c>
      <c r="BB2014" t="s">
        <v>86</v>
      </c>
      <c r="BC2014" t="s">
        <v>86</v>
      </c>
      <c r="BD2014" t="s">
        <v>86</v>
      </c>
      <c r="BE2014" t="s">
        <v>86</v>
      </c>
    </row>
    <row r="2015" spans="1:57" x14ac:dyDescent="0.45">
      <c r="A2015" t="s">
        <v>4297</v>
      </c>
      <c r="B2015" t="s">
        <v>77</v>
      </c>
      <c r="C2015" t="s">
        <v>4298</v>
      </c>
      <c r="D2015" t="s">
        <v>79</v>
      </c>
      <c r="E2015" s="2" t="str">
        <f>HYPERLINK("capsilon://?command=openfolder&amp;siteaddress=FAM.docvelocity-na8.net&amp;folderid=FX64010EB9-1D31-B1B8-80E6-9D70902E309C","FX22039476")</f>
        <v>FX22039476</v>
      </c>
      <c r="F2015" t="s">
        <v>80</v>
      </c>
      <c r="G2015" t="s">
        <v>80</v>
      </c>
      <c r="H2015" t="s">
        <v>81</v>
      </c>
      <c r="I2015" t="s">
        <v>4299</v>
      </c>
      <c r="J2015">
        <v>0</v>
      </c>
      <c r="K2015" t="s">
        <v>83</v>
      </c>
      <c r="L2015" t="s">
        <v>84</v>
      </c>
      <c r="M2015" t="s">
        <v>85</v>
      </c>
      <c r="N2015">
        <v>2</v>
      </c>
      <c r="O2015" s="1">
        <v>44644.766562500001</v>
      </c>
      <c r="P2015" s="1">
        <v>44645.164930555555</v>
      </c>
      <c r="Q2015">
        <v>33979</v>
      </c>
      <c r="R2015">
        <v>440</v>
      </c>
      <c r="S2015" t="b">
        <v>0</v>
      </c>
      <c r="T2015" t="s">
        <v>86</v>
      </c>
      <c r="U2015" t="b">
        <v>0</v>
      </c>
      <c r="V2015" t="s">
        <v>1825</v>
      </c>
      <c r="W2015" s="1">
        <v>44644.770740740743</v>
      </c>
      <c r="X2015">
        <v>312</v>
      </c>
      <c r="Y2015">
        <v>9</v>
      </c>
      <c r="Z2015">
        <v>0</v>
      </c>
      <c r="AA2015">
        <v>9</v>
      </c>
      <c r="AB2015">
        <v>0</v>
      </c>
      <c r="AC2015">
        <v>2</v>
      </c>
      <c r="AD2015">
        <v>-9</v>
      </c>
      <c r="AE2015">
        <v>0</v>
      </c>
      <c r="AF2015">
        <v>0</v>
      </c>
      <c r="AG2015">
        <v>0</v>
      </c>
      <c r="AH2015" t="s">
        <v>139</v>
      </c>
      <c r="AI2015" s="1">
        <v>44645.164930555555</v>
      </c>
      <c r="AJ2015">
        <v>128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-9</v>
      </c>
      <c r="AQ2015">
        <v>0</v>
      </c>
      <c r="AR2015">
        <v>0</v>
      </c>
      <c r="AS2015">
        <v>0</v>
      </c>
      <c r="AT2015" t="s">
        <v>86</v>
      </c>
      <c r="AU2015" t="s">
        <v>86</v>
      </c>
      <c r="AV2015" t="s">
        <v>86</v>
      </c>
      <c r="AW2015" t="s">
        <v>86</v>
      </c>
      <c r="AX2015" t="s">
        <v>86</v>
      </c>
      <c r="AY2015" t="s">
        <v>86</v>
      </c>
      <c r="AZ2015" t="s">
        <v>86</v>
      </c>
      <c r="BA2015" t="s">
        <v>86</v>
      </c>
      <c r="BB2015" t="s">
        <v>86</v>
      </c>
      <c r="BC2015" t="s">
        <v>86</v>
      </c>
      <c r="BD2015" t="s">
        <v>86</v>
      </c>
      <c r="BE2015" t="s">
        <v>86</v>
      </c>
    </row>
    <row r="2016" spans="1:57" x14ac:dyDescent="0.45">
      <c r="A2016" t="s">
        <v>4300</v>
      </c>
      <c r="B2016" t="s">
        <v>77</v>
      </c>
      <c r="C2016" t="s">
        <v>4301</v>
      </c>
      <c r="D2016" t="s">
        <v>79</v>
      </c>
      <c r="E2016" s="2" t="str">
        <f>HYPERLINK("capsilon://?command=openfolder&amp;siteaddress=FAM.docvelocity-na8.net&amp;folderid=FX74CAF6C5-7308-40F4-1E65-2C96D5B56C68","FX220310701")</f>
        <v>FX220310701</v>
      </c>
      <c r="F2016" t="s">
        <v>80</v>
      </c>
      <c r="G2016" t="s">
        <v>80</v>
      </c>
      <c r="H2016" t="s">
        <v>81</v>
      </c>
      <c r="I2016" t="s">
        <v>4302</v>
      </c>
      <c r="J2016">
        <v>98</v>
      </c>
      <c r="K2016" t="s">
        <v>83</v>
      </c>
      <c r="L2016" t="s">
        <v>84</v>
      </c>
      <c r="M2016" t="s">
        <v>85</v>
      </c>
      <c r="N2016">
        <v>1</v>
      </c>
      <c r="O2016" s="1">
        <v>44644.787812499999</v>
      </c>
      <c r="P2016" s="1">
        <v>44644.818229166667</v>
      </c>
      <c r="Q2016">
        <v>1756</v>
      </c>
      <c r="R2016">
        <v>872</v>
      </c>
      <c r="S2016" t="b">
        <v>0</v>
      </c>
      <c r="T2016" t="s">
        <v>86</v>
      </c>
      <c r="U2016" t="b">
        <v>0</v>
      </c>
      <c r="V2016" t="s">
        <v>815</v>
      </c>
      <c r="W2016" s="1">
        <v>44644.818229166667</v>
      </c>
      <c r="X2016">
        <v>332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98</v>
      </c>
      <c r="AE2016">
        <v>86</v>
      </c>
      <c r="AF2016">
        <v>0</v>
      </c>
      <c r="AG2016">
        <v>3</v>
      </c>
      <c r="AH2016" t="s">
        <v>86</v>
      </c>
      <c r="AI2016" t="s">
        <v>86</v>
      </c>
      <c r="AJ2016" t="s">
        <v>86</v>
      </c>
      <c r="AK2016" t="s">
        <v>86</v>
      </c>
      <c r="AL2016" t="s">
        <v>86</v>
      </c>
      <c r="AM2016" t="s">
        <v>86</v>
      </c>
      <c r="AN2016" t="s">
        <v>86</v>
      </c>
      <c r="AO2016" t="s">
        <v>86</v>
      </c>
      <c r="AP2016" t="s">
        <v>86</v>
      </c>
      <c r="AQ2016" t="s">
        <v>86</v>
      </c>
      <c r="AR2016" t="s">
        <v>86</v>
      </c>
      <c r="AS2016" t="s">
        <v>86</v>
      </c>
      <c r="AT2016" t="s">
        <v>86</v>
      </c>
      <c r="AU2016" t="s">
        <v>86</v>
      </c>
      <c r="AV2016" t="s">
        <v>86</v>
      </c>
      <c r="AW2016" t="s">
        <v>86</v>
      </c>
      <c r="AX2016" t="s">
        <v>86</v>
      </c>
      <c r="AY2016" t="s">
        <v>86</v>
      </c>
      <c r="AZ2016" t="s">
        <v>86</v>
      </c>
      <c r="BA2016" t="s">
        <v>86</v>
      </c>
      <c r="BB2016" t="s">
        <v>86</v>
      </c>
      <c r="BC2016" t="s">
        <v>86</v>
      </c>
      <c r="BD2016" t="s">
        <v>86</v>
      </c>
      <c r="BE2016" t="s">
        <v>86</v>
      </c>
    </row>
    <row r="2017" spans="1:57" x14ac:dyDescent="0.45">
      <c r="A2017" t="s">
        <v>4303</v>
      </c>
      <c r="B2017" t="s">
        <v>77</v>
      </c>
      <c r="C2017" t="s">
        <v>4304</v>
      </c>
      <c r="D2017" t="s">
        <v>79</v>
      </c>
      <c r="E2017" s="2" t="str">
        <f>HYPERLINK("capsilon://?command=openfolder&amp;siteaddress=FAM.docvelocity-na8.net&amp;folderid=FX5E420CD0-C798-19F2-CCE2-B9A93F0D8C92","FX22038040")</f>
        <v>FX22038040</v>
      </c>
      <c r="F2017" t="s">
        <v>80</v>
      </c>
      <c r="G2017" t="s">
        <v>80</v>
      </c>
      <c r="H2017" t="s">
        <v>81</v>
      </c>
      <c r="I2017" t="s">
        <v>4305</v>
      </c>
      <c r="J2017">
        <v>28</v>
      </c>
      <c r="K2017" t="s">
        <v>83</v>
      </c>
      <c r="L2017" t="s">
        <v>84</v>
      </c>
      <c r="M2017" t="s">
        <v>85</v>
      </c>
      <c r="N2017">
        <v>2</v>
      </c>
      <c r="O2017" s="1">
        <v>44644.79146990741</v>
      </c>
      <c r="P2017" s="1">
        <v>44645.169942129629</v>
      </c>
      <c r="Q2017">
        <v>32135</v>
      </c>
      <c r="R2017">
        <v>565</v>
      </c>
      <c r="S2017" t="b">
        <v>0</v>
      </c>
      <c r="T2017" t="s">
        <v>86</v>
      </c>
      <c r="U2017" t="b">
        <v>0</v>
      </c>
      <c r="V2017" t="s">
        <v>2921</v>
      </c>
      <c r="W2017" s="1">
        <v>44644.793425925927</v>
      </c>
      <c r="X2017">
        <v>133</v>
      </c>
      <c r="Y2017">
        <v>21</v>
      </c>
      <c r="Z2017">
        <v>0</v>
      </c>
      <c r="AA2017">
        <v>21</v>
      </c>
      <c r="AB2017">
        <v>0</v>
      </c>
      <c r="AC2017">
        <v>0</v>
      </c>
      <c r="AD2017">
        <v>7</v>
      </c>
      <c r="AE2017">
        <v>0</v>
      </c>
      <c r="AF2017">
        <v>0</v>
      </c>
      <c r="AG2017">
        <v>0</v>
      </c>
      <c r="AH2017" t="s">
        <v>139</v>
      </c>
      <c r="AI2017" s="1">
        <v>44645.169942129629</v>
      </c>
      <c r="AJ2017">
        <v>432</v>
      </c>
      <c r="AK2017">
        <v>2</v>
      </c>
      <c r="AL2017">
        <v>0</v>
      </c>
      <c r="AM2017">
        <v>2</v>
      </c>
      <c r="AN2017">
        <v>0</v>
      </c>
      <c r="AO2017">
        <v>2</v>
      </c>
      <c r="AP2017">
        <v>5</v>
      </c>
      <c r="AQ2017">
        <v>0</v>
      </c>
      <c r="AR2017">
        <v>0</v>
      </c>
      <c r="AS2017">
        <v>0</v>
      </c>
      <c r="AT2017" t="s">
        <v>86</v>
      </c>
      <c r="AU2017" t="s">
        <v>86</v>
      </c>
      <c r="AV2017" t="s">
        <v>86</v>
      </c>
      <c r="AW2017" t="s">
        <v>86</v>
      </c>
      <c r="AX2017" t="s">
        <v>86</v>
      </c>
      <c r="AY2017" t="s">
        <v>86</v>
      </c>
      <c r="AZ2017" t="s">
        <v>86</v>
      </c>
      <c r="BA2017" t="s">
        <v>86</v>
      </c>
      <c r="BB2017" t="s">
        <v>86</v>
      </c>
      <c r="BC2017" t="s">
        <v>86</v>
      </c>
      <c r="BD2017" t="s">
        <v>86</v>
      </c>
      <c r="BE2017" t="s">
        <v>86</v>
      </c>
    </row>
    <row r="2018" spans="1:57" x14ac:dyDescent="0.45">
      <c r="A2018" t="s">
        <v>4306</v>
      </c>
      <c r="B2018" t="s">
        <v>77</v>
      </c>
      <c r="C2018" t="s">
        <v>4307</v>
      </c>
      <c r="D2018" t="s">
        <v>79</v>
      </c>
      <c r="E2018" s="2" t="str">
        <f>HYPERLINK("capsilon://?command=openfolder&amp;siteaddress=FAM.docvelocity-na8.net&amp;folderid=FXEC81FC30-1F1B-CD68-0624-AA701003127E","FX220310729")</f>
        <v>FX220310729</v>
      </c>
      <c r="F2018" t="s">
        <v>80</v>
      </c>
      <c r="G2018" t="s">
        <v>80</v>
      </c>
      <c r="H2018" t="s">
        <v>81</v>
      </c>
      <c r="I2018" t="s">
        <v>4308</v>
      </c>
      <c r="J2018">
        <v>194</v>
      </c>
      <c r="K2018" t="s">
        <v>83</v>
      </c>
      <c r="L2018" t="s">
        <v>84</v>
      </c>
      <c r="M2018" t="s">
        <v>85</v>
      </c>
      <c r="N2018">
        <v>2</v>
      </c>
      <c r="O2018" s="1">
        <v>44644.791527777779</v>
      </c>
      <c r="P2018" s="1">
        <v>44645.19189814815</v>
      </c>
      <c r="Q2018">
        <v>30331</v>
      </c>
      <c r="R2018">
        <v>4261</v>
      </c>
      <c r="S2018" t="b">
        <v>0</v>
      </c>
      <c r="T2018" t="s">
        <v>86</v>
      </c>
      <c r="U2018" t="b">
        <v>0</v>
      </c>
      <c r="V2018" t="s">
        <v>3652</v>
      </c>
      <c r="W2018" s="1">
        <v>44644.822615740741</v>
      </c>
      <c r="X2018">
        <v>2396</v>
      </c>
      <c r="Y2018">
        <v>170</v>
      </c>
      <c r="Z2018">
        <v>0</v>
      </c>
      <c r="AA2018">
        <v>170</v>
      </c>
      <c r="AB2018">
        <v>0</v>
      </c>
      <c r="AC2018">
        <v>35</v>
      </c>
      <c r="AD2018">
        <v>24</v>
      </c>
      <c r="AE2018">
        <v>0</v>
      </c>
      <c r="AF2018">
        <v>0</v>
      </c>
      <c r="AG2018">
        <v>0</v>
      </c>
      <c r="AH2018" t="s">
        <v>139</v>
      </c>
      <c r="AI2018" s="1">
        <v>44645.19189814815</v>
      </c>
      <c r="AJ2018">
        <v>1614</v>
      </c>
      <c r="AK2018">
        <v>2</v>
      </c>
      <c r="AL2018">
        <v>0</v>
      </c>
      <c r="AM2018">
        <v>2</v>
      </c>
      <c r="AN2018">
        <v>0</v>
      </c>
      <c r="AO2018">
        <v>1</v>
      </c>
      <c r="AP2018">
        <v>22</v>
      </c>
      <c r="AQ2018">
        <v>0</v>
      </c>
      <c r="AR2018">
        <v>0</v>
      </c>
      <c r="AS2018">
        <v>0</v>
      </c>
      <c r="AT2018" t="s">
        <v>86</v>
      </c>
      <c r="AU2018" t="s">
        <v>86</v>
      </c>
      <c r="AV2018" t="s">
        <v>86</v>
      </c>
      <c r="AW2018" t="s">
        <v>86</v>
      </c>
      <c r="AX2018" t="s">
        <v>86</v>
      </c>
      <c r="AY2018" t="s">
        <v>86</v>
      </c>
      <c r="AZ2018" t="s">
        <v>86</v>
      </c>
      <c r="BA2018" t="s">
        <v>86</v>
      </c>
      <c r="BB2018" t="s">
        <v>86</v>
      </c>
      <c r="BC2018" t="s">
        <v>86</v>
      </c>
      <c r="BD2018" t="s">
        <v>86</v>
      </c>
      <c r="BE2018" t="s">
        <v>86</v>
      </c>
    </row>
    <row r="2019" spans="1:57" x14ac:dyDescent="0.45">
      <c r="A2019" t="s">
        <v>4309</v>
      </c>
      <c r="B2019" t="s">
        <v>77</v>
      </c>
      <c r="C2019" t="s">
        <v>4304</v>
      </c>
      <c r="D2019" t="s">
        <v>79</v>
      </c>
      <c r="E2019" s="2" t="str">
        <f>HYPERLINK("capsilon://?command=openfolder&amp;siteaddress=FAM.docvelocity-na8.net&amp;folderid=FX5E420CD0-C798-19F2-CCE2-B9A93F0D8C92","FX22038040")</f>
        <v>FX22038040</v>
      </c>
      <c r="F2019" t="s">
        <v>80</v>
      </c>
      <c r="G2019" t="s">
        <v>80</v>
      </c>
      <c r="H2019" t="s">
        <v>81</v>
      </c>
      <c r="I2019" t="s">
        <v>4310</v>
      </c>
      <c r="J2019">
        <v>28</v>
      </c>
      <c r="K2019" t="s">
        <v>83</v>
      </c>
      <c r="L2019" t="s">
        <v>84</v>
      </c>
      <c r="M2019" t="s">
        <v>85</v>
      </c>
      <c r="N2019">
        <v>2</v>
      </c>
      <c r="O2019" s="1">
        <v>44644.793657407405</v>
      </c>
      <c r="P2019" s="1">
        <v>44645.173206018517</v>
      </c>
      <c r="Q2019">
        <v>32289</v>
      </c>
      <c r="R2019">
        <v>504</v>
      </c>
      <c r="S2019" t="b">
        <v>0</v>
      </c>
      <c r="T2019" t="s">
        <v>86</v>
      </c>
      <c r="U2019" t="b">
        <v>0</v>
      </c>
      <c r="V2019" t="s">
        <v>202</v>
      </c>
      <c r="W2019" s="1">
        <v>44644.797372685185</v>
      </c>
      <c r="X2019">
        <v>223</v>
      </c>
      <c r="Y2019">
        <v>21</v>
      </c>
      <c r="Z2019">
        <v>0</v>
      </c>
      <c r="AA2019">
        <v>21</v>
      </c>
      <c r="AB2019">
        <v>0</v>
      </c>
      <c r="AC2019">
        <v>0</v>
      </c>
      <c r="AD2019">
        <v>7</v>
      </c>
      <c r="AE2019">
        <v>0</v>
      </c>
      <c r="AF2019">
        <v>0</v>
      </c>
      <c r="AG2019">
        <v>0</v>
      </c>
      <c r="AH2019" t="s">
        <v>139</v>
      </c>
      <c r="AI2019" s="1">
        <v>44645.173206018517</v>
      </c>
      <c r="AJ2019">
        <v>281</v>
      </c>
      <c r="AK2019">
        <v>2</v>
      </c>
      <c r="AL2019">
        <v>0</v>
      </c>
      <c r="AM2019">
        <v>2</v>
      </c>
      <c r="AN2019">
        <v>0</v>
      </c>
      <c r="AO2019">
        <v>2</v>
      </c>
      <c r="AP2019">
        <v>5</v>
      </c>
      <c r="AQ2019">
        <v>0</v>
      </c>
      <c r="AR2019">
        <v>0</v>
      </c>
      <c r="AS2019">
        <v>0</v>
      </c>
      <c r="AT2019" t="s">
        <v>86</v>
      </c>
      <c r="AU2019" t="s">
        <v>86</v>
      </c>
      <c r="AV2019" t="s">
        <v>86</v>
      </c>
      <c r="AW2019" t="s">
        <v>86</v>
      </c>
      <c r="AX2019" t="s">
        <v>86</v>
      </c>
      <c r="AY2019" t="s">
        <v>86</v>
      </c>
      <c r="AZ2019" t="s">
        <v>86</v>
      </c>
      <c r="BA2019" t="s">
        <v>86</v>
      </c>
      <c r="BB2019" t="s">
        <v>86</v>
      </c>
      <c r="BC2019" t="s">
        <v>86</v>
      </c>
      <c r="BD2019" t="s">
        <v>86</v>
      </c>
      <c r="BE2019" t="s">
        <v>86</v>
      </c>
    </row>
    <row r="2020" spans="1:57" x14ac:dyDescent="0.45">
      <c r="A2020" t="s">
        <v>4311</v>
      </c>
      <c r="B2020" t="s">
        <v>77</v>
      </c>
      <c r="C2020" t="s">
        <v>4304</v>
      </c>
      <c r="D2020" t="s">
        <v>79</v>
      </c>
      <c r="E2020" s="2" t="str">
        <f>HYPERLINK("capsilon://?command=openfolder&amp;siteaddress=FAM.docvelocity-na8.net&amp;folderid=FX5E420CD0-C798-19F2-CCE2-B9A93F0D8C92","FX22038040")</f>
        <v>FX22038040</v>
      </c>
      <c r="F2020" t="s">
        <v>80</v>
      </c>
      <c r="G2020" t="s">
        <v>80</v>
      </c>
      <c r="H2020" t="s">
        <v>81</v>
      </c>
      <c r="I2020" t="s">
        <v>4312</v>
      </c>
      <c r="J2020">
        <v>63</v>
      </c>
      <c r="K2020" t="s">
        <v>83</v>
      </c>
      <c r="L2020" t="s">
        <v>84</v>
      </c>
      <c r="M2020" t="s">
        <v>85</v>
      </c>
      <c r="N2020">
        <v>2</v>
      </c>
      <c r="O2020" s="1">
        <v>44644.793865740743</v>
      </c>
      <c r="P2020" s="1">
        <v>44645.20045138889</v>
      </c>
      <c r="Q2020">
        <v>32411</v>
      </c>
      <c r="R2020">
        <v>2718</v>
      </c>
      <c r="S2020" t="b">
        <v>0</v>
      </c>
      <c r="T2020" t="s">
        <v>86</v>
      </c>
      <c r="U2020" t="b">
        <v>0</v>
      </c>
      <c r="V2020" t="s">
        <v>202</v>
      </c>
      <c r="W2020" s="1">
        <v>44644.823055555556</v>
      </c>
      <c r="X2020">
        <v>2192</v>
      </c>
      <c r="Y2020">
        <v>77</v>
      </c>
      <c r="Z2020">
        <v>0</v>
      </c>
      <c r="AA2020">
        <v>77</v>
      </c>
      <c r="AB2020">
        <v>0</v>
      </c>
      <c r="AC2020">
        <v>54</v>
      </c>
      <c r="AD2020">
        <v>-14</v>
      </c>
      <c r="AE2020">
        <v>0</v>
      </c>
      <c r="AF2020">
        <v>0</v>
      </c>
      <c r="AG2020">
        <v>0</v>
      </c>
      <c r="AH2020" t="s">
        <v>746</v>
      </c>
      <c r="AI2020" s="1">
        <v>44645.20045138889</v>
      </c>
      <c r="AJ2020">
        <v>454</v>
      </c>
      <c r="AK2020">
        <v>10</v>
      </c>
      <c r="AL2020">
        <v>0</v>
      </c>
      <c r="AM2020">
        <v>10</v>
      </c>
      <c r="AN2020">
        <v>3</v>
      </c>
      <c r="AO2020">
        <v>12</v>
      </c>
      <c r="AP2020">
        <v>-24</v>
      </c>
      <c r="AQ2020">
        <v>0</v>
      </c>
      <c r="AR2020">
        <v>0</v>
      </c>
      <c r="AS2020">
        <v>0</v>
      </c>
      <c r="AT2020" t="s">
        <v>86</v>
      </c>
      <c r="AU2020" t="s">
        <v>86</v>
      </c>
      <c r="AV2020" t="s">
        <v>86</v>
      </c>
      <c r="AW2020" t="s">
        <v>86</v>
      </c>
      <c r="AX2020" t="s">
        <v>86</v>
      </c>
      <c r="AY2020" t="s">
        <v>86</v>
      </c>
      <c r="AZ2020" t="s">
        <v>86</v>
      </c>
      <c r="BA2020" t="s">
        <v>86</v>
      </c>
      <c r="BB2020" t="s">
        <v>86</v>
      </c>
      <c r="BC2020" t="s">
        <v>86</v>
      </c>
      <c r="BD2020" t="s">
        <v>86</v>
      </c>
      <c r="BE2020" t="s">
        <v>86</v>
      </c>
    </row>
    <row r="2021" spans="1:57" x14ac:dyDescent="0.45">
      <c r="A2021" t="s">
        <v>4313</v>
      </c>
      <c r="B2021" t="s">
        <v>77</v>
      </c>
      <c r="C2021" t="s">
        <v>4304</v>
      </c>
      <c r="D2021" t="s">
        <v>79</v>
      </c>
      <c r="E2021" s="2" t="str">
        <f>HYPERLINK("capsilon://?command=openfolder&amp;siteaddress=FAM.docvelocity-na8.net&amp;folderid=FX5E420CD0-C798-19F2-CCE2-B9A93F0D8C92","FX22038040")</f>
        <v>FX22038040</v>
      </c>
      <c r="F2021" t="s">
        <v>80</v>
      </c>
      <c r="G2021" t="s">
        <v>80</v>
      </c>
      <c r="H2021" t="s">
        <v>81</v>
      </c>
      <c r="I2021" t="s">
        <v>4314</v>
      </c>
      <c r="J2021">
        <v>63</v>
      </c>
      <c r="K2021" t="s">
        <v>83</v>
      </c>
      <c r="L2021" t="s">
        <v>84</v>
      </c>
      <c r="M2021" t="s">
        <v>85</v>
      </c>
      <c r="N2021">
        <v>2</v>
      </c>
      <c r="O2021" s="1">
        <v>44644.794074074074</v>
      </c>
      <c r="P2021" s="1">
        <v>44645.206006944441</v>
      </c>
      <c r="Q2021">
        <v>31270</v>
      </c>
      <c r="R2021">
        <v>4321</v>
      </c>
      <c r="S2021" t="b">
        <v>0</v>
      </c>
      <c r="T2021" t="s">
        <v>86</v>
      </c>
      <c r="U2021" t="b">
        <v>0</v>
      </c>
      <c r="V2021" t="s">
        <v>4315</v>
      </c>
      <c r="W2021" s="1">
        <v>44644.993750000001</v>
      </c>
      <c r="X2021">
        <v>3553</v>
      </c>
      <c r="Y2021">
        <v>93</v>
      </c>
      <c r="Z2021">
        <v>0</v>
      </c>
      <c r="AA2021">
        <v>93</v>
      </c>
      <c r="AB2021">
        <v>0</v>
      </c>
      <c r="AC2021">
        <v>78</v>
      </c>
      <c r="AD2021">
        <v>-30</v>
      </c>
      <c r="AE2021">
        <v>0</v>
      </c>
      <c r="AF2021">
        <v>0</v>
      </c>
      <c r="AG2021">
        <v>0</v>
      </c>
      <c r="AH2021" t="s">
        <v>746</v>
      </c>
      <c r="AI2021" s="1">
        <v>44645.206006944441</v>
      </c>
      <c r="AJ2021">
        <v>479</v>
      </c>
      <c r="AK2021">
        <v>13</v>
      </c>
      <c r="AL2021">
        <v>0</v>
      </c>
      <c r="AM2021">
        <v>13</v>
      </c>
      <c r="AN2021">
        <v>0</v>
      </c>
      <c r="AO2021">
        <v>13</v>
      </c>
      <c r="AP2021">
        <v>-43</v>
      </c>
      <c r="AQ2021">
        <v>0</v>
      </c>
      <c r="AR2021">
        <v>0</v>
      </c>
      <c r="AS2021">
        <v>0</v>
      </c>
      <c r="AT2021" t="s">
        <v>86</v>
      </c>
      <c r="AU2021" t="s">
        <v>86</v>
      </c>
      <c r="AV2021" t="s">
        <v>86</v>
      </c>
      <c r="AW2021" t="s">
        <v>86</v>
      </c>
      <c r="AX2021" t="s">
        <v>86</v>
      </c>
      <c r="AY2021" t="s">
        <v>86</v>
      </c>
      <c r="AZ2021" t="s">
        <v>86</v>
      </c>
      <c r="BA2021" t="s">
        <v>86</v>
      </c>
      <c r="BB2021" t="s">
        <v>86</v>
      </c>
      <c r="BC2021" t="s">
        <v>86</v>
      </c>
      <c r="BD2021" t="s">
        <v>86</v>
      </c>
      <c r="BE2021" t="s">
        <v>86</v>
      </c>
    </row>
    <row r="2022" spans="1:57" x14ac:dyDescent="0.45">
      <c r="A2022" t="s">
        <v>4316</v>
      </c>
      <c r="B2022" t="s">
        <v>77</v>
      </c>
      <c r="C2022" t="s">
        <v>4317</v>
      </c>
      <c r="D2022" t="s">
        <v>79</v>
      </c>
      <c r="E2022" s="2" t="str">
        <f>HYPERLINK("capsilon://?command=openfolder&amp;siteaddress=FAM.docvelocity-na8.net&amp;folderid=FX1AA85774-5BA3-9E07-D774-EFF4B192296F","FX220311273")</f>
        <v>FX220311273</v>
      </c>
      <c r="F2022" t="s">
        <v>80</v>
      </c>
      <c r="G2022" t="s">
        <v>80</v>
      </c>
      <c r="H2022" t="s">
        <v>81</v>
      </c>
      <c r="I2022" t="s">
        <v>4318</v>
      </c>
      <c r="J2022">
        <v>0</v>
      </c>
      <c r="K2022" t="s">
        <v>83</v>
      </c>
      <c r="L2022" t="s">
        <v>84</v>
      </c>
      <c r="M2022" t="s">
        <v>85</v>
      </c>
      <c r="N2022">
        <v>1</v>
      </c>
      <c r="O2022" s="1">
        <v>44644.797291666669</v>
      </c>
      <c r="P2022" s="1">
        <v>44644.820451388892</v>
      </c>
      <c r="Q2022">
        <v>1771</v>
      </c>
      <c r="R2022">
        <v>230</v>
      </c>
      <c r="S2022" t="b">
        <v>0</v>
      </c>
      <c r="T2022" t="s">
        <v>86</v>
      </c>
      <c r="U2022" t="b">
        <v>0</v>
      </c>
      <c r="V2022" t="s">
        <v>815</v>
      </c>
      <c r="W2022" s="1">
        <v>44644.820451388892</v>
      </c>
      <c r="X2022">
        <v>191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52</v>
      </c>
      <c r="AF2022">
        <v>0</v>
      </c>
      <c r="AG2022">
        <v>1</v>
      </c>
      <c r="AH2022" t="s">
        <v>86</v>
      </c>
      <c r="AI2022" t="s">
        <v>86</v>
      </c>
      <c r="AJ2022" t="s">
        <v>86</v>
      </c>
      <c r="AK2022" t="s">
        <v>86</v>
      </c>
      <c r="AL2022" t="s">
        <v>86</v>
      </c>
      <c r="AM2022" t="s">
        <v>86</v>
      </c>
      <c r="AN2022" t="s">
        <v>86</v>
      </c>
      <c r="AO2022" t="s">
        <v>86</v>
      </c>
      <c r="AP2022" t="s">
        <v>86</v>
      </c>
      <c r="AQ2022" t="s">
        <v>86</v>
      </c>
      <c r="AR2022" t="s">
        <v>86</v>
      </c>
      <c r="AS2022" t="s">
        <v>86</v>
      </c>
      <c r="AT2022" t="s">
        <v>86</v>
      </c>
      <c r="AU2022" t="s">
        <v>86</v>
      </c>
      <c r="AV2022" t="s">
        <v>86</v>
      </c>
      <c r="AW2022" t="s">
        <v>86</v>
      </c>
      <c r="AX2022" t="s">
        <v>86</v>
      </c>
      <c r="AY2022" t="s">
        <v>86</v>
      </c>
      <c r="AZ2022" t="s">
        <v>86</v>
      </c>
      <c r="BA2022" t="s">
        <v>86</v>
      </c>
      <c r="BB2022" t="s">
        <v>86</v>
      </c>
      <c r="BC2022" t="s">
        <v>86</v>
      </c>
      <c r="BD2022" t="s">
        <v>86</v>
      </c>
      <c r="BE2022" t="s">
        <v>86</v>
      </c>
    </row>
    <row r="2023" spans="1:57" x14ac:dyDescent="0.45">
      <c r="A2023" t="s">
        <v>4319</v>
      </c>
      <c r="B2023" t="s">
        <v>77</v>
      </c>
      <c r="C2023" t="s">
        <v>4320</v>
      </c>
      <c r="D2023" t="s">
        <v>79</v>
      </c>
      <c r="E2023" s="2" t="str">
        <f>HYPERLINK("capsilon://?command=openfolder&amp;siteaddress=FAM.docvelocity-na8.net&amp;folderid=FX5A55E877-E4B2-19D2-A06D-A9692200BEE6","FX22038374")</f>
        <v>FX22038374</v>
      </c>
      <c r="F2023" t="s">
        <v>80</v>
      </c>
      <c r="G2023" t="s">
        <v>80</v>
      </c>
      <c r="H2023" t="s">
        <v>81</v>
      </c>
      <c r="I2023" t="s">
        <v>4321</v>
      </c>
      <c r="J2023">
        <v>0</v>
      </c>
      <c r="K2023" t="s">
        <v>83</v>
      </c>
      <c r="L2023" t="s">
        <v>84</v>
      </c>
      <c r="M2023" t="s">
        <v>85</v>
      </c>
      <c r="N2023">
        <v>2</v>
      </c>
      <c r="O2023" s="1">
        <v>44644.797372685185</v>
      </c>
      <c r="P2023" s="1">
        <v>44645.209699074076</v>
      </c>
      <c r="Q2023">
        <v>34666</v>
      </c>
      <c r="R2023">
        <v>959</v>
      </c>
      <c r="S2023" t="b">
        <v>0</v>
      </c>
      <c r="T2023" t="s">
        <v>86</v>
      </c>
      <c r="U2023" t="b">
        <v>0</v>
      </c>
      <c r="V2023" t="s">
        <v>2086</v>
      </c>
      <c r="W2023" s="1">
        <v>44644.822881944441</v>
      </c>
      <c r="X2023">
        <v>641</v>
      </c>
      <c r="Y2023">
        <v>52</v>
      </c>
      <c r="Z2023">
        <v>0</v>
      </c>
      <c r="AA2023">
        <v>52</v>
      </c>
      <c r="AB2023">
        <v>0</v>
      </c>
      <c r="AC2023">
        <v>30</v>
      </c>
      <c r="AD2023">
        <v>-52</v>
      </c>
      <c r="AE2023">
        <v>0</v>
      </c>
      <c r="AF2023">
        <v>0</v>
      </c>
      <c r="AG2023">
        <v>0</v>
      </c>
      <c r="AH2023" t="s">
        <v>746</v>
      </c>
      <c r="AI2023" s="1">
        <v>44645.209699074076</v>
      </c>
      <c r="AJ2023">
        <v>318</v>
      </c>
      <c r="AK2023">
        <v>1</v>
      </c>
      <c r="AL2023">
        <v>0</v>
      </c>
      <c r="AM2023">
        <v>1</v>
      </c>
      <c r="AN2023">
        <v>0</v>
      </c>
      <c r="AO2023">
        <v>1</v>
      </c>
      <c r="AP2023">
        <v>-53</v>
      </c>
      <c r="AQ2023">
        <v>0</v>
      </c>
      <c r="AR2023">
        <v>0</v>
      </c>
      <c r="AS2023">
        <v>0</v>
      </c>
      <c r="AT2023" t="s">
        <v>86</v>
      </c>
      <c r="AU2023" t="s">
        <v>86</v>
      </c>
      <c r="AV2023" t="s">
        <v>86</v>
      </c>
      <c r="AW2023" t="s">
        <v>86</v>
      </c>
      <c r="AX2023" t="s">
        <v>86</v>
      </c>
      <c r="AY2023" t="s">
        <v>86</v>
      </c>
      <c r="AZ2023" t="s">
        <v>86</v>
      </c>
      <c r="BA2023" t="s">
        <v>86</v>
      </c>
      <c r="BB2023" t="s">
        <v>86</v>
      </c>
      <c r="BC2023" t="s">
        <v>86</v>
      </c>
      <c r="BD2023" t="s">
        <v>86</v>
      </c>
      <c r="BE2023" t="s">
        <v>86</v>
      </c>
    </row>
    <row r="2024" spans="1:57" x14ac:dyDescent="0.45">
      <c r="A2024" t="s">
        <v>4322</v>
      </c>
      <c r="B2024" t="s">
        <v>77</v>
      </c>
      <c r="C2024" t="s">
        <v>4323</v>
      </c>
      <c r="D2024" t="s">
        <v>79</v>
      </c>
      <c r="E2024" s="2" t="str">
        <f t="shared" ref="E2024:E2031" si="49">HYPERLINK("capsilon://?command=openfolder&amp;siteaddress=FAM.docvelocity-na8.net&amp;folderid=FX666E63B2-14DF-8DDD-BB64-D010B5A6F418","FX220310547")</f>
        <v>FX220310547</v>
      </c>
      <c r="F2024" t="s">
        <v>80</v>
      </c>
      <c r="G2024" t="s">
        <v>80</v>
      </c>
      <c r="H2024" t="s">
        <v>81</v>
      </c>
      <c r="I2024" t="s">
        <v>4324</v>
      </c>
      <c r="J2024">
        <v>28</v>
      </c>
      <c r="K2024" t="s">
        <v>83</v>
      </c>
      <c r="L2024" t="s">
        <v>84</v>
      </c>
      <c r="M2024" t="s">
        <v>85</v>
      </c>
      <c r="N2024">
        <v>2</v>
      </c>
      <c r="O2024" s="1">
        <v>44644.810243055559</v>
      </c>
      <c r="P2024" s="1">
        <v>44645.211793981478</v>
      </c>
      <c r="Q2024">
        <v>34103</v>
      </c>
      <c r="R2024">
        <v>591</v>
      </c>
      <c r="S2024" t="b">
        <v>0</v>
      </c>
      <c r="T2024" t="s">
        <v>86</v>
      </c>
      <c r="U2024" t="b">
        <v>0</v>
      </c>
      <c r="V2024" t="s">
        <v>815</v>
      </c>
      <c r="W2024" s="1">
        <v>44644.824756944443</v>
      </c>
      <c r="X2024">
        <v>360</v>
      </c>
      <c r="Y2024">
        <v>21</v>
      </c>
      <c r="Z2024">
        <v>0</v>
      </c>
      <c r="AA2024">
        <v>21</v>
      </c>
      <c r="AB2024">
        <v>0</v>
      </c>
      <c r="AC2024">
        <v>0</v>
      </c>
      <c r="AD2024">
        <v>7</v>
      </c>
      <c r="AE2024">
        <v>0</v>
      </c>
      <c r="AF2024">
        <v>0</v>
      </c>
      <c r="AG2024">
        <v>0</v>
      </c>
      <c r="AH2024" t="s">
        <v>139</v>
      </c>
      <c r="AI2024" s="1">
        <v>44645.211793981478</v>
      </c>
      <c r="AJ2024">
        <v>226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7</v>
      </c>
      <c r="AQ2024">
        <v>0</v>
      </c>
      <c r="AR2024">
        <v>0</v>
      </c>
      <c r="AS2024">
        <v>0</v>
      </c>
      <c r="AT2024" t="s">
        <v>86</v>
      </c>
      <c r="AU2024" t="s">
        <v>86</v>
      </c>
      <c r="AV2024" t="s">
        <v>86</v>
      </c>
      <c r="AW2024" t="s">
        <v>86</v>
      </c>
      <c r="AX2024" t="s">
        <v>86</v>
      </c>
      <c r="AY2024" t="s">
        <v>86</v>
      </c>
      <c r="AZ2024" t="s">
        <v>86</v>
      </c>
      <c r="BA2024" t="s">
        <v>86</v>
      </c>
      <c r="BB2024" t="s">
        <v>86</v>
      </c>
      <c r="BC2024" t="s">
        <v>86</v>
      </c>
      <c r="BD2024" t="s">
        <v>86</v>
      </c>
      <c r="BE2024" t="s">
        <v>86</v>
      </c>
    </row>
    <row r="2025" spans="1:57" x14ac:dyDescent="0.45">
      <c r="A2025" t="s">
        <v>4325</v>
      </c>
      <c r="B2025" t="s">
        <v>77</v>
      </c>
      <c r="C2025" t="s">
        <v>4323</v>
      </c>
      <c r="D2025" t="s">
        <v>79</v>
      </c>
      <c r="E2025" s="2" t="str">
        <f t="shared" si="49"/>
        <v>FX220310547</v>
      </c>
      <c r="F2025" t="s">
        <v>80</v>
      </c>
      <c r="G2025" t="s">
        <v>80</v>
      </c>
      <c r="H2025" t="s">
        <v>81</v>
      </c>
      <c r="I2025" t="s">
        <v>4326</v>
      </c>
      <c r="J2025">
        <v>28</v>
      </c>
      <c r="K2025" t="s">
        <v>83</v>
      </c>
      <c r="L2025" t="s">
        <v>84</v>
      </c>
      <c r="M2025" t="s">
        <v>85</v>
      </c>
      <c r="N2025">
        <v>2</v>
      </c>
      <c r="O2025" s="1">
        <v>44644.8121875</v>
      </c>
      <c r="P2025" s="1">
        <v>44645.213437500002</v>
      </c>
      <c r="Q2025">
        <v>34192</v>
      </c>
      <c r="R2025">
        <v>476</v>
      </c>
      <c r="S2025" t="b">
        <v>0</v>
      </c>
      <c r="T2025" t="s">
        <v>86</v>
      </c>
      <c r="U2025" t="b">
        <v>0</v>
      </c>
      <c r="V2025" t="s">
        <v>815</v>
      </c>
      <c r="W2025" s="1">
        <v>44644.826608796298</v>
      </c>
      <c r="X2025">
        <v>137</v>
      </c>
      <c r="Y2025">
        <v>21</v>
      </c>
      <c r="Z2025">
        <v>0</v>
      </c>
      <c r="AA2025">
        <v>21</v>
      </c>
      <c r="AB2025">
        <v>0</v>
      </c>
      <c r="AC2025">
        <v>0</v>
      </c>
      <c r="AD2025">
        <v>7</v>
      </c>
      <c r="AE2025">
        <v>0</v>
      </c>
      <c r="AF2025">
        <v>0</v>
      </c>
      <c r="AG2025">
        <v>0</v>
      </c>
      <c r="AH2025" t="s">
        <v>746</v>
      </c>
      <c r="AI2025" s="1">
        <v>44645.213437500002</v>
      </c>
      <c r="AJ2025">
        <v>322</v>
      </c>
      <c r="AK2025">
        <v>2</v>
      </c>
      <c r="AL2025">
        <v>0</v>
      </c>
      <c r="AM2025">
        <v>2</v>
      </c>
      <c r="AN2025">
        <v>0</v>
      </c>
      <c r="AO2025">
        <v>2</v>
      </c>
      <c r="AP2025">
        <v>5</v>
      </c>
      <c r="AQ2025">
        <v>0</v>
      </c>
      <c r="AR2025">
        <v>0</v>
      </c>
      <c r="AS2025">
        <v>0</v>
      </c>
      <c r="AT2025" t="s">
        <v>86</v>
      </c>
      <c r="AU2025" t="s">
        <v>86</v>
      </c>
      <c r="AV2025" t="s">
        <v>86</v>
      </c>
      <c r="AW2025" t="s">
        <v>86</v>
      </c>
      <c r="AX2025" t="s">
        <v>86</v>
      </c>
      <c r="AY2025" t="s">
        <v>86</v>
      </c>
      <c r="AZ2025" t="s">
        <v>86</v>
      </c>
      <c r="BA2025" t="s">
        <v>86</v>
      </c>
      <c r="BB2025" t="s">
        <v>86</v>
      </c>
      <c r="BC2025" t="s">
        <v>86</v>
      </c>
      <c r="BD2025" t="s">
        <v>86</v>
      </c>
      <c r="BE2025" t="s">
        <v>86</v>
      </c>
    </row>
    <row r="2026" spans="1:57" x14ac:dyDescent="0.45">
      <c r="A2026" t="s">
        <v>4327</v>
      </c>
      <c r="B2026" t="s">
        <v>77</v>
      </c>
      <c r="C2026" t="s">
        <v>4323</v>
      </c>
      <c r="D2026" t="s">
        <v>79</v>
      </c>
      <c r="E2026" s="2" t="str">
        <f t="shared" si="49"/>
        <v>FX220310547</v>
      </c>
      <c r="F2026" t="s">
        <v>80</v>
      </c>
      <c r="G2026" t="s">
        <v>80</v>
      </c>
      <c r="H2026" t="s">
        <v>81</v>
      </c>
      <c r="I2026" t="s">
        <v>4328</v>
      </c>
      <c r="J2026">
        <v>28</v>
      </c>
      <c r="K2026" t="s">
        <v>83</v>
      </c>
      <c r="L2026" t="s">
        <v>84</v>
      </c>
      <c r="M2026" t="s">
        <v>85</v>
      </c>
      <c r="N2026">
        <v>2</v>
      </c>
      <c r="O2026" s="1">
        <v>44644.814108796294</v>
      </c>
      <c r="P2026" s="1">
        <v>44645.218043981484</v>
      </c>
      <c r="Q2026">
        <v>34241</v>
      </c>
      <c r="R2026">
        <v>659</v>
      </c>
      <c r="S2026" t="b">
        <v>0</v>
      </c>
      <c r="T2026" t="s">
        <v>86</v>
      </c>
      <c r="U2026" t="b">
        <v>0</v>
      </c>
      <c r="V2026" t="s">
        <v>815</v>
      </c>
      <c r="W2026" s="1">
        <v>44644.827499999999</v>
      </c>
      <c r="X2026">
        <v>76</v>
      </c>
      <c r="Y2026">
        <v>21</v>
      </c>
      <c r="Z2026">
        <v>0</v>
      </c>
      <c r="AA2026">
        <v>21</v>
      </c>
      <c r="AB2026">
        <v>0</v>
      </c>
      <c r="AC2026">
        <v>0</v>
      </c>
      <c r="AD2026">
        <v>7</v>
      </c>
      <c r="AE2026">
        <v>0</v>
      </c>
      <c r="AF2026">
        <v>0</v>
      </c>
      <c r="AG2026">
        <v>0</v>
      </c>
      <c r="AH2026" t="s">
        <v>139</v>
      </c>
      <c r="AI2026" s="1">
        <v>44645.218043981484</v>
      </c>
      <c r="AJ2026">
        <v>539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7</v>
      </c>
      <c r="AQ2026">
        <v>0</v>
      </c>
      <c r="AR2026">
        <v>0</v>
      </c>
      <c r="AS2026">
        <v>0</v>
      </c>
      <c r="AT2026" t="s">
        <v>86</v>
      </c>
      <c r="AU2026" t="s">
        <v>86</v>
      </c>
      <c r="AV2026" t="s">
        <v>86</v>
      </c>
      <c r="AW2026" t="s">
        <v>86</v>
      </c>
      <c r="AX2026" t="s">
        <v>86</v>
      </c>
      <c r="AY2026" t="s">
        <v>86</v>
      </c>
      <c r="AZ2026" t="s">
        <v>86</v>
      </c>
      <c r="BA2026" t="s">
        <v>86</v>
      </c>
      <c r="BB2026" t="s">
        <v>86</v>
      </c>
      <c r="BC2026" t="s">
        <v>86</v>
      </c>
      <c r="BD2026" t="s">
        <v>86</v>
      </c>
      <c r="BE2026" t="s">
        <v>86</v>
      </c>
    </row>
    <row r="2027" spans="1:57" x14ac:dyDescent="0.45">
      <c r="A2027" t="s">
        <v>4329</v>
      </c>
      <c r="B2027" t="s">
        <v>77</v>
      </c>
      <c r="C2027" t="s">
        <v>4323</v>
      </c>
      <c r="D2027" t="s">
        <v>79</v>
      </c>
      <c r="E2027" s="2" t="str">
        <f t="shared" si="49"/>
        <v>FX220310547</v>
      </c>
      <c r="F2027" t="s">
        <v>80</v>
      </c>
      <c r="G2027" t="s">
        <v>80</v>
      </c>
      <c r="H2027" t="s">
        <v>81</v>
      </c>
      <c r="I2027" t="s">
        <v>4330</v>
      </c>
      <c r="J2027">
        <v>28</v>
      </c>
      <c r="K2027" t="s">
        <v>83</v>
      </c>
      <c r="L2027" t="s">
        <v>84</v>
      </c>
      <c r="M2027" t="s">
        <v>85</v>
      </c>
      <c r="N2027">
        <v>2</v>
      </c>
      <c r="O2027" s="1">
        <v>44644.814351851855</v>
      </c>
      <c r="P2027" s="1">
        <v>44645.213958333334</v>
      </c>
      <c r="Q2027">
        <v>34067</v>
      </c>
      <c r="R2027">
        <v>459</v>
      </c>
      <c r="S2027" t="b">
        <v>0</v>
      </c>
      <c r="T2027" t="s">
        <v>86</v>
      </c>
      <c r="U2027" t="b">
        <v>0</v>
      </c>
      <c r="V2027" t="s">
        <v>815</v>
      </c>
      <c r="W2027" s="1">
        <v>44644.831064814818</v>
      </c>
      <c r="X2027">
        <v>307</v>
      </c>
      <c r="Y2027">
        <v>21</v>
      </c>
      <c r="Z2027">
        <v>0</v>
      </c>
      <c r="AA2027">
        <v>21</v>
      </c>
      <c r="AB2027">
        <v>0</v>
      </c>
      <c r="AC2027">
        <v>1</v>
      </c>
      <c r="AD2027">
        <v>7</v>
      </c>
      <c r="AE2027">
        <v>0</v>
      </c>
      <c r="AF2027">
        <v>0</v>
      </c>
      <c r="AG2027">
        <v>0</v>
      </c>
      <c r="AH2027" t="s">
        <v>551</v>
      </c>
      <c r="AI2027" s="1">
        <v>44645.213958333334</v>
      </c>
      <c r="AJ2027">
        <v>152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7</v>
      </c>
      <c r="AQ2027">
        <v>0</v>
      </c>
      <c r="AR2027">
        <v>0</v>
      </c>
      <c r="AS2027">
        <v>0</v>
      </c>
      <c r="AT2027" t="s">
        <v>86</v>
      </c>
      <c r="AU2027" t="s">
        <v>86</v>
      </c>
      <c r="AV2027" t="s">
        <v>86</v>
      </c>
      <c r="AW2027" t="s">
        <v>86</v>
      </c>
      <c r="AX2027" t="s">
        <v>86</v>
      </c>
      <c r="AY2027" t="s">
        <v>86</v>
      </c>
      <c r="AZ2027" t="s">
        <v>86</v>
      </c>
      <c r="BA2027" t="s">
        <v>86</v>
      </c>
      <c r="BB2027" t="s">
        <v>86</v>
      </c>
      <c r="BC2027" t="s">
        <v>86</v>
      </c>
      <c r="BD2027" t="s">
        <v>86</v>
      </c>
      <c r="BE2027" t="s">
        <v>86</v>
      </c>
    </row>
    <row r="2028" spans="1:57" x14ac:dyDescent="0.45">
      <c r="A2028" t="s">
        <v>4331</v>
      </c>
      <c r="B2028" t="s">
        <v>77</v>
      </c>
      <c r="C2028" t="s">
        <v>4323</v>
      </c>
      <c r="D2028" t="s">
        <v>79</v>
      </c>
      <c r="E2028" s="2" t="str">
        <f t="shared" si="49"/>
        <v>FX220310547</v>
      </c>
      <c r="F2028" t="s">
        <v>80</v>
      </c>
      <c r="G2028" t="s">
        <v>80</v>
      </c>
      <c r="H2028" t="s">
        <v>81</v>
      </c>
      <c r="I2028" t="s">
        <v>4332</v>
      </c>
      <c r="J2028">
        <v>28</v>
      </c>
      <c r="K2028" t="s">
        <v>83</v>
      </c>
      <c r="L2028" t="s">
        <v>84</v>
      </c>
      <c r="M2028" t="s">
        <v>85</v>
      </c>
      <c r="N2028">
        <v>2</v>
      </c>
      <c r="O2028" s="1">
        <v>44644.815057870372</v>
      </c>
      <c r="P2028" s="1">
        <v>44645.215150462966</v>
      </c>
      <c r="Q2028">
        <v>34363</v>
      </c>
      <c r="R2028">
        <v>205</v>
      </c>
      <c r="S2028" t="b">
        <v>0</v>
      </c>
      <c r="T2028" t="s">
        <v>86</v>
      </c>
      <c r="U2028" t="b">
        <v>0</v>
      </c>
      <c r="V2028" t="s">
        <v>815</v>
      </c>
      <c r="W2028" s="1">
        <v>44644.831747685188</v>
      </c>
      <c r="X2028">
        <v>58</v>
      </c>
      <c r="Y2028">
        <v>21</v>
      </c>
      <c r="Z2028">
        <v>0</v>
      </c>
      <c r="AA2028">
        <v>21</v>
      </c>
      <c r="AB2028">
        <v>0</v>
      </c>
      <c r="AC2028">
        <v>1</v>
      </c>
      <c r="AD2028">
        <v>7</v>
      </c>
      <c r="AE2028">
        <v>0</v>
      </c>
      <c r="AF2028">
        <v>0</v>
      </c>
      <c r="AG2028">
        <v>0</v>
      </c>
      <c r="AH2028" t="s">
        <v>746</v>
      </c>
      <c r="AI2028" s="1">
        <v>44645.215150462966</v>
      </c>
      <c r="AJ2028">
        <v>147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7</v>
      </c>
      <c r="AQ2028">
        <v>0</v>
      </c>
      <c r="AR2028">
        <v>0</v>
      </c>
      <c r="AS2028">
        <v>0</v>
      </c>
      <c r="AT2028" t="s">
        <v>86</v>
      </c>
      <c r="AU2028" t="s">
        <v>86</v>
      </c>
      <c r="AV2028" t="s">
        <v>86</v>
      </c>
      <c r="AW2028" t="s">
        <v>86</v>
      </c>
      <c r="AX2028" t="s">
        <v>86</v>
      </c>
      <c r="AY2028" t="s">
        <v>86</v>
      </c>
      <c r="AZ2028" t="s">
        <v>86</v>
      </c>
      <c r="BA2028" t="s">
        <v>86</v>
      </c>
      <c r="BB2028" t="s">
        <v>86</v>
      </c>
      <c r="BC2028" t="s">
        <v>86</v>
      </c>
      <c r="BD2028" t="s">
        <v>86</v>
      </c>
      <c r="BE2028" t="s">
        <v>86</v>
      </c>
    </row>
    <row r="2029" spans="1:57" x14ac:dyDescent="0.45">
      <c r="A2029" t="s">
        <v>4333</v>
      </c>
      <c r="B2029" t="s">
        <v>77</v>
      </c>
      <c r="C2029" t="s">
        <v>4323</v>
      </c>
      <c r="D2029" t="s">
        <v>79</v>
      </c>
      <c r="E2029" s="2" t="str">
        <f t="shared" si="49"/>
        <v>FX220310547</v>
      </c>
      <c r="F2029" t="s">
        <v>80</v>
      </c>
      <c r="G2029" t="s">
        <v>80</v>
      </c>
      <c r="H2029" t="s">
        <v>81</v>
      </c>
      <c r="I2029" t="s">
        <v>4334</v>
      </c>
      <c r="J2029">
        <v>56</v>
      </c>
      <c r="K2029" t="s">
        <v>83</v>
      </c>
      <c r="L2029" t="s">
        <v>84</v>
      </c>
      <c r="M2029" t="s">
        <v>85</v>
      </c>
      <c r="N2029">
        <v>2</v>
      </c>
      <c r="O2029" s="1">
        <v>44644.815185185187</v>
      </c>
      <c r="P2029" s="1">
        <v>44645.216620370367</v>
      </c>
      <c r="Q2029">
        <v>34378</v>
      </c>
      <c r="R2029">
        <v>306</v>
      </c>
      <c r="S2029" t="b">
        <v>0</v>
      </c>
      <c r="T2029" t="s">
        <v>86</v>
      </c>
      <c r="U2029" t="b">
        <v>0</v>
      </c>
      <c r="V2029" t="s">
        <v>815</v>
      </c>
      <c r="W2029" s="1">
        <v>44644.832650462966</v>
      </c>
      <c r="X2029">
        <v>77</v>
      </c>
      <c r="Y2029">
        <v>51</v>
      </c>
      <c r="Z2029">
        <v>0</v>
      </c>
      <c r="AA2029">
        <v>51</v>
      </c>
      <c r="AB2029">
        <v>0</v>
      </c>
      <c r="AC2029">
        <v>0</v>
      </c>
      <c r="AD2029">
        <v>5</v>
      </c>
      <c r="AE2029">
        <v>0</v>
      </c>
      <c r="AF2029">
        <v>0</v>
      </c>
      <c r="AG2029">
        <v>0</v>
      </c>
      <c r="AH2029" t="s">
        <v>551</v>
      </c>
      <c r="AI2029" s="1">
        <v>44645.216620370367</v>
      </c>
      <c r="AJ2029">
        <v>229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5</v>
      </c>
      <c r="AQ2029">
        <v>0</v>
      </c>
      <c r="AR2029">
        <v>0</v>
      </c>
      <c r="AS2029">
        <v>0</v>
      </c>
      <c r="AT2029" t="s">
        <v>86</v>
      </c>
      <c r="AU2029" t="s">
        <v>86</v>
      </c>
      <c r="AV2029" t="s">
        <v>86</v>
      </c>
      <c r="AW2029" t="s">
        <v>86</v>
      </c>
      <c r="AX2029" t="s">
        <v>86</v>
      </c>
      <c r="AY2029" t="s">
        <v>86</v>
      </c>
      <c r="AZ2029" t="s">
        <v>86</v>
      </c>
      <c r="BA2029" t="s">
        <v>86</v>
      </c>
      <c r="BB2029" t="s">
        <v>86</v>
      </c>
      <c r="BC2029" t="s">
        <v>86</v>
      </c>
      <c r="BD2029" t="s">
        <v>86</v>
      </c>
      <c r="BE2029" t="s">
        <v>86</v>
      </c>
    </row>
    <row r="2030" spans="1:57" x14ac:dyDescent="0.45">
      <c r="A2030" t="s">
        <v>4335</v>
      </c>
      <c r="B2030" t="s">
        <v>77</v>
      </c>
      <c r="C2030" t="s">
        <v>4323</v>
      </c>
      <c r="D2030" t="s">
        <v>79</v>
      </c>
      <c r="E2030" s="2" t="str">
        <f t="shared" si="49"/>
        <v>FX220310547</v>
      </c>
      <c r="F2030" t="s">
        <v>80</v>
      </c>
      <c r="G2030" t="s">
        <v>80</v>
      </c>
      <c r="H2030" t="s">
        <v>81</v>
      </c>
      <c r="I2030" t="s">
        <v>4336</v>
      </c>
      <c r="J2030">
        <v>28</v>
      </c>
      <c r="K2030" t="s">
        <v>83</v>
      </c>
      <c r="L2030" t="s">
        <v>84</v>
      </c>
      <c r="M2030" t="s">
        <v>85</v>
      </c>
      <c r="N2030">
        <v>2</v>
      </c>
      <c r="O2030" s="1">
        <v>44644.81523148148</v>
      </c>
      <c r="P2030" s="1">
        <v>44645.217650462961</v>
      </c>
      <c r="Q2030">
        <v>34441</v>
      </c>
      <c r="R2030">
        <v>328</v>
      </c>
      <c r="S2030" t="b">
        <v>0</v>
      </c>
      <c r="T2030" t="s">
        <v>86</v>
      </c>
      <c r="U2030" t="b">
        <v>0</v>
      </c>
      <c r="V2030" t="s">
        <v>815</v>
      </c>
      <c r="W2030" s="1">
        <v>44644.833969907406</v>
      </c>
      <c r="X2030">
        <v>113</v>
      </c>
      <c r="Y2030">
        <v>21</v>
      </c>
      <c r="Z2030">
        <v>0</v>
      </c>
      <c r="AA2030">
        <v>21</v>
      </c>
      <c r="AB2030">
        <v>0</v>
      </c>
      <c r="AC2030">
        <v>0</v>
      </c>
      <c r="AD2030">
        <v>7</v>
      </c>
      <c r="AE2030">
        <v>0</v>
      </c>
      <c r="AF2030">
        <v>0</v>
      </c>
      <c r="AG2030">
        <v>0</v>
      </c>
      <c r="AH2030" t="s">
        <v>746</v>
      </c>
      <c r="AI2030" s="1">
        <v>44645.217650462961</v>
      </c>
      <c r="AJ2030">
        <v>215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7</v>
      </c>
      <c r="AQ2030">
        <v>0</v>
      </c>
      <c r="AR2030">
        <v>0</v>
      </c>
      <c r="AS2030">
        <v>0</v>
      </c>
      <c r="AT2030" t="s">
        <v>86</v>
      </c>
      <c r="AU2030" t="s">
        <v>86</v>
      </c>
      <c r="AV2030" t="s">
        <v>86</v>
      </c>
      <c r="AW2030" t="s">
        <v>86</v>
      </c>
      <c r="AX2030" t="s">
        <v>86</v>
      </c>
      <c r="AY2030" t="s">
        <v>86</v>
      </c>
      <c r="AZ2030" t="s">
        <v>86</v>
      </c>
      <c r="BA2030" t="s">
        <v>86</v>
      </c>
      <c r="BB2030" t="s">
        <v>86</v>
      </c>
      <c r="BC2030" t="s">
        <v>86</v>
      </c>
      <c r="BD2030" t="s">
        <v>86</v>
      </c>
      <c r="BE2030" t="s">
        <v>86</v>
      </c>
    </row>
    <row r="2031" spans="1:57" x14ac:dyDescent="0.45">
      <c r="A2031" t="s">
        <v>4337</v>
      </c>
      <c r="B2031" t="s">
        <v>77</v>
      </c>
      <c r="C2031" t="s">
        <v>4323</v>
      </c>
      <c r="D2031" t="s">
        <v>79</v>
      </c>
      <c r="E2031" s="2" t="str">
        <f t="shared" si="49"/>
        <v>FX220310547</v>
      </c>
      <c r="F2031" t="s">
        <v>80</v>
      </c>
      <c r="G2031" t="s">
        <v>80</v>
      </c>
      <c r="H2031" t="s">
        <v>81</v>
      </c>
      <c r="I2031" t="s">
        <v>4338</v>
      </c>
      <c r="J2031">
        <v>66</v>
      </c>
      <c r="K2031" t="s">
        <v>83</v>
      </c>
      <c r="L2031" t="s">
        <v>84</v>
      </c>
      <c r="M2031" t="s">
        <v>85</v>
      </c>
      <c r="N2031">
        <v>2</v>
      </c>
      <c r="O2031" s="1">
        <v>44644.815347222226</v>
      </c>
      <c r="P2031" s="1">
        <v>44645.219259259262</v>
      </c>
      <c r="Q2031">
        <v>34446</v>
      </c>
      <c r="R2031">
        <v>452</v>
      </c>
      <c r="S2031" t="b">
        <v>0</v>
      </c>
      <c r="T2031" t="s">
        <v>86</v>
      </c>
      <c r="U2031" t="b">
        <v>0</v>
      </c>
      <c r="V2031" t="s">
        <v>815</v>
      </c>
      <c r="W2031" s="1">
        <v>44644.835324074076</v>
      </c>
      <c r="X2031">
        <v>115</v>
      </c>
      <c r="Y2031">
        <v>56</v>
      </c>
      <c r="Z2031">
        <v>0</v>
      </c>
      <c r="AA2031">
        <v>56</v>
      </c>
      <c r="AB2031">
        <v>0</v>
      </c>
      <c r="AC2031">
        <v>1</v>
      </c>
      <c r="AD2031">
        <v>10</v>
      </c>
      <c r="AE2031">
        <v>0</v>
      </c>
      <c r="AF2031">
        <v>0</v>
      </c>
      <c r="AG2031">
        <v>0</v>
      </c>
      <c r="AH2031" t="s">
        <v>118</v>
      </c>
      <c r="AI2031" s="1">
        <v>44645.219259259262</v>
      </c>
      <c r="AJ2031">
        <v>337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10</v>
      </c>
      <c r="AQ2031">
        <v>0</v>
      </c>
      <c r="AR2031">
        <v>0</v>
      </c>
      <c r="AS2031">
        <v>0</v>
      </c>
      <c r="AT2031" t="s">
        <v>86</v>
      </c>
      <c r="AU2031" t="s">
        <v>86</v>
      </c>
      <c r="AV2031" t="s">
        <v>86</v>
      </c>
      <c r="AW2031" t="s">
        <v>86</v>
      </c>
      <c r="AX2031" t="s">
        <v>86</v>
      </c>
      <c r="AY2031" t="s">
        <v>86</v>
      </c>
      <c r="AZ2031" t="s">
        <v>86</v>
      </c>
      <c r="BA2031" t="s">
        <v>86</v>
      </c>
      <c r="BB2031" t="s">
        <v>86</v>
      </c>
      <c r="BC2031" t="s">
        <v>86</v>
      </c>
      <c r="BD2031" t="s">
        <v>86</v>
      </c>
      <c r="BE2031" t="s">
        <v>86</v>
      </c>
    </row>
    <row r="2032" spans="1:57" x14ac:dyDescent="0.45">
      <c r="A2032" t="s">
        <v>4339</v>
      </c>
      <c r="B2032" t="s">
        <v>77</v>
      </c>
      <c r="C2032" t="s">
        <v>4301</v>
      </c>
      <c r="D2032" t="s">
        <v>79</v>
      </c>
      <c r="E2032" s="2" t="str">
        <f>HYPERLINK("capsilon://?command=openfolder&amp;siteaddress=FAM.docvelocity-na8.net&amp;folderid=FX74CAF6C5-7308-40F4-1E65-2C96D5B56C68","FX220310701")</f>
        <v>FX220310701</v>
      </c>
      <c r="F2032" t="s">
        <v>80</v>
      </c>
      <c r="G2032" t="s">
        <v>80</v>
      </c>
      <c r="H2032" t="s">
        <v>81</v>
      </c>
      <c r="I2032" t="s">
        <v>4302</v>
      </c>
      <c r="J2032">
        <v>126</v>
      </c>
      <c r="K2032" t="s">
        <v>83</v>
      </c>
      <c r="L2032" t="s">
        <v>84</v>
      </c>
      <c r="M2032" t="s">
        <v>85</v>
      </c>
      <c r="N2032">
        <v>2</v>
      </c>
      <c r="O2032" s="1">
        <v>44644.818888888891</v>
      </c>
      <c r="P2032" s="1">
        <v>44645.161828703705</v>
      </c>
      <c r="Q2032">
        <v>28009</v>
      </c>
      <c r="R2032">
        <v>1621</v>
      </c>
      <c r="S2032" t="b">
        <v>0</v>
      </c>
      <c r="T2032" t="s">
        <v>86</v>
      </c>
      <c r="U2032" t="b">
        <v>1</v>
      </c>
      <c r="V2032" t="s">
        <v>3652</v>
      </c>
      <c r="W2032" s="1">
        <v>44644.831550925926</v>
      </c>
      <c r="X2032">
        <v>771</v>
      </c>
      <c r="Y2032">
        <v>81</v>
      </c>
      <c r="Z2032">
        <v>0</v>
      </c>
      <c r="AA2032">
        <v>81</v>
      </c>
      <c r="AB2032">
        <v>0</v>
      </c>
      <c r="AC2032">
        <v>9</v>
      </c>
      <c r="AD2032">
        <v>45</v>
      </c>
      <c r="AE2032">
        <v>0</v>
      </c>
      <c r="AF2032">
        <v>0</v>
      </c>
      <c r="AG2032">
        <v>0</v>
      </c>
      <c r="AH2032" t="s">
        <v>113</v>
      </c>
      <c r="AI2032" s="1">
        <v>44645.161828703705</v>
      </c>
      <c r="AJ2032">
        <v>822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45</v>
      </c>
      <c r="AQ2032">
        <v>0</v>
      </c>
      <c r="AR2032">
        <v>0</v>
      </c>
      <c r="AS2032">
        <v>0</v>
      </c>
      <c r="AT2032" t="s">
        <v>86</v>
      </c>
      <c r="AU2032" t="s">
        <v>86</v>
      </c>
      <c r="AV2032" t="s">
        <v>86</v>
      </c>
      <c r="AW2032" t="s">
        <v>86</v>
      </c>
      <c r="AX2032" t="s">
        <v>86</v>
      </c>
      <c r="AY2032" t="s">
        <v>86</v>
      </c>
      <c r="AZ2032" t="s">
        <v>86</v>
      </c>
      <c r="BA2032" t="s">
        <v>86</v>
      </c>
      <c r="BB2032" t="s">
        <v>86</v>
      </c>
      <c r="BC2032" t="s">
        <v>86</v>
      </c>
      <c r="BD2032" t="s">
        <v>86</v>
      </c>
      <c r="BE2032" t="s">
        <v>86</v>
      </c>
    </row>
    <row r="2033" spans="1:57" x14ac:dyDescent="0.45">
      <c r="A2033" t="s">
        <v>4340</v>
      </c>
      <c r="B2033" t="s">
        <v>77</v>
      </c>
      <c r="C2033" t="s">
        <v>4067</v>
      </c>
      <c r="D2033" t="s">
        <v>79</v>
      </c>
      <c r="E2033" s="2" t="str">
        <f>HYPERLINK("capsilon://?command=openfolder&amp;siteaddress=FAM.docvelocity-na8.net&amp;folderid=FX3F382E35-CCAF-4375-8EDA-FED541C6889D","FX2203688")</f>
        <v>FX2203688</v>
      </c>
      <c r="F2033" t="s">
        <v>80</v>
      </c>
      <c r="G2033" t="s">
        <v>80</v>
      </c>
      <c r="H2033" t="s">
        <v>81</v>
      </c>
      <c r="I2033" t="s">
        <v>4068</v>
      </c>
      <c r="J2033">
        <v>0</v>
      </c>
      <c r="K2033" t="s">
        <v>83</v>
      </c>
      <c r="L2033" t="s">
        <v>84</v>
      </c>
      <c r="M2033" t="s">
        <v>85</v>
      </c>
      <c r="N2033">
        <v>2</v>
      </c>
      <c r="O2033" s="1">
        <v>44622.668182870373</v>
      </c>
      <c r="P2033" s="1">
        <v>44622.801817129628</v>
      </c>
      <c r="Q2033">
        <v>5132</v>
      </c>
      <c r="R2033">
        <v>6414</v>
      </c>
      <c r="S2033" t="b">
        <v>0</v>
      </c>
      <c r="T2033" t="s">
        <v>86</v>
      </c>
      <c r="U2033" t="b">
        <v>1</v>
      </c>
      <c r="V2033" t="s">
        <v>94</v>
      </c>
      <c r="W2033" s="1">
        <v>44622.732314814813</v>
      </c>
      <c r="X2033">
        <v>5067</v>
      </c>
      <c r="Y2033">
        <v>340</v>
      </c>
      <c r="Z2033">
        <v>0</v>
      </c>
      <c r="AA2033">
        <v>340</v>
      </c>
      <c r="AB2033">
        <v>0</v>
      </c>
      <c r="AC2033">
        <v>244</v>
      </c>
      <c r="AD2033">
        <v>-340</v>
      </c>
      <c r="AE2033">
        <v>0</v>
      </c>
      <c r="AF2033">
        <v>0</v>
      </c>
      <c r="AG2033">
        <v>0</v>
      </c>
      <c r="AH2033" t="s">
        <v>207</v>
      </c>
      <c r="AI2033" s="1">
        <v>44622.801817129628</v>
      </c>
      <c r="AJ2033">
        <v>1240</v>
      </c>
      <c r="AK2033">
        <v>5</v>
      </c>
      <c r="AL2033">
        <v>0</v>
      </c>
      <c r="AM2033">
        <v>5</v>
      </c>
      <c r="AN2033">
        <v>0</v>
      </c>
      <c r="AO2033">
        <v>5</v>
      </c>
      <c r="AP2033">
        <v>-345</v>
      </c>
      <c r="AQ2033">
        <v>0</v>
      </c>
      <c r="AR2033">
        <v>0</v>
      </c>
      <c r="AS2033">
        <v>0</v>
      </c>
      <c r="AT2033" t="s">
        <v>86</v>
      </c>
      <c r="AU2033" t="s">
        <v>86</v>
      </c>
      <c r="AV2033" t="s">
        <v>86</v>
      </c>
      <c r="AW2033" t="s">
        <v>86</v>
      </c>
      <c r="AX2033" t="s">
        <v>86</v>
      </c>
      <c r="AY2033" t="s">
        <v>86</v>
      </c>
      <c r="AZ2033" t="s">
        <v>86</v>
      </c>
      <c r="BA2033" t="s">
        <v>86</v>
      </c>
      <c r="BB2033" t="s">
        <v>86</v>
      </c>
      <c r="BC2033" t="s">
        <v>86</v>
      </c>
      <c r="BD2033" t="s">
        <v>86</v>
      </c>
      <c r="BE2033" t="s">
        <v>86</v>
      </c>
    </row>
    <row r="2034" spans="1:57" x14ac:dyDescent="0.45">
      <c r="A2034" t="s">
        <v>4341</v>
      </c>
      <c r="B2034" t="s">
        <v>77</v>
      </c>
      <c r="C2034" t="s">
        <v>4317</v>
      </c>
      <c r="D2034" t="s">
        <v>79</v>
      </c>
      <c r="E2034" s="2" t="str">
        <f>HYPERLINK("capsilon://?command=openfolder&amp;siteaddress=FAM.docvelocity-na8.net&amp;folderid=FX1AA85774-5BA3-9E07-D774-EFF4B192296F","FX220311273")</f>
        <v>FX220311273</v>
      </c>
      <c r="F2034" t="s">
        <v>80</v>
      </c>
      <c r="G2034" t="s">
        <v>80</v>
      </c>
      <c r="H2034" t="s">
        <v>81</v>
      </c>
      <c r="I2034" t="s">
        <v>4318</v>
      </c>
      <c r="J2034">
        <v>0</v>
      </c>
      <c r="K2034" t="s">
        <v>83</v>
      </c>
      <c r="L2034" t="s">
        <v>84</v>
      </c>
      <c r="M2034" t="s">
        <v>85</v>
      </c>
      <c r="N2034">
        <v>2</v>
      </c>
      <c r="O2034" s="1">
        <v>44644.820775462962</v>
      </c>
      <c r="P2034" s="1">
        <v>44645.168888888889</v>
      </c>
      <c r="Q2034">
        <v>27866</v>
      </c>
      <c r="R2034">
        <v>2211</v>
      </c>
      <c r="S2034" t="b">
        <v>0</v>
      </c>
      <c r="T2034" t="s">
        <v>86</v>
      </c>
      <c r="U2034" t="b">
        <v>1</v>
      </c>
      <c r="V2034" t="s">
        <v>2740</v>
      </c>
      <c r="W2034" s="1">
        <v>44644.968599537038</v>
      </c>
      <c r="X2034">
        <v>1470</v>
      </c>
      <c r="Y2034">
        <v>37</v>
      </c>
      <c r="Z2034">
        <v>0</v>
      </c>
      <c r="AA2034">
        <v>37</v>
      </c>
      <c r="AB2034">
        <v>0</v>
      </c>
      <c r="AC2034">
        <v>23</v>
      </c>
      <c r="AD2034">
        <v>-37</v>
      </c>
      <c r="AE2034">
        <v>0</v>
      </c>
      <c r="AF2034">
        <v>0</v>
      </c>
      <c r="AG2034">
        <v>0</v>
      </c>
      <c r="AH2034" t="s">
        <v>113</v>
      </c>
      <c r="AI2034" s="1">
        <v>44645.168888888889</v>
      </c>
      <c r="AJ2034">
        <v>609</v>
      </c>
      <c r="AK2034">
        <v>1</v>
      </c>
      <c r="AL2034">
        <v>0</v>
      </c>
      <c r="AM2034">
        <v>1</v>
      </c>
      <c r="AN2034">
        <v>0</v>
      </c>
      <c r="AO2034">
        <v>1</v>
      </c>
      <c r="AP2034">
        <v>-38</v>
      </c>
      <c r="AQ2034">
        <v>0</v>
      </c>
      <c r="AR2034">
        <v>0</v>
      </c>
      <c r="AS2034">
        <v>0</v>
      </c>
      <c r="AT2034" t="s">
        <v>86</v>
      </c>
      <c r="AU2034" t="s">
        <v>86</v>
      </c>
      <c r="AV2034" t="s">
        <v>86</v>
      </c>
      <c r="AW2034" t="s">
        <v>86</v>
      </c>
      <c r="AX2034" t="s">
        <v>86</v>
      </c>
      <c r="AY2034" t="s">
        <v>86</v>
      </c>
      <c r="AZ2034" t="s">
        <v>86</v>
      </c>
      <c r="BA2034" t="s">
        <v>86</v>
      </c>
      <c r="BB2034" t="s">
        <v>86</v>
      </c>
      <c r="BC2034" t="s">
        <v>86</v>
      </c>
      <c r="BD2034" t="s">
        <v>86</v>
      </c>
      <c r="BE2034" t="s">
        <v>86</v>
      </c>
    </row>
    <row r="2035" spans="1:57" x14ac:dyDescent="0.45">
      <c r="A2035" t="s">
        <v>4342</v>
      </c>
      <c r="B2035" t="s">
        <v>77</v>
      </c>
      <c r="C2035" t="s">
        <v>4317</v>
      </c>
      <c r="D2035" t="s">
        <v>79</v>
      </c>
      <c r="E2035" s="2" t="str">
        <f>HYPERLINK("capsilon://?command=openfolder&amp;siteaddress=FAM.docvelocity-na8.net&amp;folderid=FX1AA85774-5BA3-9E07-D774-EFF4B192296F","FX220311273")</f>
        <v>FX220311273</v>
      </c>
      <c r="F2035" t="s">
        <v>80</v>
      </c>
      <c r="G2035" t="s">
        <v>80</v>
      </c>
      <c r="H2035" t="s">
        <v>81</v>
      </c>
      <c r="I2035" t="s">
        <v>4343</v>
      </c>
      <c r="J2035">
        <v>63</v>
      </c>
      <c r="K2035" t="s">
        <v>83</v>
      </c>
      <c r="L2035" t="s">
        <v>84</v>
      </c>
      <c r="M2035" t="s">
        <v>85</v>
      </c>
      <c r="N2035">
        <v>2</v>
      </c>
      <c r="O2035" s="1">
        <v>44644.830659722225</v>
      </c>
      <c r="P2035" s="1">
        <v>44645.222800925927</v>
      </c>
      <c r="Q2035">
        <v>33133</v>
      </c>
      <c r="R2035">
        <v>748</v>
      </c>
      <c r="S2035" t="b">
        <v>0</v>
      </c>
      <c r="T2035" t="s">
        <v>86</v>
      </c>
      <c r="U2035" t="b">
        <v>0</v>
      </c>
      <c r="V2035" t="s">
        <v>815</v>
      </c>
      <c r="W2035" s="1">
        <v>44644.838703703703</v>
      </c>
      <c r="X2035">
        <v>291</v>
      </c>
      <c r="Y2035">
        <v>84</v>
      </c>
      <c r="Z2035">
        <v>0</v>
      </c>
      <c r="AA2035">
        <v>84</v>
      </c>
      <c r="AB2035">
        <v>0</v>
      </c>
      <c r="AC2035">
        <v>41</v>
      </c>
      <c r="AD2035">
        <v>-21</v>
      </c>
      <c r="AE2035">
        <v>0</v>
      </c>
      <c r="AF2035">
        <v>0</v>
      </c>
      <c r="AG2035">
        <v>0</v>
      </c>
      <c r="AH2035" t="s">
        <v>746</v>
      </c>
      <c r="AI2035" s="1">
        <v>44645.222800925927</v>
      </c>
      <c r="AJ2035">
        <v>444</v>
      </c>
      <c r="AK2035">
        <v>4</v>
      </c>
      <c r="AL2035">
        <v>0</v>
      </c>
      <c r="AM2035">
        <v>4</v>
      </c>
      <c r="AN2035">
        <v>0</v>
      </c>
      <c r="AO2035">
        <v>4</v>
      </c>
      <c r="AP2035">
        <v>-25</v>
      </c>
      <c r="AQ2035">
        <v>0</v>
      </c>
      <c r="AR2035">
        <v>0</v>
      </c>
      <c r="AS2035">
        <v>0</v>
      </c>
      <c r="AT2035" t="s">
        <v>86</v>
      </c>
      <c r="AU2035" t="s">
        <v>86</v>
      </c>
      <c r="AV2035" t="s">
        <v>86</v>
      </c>
      <c r="AW2035" t="s">
        <v>86</v>
      </c>
      <c r="AX2035" t="s">
        <v>86</v>
      </c>
      <c r="AY2035" t="s">
        <v>86</v>
      </c>
      <c r="AZ2035" t="s">
        <v>86</v>
      </c>
      <c r="BA2035" t="s">
        <v>86</v>
      </c>
      <c r="BB2035" t="s">
        <v>86</v>
      </c>
      <c r="BC2035" t="s">
        <v>86</v>
      </c>
      <c r="BD2035" t="s">
        <v>86</v>
      </c>
      <c r="BE2035" t="s">
        <v>86</v>
      </c>
    </row>
    <row r="2036" spans="1:57" x14ac:dyDescent="0.45">
      <c r="A2036" t="s">
        <v>4344</v>
      </c>
      <c r="B2036" t="s">
        <v>77</v>
      </c>
      <c r="C2036" t="s">
        <v>4317</v>
      </c>
      <c r="D2036" t="s">
        <v>79</v>
      </c>
      <c r="E2036" s="2" t="str">
        <f>HYPERLINK("capsilon://?command=openfolder&amp;siteaddress=FAM.docvelocity-na8.net&amp;folderid=FX1AA85774-5BA3-9E07-D774-EFF4B192296F","FX220311273")</f>
        <v>FX220311273</v>
      </c>
      <c r="F2036" t="s">
        <v>80</v>
      </c>
      <c r="G2036" t="s">
        <v>80</v>
      </c>
      <c r="H2036" t="s">
        <v>81</v>
      </c>
      <c r="I2036" t="s">
        <v>4345</v>
      </c>
      <c r="J2036">
        <v>63</v>
      </c>
      <c r="K2036" t="s">
        <v>83</v>
      </c>
      <c r="L2036" t="s">
        <v>84</v>
      </c>
      <c r="M2036" t="s">
        <v>85</v>
      </c>
      <c r="N2036">
        <v>2</v>
      </c>
      <c r="O2036" s="1">
        <v>44644.830775462964</v>
      </c>
      <c r="P2036" s="1">
        <v>44645.232222222221</v>
      </c>
      <c r="Q2036">
        <v>31445</v>
      </c>
      <c r="R2036">
        <v>3240</v>
      </c>
      <c r="S2036" t="b">
        <v>0</v>
      </c>
      <c r="T2036" t="s">
        <v>86</v>
      </c>
      <c r="U2036" t="b">
        <v>0</v>
      </c>
      <c r="V2036" t="s">
        <v>2744</v>
      </c>
      <c r="W2036" s="1">
        <v>44644.977951388886</v>
      </c>
      <c r="X2036">
        <v>2010</v>
      </c>
      <c r="Y2036">
        <v>67</v>
      </c>
      <c r="Z2036">
        <v>0</v>
      </c>
      <c r="AA2036">
        <v>67</v>
      </c>
      <c r="AB2036">
        <v>0</v>
      </c>
      <c r="AC2036">
        <v>27</v>
      </c>
      <c r="AD2036">
        <v>-4</v>
      </c>
      <c r="AE2036">
        <v>0</v>
      </c>
      <c r="AF2036">
        <v>0</v>
      </c>
      <c r="AG2036">
        <v>0</v>
      </c>
      <c r="AH2036" t="s">
        <v>139</v>
      </c>
      <c r="AI2036" s="1">
        <v>44645.232222222221</v>
      </c>
      <c r="AJ2036">
        <v>1224</v>
      </c>
      <c r="AK2036">
        <v>26</v>
      </c>
      <c r="AL2036">
        <v>0</v>
      </c>
      <c r="AM2036">
        <v>26</v>
      </c>
      <c r="AN2036">
        <v>0</v>
      </c>
      <c r="AO2036">
        <v>14</v>
      </c>
      <c r="AP2036">
        <v>-30</v>
      </c>
      <c r="AQ2036">
        <v>0</v>
      </c>
      <c r="AR2036">
        <v>0</v>
      </c>
      <c r="AS2036">
        <v>0</v>
      </c>
      <c r="AT2036" t="s">
        <v>86</v>
      </c>
      <c r="AU2036" t="s">
        <v>86</v>
      </c>
      <c r="AV2036" t="s">
        <v>86</v>
      </c>
      <c r="AW2036" t="s">
        <v>86</v>
      </c>
      <c r="AX2036" t="s">
        <v>86</v>
      </c>
      <c r="AY2036" t="s">
        <v>86</v>
      </c>
      <c r="AZ2036" t="s">
        <v>86</v>
      </c>
      <c r="BA2036" t="s">
        <v>86</v>
      </c>
      <c r="BB2036" t="s">
        <v>86</v>
      </c>
      <c r="BC2036" t="s">
        <v>86</v>
      </c>
      <c r="BD2036" t="s">
        <v>86</v>
      </c>
      <c r="BE2036" t="s">
        <v>86</v>
      </c>
    </row>
    <row r="2037" spans="1:57" x14ac:dyDescent="0.45">
      <c r="A2037" t="s">
        <v>4346</v>
      </c>
      <c r="B2037" t="s">
        <v>77</v>
      </c>
      <c r="C2037" t="s">
        <v>4317</v>
      </c>
      <c r="D2037" t="s">
        <v>79</v>
      </c>
      <c r="E2037" s="2" t="str">
        <f>HYPERLINK("capsilon://?command=openfolder&amp;siteaddress=FAM.docvelocity-na8.net&amp;folderid=FX1AA85774-5BA3-9E07-D774-EFF4B192296F","FX220311273")</f>
        <v>FX220311273</v>
      </c>
      <c r="F2037" t="s">
        <v>80</v>
      </c>
      <c r="G2037" t="s">
        <v>80</v>
      </c>
      <c r="H2037" t="s">
        <v>81</v>
      </c>
      <c r="I2037" t="s">
        <v>4347</v>
      </c>
      <c r="J2037">
        <v>28</v>
      </c>
      <c r="K2037" t="s">
        <v>83</v>
      </c>
      <c r="L2037" t="s">
        <v>84</v>
      </c>
      <c r="M2037" t="s">
        <v>85</v>
      </c>
      <c r="N2037">
        <v>2</v>
      </c>
      <c r="O2037" s="1">
        <v>44644.831342592595</v>
      </c>
      <c r="P2037" s="1">
        <v>44645.220462962963</v>
      </c>
      <c r="Q2037">
        <v>33170</v>
      </c>
      <c r="R2037">
        <v>450</v>
      </c>
      <c r="S2037" t="b">
        <v>0</v>
      </c>
      <c r="T2037" t="s">
        <v>86</v>
      </c>
      <c r="U2037" t="b">
        <v>0</v>
      </c>
      <c r="V2037" t="s">
        <v>2729</v>
      </c>
      <c r="W2037" s="1">
        <v>44644.958495370367</v>
      </c>
      <c r="X2037">
        <v>278</v>
      </c>
      <c r="Y2037">
        <v>21</v>
      </c>
      <c r="Z2037">
        <v>0</v>
      </c>
      <c r="AA2037">
        <v>21</v>
      </c>
      <c r="AB2037">
        <v>0</v>
      </c>
      <c r="AC2037">
        <v>1</v>
      </c>
      <c r="AD2037">
        <v>7</v>
      </c>
      <c r="AE2037">
        <v>0</v>
      </c>
      <c r="AF2037">
        <v>0</v>
      </c>
      <c r="AG2037">
        <v>0</v>
      </c>
      <c r="AH2037" t="s">
        <v>551</v>
      </c>
      <c r="AI2037" s="1">
        <v>44645.220462962963</v>
      </c>
      <c r="AJ2037">
        <v>172</v>
      </c>
      <c r="AK2037">
        <v>0</v>
      </c>
      <c r="AL2037">
        <v>0</v>
      </c>
      <c r="AM2037">
        <v>0</v>
      </c>
      <c r="AN2037">
        <v>0</v>
      </c>
      <c r="AO2037">
        <v>1</v>
      </c>
      <c r="AP2037">
        <v>7</v>
      </c>
      <c r="AQ2037">
        <v>0</v>
      </c>
      <c r="AR2037">
        <v>0</v>
      </c>
      <c r="AS2037">
        <v>0</v>
      </c>
      <c r="AT2037" t="s">
        <v>86</v>
      </c>
      <c r="AU2037" t="s">
        <v>86</v>
      </c>
      <c r="AV2037" t="s">
        <v>86</v>
      </c>
      <c r="AW2037" t="s">
        <v>86</v>
      </c>
      <c r="AX2037" t="s">
        <v>86</v>
      </c>
      <c r="AY2037" t="s">
        <v>86</v>
      </c>
      <c r="AZ2037" t="s">
        <v>86</v>
      </c>
      <c r="BA2037" t="s">
        <v>86</v>
      </c>
      <c r="BB2037" t="s">
        <v>86</v>
      </c>
      <c r="BC2037" t="s">
        <v>86</v>
      </c>
      <c r="BD2037" t="s">
        <v>86</v>
      </c>
      <c r="BE2037" t="s">
        <v>86</v>
      </c>
    </row>
    <row r="2038" spans="1:57" x14ac:dyDescent="0.45">
      <c r="A2038" t="s">
        <v>4348</v>
      </c>
      <c r="B2038" t="s">
        <v>77</v>
      </c>
      <c r="C2038" t="s">
        <v>1638</v>
      </c>
      <c r="D2038" t="s">
        <v>79</v>
      </c>
      <c r="E2038" s="2" t="str">
        <f>HYPERLINK("capsilon://?command=openfolder&amp;siteaddress=FAM.docvelocity-na8.net&amp;folderid=FX6BB269BC-BA8C-55CC-9B70-FE2A5864CDE9","FX22034052")</f>
        <v>FX22034052</v>
      </c>
      <c r="F2038" t="s">
        <v>80</v>
      </c>
      <c r="G2038" t="s">
        <v>80</v>
      </c>
      <c r="H2038" t="s">
        <v>81</v>
      </c>
      <c r="I2038" t="s">
        <v>4349</v>
      </c>
      <c r="J2038">
        <v>0</v>
      </c>
      <c r="K2038" t="s">
        <v>83</v>
      </c>
      <c r="L2038" t="s">
        <v>84</v>
      </c>
      <c r="M2038" t="s">
        <v>85</v>
      </c>
      <c r="N2038">
        <v>2</v>
      </c>
      <c r="O2038" s="1">
        <v>44644.920069444444</v>
      </c>
      <c r="P2038" s="1">
        <v>44645.222881944443</v>
      </c>
      <c r="Q2038">
        <v>24037</v>
      </c>
      <c r="R2038">
        <v>2126</v>
      </c>
      <c r="S2038" t="b">
        <v>0</v>
      </c>
      <c r="T2038" t="s">
        <v>86</v>
      </c>
      <c r="U2038" t="b">
        <v>0</v>
      </c>
      <c r="V2038" t="s">
        <v>2729</v>
      </c>
      <c r="W2038" s="1">
        <v>44644.979502314818</v>
      </c>
      <c r="X2038">
        <v>1814</v>
      </c>
      <c r="Y2038">
        <v>52</v>
      </c>
      <c r="Z2038">
        <v>0</v>
      </c>
      <c r="AA2038">
        <v>52</v>
      </c>
      <c r="AB2038">
        <v>0</v>
      </c>
      <c r="AC2038">
        <v>26</v>
      </c>
      <c r="AD2038">
        <v>-52</v>
      </c>
      <c r="AE2038">
        <v>0</v>
      </c>
      <c r="AF2038">
        <v>0</v>
      </c>
      <c r="AG2038">
        <v>0</v>
      </c>
      <c r="AH2038" t="s">
        <v>118</v>
      </c>
      <c r="AI2038" s="1">
        <v>44645.222881944443</v>
      </c>
      <c r="AJ2038">
        <v>312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-52</v>
      </c>
      <c r="AQ2038">
        <v>0</v>
      </c>
      <c r="AR2038">
        <v>0</v>
      </c>
      <c r="AS2038">
        <v>0</v>
      </c>
      <c r="AT2038" t="s">
        <v>86</v>
      </c>
      <c r="AU2038" t="s">
        <v>86</v>
      </c>
      <c r="AV2038" t="s">
        <v>86</v>
      </c>
      <c r="AW2038" t="s">
        <v>86</v>
      </c>
      <c r="AX2038" t="s">
        <v>86</v>
      </c>
      <c r="AY2038" t="s">
        <v>86</v>
      </c>
      <c r="AZ2038" t="s">
        <v>86</v>
      </c>
      <c r="BA2038" t="s">
        <v>86</v>
      </c>
      <c r="BB2038" t="s">
        <v>86</v>
      </c>
      <c r="BC2038" t="s">
        <v>86</v>
      </c>
      <c r="BD2038" t="s">
        <v>86</v>
      </c>
      <c r="BE2038" t="s">
        <v>86</v>
      </c>
    </row>
    <row r="2039" spans="1:57" x14ac:dyDescent="0.45">
      <c r="A2039" t="s">
        <v>4350</v>
      </c>
      <c r="B2039" t="s">
        <v>77</v>
      </c>
      <c r="C2039" t="s">
        <v>3501</v>
      </c>
      <c r="D2039" t="s">
        <v>79</v>
      </c>
      <c r="E2039" s="2" t="str">
        <f>HYPERLINK("capsilon://?command=openfolder&amp;siteaddress=FAM.docvelocity-na8.net&amp;folderid=FX3846641C-6A35-31AB-D0D4-B609E09561B7","FX22039206")</f>
        <v>FX22039206</v>
      </c>
      <c r="F2039" t="s">
        <v>80</v>
      </c>
      <c r="G2039" t="s">
        <v>80</v>
      </c>
      <c r="H2039" t="s">
        <v>81</v>
      </c>
      <c r="I2039" t="s">
        <v>4351</v>
      </c>
      <c r="J2039">
        <v>28</v>
      </c>
      <c r="K2039" t="s">
        <v>83</v>
      </c>
      <c r="L2039" t="s">
        <v>84</v>
      </c>
      <c r="M2039" t="s">
        <v>85</v>
      </c>
      <c r="N2039">
        <v>2</v>
      </c>
      <c r="O2039" s="1">
        <v>44645.004212962966</v>
      </c>
      <c r="P2039" s="1">
        <v>44645.222314814811</v>
      </c>
      <c r="Q2039">
        <v>18162</v>
      </c>
      <c r="R2039">
        <v>682</v>
      </c>
      <c r="S2039" t="b">
        <v>0</v>
      </c>
      <c r="T2039" t="s">
        <v>86</v>
      </c>
      <c r="U2039" t="b">
        <v>0</v>
      </c>
      <c r="V2039" t="s">
        <v>4315</v>
      </c>
      <c r="W2039" s="1">
        <v>44645.015879629631</v>
      </c>
      <c r="X2039">
        <v>482</v>
      </c>
      <c r="Y2039">
        <v>21</v>
      </c>
      <c r="Z2039">
        <v>0</v>
      </c>
      <c r="AA2039">
        <v>21</v>
      </c>
      <c r="AB2039">
        <v>0</v>
      </c>
      <c r="AC2039">
        <v>1</v>
      </c>
      <c r="AD2039">
        <v>7</v>
      </c>
      <c r="AE2039">
        <v>0</v>
      </c>
      <c r="AF2039">
        <v>0</v>
      </c>
      <c r="AG2039">
        <v>0</v>
      </c>
      <c r="AH2039" t="s">
        <v>551</v>
      </c>
      <c r="AI2039" s="1">
        <v>44645.222314814811</v>
      </c>
      <c r="AJ2039">
        <v>159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7</v>
      </c>
      <c r="AQ2039">
        <v>0</v>
      </c>
      <c r="AR2039">
        <v>0</v>
      </c>
      <c r="AS2039">
        <v>0</v>
      </c>
      <c r="AT2039" t="s">
        <v>86</v>
      </c>
      <c r="AU2039" t="s">
        <v>86</v>
      </c>
      <c r="AV2039" t="s">
        <v>86</v>
      </c>
      <c r="AW2039" t="s">
        <v>86</v>
      </c>
      <c r="AX2039" t="s">
        <v>86</v>
      </c>
      <c r="AY2039" t="s">
        <v>86</v>
      </c>
      <c r="AZ2039" t="s">
        <v>86</v>
      </c>
      <c r="BA2039" t="s">
        <v>86</v>
      </c>
      <c r="BB2039" t="s">
        <v>86</v>
      </c>
      <c r="BC2039" t="s">
        <v>86</v>
      </c>
      <c r="BD2039" t="s">
        <v>86</v>
      </c>
      <c r="BE2039" t="s">
        <v>86</v>
      </c>
    </row>
    <row r="2040" spans="1:57" x14ac:dyDescent="0.45">
      <c r="A2040" t="s">
        <v>4352</v>
      </c>
      <c r="B2040" t="s">
        <v>77</v>
      </c>
      <c r="C2040" t="s">
        <v>124</v>
      </c>
      <c r="D2040" t="s">
        <v>79</v>
      </c>
      <c r="E2040" s="2" t="str">
        <f>HYPERLINK("capsilon://?command=openfolder&amp;siteaddress=FAM.docvelocity-na8.net&amp;folderid=FX1802F325-5C73-785B-7449-C1E8DEB5C2D9","FX2203783")</f>
        <v>FX2203783</v>
      </c>
      <c r="F2040" t="s">
        <v>80</v>
      </c>
      <c r="G2040" t="s">
        <v>80</v>
      </c>
      <c r="H2040" t="s">
        <v>81</v>
      </c>
      <c r="I2040" t="s">
        <v>4137</v>
      </c>
      <c r="J2040">
        <v>0</v>
      </c>
      <c r="K2040" t="s">
        <v>83</v>
      </c>
      <c r="L2040" t="s">
        <v>84</v>
      </c>
      <c r="M2040" t="s">
        <v>85</v>
      </c>
      <c r="N2040">
        <v>2</v>
      </c>
      <c r="O2040" s="1">
        <v>44622.670729166668</v>
      </c>
      <c r="P2040" s="1">
        <v>44622.727268518516</v>
      </c>
      <c r="Q2040">
        <v>2342</v>
      </c>
      <c r="R2040">
        <v>2543</v>
      </c>
      <c r="S2040" t="b">
        <v>0</v>
      </c>
      <c r="T2040" t="s">
        <v>86</v>
      </c>
      <c r="U2040" t="b">
        <v>1</v>
      </c>
      <c r="V2040" t="s">
        <v>91</v>
      </c>
      <c r="W2040" s="1">
        <v>44622.690138888887</v>
      </c>
      <c r="X2040">
        <v>1388</v>
      </c>
      <c r="Y2040">
        <v>192</v>
      </c>
      <c r="Z2040">
        <v>0</v>
      </c>
      <c r="AA2040">
        <v>192</v>
      </c>
      <c r="AB2040">
        <v>0</v>
      </c>
      <c r="AC2040">
        <v>117</v>
      </c>
      <c r="AD2040">
        <v>-192</v>
      </c>
      <c r="AE2040">
        <v>0</v>
      </c>
      <c r="AF2040">
        <v>0</v>
      </c>
      <c r="AG2040">
        <v>0</v>
      </c>
      <c r="AH2040" t="s">
        <v>114</v>
      </c>
      <c r="AI2040" s="1">
        <v>44622.727268518516</v>
      </c>
      <c r="AJ2040">
        <v>1055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-192</v>
      </c>
      <c r="AQ2040">
        <v>0</v>
      </c>
      <c r="AR2040">
        <v>0</v>
      </c>
      <c r="AS2040">
        <v>0</v>
      </c>
      <c r="AT2040" t="s">
        <v>86</v>
      </c>
      <c r="AU2040" t="s">
        <v>86</v>
      </c>
      <c r="AV2040" t="s">
        <v>86</v>
      </c>
      <c r="AW2040" t="s">
        <v>86</v>
      </c>
      <c r="AX2040" t="s">
        <v>86</v>
      </c>
      <c r="AY2040" t="s">
        <v>86</v>
      </c>
      <c r="AZ2040" t="s">
        <v>86</v>
      </c>
      <c r="BA2040" t="s">
        <v>86</v>
      </c>
      <c r="BB2040" t="s">
        <v>86</v>
      </c>
      <c r="BC2040" t="s">
        <v>86</v>
      </c>
      <c r="BD2040" t="s">
        <v>86</v>
      </c>
      <c r="BE2040" t="s">
        <v>86</v>
      </c>
    </row>
    <row r="2041" spans="1:57" x14ac:dyDescent="0.45">
      <c r="A2041" t="s">
        <v>4353</v>
      </c>
      <c r="B2041" t="s">
        <v>77</v>
      </c>
      <c r="C2041" t="s">
        <v>3971</v>
      </c>
      <c r="D2041" t="s">
        <v>79</v>
      </c>
      <c r="E2041" s="2" t="str">
        <f>HYPERLINK("capsilon://?command=openfolder&amp;siteaddress=FAM.docvelocity-na8.net&amp;folderid=FXD8BB2ED7-C9C8-406D-3115-28DADD7B7916","FX220310215")</f>
        <v>FX220310215</v>
      </c>
      <c r="F2041" t="s">
        <v>80</v>
      </c>
      <c r="G2041" t="s">
        <v>80</v>
      </c>
      <c r="H2041" t="s">
        <v>81</v>
      </c>
      <c r="I2041" t="s">
        <v>4354</v>
      </c>
      <c r="J2041">
        <v>0</v>
      </c>
      <c r="K2041" t="s">
        <v>83</v>
      </c>
      <c r="L2041" t="s">
        <v>84</v>
      </c>
      <c r="M2041" t="s">
        <v>85</v>
      </c>
      <c r="N2041">
        <v>2</v>
      </c>
      <c r="O2041" s="1">
        <v>44645.353981481479</v>
      </c>
      <c r="P2041" s="1">
        <v>44645.379016203704</v>
      </c>
      <c r="Q2041">
        <v>848</v>
      </c>
      <c r="R2041">
        <v>1315</v>
      </c>
      <c r="S2041" t="b">
        <v>0</v>
      </c>
      <c r="T2041" t="s">
        <v>86</v>
      </c>
      <c r="U2041" t="b">
        <v>0</v>
      </c>
      <c r="V2041" t="s">
        <v>2011</v>
      </c>
      <c r="W2041" s="1">
        <v>44645.366180555553</v>
      </c>
      <c r="X2041">
        <v>475</v>
      </c>
      <c r="Y2041">
        <v>52</v>
      </c>
      <c r="Z2041">
        <v>0</v>
      </c>
      <c r="AA2041">
        <v>52</v>
      </c>
      <c r="AB2041">
        <v>0</v>
      </c>
      <c r="AC2041">
        <v>37</v>
      </c>
      <c r="AD2041">
        <v>-52</v>
      </c>
      <c r="AE2041">
        <v>0</v>
      </c>
      <c r="AF2041">
        <v>0</v>
      </c>
      <c r="AG2041">
        <v>0</v>
      </c>
      <c r="AH2041" t="s">
        <v>139</v>
      </c>
      <c r="AI2041" s="1">
        <v>44645.379016203704</v>
      </c>
      <c r="AJ2041">
        <v>769</v>
      </c>
      <c r="AK2041">
        <v>5</v>
      </c>
      <c r="AL2041">
        <v>0</v>
      </c>
      <c r="AM2041">
        <v>5</v>
      </c>
      <c r="AN2041">
        <v>0</v>
      </c>
      <c r="AO2041">
        <v>4</v>
      </c>
      <c r="AP2041">
        <v>-57</v>
      </c>
      <c r="AQ2041">
        <v>0</v>
      </c>
      <c r="AR2041">
        <v>0</v>
      </c>
      <c r="AS2041">
        <v>0</v>
      </c>
      <c r="AT2041" t="s">
        <v>86</v>
      </c>
      <c r="AU2041" t="s">
        <v>86</v>
      </c>
      <c r="AV2041" t="s">
        <v>86</v>
      </c>
      <c r="AW2041" t="s">
        <v>86</v>
      </c>
      <c r="AX2041" t="s">
        <v>86</v>
      </c>
      <c r="AY2041" t="s">
        <v>86</v>
      </c>
      <c r="AZ2041" t="s">
        <v>86</v>
      </c>
      <c r="BA2041" t="s">
        <v>86</v>
      </c>
      <c r="BB2041" t="s">
        <v>86</v>
      </c>
      <c r="BC2041" t="s">
        <v>86</v>
      </c>
      <c r="BD2041" t="s">
        <v>86</v>
      </c>
      <c r="BE2041" t="s">
        <v>86</v>
      </c>
    </row>
    <row r="2042" spans="1:57" x14ac:dyDescent="0.45">
      <c r="A2042" t="s">
        <v>4355</v>
      </c>
      <c r="B2042" t="s">
        <v>77</v>
      </c>
      <c r="C2042" t="s">
        <v>4356</v>
      </c>
      <c r="D2042" t="s">
        <v>79</v>
      </c>
      <c r="E2042" s="2" t="str">
        <f>HYPERLINK("capsilon://?command=openfolder&amp;siteaddress=FAM.docvelocity-na8.net&amp;folderid=FX8102AA24-54AD-DA4F-112A-9DE0B1FE3D60","FX2203372")</f>
        <v>FX2203372</v>
      </c>
      <c r="F2042" t="s">
        <v>80</v>
      </c>
      <c r="G2042" t="s">
        <v>80</v>
      </c>
      <c r="H2042" t="s">
        <v>81</v>
      </c>
      <c r="I2042" t="s">
        <v>4357</v>
      </c>
      <c r="J2042">
        <v>0</v>
      </c>
      <c r="K2042" t="s">
        <v>83</v>
      </c>
      <c r="L2042" t="s">
        <v>84</v>
      </c>
      <c r="M2042" t="s">
        <v>85</v>
      </c>
      <c r="N2042">
        <v>1</v>
      </c>
      <c r="O2042" s="1">
        <v>44622.674386574072</v>
      </c>
      <c r="P2042" s="1">
        <v>44622.698796296296</v>
      </c>
      <c r="Q2042">
        <v>1441</v>
      </c>
      <c r="R2042">
        <v>668</v>
      </c>
      <c r="S2042" t="b">
        <v>0</v>
      </c>
      <c r="T2042" t="s">
        <v>86</v>
      </c>
      <c r="U2042" t="b">
        <v>0</v>
      </c>
      <c r="V2042" t="s">
        <v>202</v>
      </c>
      <c r="W2042" s="1">
        <v>44622.698796296296</v>
      </c>
      <c r="X2042">
        <v>506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34</v>
      </c>
      <c r="AH2042" t="s">
        <v>86</v>
      </c>
      <c r="AI2042" t="s">
        <v>86</v>
      </c>
      <c r="AJ2042" t="s">
        <v>86</v>
      </c>
      <c r="AK2042" t="s">
        <v>86</v>
      </c>
      <c r="AL2042" t="s">
        <v>86</v>
      </c>
      <c r="AM2042" t="s">
        <v>86</v>
      </c>
      <c r="AN2042" t="s">
        <v>86</v>
      </c>
      <c r="AO2042" t="s">
        <v>86</v>
      </c>
      <c r="AP2042" t="s">
        <v>86</v>
      </c>
      <c r="AQ2042" t="s">
        <v>86</v>
      </c>
      <c r="AR2042" t="s">
        <v>86</v>
      </c>
      <c r="AS2042" t="s">
        <v>86</v>
      </c>
      <c r="AT2042" t="s">
        <v>86</v>
      </c>
      <c r="AU2042" t="s">
        <v>86</v>
      </c>
      <c r="AV2042" t="s">
        <v>86</v>
      </c>
      <c r="AW2042" t="s">
        <v>86</v>
      </c>
      <c r="AX2042" t="s">
        <v>86</v>
      </c>
      <c r="AY2042" t="s">
        <v>86</v>
      </c>
      <c r="AZ2042" t="s">
        <v>86</v>
      </c>
      <c r="BA2042" t="s">
        <v>86</v>
      </c>
      <c r="BB2042" t="s">
        <v>86</v>
      </c>
      <c r="BC2042" t="s">
        <v>86</v>
      </c>
      <c r="BD2042" t="s">
        <v>86</v>
      </c>
      <c r="BE2042" t="s">
        <v>86</v>
      </c>
    </row>
    <row r="2043" spans="1:57" x14ac:dyDescent="0.45">
      <c r="A2043" t="s">
        <v>4358</v>
      </c>
      <c r="B2043" t="s">
        <v>77</v>
      </c>
      <c r="C2043" t="s">
        <v>4301</v>
      </c>
      <c r="D2043" t="s">
        <v>79</v>
      </c>
      <c r="E2043" s="2" t="str">
        <f>HYPERLINK("capsilon://?command=openfolder&amp;siteaddress=FAM.docvelocity-na8.net&amp;folderid=FX74CAF6C5-7308-40F4-1E65-2C96D5B56C68","FX220310701")</f>
        <v>FX220310701</v>
      </c>
      <c r="F2043" t="s">
        <v>80</v>
      </c>
      <c r="G2043" t="s">
        <v>80</v>
      </c>
      <c r="H2043" t="s">
        <v>81</v>
      </c>
      <c r="I2043" t="s">
        <v>4359</v>
      </c>
      <c r="J2043">
        <v>0</v>
      </c>
      <c r="K2043" t="s">
        <v>83</v>
      </c>
      <c r="L2043" t="s">
        <v>84</v>
      </c>
      <c r="M2043" t="s">
        <v>85</v>
      </c>
      <c r="N2043">
        <v>2</v>
      </c>
      <c r="O2043" s="1">
        <v>44645.412291666667</v>
      </c>
      <c r="P2043" s="1">
        <v>44645.419699074075</v>
      </c>
      <c r="Q2043">
        <v>100</v>
      </c>
      <c r="R2043">
        <v>540</v>
      </c>
      <c r="S2043" t="b">
        <v>0</v>
      </c>
      <c r="T2043" t="s">
        <v>86</v>
      </c>
      <c r="U2043" t="b">
        <v>0</v>
      </c>
      <c r="V2043" t="s">
        <v>2011</v>
      </c>
      <c r="W2043" s="1">
        <v>44645.414548611108</v>
      </c>
      <c r="X2043">
        <v>137</v>
      </c>
      <c r="Y2043">
        <v>9</v>
      </c>
      <c r="Z2043">
        <v>0</v>
      </c>
      <c r="AA2043">
        <v>9</v>
      </c>
      <c r="AB2043">
        <v>0</v>
      </c>
      <c r="AC2043">
        <v>3</v>
      </c>
      <c r="AD2043">
        <v>-9</v>
      </c>
      <c r="AE2043">
        <v>0</v>
      </c>
      <c r="AF2043">
        <v>0</v>
      </c>
      <c r="AG2043">
        <v>0</v>
      </c>
      <c r="AH2043" t="s">
        <v>113</v>
      </c>
      <c r="AI2043" s="1">
        <v>44645.419699074075</v>
      </c>
      <c r="AJ2043">
        <v>403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-9</v>
      </c>
      <c r="AQ2043">
        <v>0</v>
      </c>
      <c r="AR2043">
        <v>0</v>
      </c>
      <c r="AS2043">
        <v>0</v>
      </c>
      <c r="AT2043" t="s">
        <v>86</v>
      </c>
      <c r="AU2043" t="s">
        <v>86</v>
      </c>
      <c r="AV2043" t="s">
        <v>86</v>
      </c>
      <c r="AW2043" t="s">
        <v>86</v>
      </c>
      <c r="AX2043" t="s">
        <v>86</v>
      </c>
      <c r="AY2043" t="s">
        <v>86</v>
      </c>
      <c r="AZ2043" t="s">
        <v>86</v>
      </c>
      <c r="BA2043" t="s">
        <v>86</v>
      </c>
      <c r="BB2043" t="s">
        <v>86</v>
      </c>
      <c r="BC2043" t="s">
        <v>86</v>
      </c>
      <c r="BD2043" t="s">
        <v>86</v>
      </c>
      <c r="BE2043" t="s">
        <v>86</v>
      </c>
    </row>
    <row r="2044" spans="1:57" x14ac:dyDescent="0.45">
      <c r="A2044" t="s">
        <v>4360</v>
      </c>
      <c r="B2044" t="s">
        <v>77</v>
      </c>
      <c r="C2044" t="s">
        <v>4361</v>
      </c>
      <c r="D2044" t="s">
        <v>79</v>
      </c>
      <c r="E2044" s="2" t="str">
        <f t="shared" ref="E2044:E2052" si="50">HYPERLINK("capsilon://?command=openfolder&amp;siteaddress=FAM.docvelocity-na8.net&amp;folderid=FXE0C91E96-FA96-7417-94CE-E38D51A0D8AD","FX220310560")</f>
        <v>FX220310560</v>
      </c>
      <c r="F2044" t="s">
        <v>80</v>
      </c>
      <c r="G2044" t="s">
        <v>80</v>
      </c>
      <c r="H2044" t="s">
        <v>81</v>
      </c>
      <c r="I2044" t="s">
        <v>4362</v>
      </c>
      <c r="J2044">
        <v>43</v>
      </c>
      <c r="K2044" t="s">
        <v>83</v>
      </c>
      <c r="L2044" t="s">
        <v>84</v>
      </c>
      <c r="M2044" t="s">
        <v>85</v>
      </c>
      <c r="N2044">
        <v>2</v>
      </c>
      <c r="O2044" s="1">
        <v>44645.41511574074</v>
      </c>
      <c r="P2044" s="1">
        <v>44645.434988425928</v>
      </c>
      <c r="Q2044">
        <v>472</v>
      </c>
      <c r="R2044">
        <v>1245</v>
      </c>
      <c r="S2044" t="b">
        <v>0</v>
      </c>
      <c r="T2044" t="s">
        <v>86</v>
      </c>
      <c r="U2044" t="b">
        <v>0</v>
      </c>
      <c r="V2044" t="s">
        <v>4363</v>
      </c>
      <c r="W2044" s="1">
        <v>44645.430011574077</v>
      </c>
      <c r="X2044">
        <v>1000</v>
      </c>
      <c r="Y2044">
        <v>44</v>
      </c>
      <c r="Z2044">
        <v>0</v>
      </c>
      <c r="AA2044">
        <v>44</v>
      </c>
      <c r="AB2044">
        <v>0</v>
      </c>
      <c r="AC2044">
        <v>20</v>
      </c>
      <c r="AD2044">
        <v>-1</v>
      </c>
      <c r="AE2044">
        <v>0</v>
      </c>
      <c r="AF2044">
        <v>0</v>
      </c>
      <c r="AG2044">
        <v>0</v>
      </c>
      <c r="AH2044" t="s">
        <v>200</v>
      </c>
      <c r="AI2044" s="1">
        <v>44645.434988425928</v>
      </c>
      <c r="AJ2044">
        <v>231</v>
      </c>
      <c r="AK2044">
        <v>1</v>
      </c>
      <c r="AL2044">
        <v>0</v>
      </c>
      <c r="AM2044">
        <v>1</v>
      </c>
      <c r="AN2044">
        <v>0</v>
      </c>
      <c r="AO2044">
        <v>1</v>
      </c>
      <c r="AP2044">
        <v>-2</v>
      </c>
      <c r="AQ2044">
        <v>0</v>
      </c>
      <c r="AR2044">
        <v>0</v>
      </c>
      <c r="AS2044">
        <v>0</v>
      </c>
      <c r="AT2044" t="s">
        <v>86</v>
      </c>
      <c r="AU2044" t="s">
        <v>86</v>
      </c>
      <c r="AV2044" t="s">
        <v>86</v>
      </c>
      <c r="AW2044" t="s">
        <v>86</v>
      </c>
      <c r="AX2044" t="s">
        <v>86</v>
      </c>
      <c r="AY2044" t="s">
        <v>86</v>
      </c>
      <c r="AZ2044" t="s">
        <v>86</v>
      </c>
      <c r="BA2044" t="s">
        <v>86</v>
      </c>
      <c r="BB2044" t="s">
        <v>86</v>
      </c>
      <c r="BC2044" t="s">
        <v>86</v>
      </c>
      <c r="BD2044" t="s">
        <v>86</v>
      </c>
      <c r="BE2044" t="s">
        <v>86</v>
      </c>
    </row>
    <row r="2045" spans="1:57" x14ac:dyDescent="0.45">
      <c r="A2045" t="s">
        <v>4364</v>
      </c>
      <c r="B2045" t="s">
        <v>77</v>
      </c>
      <c r="C2045" t="s">
        <v>4361</v>
      </c>
      <c r="D2045" t="s">
        <v>79</v>
      </c>
      <c r="E2045" s="2" t="str">
        <f t="shared" si="50"/>
        <v>FX220310560</v>
      </c>
      <c r="F2045" t="s">
        <v>80</v>
      </c>
      <c r="G2045" t="s">
        <v>80</v>
      </c>
      <c r="H2045" t="s">
        <v>81</v>
      </c>
      <c r="I2045" t="s">
        <v>4365</v>
      </c>
      <c r="J2045">
        <v>44</v>
      </c>
      <c r="K2045" t="s">
        <v>83</v>
      </c>
      <c r="L2045" t="s">
        <v>84</v>
      </c>
      <c r="M2045" t="s">
        <v>85</v>
      </c>
      <c r="N2045">
        <v>2</v>
      </c>
      <c r="O2045" s="1">
        <v>44645.415219907409</v>
      </c>
      <c r="P2045" s="1">
        <v>44645.434814814813</v>
      </c>
      <c r="Q2045">
        <v>411</v>
      </c>
      <c r="R2045">
        <v>1282</v>
      </c>
      <c r="S2045" t="b">
        <v>0</v>
      </c>
      <c r="T2045" t="s">
        <v>86</v>
      </c>
      <c r="U2045" t="b">
        <v>0</v>
      </c>
      <c r="V2045" t="s">
        <v>1986</v>
      </c>
      <c r="W2045" s="1">
        <v>44645.4299537037</v>
      </c>
      <c r="X2045">
        <v>1125</v>
      </c>
      <c r="Y2045">
        <v>39</v>
      </c>
      <c r="Z2045">
        <v>0</v>
      </c>
      <c r="AA2045">
        <v>39</v>
      </c>
      <c r="AB2045">
        <v>0</v>
      </c>
      <c r="AC2045">
        <v>14</v>
      </c>
      <c r="AD2045">
        <v>5</v>
      </c>
      <c r="AE2045">
        <v>0</v>
      </c>
      <c r="AF2045">
        <v>0</v>
      </c>
      <c r="AG2045">
        <v>0</v>
      </c>
      <c r="AH2045" t="s">
        <v>113</v>
      </c>
      <c r="AI2045" s="1">
        <v>44645.434814814813</v>
      </c>
      <c r="AJ2045">
        <v>157</v>
      </c>
      <c r="AK2045">
        <v>1</v>
      </c>
      <c r="AL2045">
        <v>0</v>
      </c>
      <c r="AM2045">
        <v>1</v>
      </c>
      <c r="AN2045">
        <v>0</v>
      </c>
      <c r="AO2045">
        <v>0</v>
      </c>
      <c r="AP2045">
        <v>4</v>
      </c>
      <c r="AQ2045">
        <v>0</v>
      </c>
      <c r="AR2045">
        <v>0</v>
      </c>
      <c r="AS2045">
        <v>0</v>
      </c>
      <c r="AT2045" t="s">
        <v>86</v>
      </c>
      <c r="AU2045" t="s">
        <v>86</v>
      </c>
      <c r="AV2045" t="s">
        <v>86</v>
      </c>
      <c r="AW2045" t="s">
        <v>86</v>
      </c>
      <c r="AX2045" t="s">
        <v>86</v>
      </c>
      <c r="AY2045" t="s">
        <v>86</v>
      </c>
      <c r="AZ2045" t="s">
        <v>86</v>
      </c>
      <c r="BA2045" t="s">
        <v>86</v>
      </c>
      <c r="BB2045" t="s">
        <v>86</v>
      </c>
      <c r="BC2045" t="s">
        <v>86</v>
      </c>
      <c r="BD2045" t="s">
        <v>86</v>
      </c>
      <c r="BE2045" t="s">
        <v>86</v>
      </c>
    </row>
    <row r="2046" spans="1:57" x14ac:dyDescent="0.45">
      <c r="A2046" t="s">
        <v>4366</v>
      </c>
      <c r="B2046" t="s">
        <v>77</v>
      </c>
      <c r="C2046" t="s">
        <v>4361</v>
      </c>
      <c r="D2046" t="s">
        <v>79</v>
      </c>
      <c r="E2046" s="2" t="str">
        <f t="shared" si="50"/>
        <v>FX220310560</v>
      </c>
      <c r="F2046" t="s">
        <v>80</v>
      </c>
      <c r="G2046" t="s">
        <v>80</v>
      </c>
      <c r="H2046" t="s">
        <v>81</v>
      </c>
      <c r="I2046" t="s">
        <v>4367</v>
      </c>
      <c r="J2046">
        <v>44</v>
      </c>
      <c r="K2046" t="s">
        <v>83</v>
      </c>
      <c r="L2046" t="s">
        <v>84</v>
      </c>
      <c r="M2046" t="s">
        <v>85</v>
      </c>
      <c r="N2046">
        <v>2</v>
      </c>
      <c r="O2046" s="1">
        <v>44645.415266203701</v>
      </c>
      <c r="P2046" s="1">
        <v>44645.432314814818</v>
      </c>
      <c r="Q2046">
        <v>305</v>
      </c>
      <c r="R2046">
        <v>1168</v>
      </c>
      <c r="S2046" t="b">
        <v>0</v>
      </c>
      <c r="T2046" t="s">
        <v>86</v>
      </c>
      <c r="U2046" t="b">
        <v>0</v>
      </c>
      <c r="V2046" t="s">
        <v>2993</v>
      </c>
      <c r="W2046" s="1">
        <v>44645.428171296298</v>
      </c>
      <c r="X2046">
        <v>821</v>
      </c>
      <c r="Y2046">
        <v>39</v>
      </c>
      <c r="Z2046">
        <v>0</v>
      </c>
      <c r="AA2046">
        <v>39</v>
      </c>
      <c r="AB2046">
        <v>0</v>
      </c>
      <c r="AC2046">
        <v>18</v>
      </c>
      <c r="AD2046">
        <v>5</v>
      </c>
      <c r="AE2046">
        <v>0</v>
      </c>
      <c r="AF2046">
        <v>0</v>
      </c>
      <c r="AG2046">
        <v>0</v>
      </c>
      <c r="AH2046" t="s">
        <v>200</v>
      </c>
      <c r="AI2046" s="1">
        <v>44645.432314814818</v>
      </c>
      <c r="AJ2046">
        <v>347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5</v>
      </c>
      <c r="AQ2046">
        <v>0</v>
      </c>
      <c r="AR2046">
        <v>0</v>
      </c>
      <c r="AS2046">
        <v>0</v>
      </c>
      <c r="AT2046" t="s">
        <v>86</v>
      </c>
      <c r="AU2046" t="s">
        <v>86</v>
      </c>
      <c r="AV2046" t="s">
        <v>86</v>
      </c>
      <c r="AW2046" t="s">
        <v>86</v>
      </c>
      <c r="AX2046" t="s">
        <v>86</v>
      </c>
      <c r="AY2046" t="s">
        <v>86</v>
      </c>
      <c r="AZ2046" t="s">
        <v>86</v>
      </c>
      <c r="BA2046" t="s">
        <v>86</v>
      </c>
      <c r="BB2046" t="s">
        <v>86</v>
      </c>
      <c r="BC2046" t="s">
        <v>86</v>
      </c>
      <c r="BD2046" t="s">
        <v>86</v>
      </c>
      <c r="BE2046" t="s">
        <v>86</v>
      </c>
    </row>
    <row r="2047" spans="1:57" x14ac:dyDescent="0.45">
      <c r="A2047" t="s">
        <v>4368</v>
      </c>
      <c r="B2047" t="s">
        <v>77</v>
      </c>
      <c r="C2047" t="s">
        <v>4361</v>
      </c>
      <c r="D2047" t="s">
        <v>79</v>
      </c>
      <c r="E2047" s="2" t="str">
        <f t="shared" si="50"/>
        <v>FX220310560</v>
      </c>
      <c r="F2047" t="s">
        <v>80</v>
      </c>
      <c r="G2047" t="s">
        <v>80</v>
      </c>
      <c r="H2047" t="s">
        <v>81</v>
      </c>
      <c r="I2047" t="s">
        <v>4369</v>
      </c>
      <c r="J2047">
        <v>44</v>
      </c>
      <c r="K2047" t="s">
        <v>83</v>
      </c>
      <c r="L2047" t="s">
        <v>84</v>
      </c>
      <c r="M2047" t="s">
        <v>85</v>
      </c>
      <c r="N2047">
        <v>2</v>
      </c>
      <c r="O2047" s="1">
        <v>44645.415381944447</v>
      </c>
      <c r="P2047" s="1">
        <v>44645.432986111111</v>
      </c>
      <c r="Q2047">
        <v>363</v>
      </c>
      <c r="R2047">
        <v>1158</v>
      </c>
      <c r="S2047" t="b">
        <v>0</v>
      </c>
      <c r="T2047" t="s">
        <v>86</v>
      </c>
      <c r="U2047" t="b">
        <v>0</v>
      </c>
      <c r="V2047" t="s">
        <v>2011</v>
      </c>
      <c r="W2047" s="1">
        <v>44645.42391203704</v>
      </c>
      <c r="X2047">
        <v>428</v>
      </c>
      <c r="Y2047">
        <v>36</v>
      </c>
      <c r="Z2047">
        <v>0</v>
      </c>
      <c r="AA2047">
        <v>36</v>
      </c>
      <c r="AB2047">
        <v>0</v>
      </c>
      <c r="AC2047">
        <v>10</v>
      </c>
      <c r="AD2047">
        <v>8</v>
      </c>
      <c r="AE2047">
        <v>0</v>
      </c>
      <c r="AF2047">
        <v>0</v>
      </c>
      <c r="AG2047">
        <v>0</v>
      </c>
      <c r="AH2047" t="s">
        <v>113</v>
      </c>
      <c r="AI2047" s="1">
        <v>44645.432986111111</v>
      </c>
      <c r="AJ2047">
        <v>730</v>
      </c>
      <c r="AK2047">
        <v>6</v>
      </c>
      <c r="AL2047">
        <v>0</v>
      </c>
      <c r="AM2047">
        <v>6</v>
      </c>
      <c r="AN2047">
        <v>0</v>
      </c>
      <c r="AO2047">
        <v>6</v>
      </c>
      <c r="AP2047">
        <v>2</v>
      </c>
      <c r="AQ2047">
        <v>0</v>
      </c>
      <c r="AR2047">
        <v>0</v>
      </c>
      <c r="AS2047">
        <v>0</v>
      </c>
      <c r="AT2047" t="s">
        <v>86</v>
      </c>
      <c r="AU2047" t="s">
        <v>86</v>
      </c>
      <c r="AV2047" t="s">
        <v>86</v>
      </c>
      <c r="AW2047" t="s">
        <v>86</v>
      </c>
      <c r="AX2047" t="s">
        <v>86</v>
      </c>
      <c r="AY2047" t="s">
        <v>86</v>
      </c>
      <c r="AZ2047" t="s">
        <v>86</v>
      </c>
      <c r="BA2047" t="s">
        <v>86</v>
      </c>
      <c r="BB2047" t="s">
        <v>86</v>
      </c>
      <c r="BC2047" t="s">
        <v>86</v>
      </c>
      <c r="BD2047" t="s">
        <v>86</v>
      </c>
      <c r="BE2047" t="s">
        <v>86</v>
      </c>
    </row>
    <row r="2048" spans="1:57" x14ac:dyDescent="0.45">
      <c r="A2048" t="s">
        <v>4370</v>
      </c>
      <c r="B2048" t="s">
        <v>77</v>
      </c>
      <c r="C2048" t="s">
        <v>4361</v>
      </c>
      <c r="D2048" t="s">
        <v>79</v>
      </c>
      <c r="E2048" s="2" t="str">
        <f t="shared" si="50"/>
        <v>FX220310560</v>
      </c>
      <c r="F2048" t="s">
        <v>80</v>
      </c>
      <c r="G2048" t="s">
        <v>80</v>
      </c>
      <c r="H2048" t="s">
        <v>81</v>
      </c>
      <c r="I2048" t="s">
        <v>4371</v>
      </c>
      <c r="J2048">
        <v>44</v>
      </c>
      <c r="K2048" t="s">
        <v>83</v>
      </c>
      <c r="L2048" t="s">
        <v>84</v>
      </c>
      <c r="M2048" t="s">
        <v>85</v>
      </c>
      <c r="N2048">
        <v>2</v>
      </c>
      <c r="O2048" s="1">
        <v>44645.415486111109</v>
      </c>
      <c r="P2048" s="1">
        <v>44645.436851851853</v>
      </c>
      <c r="Q2048">
        <v>421</v>
      </c>
      <c r="R2048">
        <v>1425</v>
      </c>
      <c r="S2048" t="b">
        <v>0</v>
      </c>
      <c r="T2048" t="s">
        <v>86</v>
      </c>
      <c r="U2048" t="b">
        <v>0</v>
      </c>
      <c r="V2048" t="s">
        <v>1952</v>
      </c>
      <c r="W2048" s="1">
        <v>44645.427233796298</v>
      </c>
      <c r="X2048">
        <v>710</v>
      </c>
      <c r="Y2048">
        <v>39</v>
      </c>
      <c r="Z2048">
        <v>0</v>
      </c>
      <c r="AA2048">
        <v>39</v>
      </c>
      <c r="AB2048">
        <v>0</v>
      </c>
      <c r="AC2048">
        <v>9</v>
      </c>
      <c r="AD2048">
        <v>5</v>
      </c>
      <c r="AE2048">
        <v>0</v>
      </c>
      <c r="AF2048">
        <v>0</v>
      </c>
      <c r="AG2048">
        <v>0</v>
      </c>
      <c r="AH2048" t="s">
        <v>139</v>
      </c>
      <c r="AI2048" s="1">
        <v>44645.436851851853</v>
      </c>
      <c r="AJ2048">
        <v>715</v>
      </c>
      <c r="AK2048">
        <v>1</v>
      </c>
      <c r="AL2048">
        <v>0</v>
      </c>
      <c r="AM2048">
        <v>1</v>
      </c>
      <c r="AN2048">
        <v>0</v>
      </c>
      <c r="AO2048">
        <v>1</v>
      </c>
      <c r="AP2048">
        <v>4</v>
      </c>
      <c r="AQ2048">
        <v>0</v>
      </c>
      <c r="AR2048">
        <v>0</v>
      </c>
      <c r="AS2048">
        <v>0</v>
      </c>
      <c r="AT2048" t="s">
        <v>86</v>
      </c>
      <c r="AU2048" t="s">
        <v>86</v>
      </c>
      <c r="AV2048" t="s">
        <v>86</v>
      </c>
      <c r="AW2048" t="s">
        <v>86</v>
      </c>
      <c r="AX2048" t="s">
        <v>86</v>
      </c>
      <c r="AY2048" t="s">
        <v>86</v>
      </c>
      <c r="AZ2048" t="s">
        <v>86</v>
      </c>
      <c r="BA2048" t="s">
        <v>86</v>
      </c>
      <c r="BB2048" t="s">
        <v>86</v>
      </c>
      <c r="BC2048" t="s">
        <v>86</v>
      </c>
      <c r="BD2048" t="s">
        <v>86</v>
      </c>
      <c r="BE2048" t="s">
        <v>86</v>
      </c>
    </row>
    <row r="2049" spans="1:57" x14ac:dyDescent="0.45">
      <c r="A2049" t="s">
        <v>4372</v>
      </c>
      <c r="B2049" t="s">
        <v>77</v>
      </c>
      <c r="C2049" t="s">
        <v>4361</v>
      </c>
      <c r="D2049" t="s">
        <v>79</v>
      </c>
      <c r="E2049" s="2" t="str">
        <f t="shared" si="50"/>
        <v>FX220310560</v>
      </c>
      <c r="F2049" t="s">
        <v>80</v>
      </c>
      <c r="G2049" t="s">
        <v>80</v>
      </c>
      <c r="H2049" t="s">
        <v>81</v>
      </c>
      <c r="I2049" t="s">
        <v>4373</v>
      </c>
      <c r="J2049">
        <v>44</v>
      </c>
      <c r="K2049" t="s">
        <v>83</v>
      </c>
      <c r="L2049" t="s">
        <v>84</v>
      </c>
      <c r="M2049" t="s">
        <v>85</v>
      </c>
      <c r="N2049">
        <v>2</v>
      </c>
      <c r="O2049" s="1">
        <v>44645.415543981479</v>
      </c>
      <c r="P2049" s="1">
        <v>44645.465613425928</v>
      </c>
      <c r="Q2049">
        <v>2283</v>
      </c>
      <c r="R2049">
        <v>2043</v>
      </c>
      <c r="S2049" t="b">
        <v>0</v>
      </c>
      <c r="T2049" t="s">
        <v>86</v>
      </c>
      <c r="U2049" t="b">
        <v>0</v>
      </c>
      <c r="V2049" t="s">
        <v>2996</v>
      </c>
      <c r="W2049" s="1">
        <v>44645.429305555554</v>
      </c>
      <c r="X2049">
        <v>647</v>
      </c>
      <c r="Y2049">
        <v>39</v>
      </c>
      <c r="Z2049">
        <v>0</v>
      </c>
      <c r="AA2049">
        <v>39</v>
      </c>
      <c r="AB2049">
        <v>0</v>
      </c>
      <c r="AC2049">
        <v>10</v>
      </c>
      <c r="AD2049">
        <v>5</v>
      </c>
      <c r="AE2049">
        <v>0</v>
      </c>
      <c r="AF2049">
        <v>0</v>
      </c>
      <c r="AG2049">
        <v>0</v>
      </c>
      <c r="AH2049" t="s">
        <v>200</v>
      </c>
      <c r="AI2049" s="1">
        <v>44645.465613425928</v>
      </c>
      <c r="AJ2049">
        <v>357</v>
      </c>
      <c r="AK2049">
        <v>3</v>
      </c>
      <c r="AL2049">
        <v>0</v>
      </c>
      <c r="AM2049">
        <v>3</v>
      </c>
      <c r="AN2049">
        <v>0</v>
      </c>
      <c r="AO2049">
        <v>2</v>
      </c>
      <c r="AP2049">
        <v>2</v>
      </c>
      <c r="AQ2049">
        <v>0</v>
      </c>
      <c r="AR2049">
        <v>0</v>
      </c>
      <c r="AS2049">
        <v>0</v>
      </c>
      <c r="AT2049" t="s">
        <v>86</v>
      </c>
      <c r="AU2049" t="s">
        <v>86</v>
      </c>
      <c r="AV2049" t="s">
        <v>86</v>
      </c>
      <c r="AW2049" t="s">
        <v>86</v>
      </c>
      <c r="AX2049" t="s">
        <v>86</v>
      </c>
      <c r="AY2049" t="s">
        <v>86</v>
      </c>
      <c r="AZ2049" t="s">
        <v>86</v>
      </c>
      <c r="BA2049" t="s">
        <v>86</v>
      </c>
      <c r="BB2049" t="s">
        <v>86</v>
      </c>
      <c r="BC2049" t="s">
        <v>86</v>
      </c>
      <c r="BD2049" t="s">
        <v>86</v>
      </c>
      <c r="BE2049" t="s">
        <v>86</v>
      </c>
    </row>
    <row r="2050" spans="1:57" x14ac:dyDescent="0.45">
      <c r="A2050" t="s">
        <v>4374</v>
      </c>
      <c r="B2050" t="s">
        <v>77</v>
      </c>
      <c r="C2050" t="s">
        <v>4361</v>
      </c>
      <c r="D2050" t="s">
        <v>79</v>
      </c>
      <c r="E2050" s="2" t="str">
        <f t="shared" si="50"/>
        <v>FX220310560</v>
      </c>
      <c r="F2050" t="s">
        <v>80</v>
      </c>
      <c r="G2050" t="s">
        <v>80</v>
      </c>
      <c r="H2050" t="s">
        <v>81</v>
      </c>
      <c r="I2050" t="s">
        <v>4375</v>
      </c>
      <c r="J2050">
        <v>49</v>
      </c>
      <c r="K2050" t="s">
        <v>83</v>
      </c>
      <c r="L2050" t="s">
        <v>84</v>
      </c>
      <c r="M2050" t="s">
        <v>85</v>
      </c>
      <c r="N2050">
        <v>2</v>
      </c>
      <c r="O2050" s="1">
        <v>44645.415601851855</v>
      </c>
      <c r="P2050" s="1">
        <v>44645.442743055559</v>
      </c>
      <c r="Q2050">
        <v>1269</v>
      </c>
      <c r="R2050">
        <v>1076</v>
      </c>
      <c r="S2050" t="b">
        <v>0</v>
      </c>
      <c r="T2050" t="s">
        <v>86</v>
      </c>
      <c r="U2050" t="b">
        <v>0</v>
      </c>
      <c r="V2050" t="s">
        <v>1990</v>
      </c>
      <c r="W2050" s="1">
        <v>44645.428900462961</v>
      </c>
      <c r="X2050">
        <v>593</v>
      </c>
      <c r="Y2050">
        <v>44</v>
      </c>
      <c r="Z2050">
        <v>0</v>
      </c>
      <c r="AA2050">
        <v>44</v>
      </c>
      <c r="AB2050">
        <v>0</v>
      </c>
      <c r="AC2050">
        <v>15</v>
      </c>
      <c r="AD2050">
        <v>5</v>
      </c>
      <c r="AE2050">
        <v>0</v>
      </c>
      <c r="AF2050">
        <v>0</v>
      </c>
      <c r="AG2050">
        <v>0</v>
      </c>
      <c r="AH2050" t="s">
        <v>118</v>
      </c>
      <c r="AI2050" s="1">
        <v>44645.442743055559</v>
      </c>
      <c r="AJ2050">
        <v>431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5</v>
      </c>
      <c r="AQ2050">
        <v>0</v>
      </c>
      <c r="AR2050">
        <v>0</v>
      </c>
      <c r="AS2050">
        <v>0</v>
      </c>
      <c r="AT2050" t="s">
        <v>86</v>
      </c>
      <c r="AU2050" t="s">
        <v>86</v>
      </c>
      <c r="AV2050" t="s">
        <v>86</v>
      </c>
      <c r="AW2050" t="s">
        <v>86</v>
      </c>
      <c r="AX2050" t="s">
        <v>86</v>
      </c>
      <c r="AY2050" t="s">
        <v>86</v>
      </c>
      <c r="AZ2050" t="s">
        <v>86</v>
      </c>
      <c r="BA2050" t="s">
        <v>86</v>
      </c>
      <c r="BB2050" t="s">
        <v>86</v>
      </c>
      <c r="BC2050" t="s">
        <v>86</v>
      </c>
      <c r="BD2050" t="s">
        <v>86</v>
      </c>
      <c r="BE2050" t="s">
        <v>86</v>
      </c>
    </row>
    <row r="2051" spans="1:57" x14ac:dyDescent="0.45">
      <c r="A2051" t="s">
        <v>4376</v>
      </c>
      <c r="B2051" t="s">
        <v>77</v>
      </c>
      <c r="C2051" t="s">
        <v>4361</v>
      </c>
      <c r="D2051" t="s">
        <v>79</v>
      </c>
      <c r="E2051" s="2" t="str">
        <f t="shared" si="50"/>
        <v>FX220310560</v>
      </c>
      <c r="F2051" t="s">
        <v>80</v>
      </c>
      <c r="G2051" t="s">
        <v>80</v>
      </c>
      <c r="H2051" t="s">
        <v>81</v>
      </c>
      <c r="I2051" t="s">
        <v>4377</v>
      </c>
      <c r="J2051">
        <v>28</v>
      </c>
      <c r="K2051" t="s">
        <v>83</v>
      </c>
      <c r="L2051" t="s">
        <v>84</v>
      </c>
      <c r="M2051" t="s">
        <v>85</v>
      </c>
      <c r="N2051">
        <v>2</v>
      </c>
      <c r="O2051" s="1">
        <v>44645.415949074071</v>
      </c>
      <c r="P2051" s="1">
        <v>44645.442152777781</v>
      </c>
      <c r="Q2051">
        <v>1946</v>
      </c>
      <c r="R2051">
        <v>318</v>
      </c>
      <c r="S2051" t="b">
        <v>0</v>
      </c>
      <c r="T2051" t="s">
        <v>86</v>
      </c>
      <c r="U2051" t="b">
        <v>0</v>
      </c>
      <c r="V2051" t="s">
        <v>2011</v>
      </c>
      <c r="W2051" s="1">
        <v>44645.426030092596</v>
      </c>
      <c r="X2051">
        <v>182</v>
      </c>
      <c r="Y2051">
        <v>21</v>
      </c>
      <c r="Z2051">
        <v>0</v>
      </c>
      <c r="AA2051">
        <v>21</v>
      </c>
      <c r="AB2051">
        <v>0</v>
      </c>
      <c r="AC2051">
        <v>1</v>
      </c>
      <c r="AD2051">
        <v>7</v>
      </c>
      <c r="AE2051">
        <v>0</v>
      </c>
      <c r="AF2051">
        <v>0</v>
      </c>
      <c r="AG2051">
        <v>0</v>
      </c>
      <c r="AH2051" t="s">
        <v>551</v>
      </c>
      <c r="AI2051" s="1">
        <v>44645.442152777781</v>
      </c>
      <c r="AJ2051">
        <v>136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7</v>
      </c>
      <c r="AQ2051">
        <v>0</v>
      </c>
      <c r="AR2051">
        <v>0</v>
      </c>
      <c r="AS2051">
        <v>0</v>
      </c>
      <c r="AT2051" t="s">
        <v>86</v>
      </c>
      <c r="AU2051" t="s">
        <v>86</v>
      </c>
      <c r="AV2051" t="s">
        <v>86</v>
      </c>
      <c r="AW2051" t="s">
        <v>86</v>
      </c>
      <c r="AX2051" t="s">
        <v>86</v>
      </c>
      <c r="AY2051" t="s">
        <v>86</v>
      </c>
      <c r="AZ2051" t="s">
        <v>86</v>
      </c>
      <c r="BA2051" t="s">
        <v>86</v>
      </c>
      <c r="BB2051" t="s">
        <v>86</v>
      </c>
      <c r="BC2051" t="s">
        <v>86</v>
      </c>
      <c r="BD2051" t="s">
        <v>86</v>
      </c>
      <c r="BE2051" t="s">
        <v>86</v>
      </c>
    </row>
    <row r="2052" spans="1:57" x14ac:dyDescent="0.45">
      <c r="A2052" t="s">
        <v>4378</v>
      </c>
      <c r="B2052" t="s">
        <v>77</v>
      </c>
      <c r="C2052" t="s">
        <v>4361</v>
      </c>
      <c r="D2052" t="s">
        <v>79</v>
      </c>
      <c r="E2052" s="2" t="str">
        <f t="shared" si="50"/>
        <v>FX220310560</v>
      </c>
      <c r="F2052" t="s">
        <v>80</v>
      </c>
      <c r="G2052" t="s">
        <v>80</v>
      </c>
      <c r="H2052" t="s">
        <v>81</v>
      </c>
      <c r="I2052" t="s">
        <v>4379</v>
      </c>
      <c r="J2052">
        <v>203</v>
      </c>
      <c r="K2052" t="s">
        <v>83</v>
      </c>
      <c r="L2052" t="s">
        <v>84</v>
      </c>
      <c r="M2052" t="s">
        <v>85</v>
      </c>
      <c r="N2052">
        <v>1</v>
      </c>
      <c r="O2052" s="1">
        <v>44645.416180555556</v>
      </c>
      <c r="P2052" s="1">
        <v>44645.431273148148</v>
      </c>
      <c r="Q2052">
        <v>821</v>
      </c>
      <c r="R2052">
        <v>483</v>
      </c>
      <c r="S2052" t="b">
        <v>0</v>
      </c>
      <c r="T2052" t="s">
        <v>86</v>
      </c>
      <c r="U2052" t="b">
        <v>0</v>
      </c>
      <c r="V2052" t="s">
        <v>2733</v>
      </c>
      <c r="W2052" s="1">
        <v>44645.431273148148</v>
      </c>
      <c r="X2052">
        <v>483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203</v>
      </c>
      <c r="AE2052">
        <v>184</v>
      </c>
      <c r="AF2052">
        <v>0</v>
      </c>
      <c r="AG2052">
        <v>1</v>
      </c>
      <c r="AH2052" t="s">
        <v>86</v>
      </c>
      <c r="AI2052" t="s">
        <v>86</v>
      </c>
      <c r="AJ2052" t="s">
        <v>86</v>
      </c>
      <c r="AK2052" t="s">
        <v>86</v>
      </c>
      <c r="AL2052" t="s">
        <v>86</v>
      </c>
      <c r="AM2052" t="s">
        <v>86</v>
      </c>
      <c r="AN2052" t="s">
        <v>86</v>
      </c>
      <c r="AO2052" t="s">
        <v>86</v>
      </c>
      <c r="AP2052" t="s">
        <v>86</v>
      </c>
      <c r="AQ2052" t="s">
        <v>86</v>
      </c>
      <c r="AR2052" t="s">
        <v>86</v>
      </c>
      <c r="AS2052" t="s">
        <v>86</v>
      </c>
      <c r="AT2052" t="s">
        <v>86</v>
      </c>
      <c r="AU2052" t="s">
        <v>86</v>
      </c>
      <c r="AV2052" t="s">
        <v>86</v>
      </c>
      <c r="AW2052" t="s">
        <v>86</v>
      </c>
      <c r="AX2052" t="s">
        <v>86</v>
      </c>
      <c r="AY2052" t="s">
        <v>86</v>
      </c>
      <c r="AZ2052" t="s">
        <v>86</v>
      </c>
      <c r="BA2052" t="s">
        <v>86</v>
      </c>
      <c r="BB2052" t="s">
        <v>86</v>
      </c>
      <c r="BC2052" t="s">
        <v>86</v>
      </c>
      <c r="BD2052" t="s">
        <v>86</v>
      </c>
      <c r="BE2052" t="s">
        <v>86</v>
      </c>
    </row>
    <row r="2053" spans="1:57" x14ac:dyDescent="0.45">
      <c r="A2053" t="s">
        <v>4380</v>
      </c>
      <c r="B2053" t="s">
        <v>77</v>
      </c>
      <c r="C2053" t="s">
        <v>374</v>
      </c>
      <c r="D2053" t="s">
        <v>79</v>
      </c>
      <c r="E2053" s="2" t="str">
        <f>HYPERLINK("capsilon://?command=openfolder&amp;siteaddress=FAM.docvelocity-na8.net&amp;folderid=FX1FCB1874-35EA-A69F-FDB6-DE8AF045DED8","FX220211554")</f>
        <v>FX220211554</v>
      </c>
      <c r="F2053" t="s">
        <v>80</v>
      </c>
      <c r="G2053" t="s">
        <v>80</v>
      </c>
      <c r="H2053" t="s">
        <v>81</v>
      </c>
      <c r="I2053" t="s">
        <v>4381</v>
      </c>
      <c r="J2053">
        <v>52</v>
      </c>
      <c r="K2053" t="s">
        <v>83</v>
      </c>
      <c r="L2053" t="s">
        <v>84</v>
      </c>
      <c r="M2053" t="s">
        <v>85</v>
      </c>
      <c r="N2053">
        <v>2</v>
      </c>
      <c r="O2053" s="1">
        <v>44645.421087962961</v>
      </c>
      <c r="P2053" s="1">
        <v>44645.44568287037</v>
      </c>
      <c r="Q2053">
        <v>1271</v>
      </c>
      <c r="R2053">
        <v>854</v>
      </c>
      <c r="S2053" t="b">
        <v>0</v>
      </c>
      <c r="T2053" t="s">
        <v>86</v>
      </c>
      <c r="U2053" t="b">
        <v>0</v>
      </c>
      <c r="V2053" t="s">
        <v>2011</v>
      </c>
      <c r="W2053" s="1">
        <v>44645.431250000001</v>
      </c>
      <c r="X2053">
        <v>451</v>
      </c>
      <c r="Y2053">
        <v>54</v>
      </c>
      <c r="Z2053">
        <v>0</v>
      </c>
      <c r="AA2053">
        <v>54</v>
      </c>
      <c r="AB2053">
        <v>0</v>
      </c>
      <c r="AC2053">
        <v>19</v>
      </c>
      <c r="AD2053">
        <v>-2</v>
      </c>
      <c r="AE2053">
        <v>0</v>
      </c>
      <c r="AF2053">
        <v>0</v>
      </c>
      <c r="AG2053">
        <v>0</v>
      </c>
      <c r="AH2053" t="s">
        <v>200</v>
      </c>
      <c r="AI2053" s="1">
        <v>44645.44568287037</v>
      </c>
      <c r="AJ2053">
        <v>403</v>
      </c>
      <c r="AK2053">
        <v>1</v>
      </c>
      <c r="AL2053">
        <v>0</v>
      </c>
      <c r="AM2053">
        <v>1</v>
      </c>
      <c r="AN2053">
        <v>0</v>
      </c>
      <c r="AO2053">
        <v>1</v>
      </c>
      <c r="AP2053">
        <v>-3</v>
      </c>
      <c r="AQ2053">
        <v>0</v>
      </c>
      <c r="AR2053">
        <v>0</v>
      </c>
      <c r="AS2053">
        <v>0</v>
      </c>
      <c r="AT2053" t="s">
        <v>86</v>
      </c>
      <c r="AU2053" t="s">
        <v>86</v>
      </c>
      <c r="AV2053" t="s">
        <v>86</v>
      </c>
      <c r="AW2053" t="s">
        <v>86</v>
      </c>
      <c r="AX2053" t="s">
        <v>86</v>
      </c>
      <c r="AY2053" t="s">
        <v>86</v>
      </c>
      <c r="AZ2053" t="s">
        <v>86</v>
      </c>
      <c r="BA2053" t="s">
        <v>86</v>
      </c>
      <c r="BB2053" t="s">
        <v>86</v>
      </c>
      <c r="BC2053" t="s">
        <v>86</v>
      </c>
      <c r="BD2053" t="s">
        <v>86</v>
      </c>
      <c r="BE2053" t="s">
        <v>86</v>
      </c>
    </row>
    <row r="2054" spans="1:57" x14ac:dyDescent="0.45">
      <c r="A2054" t="s">
        <v>4382</v>
      </c>
      <c r="B2054" t="s">
        <v>77</v>
      </c>
      <c r="C2054" t="s">
        <v>4361</v>
      </c>
      <c r="D2054" t="s">
        <v>79</v>
      </c>
      <c r="E2054" s="2" t="str">
        <f>HYPERLINK("capsilon://?command=openfolder&amp;siteaddress=FAM.docvelocity-na8.net&amp;folderid=FXE0C91E96-FA96-7417-94CE-E38D51A0D8AD","FX220310560")</f>
        <v>FX220310560</v>
      </c>
      <c r="F2054" t="s">
        <v>80</v>
      </c>
      <c r="G2054" t="s">
        <v>80</v>
      </c>
      <c r="H2054" t="s">
        <v>81</v>
      </c>
      <c r="I2054" t="s">
        <v>4379</v>
      </c>
      <c r="J2054">
        <v>0</v>
      </c>
      <c r="K2054" t="s">
        <v>83</v>
      </c>
      <c r="L2054" t="s">
        <v>84</v>
      </c>
      <c r="M2054" t="s">
        <v>85</v>
      </c>
      <c r="N2054">
        <v>2</v>
      </c>
      <c r="O2054" s="1">
        <v>44645.43172453704</v>
      </c>
      <c r="P2054" s="1">
        <v>44645.450960648152</v>
      </c>
      <c r="Q2054">
        <v>127</v>
      </c>
      <c r="R2054">
        <v>1535</v>
      </c>
      <c r="S2054" t="b">
        <v>0</v>
      </c>
      <c r="T2054" t="s">
        <v>86</v>
      </c>
      <c r="U2054" t="b">
        <v>1</v>
      </c>
      <c r="V2054" t="s">
        <v>2996</v>
      </c>
      <c r="W2054" s="1">
        <v>44645.444328703707</v>
      </c>
      <c r="X2054">
        <v>1052</v>
      </c>
      <c r="Y2054">
        <v>52</v>
      </c>
      <c r="Z2054">
        <v>0</v>
      </c>
      <c r="AA2054">
        <v>52</v>
      </c>
      <c r="AB2054">
        <v>0</v>
      </c>
      <c r="AC2054">
        <v>49</v>
      </c>
      <c r="AD2054">
        <v>-52</v>
      </c>
      <c r="AE2054">
        <v>0</v>
      </c>
      <c r="AF2054">
        <v>0</v>
      </c>
      <c r="AG2054">
        <v>0</v>
      </c>
      <c r="AH2054" t="s">
        <v>551</v>
      </c>
      <c r="AI2054" s="1">
        <v>44645.450960648152</v>
      </c>
      <c r="AJ2054">
        <v>473</v>
      </c>
      <c r="AK2054">
        <v>5</v>
      </c>
      <c r="AL2054">
        <v>0</v>
      </c>
      <c r="AM2054">
        <v>5</v>
      </c>
      <c r="AN2054">
        <v>0</v>
      </c>
      <c r="AO2054">
        <v>5</v>
      </c>
      <c r="AP2054">
        <v>-57</v>
      </c>
      <c r="AQ2054">
        <v>0</v>
      </c>
      <c r="AR2054">
        <v>0</v>
      </c>
      <c r="AS2054">
        <v>0</v>
      </c>
      <c r="AT2054" t="s">
        <v>86</v>
      </c>
      <c r="AU2054" t="s">
        <v>86</v>
      </c>
      <c r="AV2054" t="s">
        <v>86</v>
      </c>
      <c r="AW2054" t="s">
        <v>86</v>
      </c>
      <c r="AX2054" t="s">
        <v>86</v>
      </c>
      <c r="AY2054" t="s">
        <v>86</v>
      </c>
      <c r="AZ2054" t="s">
        <v>86</v>
      </c>
      <c r="BA2054" t="s">
        <v>86</v>
      </c>
      <c r="BB2054" t="s">
        <v>86</v>
      </c>
      <c r="BC2054" t="s">
        <v>86</v>
      </c>
      <c r="BD2054" t="s">
        <v>86</v>
      </c>
      <c r="BE2054" t="s">
        <v>86</v>
      </c>
    </row>
    <row r="2055" spans="1:57" x14ac:dyDescent="0.45">
      <c r="A2055" t="s">
        <v>4383</v>
      </c>
      <c r="B2055" t="s">
        <v>77</v>
      </c>
      <c r="C2055" t="s">
        <v>4102</v>
      </c>
      <c r="D2055" t="s">
        <v>79</v>
      </c>
      <c r="E2055" s="2" t="str">
        <f>HYPERLINK("capsilon://?command=openfolder&amp;siteaddress=FAM.docvelocity-na8.net&amp;folderid=FXCD18A67B-8D65-52EA-4705-CB4B3C7BEBA0","FX22039799")</f>
        <v>FX22039799</v>
      </c>
      <c r="F2055" t="s">
        <v>80</v>
      </c>
      <c r="G2055" t="s">
        <v>80</v>
      </c>
      <c r="H2055" t="s">
        <v>81</v>
      </c>
      <c r="I2055" t="s">
        <v>4384</v>
      </c>
      <c r="J2055">
        <v>28</v>
      </c>
      <c r="K2055" t="s">
        <v>83</v>
      </c>
      <c r="L2055" t="s">
        <v>84</v>
      </c>
      <c r="M2055" t="s">
        <v>85</v>
      </c>
      <c r="N2055">
        <v>2</v>
      </c>
      <c r="O2055" s="1">
        <v>44645.447835648149</v>
      </c>
      <c r="P2055" s="1">
        <v>44645.471782407411</v>
      </c>
      <c r="Q2055">
        <v>1439</v>
      </c>
      <c r="R2055">
        <v>630</v>
      </c>
      <c r="S2055" t="b">
        <v>0</v>
      </c>
      <c r="T2055" t="s">
        <v>86</v>
      </c>
      <c r="U2055" t="b">
        <v>0</v>
      </c>
      <c r="V2055" t="s">
        <v>2733</v>
      </c>
      <c r="W2055" s="1">
        <v>44645.45417824074</v>
      </c>
      <c r="X2055">
        <v>204</v>
      </c>
      <c r="Y2055">
        <v>21</v>
      </c>
      <c r="Z2055">
        <v>0</v>
      </c>
      <c r="AA2055">
        <v>21</v>
      </c>
      <c r="AB2055">
        <v>0</v>
      </c>
      <c r="AC2055">
        <v>0</v>
      </c>
      <c r="AD2055">
        <v>7</v>
      </c>
      <c r="AE2055">
        <v>0</v>
      </c>
      <c r="AF2055">
        <v>0</v>
      </c>
      <c r="AG2055">
        <v>0</v>
      </c>
      <c r="AH2055" t="s">
        <v>200</v>
      </c>
      <c r="AI2055" s="1">
        <v>44645.471782407411</v>
      </c>
      <c r="AJ2055">
        <v>406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7</v>
      </c>
      <c r="AQ2055">
        <v>21</v>
      </c>
      <c r="AR2055">
        <v>0</v>
      </c>
      <c r="AS2055">
        <v>2</v>
      </c>
      <c r="AT2055" t="s">
        <v>86</v>
      </c>
      <c r="AU2055" t="s">
        <v>86</v>
      </c>
      <c r="AV2055" t="s">
        <v>86</v>
      </c>
      <c r="AW2055" t="s">
        <v>86</v>
      </c>
      <c r="AX2055" t="s">
        <v>86</v>
      </c>
      <c r="AY2055" t="s">
        <v>86</v>
      </c>
      <c r="AZ2055" t="s">
        <v>86</v>
      </c>
      <c r="BA2055" t="s">
        <v>86</v>
      </c>
      <c r="BB2055" t="s">
        <v>86</v>
      </c>
      <c r="BC2055" t="s">
        <v>86</v>
      </c>
      <c r="BD2055" t="s">
        <v>86</v>
      </c>
      <c r="BE2055" t="s">
        <v>86</v>
      </c>
    </row>
    <row r="2056" spans="1:57" x14ac:dyDescent="0.45">
      <c r="A2056" t="s">
        <v>4385</v>
      </c>
      <c r="B2056" t="s">
        <v>77</v>
      </c>
      <c r="C2056" t="s">
        <v>4102</v>
      </c>
      <c r="D2056" t="s">
        <v>79</v>
      </c>
      <c r="E2056" s="2" t="str">
        <f>HYPERLINK("capsilon://?command=openfolder&amp;siteaddress=FAM.docvelocity-na8.net&amp;folderid=FXCD18A67B-8D65-52EA-4705-CB4B3C7BEBA0","FX22039799")</f>
        <v>FX22039799</v>
      </c>
      <c r="F2056" t="s">
        <v>80</v>
      </c>
      <c r="G2056" t="s">
        <v>80</v>
      </c>
      <c r="H2056" t="s">
        <v>81</v>
      </c>
      <c r="I2056" t="s">
        <v>4386</v>
      </c>
      <c r="J2056">
        <v>58</v>
      </c>
      <c r="K2056" t="s">
        <v>83</v>
      </c>
      <c r="L2056" t="s">
        <v>84</v>
      </c>
      <c r="M2056" t="s">
        <v>85</v>
      </c>
      <c r="N2056">
        <v>2</v>
      </c>
      <c r="O2056" s="1">
        <v>44645.448263888888</v>
      </c>
      <c r="P2056" s="1">
        <v>44645.497372685182</v>
      </c>
      <c r="Q2056">
        <v>3028</v>
      </c>
      <c r="R2056">
        <v>1215</v>
      </c>
      <c r="S2056" t="b">
        <v>0</v>
      </c>
      <c r="T2056" t="s">
        <v>86</v>
      </c>
      <c r="U2056" t="b">
        <v>0</v>
      </c>
      <c r="V2056" t="s">
        <v>2993</v>
      </c>
      <c r="W2056" s="1">
        <v>44645.461527777778</v>
      </c>
      <c r="X2056">
        <v>765</v>
      </c>
      <c r="Y2056">
        <v>68</v>
      </c>
      <c r="Z2056">
        <v>0</v>
      </c>
      <c r="AA2056">
        <v>68</v>
      </c>
      <c r="AB2056">
        <v>0</v>
      </c>
      <c r="AC2056">
        <v>38</v>
      </c>
      <c r="AD2056">
        <v>-10</v>
      </c>
      <c r="AE2056">
        <v>0</v>
      </c>
      <c r="AF2056">
        <v>0</v>
      </c>
      <c r="AG2056">
        <v>0</v>
      </c>
      <c r="AH2056" t="s">
        <v>207</v>
      </c>
      <c r="AI2056" s="1">
        <v>44645.497372685182</v>
      </c>
      <c r="AJ2056">
        <v>438</v>
      </c>
      <c r="AK2056">
        <v>2</v>
      </c>
      <c r="AL2056">
        <v>0</v>
      </c>
      <c r="AM2056">
        <v>2</v>
      </c>
      <c r="AN2056">
        <v>0</v>
      </c>
      <c r="AO2056">
        <v>2</v>
      </c>
      <c r="AP2056">
        <v>-12</v>
      </c>
      <c r="AQ2056">
        <v>0</v>
      </c>
      <c r="AR2056">
        <v>0</v>
      </c>
      <c r="AS2056">
        <v>0</v>
      </c>
      <c r="AT2056" t="s">
        <v>86</v>
      </c>
      <c r="AU2056" t="s">
        <v>86</v>
      </c>
      <c r="AV2056" t="s">
        <v>86</v>
      </c>
      <c r="AW2056" t="s">
        <v>86</v>
      </c>
      <c r="AX2056" t="s">
        <v>86</v>
      </c>
      <c r="AY2056" t="s">
        <v>86</v>
      </c>
      <c r="AZ2056" t="s">
        <v>86</v>
      </c>
      <c r="BA2056" t="s">
        <v>86</v>
      </c>
      <c r="BB2056" t="s">
        <v>86</v>
      </c>
      <c r="BC2056" t="s">
        <v>86</v>
      </c>
      <c r="BD2056" t="s">
        <v>86</v>
      </c>
      <c r="BE2056" t="s">
        <v>86</v>
      </c>
    </row>
    <row r="2057" spans="1:57" x14ac:dyDescent="0.45">
      <c r="A2057" t="s">
        <v>4387</v>
      </c>
      <c r="B2057" t="s">
        <v>77</v>
      </c>
      <c r="C2057" t="s">
        <v>4102</v>
      </c>
      <c r="D2057" t="s">
        <v>79</v>
      </c>
      <c r="E2057" s="2" t="str">
        <f>HYPERLINK("capsilon://?command=openfolder&amp;siteaddress=FAM.docvelocity-na8.net&amp;folderid=FXCD18A67B-8D65-52EA-4705-CB4B3C7BEBA0","FX22039799")</f>
        <v>FX22039799</v>
      </c>
      <c r="F2057" t="s">
        <v>80</v>
      </c>
      <c r="G2057" t="s">
        <v>80</v>
      </c>
      <c r="H2057" t="s">
        <v>81</v>
      </c>
      <c r="I2057" t="s">
        <v>4388</v>
      </c>
      <c r="J2057">
        <v>68</v>
      </c>
      <c r="K2057" t="s">
        <v>83</v>
      </c>
      <c r="L2057" t="s">
        <v>84</v>
      </c>
      <c r="M2057" t="s">
        <v>85</v>
      </c>
      <c r="N2057">
        <v>2</v>
      </c>
      <c r="O2057" s="1">
        <v>44645.448344907411</v>
      </c>
      <c r="P2057" s="1">
        <v>44645.504050925927</v>
      </c>
      <c r="Q2057">
        <v>3669</v>
      </c>
      <c r="R2057">
        <v>1144</v>
      </c>
      <c r="S2057" t="b">
        <v>0</v>
      </c>
      <c r="T2057" t="s">
        <v>86</v>
      </c>
      <c r="U2057" t="b">
        <v>0</v>
      </c>
      <c r="V2057" t="s">
        <v>2996</v>
      </c>
      <c r="W2057" s="1">
        <v>44645.461273148147</v>
      </c>
      <c r="X2057">
        <v>655</v>
      </c>
      <c r="Y2057">
        <v>73</v>
      </c>
      <c r="Z2057">
        <v>0</v>
      </c>
      <c r="AA2057">
        <v>73</v>
      </c>
      <c r="AB2057">
        <v>0</v>
      </c>
      <c r="AC2057">
        <v>18</v>
      </c>
      <c r="AD2057">
        <v>-5</v>
      </c>
      <c r="AE2057">
        <v>0</v>
      </c>
      <c r="AF2057">
        <v>0</v>
      </c>
      <c r="AG2057">
        <v>0</v>
      </c>
      <c r="AH2057" t="s">
        <v>139</v>
      </c>
      <c r="AI2057" s="1">
        <v>44645.504050925927</v>
      </c>
      <c r="AJ2057">
        <v>462</v>
      </c>
      <c r="AK2057">
        <v>2</v>
      </c>
      <c r="AL2057">
        <v>0</v>
      </c>
      <c r="AM2057">
        <v>2</v>
      </c>
      <c r="AN2057">
        <v>0</v>
      </c>
      <c r="AO2057">
        <v>1</v>
      </c>
      <c r="AP2057">
        <v>-7</v>
      </c>
      <c r="AQ2057">
        <v>0</v>
      </c>
      <c r="AR2057">
        <v>0</v>
      </c>
      <c r="AS2057">
        <v>0</v>
      </c>
      <c r="AT2057" t="s">
        <v>86</v>
      </c>
      <c r="AU2057" t="s">
        <v>86</v>
      </c>
      <c r="AV2057" t="s">
        <v>86</v>
      </c>
      <c r="AW2057" t="s">
        <v>86</v>
      </c>
      <c r="AX2057" t="s">
        <v>86</v>
      </c>
      <c r="AY2057" t="s">
        <v>86</v>
      </c>
      <c r="AZ2057" t="s">
        <v>86</v>
      </c>
      <c r="BA2057" t="s">
        <v>86</v>
      </c>
      <c r="BB2057" t="s">
        <v>86</v>
      </c>
      <c r="BC2057" t="s">
        <v>86</v>
      </c>
      <c r="BD2057" t="s">
        <v>86</v>
      </c>
      <c r="BE2057" t="s">
        <v>86</v>
      </c>
    </row>
    <row r="2058" spans="1:57" x14ac:dyDescent="0.45">
      <c r="A2058" t="s">
        <v>4389</v>
      </c>
      <c r="B2058" t="s">
        <v>77</v>
      </c>
      <c r="C2058" t="s">
        <v>4268</v>
      </c>
      <c r="D2058" t="s">
        <v>79</v>
      </c>
      <c r="E2058" s="2" t="str">
        <f>HYPERLINK("capsilon://?command=openfolder&amp;siteaddress=FAM.docvelocity-na8.net&amp;folderid=FXDB123990-398F-ECB3-24F8-E9CF2F26151B","FX220310681")</f>
        <v>FX220310681</v>
      </c>
      <c r="F2058" t="s">
        <v>80</v>
      </c>
      <c r="G2058" t="s">
        <v>80</v>
      </c>
      <c r="H2058" t="s">
        <v>81</v>
      </c>
      <c r="I2058" t="s">
        <v>4390</v>
      </c>
      <c r="J2058">
        <v>28</v>
      </c>
      <c r="K2058" t="s">
        <v>83</v>
      </c>
      <c r="L2058" t="s">
        <v>84</v>
      </c>
      <c r="M2058" t="s">
        <v>85</v>
      </c>
      <c r="N2058">
        <v>2</v>
      </c>
      <c r="O2058" s="1">
        <v>44645.449837962966</v>
      </c>
      <c r="P2058" s="1">
        <v>44645.506666666668</v>
      </c>
      <c r="Q2058">
        <v>3628</v>
      </c>
      <c r="R2058">
        <v>1282</v>
      </c>
      <c r="S2058" t="b">
        <v>0</v>
      </c>
      <c r="T2058" t="s">
        <v>86</v>
      </c>
      <c r="U2058" t="b">
        <v>0</v>
      </c>
      <c r="V2058" t="s">
        <v>2733</v>
      </c>
      <c r="W2058" s="1">
        <v>44645.462569444448</v>
      </c>
      <c r="X2058">
        <v>725</v>
      </c>
      <c r="Y2058">
        <v>21</v>
      </c>
      <c r="Z2058">
        <v>0</v>
      </c>
      <c r="AA2058">
        <v>21</v>
      </c>
      <c r="AB2058">
        <v>0</v>
      </c>
      <c r="AC2058">
        <v>6</v>
      </c>
      <c r="AD2058">
        <v>7</v>
      </c>
      <c r="AE2058">
        <v>0</v>
      </c>
      <c r="AF2058">
        <v>0</v>
      </c>
      <c r="AG2058">
        <v>0</v>
      </c>
      <c r="AH2058" t="s">
        <v>207</v>
      </c>
      <c r="AI2058" s="1">
        <v>44645.506666666668</v>
      </c>
      <c r="AJ2058">
        <v>557</v>
      </c>
      <c r="AK2058">
        <v>4</v>
      </c>
      <c r="AL2058">
        <v>0</v>
      </c>
      <c r="AM2058">
        <v>4</v>
      </c>
      <c r="AN2058">
        <v>0</v>
      </c>
      <c r="AO2058">
        <v>4</v>
      </c>
      <c r="AP2058">
        <v>3</v>
      </c>
      <c r="AQ2058">
        <v>0</v>
      </c>
      <c r="AR2058">
        <v>0</v>
      </c>
      <c r="AS2058">
        <v>0</v>
      </c>
      <c r="AT2058" t="s">
        <v>86</v>
      </c>
      <c r="AU2058" t="s">
        <v>86</v>
      </c>
      <c r="AV2058" t="s">
        <v>86</v>
      </c>
      <c r="AW2058" t="s">
        <v>86</v>
      </c>
      <c r="AX2058" t="s">
        <v>86</v>
      </c>
      <c r="AY2058" t="s">
        <v>86</v>
      </c>
      <c r="AZ2058" t="s">
        <v>86</v>
      </c>
      <c r="BA2058" t="s">
        <v>86</v>
      </c>
      <c r="BB2058" t="s">
        <v>86</v>
      </c>
      <c r="BC2058" t="s">
        <v>86</v>
      </c>
      <c r="BD2058" t="s">
        <v>86</v>
      </c>
      <c r="BE2058" t="s">
        <v>86</v>
      </c>
    </row>
    <row r="2059" spans="1:57" x14ac:dyDescent="0.45">
      <c r="A2059" t="s">
        <v>4391</v>
      </c>
      <c r="B2059" t="s">
        <v>77</v>
      </c>
      <c r="C2059" t="s">
        <v>1177</v>
      </c>
      <c r="D2059" t="s">
        <v>79</v>
      </c>
      <c r="E2059" s="2" t="str">
        <f>HYPERLINK("capsilon://?command=openfolder&amp;siteaddress=FAM.docvelocity-na8.net&amp;folderid=FX870D95C1-825C-096E-A545-F9B6CF670034","FX22033248")</f>
        <v>FX22033248</v>
      </c>
      <c r="F2059" t="s">
        <v>80</v>
      </c>
      <c r="G2059" t="s">
        <v>80</v>
      </c>
      <c r="H2059" t="s">
        <v>81</v>
      </c>
      <c r="I2059" t="s">
        <v>4392</v>
      </c>
      <c r="J2059">
        <v>0</v>
      </c>
      <c r="K2059" t="s">
        <v>83</v>
      </c>
      <c r="L2059" t="s">
        <v>84</v>
      </c>
      <c r="M2059" t="s">
        <v>85</v>
      </c>
      <c r="N2059">
        <v>2</v>
      </c>
      <c r="O2059" s="1">
        <v>44645.454513888886</v>
      </c>
      <c r="P2059" s="1">
        <v>44645.501967592594</v>
      </c>
      <c r="Q2059">
        <v>3881</v>
      </c>
      <c r="R2059">
        <v>219</v>
      </c>
      <c r="S2059" t="b">
        <v>0</v>
      </c>
      <c r="T2059" t="s">
        <v>86</v>
      </c>
      <c r="U2059" t="b">
        <v>0</v>
      </c>
      <c r="V2059" t="s">
        <v>2996</v>
      </c>
      <c r="W2059" s="1">
        <v>44645.463541666664</v>
      </c>
      <c r="X2059">
        <v>195</v>
      </c>
      <c r="Y2059">
        <v>0</v>
      </c>
      <c r="Z2059">
        <v>0</v>
      </c>
      <c r="AA2059">
        <v>0</v>
      </c>
      <c r="AB2059">
        <v>37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 t="s">
        <v>122</v>
      </c>
      <c r="AI2059" s="1">
        <v>44645.501967592594</v>
      </c>
      <c r="AJ2059">
        <v>24</v>
      </c>
      <c r="AK2059">
        <v>0</v>
      </c>
      <c r="AL2059">
        <v>0</v>
      </c>
      <c r="AM2059">
        <v>0</v>
      </c>
      <c r="AN2059">
        <v>37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 t="s">
        <v>86</v>
      </c>
      <c r="AU2059" t="s">
        <v>86</v>
      </c>
      <c r="AV2059" t="s">
        <v>86</v>
      </c>
      <c r="AW2059" t="s">
        <v>86</v>
      </c>
      <c r="AX2059" t="s">
        <v>86</v>
      </c>
      <c r="AY2059" t="s">
        <v>86</v>
      </c>
      <c r="AZ2059" t="s">
        <v>86</v>
      </c>
      <c r="BA2059" t="s">
        <v>86</v>
      </c>
      <c r="BB2059" t="s">
        <v>86</v>
      </c>
      <c r="BC2059" t="s">
        <v>86</v>
      </c>
      <c r="BD2059" t="s">
        <v>86</v>
      </c>
      <c r="BE2059" t="s">
        <v>86</v>
      </c>
    </row>
    <row r="2060" spans="1:57" x14ac:dyDescent="0.45">
      <c r="A2060" t="s">
        <v>4393</v>
      </c>
      <c r="B2060" t="s">
        <v>77</v>
      </c>
      <c r="C2060" t="s">
        <v>2454</v>
      </c>
      <c r="D2060" t="s">
        <v>79</v>
      </c>
      <c r="E2060" s="2" t="str">
        <f>HYPERLINK("capsilon://?command=openfolder&amp;siteaddress=FAM.docvelocity-na8.net&amp;folderid=FX960782CD-2714-F6AA-57F6-AA7388611683","FX220210286")</f>
        <v>FX220210286</v>
      </c>
      <c r="F2060" t="s">
        <v>80</v>
      </c>
      <c r="G2060" t="s">
        <v>80</v>
      </c>
      <c r="H2060" t="s">
        <v>81</v>
      </c>
      <c r="I2060" t="s">
        <v>4394</v>
      </c>
      <c r="J2060">
        <v>0</v>
      </c>
      <c r="K2060" t="s">
        <v>83</v>
      </c>
      <c r="L2060" t="s">
        <v>84</v>
      </c>
      <c r="M2060" t="s">
        <v>85</v>
      </c>
      <c r="N2060">
        <v>1</v>
      </c>
      <c r="O2060" s="1">
        <v>44622.677222222221</v>
      </c>
      <c r="P2060" s="1">
        <v>44622.701168981483</v>
      </c>
      <c r="Q2060">
        <v>1872</v>
      </c>
      <c r="R2060">
        <v>197</v>
      </c>
      <c r="S2060" t="b">
        <v>0</v>
      </c>
      <c r="T2060" t="s">
        <v>86</v>
      </c>
      <c r="U2060" t="b">
        <v>0</v>
      </c>
      <c r="V2060" t="s">
        <v>202</v>
      </c>
      <c r="W2060" s="1">
        <v>44622.701168981483</v>
      </c>
      <c r="X2060">
        <v>103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37</v>
      </c>
      <c r="AF2060">
        <v>0</v>
      </c>
      <c r="AG2060">
        <v>3</v>
      </c>
      <c r="AH2060" t="s">
        <v>86</v>
      </c>
      <c r="AI2060" t="s">
        <v>86</v>
      </c>
      <c r="AJ2060" t="s">
        <v>86</v>
      </c>
      <c r="AK2060" t="s">
        <v>86</v>
      </c>
      <c r="AL2060" t="s">
        <v>86</v>
      </c>
      <c r="AM2060" t="s">
        <v>86</v>
      </c>
      <c r="AN2060" t="s">
        <v>86</v>
      </c>
      <c r="AO2060" t="s">
        <v>86</v>
      </c>
      <c r="AP2060" t="s">
        <v>86</v>
      </c>
      <c r="AQ2060" t="s">
        <v>86</v>
      </c>
      <c r="AR2060" t="s">
        <v>86</v>
      </c>
      <c r="AS2060" t="s">
        <v>86</v>
      </c>
      <c r="AT2060" t="s">
        <v>86</v>
      </c>
      <c r="AU2060" t="s">
        <v>86</v>
      </c>
      <c r="AV2060" t="s">
        <v>86</v>
      </c>
      <c r="AW2060" t="s">
        <v>86</v>
      </c>
      <c r="AX2060" t="s">
        <v>86</v>
      </c>
      <c r="AY2060" t="s">
        <v>86</v>
      </c>
      <c r="AZ2060" t="s">
        <v>86</v>
      </c>
      <c r="BA2060" t="s">
        <v>86</v>
      </c>
      <c r="BB2060" t="s">
        <v>86</v>
      </c>
      <c r="BC2060" t="s">
        <v>86</v>
      </c>
      <c r="BD2060" t="s">
        <v>86</v>
      </c>
      <c r="BE2060" t="s">
        <v>86</v>
      </c>
    </row>
    <row r="2061" spans="1:57" x14ac:dyDescent="0.45">
      <c r="A2061" t="s">
        <v>4395</v>
      </c>
      <c r="B2061" t="s">
        <v>77</v>
      </c>
      <c r="C2061" t="s">
        <v>4102</v>
      </c>
      <c r="D2061" t="s">
        <v>79</v>
      </c>
      <c r="E2061" s="2" t="str">
        <f>HYPERLINK("capsilon://?command=openfolder&amp;siteaddress=FAM.docvelocity-na8.net&amp;folderid=FXCD18A67B-8D65-52EA-4705-CB4B3C7BEBA0","FX22039799")</f>
        <v>FX22039799</v>
      </c>
      <c r="F2061" t="s">
        <v>80</v>
      </c>
      <c r="G2061" t="s">
        <v>80</v>
      </c>
      <c r="H2061" t="s">
        <v>81</v>
      </c>
      <c r="I2061" t="s">
        <v>4384</v>
      </c>
      <c r="J2061">
        <v>56</v>
      </c>
      <c r="K2061" t="s">
        <v>83</v>
      </c>
      <c r="L2061" t="s">
        <v>84</v>
      </c>
      <c r="M2061" t="s">
        <v>85</v>
      </c>
      <c r="N2061">
        <v>2</v>
      </c>
      <c r="O2061" s="1">
        <v>44645.472430555557</v>
      </c>
      <c r="P2061" s="1">
        <v>44645.498553240737</v>
      </c>
      <c r="Q2061">
        <v>946</v>
      </c>
      <c r="R2061">
        <v>1311</v>
      </c>
      <c r="S2061" t="b">
        <v>0</v>
      </c>
      <c r="T2061" t="s">
        <v>86</v>
      </c>
      <c r="U2061" t="b">
        <v>1</v>
      </c>
      <c r="V2061" t="s">
        <v>2108</v>
      </c>
      <c r="W2061" s="1">
        <v>44645.484386574077</v>
      </c>
      <c r="X2061">
        <v>716</v>
      </c>
      <c r="Y2061">
        <v>42</v>
      </c>
      <c r="Z2061">
        <v>0</v>
      </c>
      <c r="AA2061">
        <v>42</v>
      </c>
      <c r="AB2061">
        <v>0</v>
      </c>
      <c r="AC2061">
        <v>18</v>
      </c>
      <c r="AD2061">
        <v>14</v>
      </c>
      <c r="AE2061">
        <v>0</v>
      </c>
      <c r="AF2061">
        <v>0</v>
      </c>
      <c r="AG2061">
        <v>0</v>
      </c>
      <c r="AH2061" t="s">
        <v>139</v>
      </c>
      <c r="AI2061" s="1">
        <v>44645.498553240737</v>
      </c>
      <c r="AJ2061">
        <v>278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14</v>
      </c>
      <c r="AQ2061">
        <v>0</v>
      </c>
      <c r="AR2061">
        <v>0</v>
      </c>
      <c r="AS2061">
        <v>0</v>
      </c>
      <c r="AT2061" t="s">
        <v>86</v>
      </c>
      <c r="AU2061" t="s">
        <v>86</v>
      </c>
      <c r="AV2061" t="s">
        <v>86</v>
      </c>
      <c r="AW2061" t="s">
        <v>86</v>
      </c>
      <c r="AX2061" t="s">
        <v>86</v>
      </c>
      <c r="AY2061" t="s">
        <v>86</v>
      </c>
      <c r="AZ2061" t="s">
        <v>86</v>
      </c>
      <c r="BA2061" t="s">
        <v>86</v>
      </c>
      <c r="BB2061" t="s">
        <v>86</v>
      </c>
      <c r="BC2061" t="s">
        <v>86</v>
      </c>
      <c r="BD2061" t="s">
        <v>86</v>
      </c>
      <c r="BE2061" t="s">
        <v>86</v>
      </c>
    </row>
    <row r="2062" spans="1:57" x14ac:dyDescent="0.45">
      <c r="A2062" t="s">
        <v>4396</v>
      </c>
      <c r="B2062" t="s">
        <v>77</v>
      </c>
      <c r="C2062" t="s">
        <v>4397</v>
      </c>
      <c r="D2062" t="s">
        <v>79</v>
      </c>
      <c r="E2062" s="2" t="str">
        <f>HYPERLINK("capsilon://?command=openfolder&amp;siteaddress=FAM.docvelocity-na8.net&amp;folderid=FXFE27972F-36DE-F540-8D0B-549767DDE545","FX220311438")</f>
        <v>FX220311438</v>
      </c>
      <c r="F2062" t="s">
        <v>80</v>
      </c>
      <c r="G2062" t="s">
        <v>80</v>
      </c>
      <c r="H2062" t="s">
        <v>81</v>
      </c>
      <c r="I2062" t="s">
        <v>4398</v>
      </c>
      <c r="J2062">
        <v>28</v>
      </c>
      <c r="K2062" t="s">
        <v>83</v>
      </c>
      <c r="L2062" t="s">
        <v>84</v>
      </c>
      <c r="M2062" t="s">
        <v>85</v>
      </c>
      <c r="N2062">
        <v>2</v>
      </c>
      <c r="O2062" s="1">
        <v>44645.473599537036</v>
      </c>
      <c r="P2062" s="1">
        <v>44645.508518518516</v>
      </c>
      <c r="Q2062">
        <v>2456</v>
      </c>
      <c r="R2062">
        <v>561</v>
      </c>
      <c r="S2062" t="b">
        <v>0</v>
      </c>
      <c r="T2062" t="s">
        <v>86</v>
      </c>
      <c r="U2062" t="b">
        <v>0</v>
      </c>
      <c r="V2062" t="s">
        <v>1797</v>
      </c>
      <c r="W2062" s="1">
        <v>44645.478993055556</v>
      </c>
      <c r="X2062">
        <v>157</v>
      </c>
      <c r="Y2062">
        <v>21</v>
      </c>
      <c r="Z2062">
        <v>0</v>
      </c>
      <c r="AA2062">
        <v>21</v>
      </c>
      <c r="AB2062">
        <v>0</v>
      </c>
      <c r="AC2062">
        <v>0</v>
      </c>
      <c r="AD2062">
        <v>7</v>
      </c>
      <c r="AE2062">
        <v>0</v>
      </c>
      <c r="AF2062">
        <v>0</v>
      </c>
      <c r="AG2062">
        <v>0</v>
      </c>
      <c r="AH2062" t="s">
        <v>139</v>
      </c>
      <c r="AI2062" s="1">
        <v>44645.508518518516</v>
      </c>
      <c r="AJ2062">
        <v>384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7</v>
      </c>
      <c r="AQ2062">
        <v>0</v>
      </c>
      <c r="AR2062">
        <v>0</v>
      </c>
      <c r="AS2062">
        <v>0</v>
      </c>
      <c r="AT2062" t="s">
        <v>86</v>
      </c>
      <c r="AU2062" t="s">
        <v>86</v>
      </c>
      <c r="AV2062" t="s">
        <v>86</v>
      </c>
      <c r="AW2062" t="s">
        <v>86</v>
      </c>
      <c r="AX2062" t="s">
        <v>86</v>
      </c>
      <c r="AY2062" t="s">
        <v>86</v>
      </c>
      <c r="AZ2062" t="s">
        <v>86</v>
      </c>
      <c r="BA2062" t="s">
        <v>86</v>
      </c>
      <c r="BB2062" t="s">
        <v>86</v>
      </c>
      <c r="BC2062" t="s">
        <v>86</v>
      </c>
      <c r="BD2062" t="s">
        <v>86</v>
      </c>
      <c r="BE2062" t="s">
        <v>86</v>
      </c>
    </row>
    <row r="2063" spans="1:57" x14ac:dyDescent="0.45">
      <c r="A2063" t="s">
        <v>4399</v>
      </c>
      <c r="B2063" t="s">
        <v>77</v>
      </c>
      <c r="C2063" t="s">
        <v>4400</v>
      </c>
      <c r="D2063" t="s">
        <v>79</v>
      </c>
      <c r="E2063" s="2" t="str">
        <f>HYPERLINK("capsilon://?command=openfolder&amp;siteaddress=FAM.docvelocity-na8.net&amp;folderid=FX374CC4A4-1004-D318-24CA-F12A0746B6D2","FX220310218")</f>
        <v>FX220310218</v>
      </c>
      <c r="F2063" t="s">
        <v>80</v>
      </c>
      <c r="G2063" t="s">
        <v>80</v>
      </c>
      <c r="H2063" t="s">
        <v>81</v>
      </c>
      <c r="I2063" t="s">
        <v>4401</v>
      </c>
      <c r="J2063">
        <v>89</v>
      </c>
      <c r="K2063" t="s">
        <v>83</v>
      </c>
      <c r="L2063" t="s">
        <v>84</v>
      </c>
      <c r="M2063" t="s">
        <v>85</v>
      </c>
      <c r="N2063">
        <v>1</v>
      </c>
      <c r="O2063" s="1">
        <v>44645.474062499998</v>
      </c>
      <c r="P2063" s="1">
        <v>44645.500127314815</v>
      </c>
      <c r="Q2063">
        <v>1514</v>
      </c>
      <c r="R2063">
        <v>738</v>
      </c>
      <c r="S2063" t="b">
        <v>0</v>
      </c>
      <c r="T2063" t="s">
        <v>86</v>
      </c>
      <c r="U2063" t="b">
        <v>0</v>
      </c>
      <c r="V2063" t="s">
        <v>815</v>
      </c>
      <c r="W2063" s="1">
        <v>44645.500127314815</v>
      </c>
      <c r="X2063">
        <v>146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89</v>
      </c>
      <c r="AE2063">
        <v>77</v>
      </c>
      <c r="AF2063">
        <v>0</v>
      </c>
      <c r="AG2063">
        <v>3</v>
      </c>
      <c r="AH2063" t="s">
        <v>86</v>
      </c>
      <c r="AI2063" t="s">
        <v>86</v>
      </c>
      <c r="AJ2063" t="s">
        <v>86</v>
      </c>
      <c r="AK2063" t="s">
        <v>86</v>
      </c>
      <c r="AL2063" t="s">
        <v>86</v>
      </c>
      <c r="AM2063" t="s">
        <v>86</v>
      </c>
      <c r="AN2063" t="s">
        <v>86</v>
      </c>
      <c r="AO2063" t="s">
        <v>86</v>
      </c>
      <c r="AP2063" t="s">
        <v>86</v>
      </c>
      <c r="AQ2063" t="s">
        <v>86</v>
      </c>
      <c r="AR2063" t="s">
        <v>86</v>
      </c>
      <c r="AS2063" t="s">
        <v>86</v>
      </c>
      <c r="AT2063" t="s">
        <v>86</v>
      </c>
      <c r="AU2063" t="s">
        <v>86</v>
      </c>
      <c r="AV2063" t="s">
        <v>86</v>
      </c>
      <c r="AW2063" t="s">
        <v>86</v>
      </c>
      <c r="AX2063" t="s">
        <v>86</v>
      </c>
      <c r="AY2063" t="s">
        <v>86</v>
      </c>
      <c r="AZ2063" t="s">
        <v>86</v>
      </c>
      <c r="BA2063" t="s">
        <v>86</v>
      </c>
      <c r="BB2063" t="s">
        <v>86</v>
      </c>
      <c r="BC2063" t="s">
        <v>86</v>
      </c>
      <c r="BD2063" t="s">
        <v>86</v>
      </c>
      <c r="BE2063" t="s">
        <v>86</v>
      </c>
    </row>
    <row r="2064" spans="1:57" x14ac:dyDescent="0.45">
      <c r="A2064" t="s">
        <v>4402</v>
      </c>
      <c r="B2064" t="s">
        <v>77</v>
      </c>
      <c r="C2064" t="s">
        <v>4397</v>
      </c>
      <c r="D2064" t="s">
        <v>79</v>
      </c>
      <c r="E2064" s="2" t="str">
        <f t="shared" ref="E2064:E2071" si="51">HYPERLINK("capsilon://?command=openfolder&amp;siteaddress=FAM.docvelocity-na8.net&amp;folderid=FXFE27972F-36DE-F540-8D0B-549767DDE545","FX220311438")</f>
        <v>FX220311438</v>
      </c>
      <c r="F2064" t="s">
        <v>80</v>
      </c>
      <c r="G2064" t="s">
        <v>80</v>
      </c>
      <c r="H2064" t="s">
        <v>81</v>
      </c>
      <c r="I2064" t="s">
        <v>4403</v>
      </c>
      <c r="J2064">
        <v>49</v>
      </c>
      <c r="K2064" t="s">
        <v>83</v>
      </c>
      <c r="L2064" t="s">
        <v>84</v>
      </c>
      <c r="M2064" t="s">
        <v>85</v>
      </c>
      <c r="N2064">
        <v>2</v>
      </c>
      <c r="O2064" s="1">
        <v>44645.474108796298</v>
      </c>
      <c r="P2064" s="1">
        <v>44645.508634259262</v>
      </c>
      <c r="Q2064">
        <v>2263</v>
      </c>
      <c r="R2064">
        <v>720</v>
      </c>
      <c r="S2064" t="b">
        <v>0</v>
      </c>
      <c r="T2064" t="s">
        <v>86</v>
      </c>
      <c r="U2064" t="b">
        <v>0</v>
      </c>
      <c r="V2064" t="s">
        <v>1797</v>
      </c>
      <c r="W2064" s="1">
        <v>44645.480891203704</v>
      </c>
      <c r="X2064">
        <v>163</v>
      </c>
      <c r="Y2064">
        <v>44</v>
      </c>
      <c r="Z2064">
        <v>0</v>
      </c>
      <c r="AA2064">
        <v>44</v>
      </c>
      <c r="AB2064">
        <v>0</v>
      </c>
      <c r="AC2064">
        <v>2</v>
      </c>
      <c r="AD2064">
        <v>5</v>
      </c>
      <c r="AE2064">
        <v>0</v>
      </c>
      <c r="AF2064">
        <v>0</v>
      </c>
      <c r="AG2064">
        <v>0</v>
      </c>
      <c r="AH2064" t="s">
        <v>207</v>
      </c>
      <c r="AI2064" s="1">
        <v>44645.508634259262</v>
      </c>
      <c r="AJ2064">
        <v>170</v>
      </c>
      <c r="AK2064">
        <v>2</v>
      </c>
      <c r="AL2064">
        <v>0</v>
      </c>
      <c r="AM2064">
        <v>2</v>
      </c>
      <c r="AN2064">
        <v>0</v>
      </c>
      <c r="AO2064">
        <v>2</v>
      </c>
      <c r="AP2064">
        <v>3</v>
      </c>
      <c r="AQ2064">
        <v>0</v>
      </c>
      <c r="AR2064">
        <v>0</v>
      </c>
      <c r="AS2064">
        <v>0</v>
      </c>
      <c r="AT2064" t="s">
        <v>86</v>
      </c>
      <c r="AU2064" t="s">
        <v>86</v>
      </c>
      <c r="AV2064" t="s">
        <v>86</v>
      </c>
      <c r="AW2064" t="s">
        <v>86</v>
      </c>
      <c r="AX2064" t="s">
        <v>86</v>
      </c>
      <c r="AY2064" t="s">
        <v>86</v>
      </c>
      <c r="AZ2064" t="s">
        <v>86</v>
      </c>
      <c r="BA2064" t="s">
        <v>86</v>
      </c>
      <c r="BB2064" t="s">
        <v>86</v>
      </c>
      <c r="BC2064" t="s">
        <v>86</v>
      </c>
      <c r="BD2064" t="s">
        <v>86</v>
      </c>
      <c r="BE2064" t="s">
        <v>86</v>
      </c>
    </row>
    <row r="2065" spans="1:57" x14ac:dyDescent="0.45">
      <c r="A2065" t="s">
        <v>4404</v>
      </c>
      <c r="B2065" t="s">
        <v>77</v>
      </c>
      <c r="C2065" t="s">
        <v>4397</v>
      </c>
      <c r="D2065" t="s">
        <v>79</v>
      </c>
      <c r="E2065" s="2" t="str">
        <f t="shared" si="51"/>
        <v>FX220311438</v>
      </c>
      <c r="F2065" t="s">
        <v>80</v>
      </c>
      <c r="G2065" t="s">
        <v>80</v>
      </c>
      <c r="H2065" t="s">
        <v>81</v>
      </c>
      <c r="I2065" t="s">
        <v>4405</v>
      </c>
      <c r="J2065">
        <v>49</v>
      </c>
      <c r="K2065" t="s">
        <v>83</v>
      </c>
      <c r="L2065" t="s">
        <v>84</v>
      </c>
      <c r="M2065" t="s">
        <v>85</v>
      </c>
      <c r="N2065">
        <v>2</v>
      </c>
      <c r="O2065" s="1">
        <v>44645.474143518521</v>
      </c>
      <c r="P2065" s="1">
        <v>44645.51221064815</v>
      </c>
      <c r="Q2065">
        <v>2462</v>
      </c>
      <c r="R2065">
        <v>827</v>
      </c>
      <c r="S2065" t="b">
        <v>0</v>
      </c>
      <c r="T2065" t="s">
        <v>86</v>
      </c>
      <c r="U2065" t="b">
        <v>0</v>
      </c>
      <c r="V2065" t="s">
        <v>2086</v>
      </c>
      <c r="W2065" s="1">
        <v>44645.484444444446</v>
      </c>
      <c r="X2065">
        <v>439</v>
      </c>
      <c r="Y2065">
        <v>44</v>
      </c>
      <c r="Z2065">
        <v>0</v>
      </c>
      <c r="AA2065">
        <v>44</v>
      </c>
      <c r="AB2065">
        <v>0</v>
      </c>
      <c r="AC2065">
        <v>20</v>
      </c>
      <c r="AD2065">
        <v>5</v>
      </c>
      <c r="AE2065">
        <v>0</v>
      </c>
      <c r="AF2065">
        <v>0</v>
      </c>
      <c r="AG2065">
        <v>0</v>
      </c>
      <c r="AH2065" t="s">
        <v>113</v>
      </c>
      <c r="AI2065" s="1">
        <v>44645.51221064815</v>
      </c>
      <c r="AJ2065">
        <v>388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5</v>
      </c>
      <c r="AQ2065">
        <v>0</v>
      </c>
      <c r="AR2065">
        <v>0</v>
      </c>
      <c r="AS2065">
        <v>0</v>
      </c>
      <c r="AT2065" t="s">
        <v>86</v>
      </c>
      <c r="AU2065" t="s">
        <v>86</v>
      </c>
      <c r="AV2065" t="s">
        <v>86</v>
      </c>
      <c r="AW2065" t="s">
        <v>86</v>
      </c>
      <c r="AX2065" t="s">
        <v>86</v>
      </c>
      <c r="AY2065" t="s">
        <v>86</v>
      </c>
      <c r="AZ2065" t="s">
        <v>86</v>
      </c>
      <c r="BA2065" t="s">
        <v>86</v>
      </c>
      <c r="BB2065" t="s">
        <v>86</v>
      </c>
      <c r="BC2065" t="s">
        <v>86</v>
      </c>
      <c r="BD2065" t="s">
        <v>86</v>
      </c>
      <c r="BE2065" t="s">
        <v>86</v>
      </c>
    </row>
    <row r="2066" spans="1:57" x14ac:dyDescent="0.45">
      <c r="A2066" t="s">
        <v>4406</v>
      </c>
      <c r="B2066" t="s">
        <v>77</v>
      </c>
      <c r="C2066" t="s">
        <v>4397</v>
      </c>
      <c r="D2066" t="s">
        <v>79</v>
      </c>
      <c r="E2066" s="2" t="str">
        <f t="shared" si="51"/>
        <v>FX220311438</v>
      </c>
      <c r="F2066" t="s">
        <v>80</v>
      </c>
      <c r="G2066" t="s">
        <v>80</v>
      </c>
      <c r="H2066" t="s">
        <v>81</v>
      </c>
      <c r="I2066" t="s">
        <v>4407</v>
      </c>
      <c r="J2066">
        <v>49</v>
      </c>
      <c r="K2066" t="s">
        <v>83</v>
      </c>
      <c r="L2066" t="s">
        <v>84</v>
      </c>
      <c r="M2066" t="s">
        <v>85</v>
      </c>
      <c r="N2066">
        <v>2</v>
      </c>
      <c r="O2066" s="1">
        <v>44645.474456018521</v>
      </c>
      <c r="P2066" s="1">
        <v>44645.514016203706</v>
      </c>
      <c r="Q2066">
        <v>2602</v>
      </c>
      <c r="R2066">
        <v>816</v>
      </c>
      <c r="S2066" t="b">
        <v>0</v>
      </c>
      <c r="T2066" t="s">
        <v>86</v>
      </c>
      <c r="U2066" t="b">
        <v>0</v>
      </c>
      <c r="V2066" t="s">
        <v>202</v>
      </c>
      <c r="W2066" s="1">
        <v>44645.484050925923</v>
      </c>
      <c r="X2066">
        <v>342</v>
      </c>
      <c r="Y2066">
        <v>44</v>
      </c>
      <c r="Z2066">
        <v>0</v>
      </c>
      <c r="AA2066">
        <v>44</v>
      </c>
      <c r="AB2066">
        <v>0</v>
      </c>
      <c r="AC2066">
        <v>0</v>
      </c>
      <c r="AD2066">
        <v>5</v>
      </c>
      <c r="AE2066">
        <v>0</v>
      </c>
      <c r="AF2066">
        <v>0</v>
      </c>
      <c r="AG2066">
        <v>0</v>
      </c>
      <c r="AH2066" t="s">
        <v>139</v>
      </c>
      <c r="AI2066" s="1">
        <v>44645.514016203706</v>
      </c>
      <c r="AJ2066">
        <v>474</v>
      </c>
      <c r="AK2066">
        <v>2</v>
      </c>
      <c r="AL2066">
        <v>0</v>
      </c>
      <c r="AM2066">
        <v>2</v>
      </c>
      <c r="AN2066">
        <v>0</v>
      </c>
      <c r="AO2066">
        <v>1</v>
      </c>
      <c r="AP2066">
        <v>3</v>
      </c>
      <c r="AQ2066">
        <v>0</v>
      </c>
      <c r="AR2066">
        <v>0</v>
      </c>
      <c r="AS2066">
        <v>0</v>
      </c>
      <c r="AT2066" t="s">
        <v>86</v>
      </c>
      <c r="AU2066" t="s">
        <v>86</v>
      </c>
      <c r="AV2066" t="s">
        <v>86</v>
      </c>
      <c r="AW2066" t="s">
        <v>86</v>
      </c>
      <c r="AX2066" t="s">
        <v>86</v>
      </c>
      <c r="AY2066" t="s">
        <v>86</v>
      </c>
      <c r="AZ2066" t="s">
        <v>86</v>
      </c>
      <c r="BA2066" t="s">
        <v>86</v>
      </c>
      <c r="BB2066" t="s">
        <v>86</v>
      </c>
      <c r="BC2066" t="s">
        <v>86</v>
      </c>
      <c r="BD2066" t="s">
        <v>86</v>
      </c>
      <c r="BE2066" t="s">
        <v>86</v>
      </c>
    </row>
    <row r="2067" spans="1:57" x14ac:dyDescent="0.45">
      <c r="A2067" t="s">
        <v>4408</v>
      </c>
      <c r="B2067" t="s">
        <v>77</v>
      </c>
      <c r="C2067" t="s">
        <v>4397</v>
      </c>
      <c r="D2067" t="s">
        <v>79</v>
      </c>
      <c r="E2067" s="2" t="str">
        <f t="shared" si="51"/>
        <v>FX220311438</v>
      </c>
      <c r="F2067" t="s">
        <v>80</v>
      </c>
      <c r="G2067" t="s">
        <v>80</v>
      </c>
      <c r="H2067" t="s">
        <v>81</v>
      </c>
      <c r="I2067" t="s">
        <v>4409</v>
      </c>
      <c r="J2067">
        <v>49</v>
      </c>
      <c r="K2067" t="s">
        <v>83</v>
      </c>
      <c r="L2067" t="s">
        <v>84</v>
      </c>
      <c r="M2067" t="s">
        <v>85</v>
      </c>
      <c r="N2067">
        <v>2</v>
      </c>
      <c r="O2067" s="1">
        <v>44645.474780092591</v>
      </c>
      <c r="P2067" s="1">
        <v>44645.510439814818</v>
      </c>
      <c r="Q2067">
        <v>2747</v>
      </c>
      <c r="R2067">
        <v>334</v>
      </c>
      <c r="S2067" t="b">
        <v>0</v>
      </c>
      <c r="T2067" t="s">
        <v>86</v>
      </c>
      <c r="U2067" t="b">
        <v>0</v>
      </c>
      <c r="V2067" t="s">
        <v>1797</v>
      </c>
      <c r="W2067" s="1">
        <v>44645.483275462961</v>
      </c>
      <c r="X2067">
        <v>179</v>
      </c>
      <c r="Y2067">
        <v>44</v>
      </c>
      <c r="Z2067">
        <v>0</v>
      </c>
      <c r="AA2067">
        <v>44</v>
      </c>
      <c r="AB2067">
        <v>0</v>
      </c>
      <c r="AC2067">
        <v>2</v>
      </c>
      <c r="AD2067">
        <v>5</v>
      </c>
      <c r="AE2067">
        <v>0</v>
      </c>
      <c r="AF2067">
        <v>0</v>
      </c>
      <c r="AG2067">
        <v>0</v>
      </c>
      <c r="AH2067" t="s">
        <v>207</v>
      </c>
      <c r="AI2067" s="1">
        <v>44645.510439814818</v>
      </c>
      <c r="AJ2067">
        <v>155</v>
      </c>
      <c r="AK2067">
        <v>2</v>
      </c>
      <c r="AL2067">
        <v>0</v>
      </c>
      <c r="AM2067">
        <v>2</v>
      </c>
      <c r="AN2067">
        <v>0</v>
      </c>
      <c r="AO2067">
        <v>2</v>
      </c>
      <c r="AP2067">
        <v>3</v>
      </c>
      <c r="AQ2067">
        <v>0</v>
      </c>
      <c r="AR2067">
        <v>0</v>
      </c>
      <c r="AS2067">
        <v>0</v>
      </c>
      <c r="AT2067" t="s">
        <v>86</v>
      </c>
      <c r="AU2067" t="s">
        <v>86</v>
      </c>
      <c r="AV2067" t="s">
        <v>86</v>
      </c>
      <c r="AW2067" t="s">
        <v>86</v>
      </c>
      <c r="AX2067" t="s">
        <v>86</v>
      </c>
      <c r="AY2067" t="s">
        <v>86</v>
      </c>
      <c r="AZ2067" t="s">
        <v>86</v>
      </c>
      <c r="BA2067" t="s">
        <v>86</v>
      </c>
      <c r="BB2067" t="s">
        <v>86</v>
      </c>
      <c r="BC2067" t="s">
        <v>86</v>
      </c>
      <c r="BD2067" t="s">
        <v>86</v>
      </c>
      <c r="BE2067" t="s">
        <v>86</v>
      </c>
    </row>
    <row r="2068" spans="1:57" x14ac:dyDescent="0.45">
      <c r="A2068" t="s">
        <v>4410</v>
      </c>
      <c r="B2068" t="s">
        <v>77</v>
      </c>
      <c r="C2068" t="s">
        <v>4397</v>
      </c>
      <c r="D2068" t="s">
        <v>79</v>
      </c>
      <c r="E2068" s="2" t="str">
        <f t="shared" si="51"/>
        <v>FX220311438</v>
      </c>
      <c r="F2068" t="s">
        <v>80</v>
      </c>
      <c r="G2068" t="s">
        <v>80</v>
      </c>
      <c r="H2068" t="s">
        <v>81</v>
      </c>
      <c r="I2068" t="s">
        <v>4411</v>
      </c>
      <c r="J2068">
        <v>49</v>
      </c>
      <c r="K2068" t="s">
        <v>83</v>
      </c>
      <c r="L2068" t="s">
        <v>84</v>
      </c>
      <c r="M2068" t="s">
        <v>85</v>
      </c>
      <c r="N2068">
        <v>2</v>
      </c>
      <c r="O2068" s="1">
        <v>44645.475138888891</v>
      </c>
      <c r="P2068" s="1">
        <v>44645.514513888891</v>
      </c>
      <c r="Q2068">
        <v>2905</v>
      </c>
      <c r="R2068">
        <v>497</v>
      </c>
      <c r="S2068" t="b">
        <v>0</v>
      </c>
      <c r="T2068" t="s">
        <v>86</v>
      </c>
      <c r="U2068" t="b">
        <v>0</v>
      </c>
      <c r="V2068" t="s">
        <v>1900</v>
      </c>
      <c r="W2068" s="1">
        <v>44645.485694444447</v>
      </c>
      <c r="X2068">
        <v>293</v>
      </c>
      <c r="Y2068">
        <v>44</v>
      </c>
      <c r="Z2068">
        <v>0</v>
      </c>
      <c r="AA2068">
        <v>44</v>
      </c>
      <c r="AB2068">
        <v>0</v>
      </c>
      <c r="AC2068">
        <v>0</v>
      </c>
      <c r="AD2068">
        <v>5</v>
      </c>
      <c r="AE2068">
        <v>0</v>
      </c>
      <c r="AF2068">
        <v>0</v>
      </c>
      <c r="AG2068">
        <v>0</v>
      </c>
      <c r="AH2068" t="s">
        <v>113</v>
      </c>
      <c r="AI2068" s="1">
        <v>44645.514513888891</v>
      </c>
      <c r="AJ2068">
        <v>198</v>
      </c>
      <c r="AK2068">
        <v>2</v>
      </c>
      <c r="AL2068">
        <v>0</v>
      </c>
      <c r="AM2068">
        <v>2</v>
      </c>
      <c r="AN2068">
        <v>0</v>
      </c>
      <c r="AO2068">
        <v>2</v>
      </c>
      <c r="AP2068">
        <v>3</v>
      </c>
      <c r="AQ2068">
        <v>0</v>
      </c>
      <c r="AR2068">
        <v>0</v>
      </c>
      <c r="AS2068">
        <v>0</v>
      </c>
      <c r="AT2068" t="s">
        <v>86</v>
      </c>
      <c r="AU2068" t="s">
        <v>86</v>
      </c>
      <c r="AV2068" t="s">
        <v>86</v>
      </c>
      <c r="AW2068" t="s">
        <v>86</v>
      </c>
      <c r="AX2068" t="s">
        <v>86</v>
      </c>
      <c r="AY2068" t="s">
        <v>86</v>
      </c>
      <c r="AZ2068" t="s">
        <v>86</v>
      </c>
      <c r="BA2068" t="s">
        <v>86</v>
      </c>
      <c r="BB2068" t="s">
        <v>86</v>
      </c>
      <c r="BC2068" t="s">
        <v>86</v>
      </c>
      <c r="BD2068" t="s">
        <v>86</v>
      </c>
      <c r="BE2068" t="s">
        <v>86</v>
      </c>
    </row>
    <row r="2069" spans="1:57" x14ac:dyDescent="0.45">
      <c r="A2069" t="s">
        <v>4412</v>
      </c>
      <c r="B2069" t="s">
        <v>77</v>
      </c>
      <c r="C2069" t="s">
        <v>4397</v>
      </c>
      <c r="D2069" t="s">
        <v>79</v>
      </c>
      <c r="E2069" s="2" t="str">
        <f t="shared" si="51"/>
        <v>FX220311438</v>
      </c>
      <c r="F2069" t="s">
        <v>80</v>
      </c>
      <c r="G2069" t="s">
        <v>80</v>
      </c>
      <c r="H2069" t="s">
        <v>81</v>
      </c>
      <c r="I2069" t="s">
        <v>4413</v>
      </c>
      <c r="J2069">
        <v>49</v>
      </c>
      <c r="K2069" t="s">
        <v>83</v>
      </c>
      <c r="L2069" t="s">
        <v>84</v>
      </c>
      <c r="M2069" t="s">
        <v>85</v>
      </c>
      <c r="N2069">
        <v>2</v>
      </c>
      <c r="O2069" s="1">
        <v>44645.475370370368</v>
      </c>
      <c r="P2069" s="1">
        <v>44645.517199074071</v>
      </c>
      <c r="Q2069">
        <v>3145</v>
      </c>
      <c r="R2069">
        <v>469</v>
      </c>
      <c r="S2069" t="b">
        <v>0</v>
      </c>
      <c r="T2069" t="s">
        <v>86</v>
      </c>
      <c r="U2069" t="b">
        <v>0</v>
      </c>
      <c r="V2069" t="s">
        <v>1797</v>
      </c>
      <c r="W2069" s="1">
        <v>44645.485555555555</v>
      </c>
      <c r="X2069">
        <v>195</v>
      </c>
      <c r="Y2069">
        <v>44</v>
      </c>
      <c r="Z2069">
        <v>0</v>
      </c>
      <c r="AA2069">
        <v>44</v>
      </c>
      <c r="AB2069">
        <v>0</v>
      </c>
      <c r="AC2069">
        <v>2</v>
      </c>
      <c r="AD2069">
        <v>5</v>
      </c>
      <c r="AE2069">
        <v>0</v>
      </c>
      <c r="AF2069">
        <v>0</v>
      </c>
      <c r="AG2069">
        <v>0</v>
      </c>
      <c r="AH2069" t="s">
        <v>139</v>
      </c>
      <c r="AI2069" s="1">
        <v>44645.517199074071</v>
      </c>
      <c r="AJ2069">
        <v>274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5</v>
      </c>
      <c r="AQ2069">
        <v>0</v>
      </c>
      <c r="AR2069">
        <v>0</v>
      </c>
      <c r="AS2069">
        <v>0</v>
      </c>
      <c r="AT2069" t="s">
        <v>86</v>
      </c>
      <c r="AU2069" t="s">
        <v>86</v>
      </c>
      <c r="AV2069" t="s">
        <v>86</v>
      </c>
      <c r="AW2069" t="s">
        <v>86</v>
      </c>
      <c r="AX2069" t="s">
        <v>86</v>
      </c>
      <c r="AY2069" t="s">
        <v>86</v>
      </c>
      <c r="AZ2069" t="s">
        <v>86</v>
      </c>
      <c r="BA2069" t="s">
        <v>86</v>
      </c>
      <c r="BB2069" t="s">
        <v>86</v>
      </c>
      <c r="BC2069" t="s">
        <v>86</v>
      </c>
      <c r="BD2069" t="s">
        <v>86</v>
      </c>
      <c r="BE2069" t="s">
        <v>86</v>
      </c>
    </row>
    <row r="2070" spans="1:57" x14ac:dyDescent="0.45">
      <c r="A2070" t="s">
        <v>4414</v>
      </c>
      <c r="B2070" t="s">
        <v>77</v>
      </c>
      <c r="C2070" t="s">
        <v>4397</v>
      </c>
      <c r="D2070" t="s">
        <v>79</v>
      </c>
      <c r="E2070" s="2" t="str">
        <f t="shared" si="51"/>
        <v>FX220311438</v>
      </c>
      <c r="F2070" t="s">
        <v>80</v>
      </c>
      <c r="G2070" t="s">
        <v>80</v>
      </c>
      <c r="H2070" t="s">
        <v>81</v>
      </c>
      <c r="I2070" t="s">
        <v>4415</v>
      </c>
      <c r="J2070">
        <v>28</v>
      </c>
      <c r="K2070" t="s">
        <v>83</v>
      </c>
      <c r="L2070" t="s">
        <v>84</v>
      </c>
      <c r="M2070" t="s">
        <v>85</v>
      </c>
      <c r="N2070">
        <v>2</v>
      </c>
      <c r="O2070" s="1">
        <v>44645.476388888892</v>
      </c>
      <c r="P2070" s="1">
        <v>44645.51935185185</v>
      </c>
      <c r="Q2070">
        <v>3085</v>
      </c>
      <c r="R2070">
        <v>627</v>
      </c>
      <c r="S2070" t="b">
        <v>0</v>
      </c>
      <c r="T2070" t="s">
        <v>86</v>
      </c>
      <c r="U2070" t="b">
        <v>0</v>
      </c>
      <c r="V2070" t="s">
        <v>1797</v>
      </c>
      <c r="W2070" s="1">
        <v>44645.489502314813</v>
      </c>
      <c r="X2070">
        <v>340</v>
      </c>
      <c r="Y2070">
        <v>21</v>
      </c>
      <c r="Z2070">
        <v>0</v>
      </c>
      <c r="AA2070">
        <v>21</v>
      </c>
      <c r="AB2070">
        <v>0</v>
      </c>
      <c r="AC2070">
        <v>1</v>
      </c>
      <c r="AD2070">
        <v>7</v>
      </c>
      <c r="AE2070">
        <v>0</v>
      </c>
      <c r="AF2070">
        <v>0</v>
      </c>
      <c r="AG2070">
        <v>0</v>
      </c>
      <c r="AH2070" t="s">
        <v>207</v>
      </c>
      <c r="AI2070" s="1">
        <v>44645.51935185185</v>
      </c>
      <c r="AJ2070">
        <v>177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7</v>
      </c>
      <c r="AQ2070">
        <v>0</v>
      </c>
      <c r="AR2070">
        <v>0</v>
      </c>
      <c r="AS2070">
        <v>0</v>
      </c>
      <c r="AT2070" t="s">
        <v>86</v>
      </c>
      <c r="AU2070" t="s">
        <v>86</v>
      </c>
      <c r="AV2070" t="s">
        <v>86</v>
      </c>
      <c r="AW2070" t="s">
        <v>86</v>
      </c>
      <c r="AX2070" t="s">
        <v>86</v>
      </c>
      <c r="AY2070" t="s">
        <v>86</v>
      </c>
      <c r="AZ2070" t="s">
        <v>86</v>
      </c>
      <c r="BA2070" t="s">
        <v>86</v>
      </c>
      <c r="BB2070" t="s">
        <v>86</v>
      </c>
      <c r="BC2070" t="s">
        <v>86</v>
      </c>
      <c r="BD2070" t="s">
        <v>86</v>
      </c>
      <c r="BE2070" t="s">
        <v>86</v>
      </c>
    </row>
    <row r="2071" spans="1:57" x14ac:dyDescent="0.45">
      <c r="A2071" t="s">
        <v>4416</v>
      </c>
      <c r="B2071" t="s">
        <v>77</v>
      </c>
      <c r="C2071" t="s">
        <v>4397</v>
      </c>
      <c r="D2071" t="s">
        <v>79</v>
      </c>
      <c r="E2071" s="2" t="str">
        <f t="shared" si="51"/>
        <v>FX220311438</v>
      </c>
      <c r="F2071" t="s">
        <v>80</v>
      </c>
      <c r="G2071" t="s">
        <v>80</v>
      </c>
      <c r="H2071" t="s">
        <v>81</v>
      </c>
      <c r="I2071" t="s">
        <v>4417</v>
      </c>
      <c r="J2071">
        <v>109</v>
      </c>
      <c r="K2071" t="s">
        <v>83</v>
      </c>
      <c r="L2071" t="s">
        <v>84</v>
      </c>
      <c r="M2071" t="s">
        <v>85</v>
      </c>
      <c r="N2071">
        <v>2</v>
      </c>
      <c r="O2071" s="1">
        <v>44645.476597222223</v>
      </c>
      <c r="P2071" s="1">
        <v>44645.527199074073</v>
      </c>
      <c r="Q2071">
        <v>3138</v>
      </c>
      <c r="R2071">
        <v>1234</v>
      </c>
      <c r="S2071" t="b">
        <v>0</v>
      </c>
      <c r="T2071" t="s">
        <v>86</v>
      </c>
      <c r="U2071" t="b">
        <v>0</v>
      </c>
      <c r="V2071" t="s">
        <v>202</v>
      </c>
      <c r="W2071" s="1">
        <v>44645.497442129628</v>
      </c>
      <c r="X2071">
        <v>1080</v>
      </c>
      <c r="Y2071">
        <v>79</v>
      </c>
      <c r="Z2071">
        <v>0</v>
      </c>
      <c r="AA2071">
        <v>79</v>
      </c>
      <c r="AB2071">
        <v>0</v>
      </c>
      <c r="AC2071">
        <v>15</v>
      </c>
      <c r="AD2071">
        <v>30</v>
      </c>
      <c r="AE2071">
        <v>0</v>
      </c>
      <c r="AF2071">
        <v>0</v>
      </c>
      <c r="AG2071">
        <v>0</v>
      </c>
      <c r="AH2071" t="s">
        <v>312</v>
      </c>
      <c r="AI2071" s="1">
        <v>44645.527199074073</v>
      </c>
      <c r="AJ2071">
        <v>119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30</v>
      </c>
      <c r="AQ2071">
        <v>0</v>
      </c>
      <c r="AR2071">
        <v>0</v>
      </c>
      <c r="AS2071">
        <v>0</v>
      </c>
      <c r="AT2071" t="s">
        <v>86</v>
      </c>
      <c r="AU2071" t="s">
        <v>86</v>
      </c>
      <c r="AV2071" t="s">
        <v>86</v>
      </c>
      <c r="AW2071" t="s">
        <v>86</v>
      </c>
      <c r="AX2071" t="s">
        <v>86</v>
      </c>
      <c r="AY2071" t="s">
        <v>86</v>
      </c>
      <c r="AZ2071" t="s">
        <v>86</v>
      </c>
      <c r="BA2071" t="s">
        <v>86</v>
      </c>
      <c r="BB2071" t="s">
        <v>86</v>
      </c>
      <c r="BC2071" t="s">
        <v>86</v>
      </c>
      <c r="BD2071" t="s">
        <v>86</v>
      </c>
      <c r="BE2071" t="s">
        <v>86</v>
      </c>
    </row>
    <row r="2072" spans="1:57" x14ac:dyDescent="0.45">
      <c r="A2072" t="s">
        <v>4418</v>
      </c>
      <c r="B2072" t="s">
        <v>77</v>
      </c>
      <c r="C2072" t="s">
        <v>4419</v>
      </c>
      <c r="D2072" t="s">
        <v>79</v>
      </c>
      <c r="E2072" s="2" t="str">
        <f>HYPERLINK("capsilon://?command=openfolder&amp;siteaddress=FAM.docvelocity-na8.net&amp;folderid=FXBCA81FA8-8496-2771-A6E1-E5218A511D1B","FX22038597")</f>
        <v>FX22038597</v>
      </c>
      <c r="F2072" t="s">
        <v>80</v>
      </c>
      <c r="G2072" t="s">
        <v>80</v>
      </c>
      <c r="H2072" t="s">
        <v>81</v>
      </c>
      <c r="I2072" t="s">
        <v>4420</v>
      </c>
      <c r="J2072">
        <v>118</v>
      </c>
      <c r="K2072" t="s">
        <v>83</v>
      </c>
      <c r="L2072" t="s">
        <v>84</v>
      </c>
      <c r="M2072" t="s">
        <v>85</v>
      </c>
      <c r="N2072">
        <v>1</v>
      </c>
      <c r="O2072" s="1">
        <v>44645.487303240741</v>
      </c>
      <c r="P2072" s="1">
        <v>44645.501782407409</v>
      </c>
      <c r="Q2072">
        <v>751</v>
      </c>
      <c r="R2072">
        <v>500</v>
      </c>
      <c r="S2072" t="b">
        <v>0</v>
      </c>
      <c r="T2072" t="s">
        <v>86</v>
      </c>
      <c r="U2072" t="b">
        <v>0</v>
      </c>
      <c r="V2072" t="s">
        <v>815</v>
      </c>
      <c r="W2072" s="1">
        <v>44645.501782407409</v>
      </c>
      <c r="X2072">
        <v>142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118</v>
      </c>
      <c r="AE2072">
        <v>101</v>
      </c>
      <c r="AF2072">
        <v>0</v>
      </c>
      <c r="AG2072">
        <v>5</v>
      </c>
      <c r="AH2072" t="s">
        <v>86</v>
      </c>
      <c r="AI2072" t="s">
        <v>86</v>
      </c>
      <c r="AJ2072" t="s">
        <v>86</v>
      </c>
      <c r="AK2072" t="s">
        <v>86</v>
      </c>
      <c r="AL2072" t="s">
        <v>86</v>
      </c>
      <c r="AM2072" t="s">
        <v>86</v>
      </c>
      <c r="AN2072" t="s">
        <v>86</v>
      </c>
      <c r="AO2072" t="s">
        <v>86</v>
      </c>
      <c r="AP2072" t="s">
        <v>86</v>
      </c>
      <c r="AQ2072" t="s">
        <v>86</v>
      </c>
      <c r="AR2072" t="s">
        <v>86</v>
      </c>
      <c r="AS2072" t="s">
        <v>86</v>
      </c>
      <c r="AT2072" t="s">
        <v>86</v>
      </c>
      <c r="AU2072" t="s">
        <v>86</v>
      </c>
      <c r="AV2072" t="s">
        <v>86</v>
      </c>
      <c r="AW2072" t="s">
        <v>86</v>
      </c>
      <c r="AX2072" t="s">
        <v>86</v>
      </c>
      <c r="AY2072" t="s">
        <v>86</v>
      </c>
      <c r="AZ2072" t="s">
        <v>86</v>
      </c>
      <c r="BA2072" t="s">
        <v>86</v>
      </c>
      <c r="BB2072" t="s">
        <v>86</v>
      </c>
      <c r="BC2072" t="s">
        <v>86</v>
      </c>
      <c r="BD2072" t="s">
        <v>86</v>
      </c>
      <c r="BE2072" t="s">
        <v>86</v>
      </c>
    </row>
    <row r="2073" spans="1:57" x14ac:dyDescent="0.45">
      <c r="A2073" t="s">
        <v>4421</v>
      </c>
      <c r="B2073" t="s">
        <v>77</v>
      </c>
      <c r="C2073" t="s">
        <v>4400</v>
      </c>
      <c r="D2073" t="s">
        <v>79</v>
      </c>
      <c r="E2073" s="2" t="str">
        <f>HYPERLINK("capsilon://?command=openfolder&amp;siteaddress=FAM.docvelocity-na8.net&amp;folderid=FX374CC4A4-1004-D318-24CA-F12A0746B6D2","FX220310218")</f>
        <v>FX220310218</v>
      </c>
      <c r="F2073" t="s">
        <v>80</v>
      </c>
      <c r="G2073" t="s">
        <v>80</v>
      </c>
      <c r="H2073" t="s">
        <v>81</v>
      </c>
      <c r="I2073" t="s">
        <v>4401</v>
      </c>
      <c r="J2073">
        <v>117</v>
      </c>
      <c r="K2073" t="s">
        <v>83</v>
      </c>
      <c r="L2073" t="s">
        <v>84</v>
      </c>
      <c r="M2073" t="s">
        <v>85</v>
      </c>
      <c r="N2073">
        <v>2</v>
      </c>
      <c r="O2073" s="1">
        <v>44645.501064814816</v>
      </c>
      <c r="P2073" s="1">
        <v>44645.525810185187</v>
      </c>
      <c r="Q2073">
        <v>333</v>
      </c>
      <c r="R2073">
        <v>1805</v>
      </c>
      <c r="S2073" t="b">
        <v>0</v>
      </c>
      <c r="T2073" t="s">
        <v>86</v>
      </c>
      <c r="U2073" t="b">
        <v>1</v>
      </c>
      <c r="V2073" t="s">
        <v>1797</v>
      </c>
      <c r="W2073" s="1">
        <v>44645.514085648145</v>
      </c>
      <c r="X2073">
        <v>1122</v>
      </c>
      <c r="Y2073">
        <v>98</v>
      </c>
      <c r="Z2073">
        <v>0</v>
      </c>
      <c r="AA2073">
        <v>98</v>
      </c>
      <c r="AB2073">
        <v>0</v>
      </c>
      <c r="AC2073">
        <v>21</v>
      </c>
      <c r="AD2073">
        <v>19</v>
      </c>
      <c r="AE2073">
        <v>0</v>
      </c>
      <c r="AF2073">
        <v>0</v>
      </c>
      <c r="AG2073">
        <v>0</v>
      </c>
      <c r="AH2073" t="s">
        <v>312</v>
      </c>
      <c r="AI2073" s="1">
        <v>44645.525810185187</v>
      </c>
      <c r="AJ2073">
        <v>629</v>
      </c>
      <c r="AK2073">
        <v>3</v>
      </c>
      <c r="AL2073">
        <v>0</v>
      </c>
      <c r="AM2073">
        <v>3</v>
      </c>
      <c r="AN2073">
        <v>0</v>
      </c>
      <c r="AO2073">
        <v>3</v>
      </c>
      <c r="AP2073">
        <v>16</v>
      </c>
      <c r="AQ2073">
        <v>0</v>
      </c>
      <c r="AR2073">
        <v>0</v>
      </c>
      <c r="AS2073">
        <v>0</v>
      </c>
      <c r="AT2073" t="s">
        <v>86</v>
      </c>
      <c r="AU2073" t="s">
        <v>86</v>
      </c>
      <c r="AV2073" t="s">
        <v>86</v>
      </c>
      <c r="AW2073" t="s">
        <v>86</v>
      </c>
      <c r="AX2073" t="s">
        <v>86</v>
      </c>
      <c r="AY2073" t="s">
        <v>86</v>
      </c>
      <c r="AZ2073" t="s">
        <v>86</v>
      </c>
      <c r="BA2073" t="s">
        <v>86</v>
      </c>
      <c r="BB2073" t="s">
        <v>86</v>
      </c>
      <c r="BC2073" t="s">
        <v>86</v>
      </c>
      <c r="BD2073" t="s">
        <v>86</v>
      </c>
      <c r="BE2073" t="s">
        <v>86</v>
      </c>
    </row>
    <row r="2074" spans="1:57" x14ac:dyDescent="0.45">
      <c r="A2074" t="s">
        <v>4422</v>
      </c>
      <c r="B2074" t="s">
        <v>77</v>
      </c>
      <c r="C2074" t="s">
        <v>4419</v>
      </c>
      <c r="D2074" t="s">
        <v>79</v>
      </c>
      <c r="E2074" s="2" t="str">
        <f>HYPERLINK("capsilon://?command=openfolder&amp;siteaddress=FAM.docvelocity-na8.net&amp;folderid=FXBCA81FA8-8496-2771-A6E1-E5218A511D1B","FX22038597")</f>
        <v>FX22038597</v>
      </c>
      <c r="F2074" t="s">
        <v>80</v>
      </c>
      <c r="G2074" t="s">
        <v>80</v>
      </c>
      <c r="H2074" t="s">
        <v>81</v>
      </c>
      <c r="I2074" t="s">
        <v>4420</v>
      </c>
      <c r="J2074">
        <v>170</v>
      </c>
      <c r="K2074" t="s">
        <v>83</v>
      </c>
      <c r="L2074" t="s">
        <v>84</v>
      </c>
      <c r="M2074" t="s">
        <v>85</v>
      </c>
      <c r="N2074">
        <v>2</v>
      </c>
      <c r="O2074" s="1">
        <v>44645.502627314818</v>
      </c>
      <c r="P2074" s="1">
        <v>44645.51730324074</v>
      </c>
      <c r="Q2074">
        <v>23</v>
      </c>
      <c r="R2074">
        <v>1245</v>
      </c>
      <c r="S2074" t="b">
        <v>0</v>
      </c>
      <c r="T2074" t="s">
        <v>86</v>
      </c>
      <c r="U2074" t="b">
        <v>1</v>
      </c>
      <c r="V2074" t="s">
        <v>2108</v>
      </c>
      <c r="W2074" s="1">
        <v>44645.51152777778</v>
      </c>
      <c r="X2074">
        <v>765</v>
      </c>
      <c r="Y2074">
        <v>141</v>
      </c>
      <c r="Z2074">
        <v>0</v>
      </c>
      <c r="AA2074">
        <v>141</v>
      </c>
      <c r="AB2074">
        <v>0</v>
      </c>
      <c r="AC2074">
        <v>3</v>
      </c>
      <c r="AD2074">
        <v>29</v>
      </c>
      <c r="AE2074">
        <v>0</v>
      </c>
      <c r="AF2074">
        <v>0</v>
      </c>
      <c r="AG2074">
        <v>0</v>
      </c>
      <c r="AH2074" t="s">
        <v>207</v>
      </c>
      <c r="AI2074" s="1">
        <v>44645.51730324074</v>
      </c>
      <c r="AJ2074">
        <v>480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29</v>
      </c>
      <c r="AQ2074">
        <v>0</v>
      </c>
      <c r="AR2074">
        <v>0</v>
      </c>
      <c r="AS2074">
        <v>0</v>
      </c>
      <c r="AT2074" t="s">
        <v>86</v>
      </c>
      <c r="AU2074" t="s">
        <v>86</v>
      </c>
      <c r="AV2074" t="s">
        <v>86</v>
      </c>
      <c r="AW2074" t="s">
        <v>86</v>
      </c>
      <c r="AX2074" t="s">
        <v>86</v>
      </c>
      <c r="AY2074" t="s">
        <v>86</v>
      </c>
      <c r="AZ2074" t="s">
        <v>86</v>
      </c>
      <c r="BA2074" t="s">
        <v>86</v>
      </c>
      <c r="BB2074" t="s">
        <v>86</v>
      </c>
      <c r="BC2074" t="s">
        <v>86</v>
      </c>
      <c r="BD2074" t="s">
        <v>86</v>
      </c>
      <c r="BE2074" t="s">
        <v>86</v>
      </c>
    </row>
    <row r="2075" spans="1:57" x14ac:dyDescent="0.45">
      <c r="A2075" t="s">
        <v>4423</v>
      </c>
      <c r="B2075" t="s">
        <v>77</v>
      </c>
      <c r="C2075" t="s">
        <v>4424</v>
      </c>
      <c r="D2075" t="s">
        <v>79</v>
      </c>
      <c r="E2075" s="2" t="str">
        <f>HYPERLINK("capsilon://?command=openfolder&amp;siteaddress=FAM.docvelocity-na8.net&amp;folderid=FX9E962235-77E3-2C6D-A3AF-630A6A0D03DA","FX22039830")</f>
        <v>FX22039830</v>
      </c>
      <c r="F2075" t="s">
        <v>80</v>
      </c>
      <c r="G2075" t="s">
        <v>80</v>
      </c>
      <c r="H2075" t="s">
        <v>81</v>
      </c>
      <c r="I2075" t="s">
        <v>4425</v>
      </c>
      <c r="J2075">
        <v>204</v>
      </c>
      <c r="K2075" t="s">
        <v>83</v>
      </c>
      <c r="L2075" t="s">
        <v>84</v>
      </c>
      <c r="M2075" t="s">
        <v>85</v>
      </c>
      <c r="N2075">
        <v>2</v>
      </c>
      <c r="O2075" s="1">
        <v>44645.512754629628</v>
      </c>
      <c r="P2075" s="1">
        <v>44645.529467592591</v>
      </c>
      <c r="Q2075">
        <v>801</v>
      </c>
      <c r="R2075">
        <v>643</v>
      </c>
      <c r="S2075" t="b">
        <v>0</v>
      </c>
      <c r="T2075" t="s">
        <v>86</v>
      </c>
      <c r="U2075" t="b">
        <v>0</v>
      </c>
      <c r="V2075" t="s">
        <v>2921</v>
      </c>
      <c r="W2075" s="1">
        <v>44645.518043981479</v>
      </c>
      <c r="X2075">
        <v>448</v>
      </c>
      <c r="Y2075">
        <v>165</v>
      </c>
      <c r="Z2075">
        <v>0</v>
      </c>
      <c r="AA2075">
        <v>165</v>
      </c>
      <c r="AB2075">
        <v>0</v>
      </c>
      <c r="AC2075">
        <v>5</v>
      </c>
      <c r="AD2075">
        <v>39</v>
      </c>
      <c r="AE2075">
        <v>0</v>
      </c>
      <c r="AF2075">
        <v>0</v>
      </c>
      <c r="AG2075">
        <v>0</v>
      </c>
      <c r="AH2075" t="s">
        <v>312</v>
      </c>
      <c r="AI2075" s="1">
        <v>44645.529467592591</v>
      </c>
      <c r="AJ2075">
        <v>195</v>
      </c>
      <c r="AK2075">
        <v>3</v>
      </c>
      <c r="AL2075">
        <v>0</v>
      </c>
      <c r="AM2075">
        <v>3</v>
      </c>
      <c r="AN2075">
        <v>0</v>
      </c>
      <c r="AO2075">
        <v>2</v>
      </c>
      <c r="AP2075">
        <v>36</v>
      </c>
      <c r="AQ2075">
        <v>0</v>
      </c>
      <c r="AR2075">
        <v>0</v>
      </c>
      <c r="AS2075">
        <v>0</v>
      </c>
      <c r="AT2075" t="s">
        <v>86</v>
      </c>
      <c r="AU2075" t="s">
        <v>86</v>
      </c>
      <c r="AV2075" t="s">
        <v>86</v>
      </c>
      <c r="AW2075" t="s">
        <v>86</v>
      </c>
      <c r="AX2075" t="s">
        <v>86</v>
      </c>
      <c r="AY2075" t="s">
        <v>86</v>
      </c>
      <c r="AZ2075" t="s">
        <v>86</v>
      </c>
      <c r="BA2075" t="s">
        <v>86</v>
      </c>
      <c r="BB2075" t="s">
        <v>86</v>
      </c>
      <c r="BC2075" t="s">
        <v>86</v>
      </c>
      <c r="BD2075" t="s">
        <v>86</v>
      </c>
      <c r="BE2075" t="s">
        <v>86</v>
      </c>
    </row>
    <row r="2076" spans="1:57" x14ac:dyDescent="0.45">
      <c r="A2076" t="s">
        <v>4426</v>
      </c>
      <c r="B2076" t="s">
        <v>77</v>
      </c>
      <c r="C2076" t="s">
        <v>4427</v>
      </c>
      <c r="D2076" t="s">
        <v>79</v>
      </c>
      <c r="E2076" s="2" t="str">
        <f>HYPERLINK("capsilon://?command=openfolder&amp;siteaddress=FAM.docvelocity-na8.net&amp;folderid=FX3CD0FA4C-2FA6-40DC-386E-4150F7C02A49","FX220311168")</f>
        <v>FX220311168</v>
      </c>
      <c r="F2076" t="s">
        <v>80</v>
      </c>
      <c r="G2076" t="s">
        <v>80</v>
      </c>
      <c r="H2076" t="s">
        <v>81</v>
      </c>
      <c r="I2076" t="s">
        <v>4428</v>
      </c>
      <c r="J2076">
        <v>385</v>
      </c>
      <c r="K2076" t="s">
        <v>83</v>
      </c>
      <c r="L2076" t="s">
        <v>84</v>
      </c>
      <c r="M2076" t="s">
        <v>85</v>
      </c>
      <c r="N2076">
        <v>1</v>
      </c>
      <c r="O2076" s="1">
        <v>44645.513923611114</v>
      </c>
      <c r="P2076" s="1">
        <v>44645.544050925928</v>
      </c>
      <c r="Q2076">
        <v>2172</v>
      </c>
      <c r="R2076">
        <v>431</v>
      </c>
      <c r="S2076" t="b">
        <v>0</v>
      </c>
      <c r="T2076" t="s">
        <v>86</v>
      </c>
      <c r="U2076" t="b">
        <v>0</v>
      </c>
      <c r="V2076" t="s">
        <v>815</v>
      </c>
      <c r="W2076" s="1">
        <v>44645.544050925928</v>
      </c>
      <c r="X2076">
        <v>197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385</v>
      </c>
      <c r="AE2076">
        <v>373</v>
      </c>
      <c r="AF2076">
        <v>0</v>
      </c>
      <c r="AG2076">
        <v>9</v>
      </c>
      <c r="AH2076" t="s">
        <v>86</v>
      </c>
      <c r="AI2076" t="s">
        <v>86</v>
      </c>
      <c r="AJ2076" t="s">
        <v>86</v>
      </c>
      <c r="AK2076" t="s">
        <v>86</v>
      </c>
      <c r="AL2076" t="s">
        <v>86</v>
      </c>
      <c r="AM2076" t="s">
        <v>86</v>
      </c>
      <c r="AN2076" t="s">
        <v>86</v>
      </c>
      <c r="AO2076" t="s">
        <v>86</v>
      </c>
      <c r="AP2076" t="s">
        <v>86</v>
      </c>
      <c r="AQ2076" t="s">
        <v>86</v>
      </c>
      <c r="AR2076" t="s">
        <v>86</v>
      </c>
      <c r="AS2076" t="s">
        <v>86</v>
      </c>
      <c r="AT2076" t="s">
        <v>86</v>
      </c>
      <c r="AU2076" t="s">
        <v>86</v>
      </c>
      <c r="AV2076" t="s">
        <v>86</v>
      </c>
      <c r="AW2076" t="s">
        <v>86</v>
      </c>
      <c r="AX2076" t="s">
        <v>86</v>
      </c>
      <c r="AY2076" t="s">
        <v>86</v>
      </c>
      <c r="AZ2076" t="s">
        <v>86</v>
      </c>
      <c r="BA2076" t="s">
        <v>86</v>
      </c>
      <c r="BB2076" t="s">
        <v>86</v>
      </c>
      <c r="BC2076" t="s">
        <v>86</v>
      </c>
      <c r="BD2076" t="s">
        <v>86</v>
      </c>
      <c r="BE2076" t="s">
        <v>86</v>
      </c>
    </row>
    <row r="2077" spans="1:57" x14ac:dyDescent="0.45">
      <c r="A2077" t="s">
        <v>4429</v>
      </c>
      <c r="B2077" t="s">
        <v>77</v>
      </c>
      <c r="C2077" t="s">
        <v>4430</v>
      </c>
      <c r="D2077" t="s">
        <v>79</v>
      </c>
      <c r="E2077" s="2" t="str">
        <f>HYPERLINK("capsilon://?command=openfolder&amp;siteaddress=FAM.docvelocity-na8.net&amp;folderid=FXF6CAB438-E737-AF14-C0F6-F938D1AC9D68","FX22039857")</f>
        <v>FX22039857</v>
      </c>
      <c r="F2077" t="s">
        <v>80</v>
      </c>
      <c r="G2077" t="s">
        <v>80</v>
      </c>
      <c r="H2077" t="s">
        <v>81</v>
      </c>
      <c r="I2077" t="s">
        <v>4431</v>
      </c>
      <c r="J2077">
        <v>0</v>
      </c>
      <c r="K2077" t="s">
        <v>83</v>
      </c>
      <c r="L2077" t="s">
        <v>84</v>
      </c>
      <c r="M2077" t="s">
        <v>85</v>
      </c>
      <c r="N2077">
        <v>2</v>
      </c>
      <c r="O2077" s="1">
        <v>44645.528495370374</v>
      </c>
      <c r="P2077" s="1">
        <v>44645.546157407407</v>
      </c>
      <c r="Q2077">
        <v>1329</v>
      </c>
      <c r="R2077">
        <v>197</v>
      </c>
      <c r="S2077" t="b">
        <v>0</v>
      </c>
      <c r="T2077" t="s">
        <v>86</v>
      </c>
      <c r="U2077" t="b">
        <v>0</v>
      </c>
      <c r="V2077" t="s">
        <v>1797</v>
      </c>
      <c r="W2077" s="1">
        <v>44645.530648148146</v>
      </c>
      <c r="X2077">
        <v>150</v>
      </c>
      <c r="Y2077">
        <v>9</v>
      </c>
      <c r="Z2077">
        <v>0</v>
      </c>
      <c r="AA2077">
        <v>9</v>
      </c>
      <c r="AB2077">
        <v>0</v>
      </c>
      <c r="AC2077">
        <v>1</v>
      </c>
      <c r="AD2077">
        <v>-9</v>
      </c>
      <c r="AE2077">
        <v>0</v>
      </c>
      <c r="AF2077">
        <v>0</v>
      </c>
      <c r="AG2077">
        <v>0</v>
      </c>
      <c r="AH2077" t="s">
        <v>312</v>
      </c>
      <c r="AI2077" s="1">
        <v>44645.546157407407</v>
      </c>
      <c r="AJ2077">
        <v>47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-9</v>
      </c>
      <c r="AQ2077">
        <v>0</v>
      </c>
      <c r="AR2077">
        <v>0</v>
      </c>
      <c r="AS2077">
        <v>0</v>
      </c>
      <c r="AT2077" t="s">
        <v>86</v>
      </c>
      <c r="AU2077" t="s">
        <v>86</v>
      </c>
      <c r="AV2077" t="s">
        <v>86</v>
      </c>
      <c r="AW2077" t="s">
        <v>86</v>
      </c>
      <c r="AX2077" t="s">
        <v>86</v>
      </c>
      <c r="AY2077" t="s">
        <v>86</v>
      </c>
      <c r="AZ2077" t="s">
        <v>86</v>
      </c>
      <c r="BA2077" t="s">
        <v>86</v>
      </c>
      <c r="BB2077" t="s">
        <v>86</v>
      </c>
      <c r="BC2077" t="s">
        <v>86</v>
      </c>
      <c r="BD2077" t="s">
        <v>86</v>
      </c>
      <c r="BE2077" t="s">
        <v>86</v>
      </c>
    </row>
    <row r="2078" spans="1:57" x14ac:dyDescent="0.45">
      <c r="A2078" t="s">
        <v>4432</v>
      </c>
      <c r="B2078" t="s">
        <v>77</v>
      </c>
      <c r="C2078" t="s">
        <v>4433</v>
      </c>
      <c r="D2078" t="s">
        <v>79</v>
      </c>
      <c r="E2078" s="2" t="str">
        <f>HYPERLINK("capsilon://?command=openfolder&amp;siteaddress=FAM.docvelocity-na8.net&amp;folderid=FXFD718A47-FD89-82EC-2D34-EA5EE5F180A3","FX220310274")</f>
        <v>FX220310274</v>
      </c>
      <c r="F2078" t="s">
        <v>80</v>
      </c>
      <c r="G2078" t="s">
        <v>80</v>
      </c>
      <c r="H2078" t="s">
        <v>81</v>
      </c>
      <c r="I2078" t="s">
        <v>4434</v>
      </c>
      <c r="J2078">
        <v>0</v>
      </c>
      <c r="K2078" t="s">
        <v>83</v>
      </c>
      <c r="L2078" t="s">
        <v>84</v>
      </c>
      <c r="M2078" t="s">
        <v>85</v>
      </c>
      <c r="N2078">
        <v>2</v>
      </c>
      <c r="O2078" s="1">
        <v>44645.537326388891</v>
      </c>
      <c r="P2078" s="1">
        <v>44645.546550925923</v>
      </c>
      <c r="Q2078">
        <v>336</v>
      </c>
      <c r="R2078">
        <v>461</v>
      </c>
      <c r="S2078" t="b">
        <v>0</v>
      </c>
      <c r="T2078" t="s">
        <v>86</v>
      </c>
      <c r="U2078" t="b">
        <v>0</v>
      </c>
      <c r="V2078" t="s">
        <v>2108</v>
      </c>
      <c r="W2078" s="1">
        <v>44645.542303240742</v>
      </c>
      <c r="X2078">
        <v>427</v>
      </c>
      <c r="Y2078">
        <v>9</v>
      </c>
      <c r="Z2078">
        <v>0</v>
      </c>
      <c r="AA2078">
        <v>9</v>
      </c>
      <c r="AB2078">
        <v>0</v>
      </c>
      <c r="AC2078">
        <v>4</v>
      </c>
      <c r="AD2078">
        <v>-9</v>
      </c>
      <c r="AE2078">
        <v>0</v>
      </c>
      <c r="AF2078">
        <v>0</v>
      </c>
      <c r="AG2078">
        <v>0</v>
      </c>
      <c r="AH2078" t="s">
        <v>312</v>
      </c>
      <c r="AI2078" s="1">
        <v>44645.546550925923</v>
      </c>
      <c r="AJ2078">
        <v>34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-9</v>
      </c>
      <c r="AQ2078">
        <v>0</v>
      </c>
      <c r="AR2078">
        <v>0</v>
      </c>
      <c r="AS2078">
        <v>0</v>
      </c>
      <c r="AT2078" t="s">
        <v>86</v>
      </c>
      <c r="AU2078" t="s">
        <v>86</v>
      </c>
      <c r="AV2078" t="s">
        <v>86</v>
      </c>
      <c r="AW2078" t="s">
        <v>86</v>
      </c>
      <c r="AX2078" t="s">
        <v>86</v>
      </c>
      <c r="AY2078" t="s">
        <v>86</v>
      </c>
      <c r="AZ2078" t="s">
        <v>86</v>
      </c>
      <c r="BA2078" t="s">
        <v>86</v>
      </c>
      <c r="BB2078" t="s">
        <v>86</v>
      </c>
      <c r="BC2078" t="s">
        <v>86</v>
      </c>
      <c r="BD2078" t="s">
        <v>86</v>
      </c>
      <c r="BE2078" t="s">
        <v>86</v>
      </c>
    </row>
    <row r="2079" spans="1:57" x14ac:dyDescent="0.45">
      <c r="A2079" t="s">
        <v>4435</v>
      </c>
      <c r="B2079" t="s">
        <v>77</v>
      </c>
      <c r="C2079" t="s">
        <v>4436</v>
      </c>
      <c r="D2079" t="s">
        <v>79</v>
      </c>
      <c r="E2079" s="2" t="str">
        <f>HYPERLINK("capsilon://?command=openfolder&amp;siteaddress=FAM.docvelocity-na8.net&amp;folderid=FX4F77BDD5-8143-04DA-01AA-AD594A1970B9","FX220310825")</f>
        <v>FX220310825</v>
      </c>
      <c r="F2079" t="s">
        <v>80</v>
      </c>
      <c r="G2079" t="s">
        <v>80</v>
      </c>
      <c r="H2079" t="s">
        <v>81</v>
      </c>
      <c r="I2079" t="s">
        <v>4437</v>
      </c>
      <c r="J2079">
        <v>132</v>
      </c>
      <c r="K2079" t="s">
        <v>83</v>
      </c>
      <c r="L2079" t="s">
        <v>84</v>
      </c>
      <c r="M2079" t="s">
        <v>85</v>
      </c>
      <c r="N2079">
        <v>1</v>
      </c>
      <c r="O2079" s="1">
        <v>44645.541875000003</v>
      </c>
      <c r="P2079" s="1">
        <v>44645.545393518521</v>
      </c>
      <c r="Q2079">
        <v>117</v>
      </c>
      <c r="R2079">
        <v>187</v>
      </c>
      <c r="S2079" t="b">
        <v>0</v>
      </c>
      <c r="T2079" t="s">
        <v>86</v>
      </c>
      <c r="U2079" t="b">
        <v>0</v>
      </c>
      <c r="V2079" t="s">
        <v>815</v>
      </c>
      <c r="W2079" s="1">
        <v>44645.545393518521</v>
      </c>
      <c r="X2079">
        <v>115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132</v>
      </c>
      <c r="AE2079">
        <v>120</v>
      </c>
      <c r="AF2079">
        <v>0</v>
      </c>
      <c r="AG2079">
        <v>4</v>
      </c>
      <c r="AH2079" t="s">
        <v>86</v>
      </c>
      <c r="AI2079" t="s">
        <v>86</v>
      </c>
      <c r="AJ2079" t="s">
        <v>86</v>
      </c>
      <c r="AK2079" t="s">
        <v>86</v>
      </c>
      <c r="AL2079" t="s">
        <v>86</v>
      </c>
      <c r="AM2079" t="s">
        <v>86</v>
      </c>
      <c r="AN2079" t="s">
        <v>86</v>
      </c>
      <c r="AO2079" t="s">
        <v>86</v>
      </c>
      <c r="AP2079" t="s">
        <v>86</v>
      </c>
      <c r="AQ2079" t="s">
        <v>86</v>
      </c>
      <c r="AR2079" t="s">
        <v>86</v>
      </c>
      <c r="AS2079" t="s">
        <v>86</v>
      </c>
      <c r="AT2079" t="s">
        <v>86</v>
      </c>
      <c r="AU2079" t="s">
        <v>86</v>
      </c>
      <c r="AV2079" t="s">
        <v>86</v>
      </c>
      <c r="AW2079" t="s">
        <v>86</v>
      </c>
      <c r="AX2079" t="s">
        <v>86</v>
      </c>
      <c r="AY2079" t="s">
        <v>86</v>
      </c>
      <c r="AZ2079" t="s">
        <v>86</v>
      </c>
      <c r="BA2079" t="s">
        <v>86</v>
      </c>
      <c r="BB2079" t="s">
        <v>86</v>
      </c>
      <c r="BC2079" t="s">
        <v>86</v>
      </c>
      <c r="BD2079" t="s">
        <v>86</v>
      </c>
      <c r="BE2079" t="s">
        <v>86</v>
      </c>
    </row>
    <row r="2080" spans="1:57" x14ac:dyDescent="0.45">
      <c r="A2080" t="s">
        <v>4438</v>
      </c>
      <c r="B2080" t="s">
        <v>77</v>
      </c>
      <c r="C2080" t="s">
        <v>1573</v>
      </c>
      <c r="D2080" t="s">
        <v>79</v>
      </c>
      <c r="E2080" s="2" t="str">
        <f>HYPERLINK("capsilon://?command=openfolder&amp;siteaddress=FAM.docvelocity-na8.net&amp;folderid=FXC8FCD4F7-2B49-FC56-789B-6536CD5C13ED","FX22034053")</f>
        <v>FX22034053</v>
      </c>
      <c r="F2080" t="s">
        <v>80</v>
      </c>
      <c r="G2080" t="s">
        <v>80</v>
      </c>
      <c r="H2080" t="s">
        <v>81</v>
      </c>
      <c r="I2080" t="s">
        <v>4439</v>
      </c>
      <c r="J2080">
        <v>0</v>
      </c>
      <c r="K2080" t="s">
        <v>83</v>
      </c>
      <c r="L2080" t="s">
        <v>84</v>
      </c>
      <c r="M2080" t="s">
        <v>85</v>
      </c>
      <c r="N2080">
        <v>1</v>
      </c>
      <c r="O2080" s="1">
        <v>44645.543993055559</v>
      </c>
      <c r="P2080" s="1">
        <v>44645.546747685185</v>
      </c>
      <c r="Q2080">
        <v>122</v>
      </c>
      <c r="R2080">
        <v>116</v>
      </c>
      <c r="S2080" t="b">
        <v>0</v>
      </c>
      <c r="T2080" t="s">
        <v>86</v>
      </c>
      <c r="U2080" t="b">
        <v>0</v>
      </c>
      <c r="V2080" t="s">
        <v>815</v>
      </c>
      <c r="W2080" s="1">
        <v>44645.546747685185</v>
      </c>
      <c r="X2080">
        <v>116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37</v>
      </c>
      <c r="AF2080">
        <v>0</v>
      </c>
      <c r="AG2080">
        <v>2</v>
      </c>
      <c r="AH2080" t="s">
        <v>86</v>
      </c>
      <c r="AI2080" t="s">
        <v>86</v>
      </c>
      <c r="AJ2080" t="s">
        <v>86</v>
      </c>
      <c r="AK2080" t="s">
        <v>86</v>
      </c>
      <c r="AL2080" t="s">
        <v>86</v>
      </c>
      <c r="AM2080" t="s">
        <v>86</v>
      </c>
      <c r="AN2080" t="s">
        <v>86</v>
      </c>
      <c r="AO2080" t="s">
        <v>86</v>
      </c>
      <c r="AP2080" t="s">
        <v>86</v>
      </c>
      <c r="AQ2080" t="s">
        <v>86</v>
      </c>
      <c r="AR2080" t="s">
        <v>86</v>
      </c>
      <c r="AS2080" t="s">
        <v>86</v>
      </c>
      <c r="AT2080" t="s">
        <v>86</v>
      </c>
      <c r="AU2080" t="s">
        <v>86</v>
      </c>
      <c r="AV2080" t="s">
        <v>86</v>
      </c>
      <c r="AW2080" t="s">
        <v>86</v>
      </c>
      <c r="AX2080" t="s">
        <v>86</v>
      </c>
      <c r="AY2080" t="s">
        <v>86</v>
      </c>
      <c r="AZ2080" t="s">
        <v>86</v>
      </c>
      <c r="BA2080" t="s">
        <v>86</v>
      </c>
      <c r="BB2080" t="s">
        <v>86</v>
      </c>
      <c r="BC2080" t="s">
        <v>86</v>
      </c>
      <c r="BD2080" t="s">
        <v>86</v>
      </c>
      <c r="BE2080" t="s">
        <v>86</v>
      </c>
    </row>
    <row r="2081" spans="1:57" x14ac:dyDescent="0.45">
      <c r="A2081" t="s">
        <v>4440</v>
      </c>
      <c r="B2081" t="s">
        <v>77</v>
      </c>
      <c r="C2081" t="s">
        <v>4441</v>
      </c>
      <c r="D2081" t="s">
        <v>79</v>
      </c>
      <c r="E2081" s="2" t="str">
        <f>HYPERLINK("capsilon://?command=openfolder&amp;siteaddress=FAM.docvelocity-na8.net&amp;folderid=FXC3343C3E-18C5-F698-2209-CEA8BF2F2F54","FX2203324")</f>
        <v>FX2203324</v>
      </c>
      <c r="F2081" t="s">
        <v>80</v>
      </c>
      <c r="G2081" t="s">
        <v>80</v>
      </c>
      <c r="H2081" t="s">
        <v>81</v>
      </c>
      <c r="I2081" t="s">
        <v>4442</v>
      </c>
      <c r="J2081">
        <v>0</v>
      </c>
      <c r="K2081" t="s">
        <v>83</v>
      </c>
      <c r="L2081" t="s">
        <v>84</v>
      </c>
      <c r="M2081" t="s">
        <v>85</v>
      </c>
      <c r="N2081">
        <v>1</v>
      </c>
      <c r="O2081" s="1">
        <v>44622.685590277775</v>
      </c>
      <c r="P2081" s="1">
        <v>44622.699965277781</v>
      </c>
      <c r="Q2081">
        <v>1037</v>
      </c>
      <c r="R2081">
        <v>205</v>
      </c>
      <c r="S2081" t="b">
        <v>0</v>
      </c>
      <c r="T2081" t="s">
        <v>86</v>
      </c>
      <c r="U2081" t="b">
        <v>0</v>
      </c>
      <c r="V2081" t="s">
        <v>202</v>
      </c>
      <c r="W2081" s="1">
        <v>44622.699965277781</v>
      </c>
      <c r="X2081">
        <v>100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97</v>
      </c>
      <c r="AF2081">
        <v>0</v>
      </c>
      <c r="AG2081">
        <v>4</v>
      </c>
      <c r="AH2081" t="s">
        <v>86</v>
      </c>
      <c r="AI2081" t="s">
        <v>86</v>
      </c>
      <c r="AJ2081" t="s">
        <v>86</v>
      </c>
      <c r="AK2081" t="s">
        <v>86</v>
      </c>
      <c r="AL2081" t="s">
        <v>86</v>
      </c>
      <c r="AM2081" t="s">
        <v>86</v>
      </c>
      <c r="AN2081" t="s">
        <v>86</v>
      </c>
      <c r="AO2081" t="s">
        <v>86</v>
      </c>
      <c r="AP2081" t="s">
        <v>86</v>
      </c>
      <c r="AQ2081" t="s">
        <v>86</v>
      </c>
      <c r="AR2081" t="s">
        <v>86</v>
      </c>
      <c r="AS2081" t="s">
        <v>86</v>
      </c>
      <c r="AT2081" t="s">
        <v>86</v>
      </c>
      <c r="AU2081" t="s">
        <v>86</v>
      </c>
      <c r="AV2081" t="s">
        <v>86</v>
      </c>
      <c r="AW2081" t="s">
        <v>86</v>
      </c>
      <c r="AX2081" t="s">
        <v>86</v>
      </c>
      <c r="AY2081" t="s">
        <v>86</v>
      </c>
      <c r="AZ2081" t="s">
        <v>86</v>
      </c>
      <c r="BA2081" t="s">
        <v>86</v>
      </c>
      <c r="BB2081" t="s">
        <v>86</v>
      </c>
      <c r="BC2081" t="s">
        <v>86</v>
      </c>
      <c r="BD2081" t="s">
        <v>86</v>
      </c>
      <c r="BE2081" t="s">
        <v>86</v>
      </c>
    </row>
    <row r="2082" spans="1:57" x14ac:dyDescent="0.45">
      <c r="A2082" t="s">
        <v>4443</v>
      </c>
      <c r="B2082" t="s">
        <v>77</v>
      </c>
      <c r="C2082" t="s">
        <v>4427</v>
      </c>
      <c r="D2082" t="s">
        <v>79</v>
      </c>
      <c r="E2082" s="2" t="str">
        <f>HYPERLINK("capsilon://?command=openfolder&amp;siteaddress=FAM.docvelocity-na8.net&amp;folderid=FX3CD0FA4C-2FA6-40DC-386E-4150F7C02A49","FX220311168")</f>
        <v>FX220311168</v>
      </c>
      <c r="F2082" t="s">
        <v>80</v>
      </c>
      <c r="G2082" t="s">
        <v>80</v>
      </c>
      <c r="H2082" t="s">
        <v>81</v>
      </c>
      <c r="I2082" t="s">
        <v>4428</v>
      </c>
      <c r="J2082">
        <v>561</v>
      </c>
      <c r="K2082" t="s">
        <v>83</v>
      </c>
      <c r="L2082" t="s">
        <v>84</v>
      </c>
      <c r="M2082" t="s">
        <v>85</v>
      </c>
      <c r="N2082">
        <v>2</v>
      </c>
      <c r="O2082" s="1">
        <v>44645.545497685183</v>
      </c>
      <c r="P2082" s="1">
        <v>44645.699965277781</v>
      </c>
      <c r="Q2082">
        <v>4275</v>
      </c>
      <c r="R2082">
        <v>9071</v>
      </c>
      <c r="S2082" t="b">
        <v>0</v>
      </c>
      <c r="T2082" t="s">
        <v>86</v>
      </c>
      <c r="U2082" t="b">
        <v>1</v>
      </c>
      <c r="V2082" t="s">
        <v>3652</v>
      </c>
      <c r="W2082" s="1">
        <v>44645.619039351855</v>
      </c>
      <c r="X2082">
        <v>6281</v>
      </c>
      <c r="Y2082">
        <v>345</v>
      </c>
      <c r="Z2082">
        <v>0</v>
      </c>
      <c r="AA2082">
        <v>345</v>
      </c>
      <c r="AB2082">
        <v>138</v>
      </c>
      <c r="AC2082">
        <v>146</v>
      </c>
      <c r="AD2082">
        <v>216</v>
      </c>
      <c r="AE2082">
        <v>0</v>
      </c>
      <c r="AF2082">
        <v>0</v>
      </c>
      <c r="AG2082">
        <v>0</v>
      </c>
      <c r="AH2082" t="s">
        <v>207</v>
      </c>
      <c r="AI2082" s="1">
        <v>44645.699965277781</v>
      </c>
      <c r="AJ2082">
        <v>2544</v>
      </c>
      <c r="AK2082">
        <v>36</v>
      </c>
      <c r="AL2082">
        <v>0</v>
      </c>
      <c r="AM2082">
        <v>36</v>
      </c>
      <c r="AN2082">
        <v>138</v>
      </c>
      <c r="AO2082">
        <v>36</v>
      </c>
      <c r="AP2082">
        <v>180</v>
      </c>
      <c r="AQ2082">
        <v>0</v>
      </c>
      <c r="AR2082">
        <v>0</v>
      </c>
      <c r="AS2082">
        <v>0</v>
      </c>
      <c r="AT2082" t="s">
        <v>86</v>
      </c>
      <c r="AU2082" t="s">
        <v>86</v>
      </c>
      <c r="AV2082" t="s">
        <v>86</v>
      </c>
      <c r="AW2082" t="s">
        <v>86</v>
      </c>
      <c r="AX2082" t="s">
        <v>86</v>
      </c>
      <c r="AY2082" t="s">
        <v>86</v>
      </c>
      <c r="AZ2082" t="s">
        <v>86</v>
      </c>
      <c r="BA2082" t="s">
        <v>86</v>
      </c>
      <c r="BB2082" t="s">
        <v>86</v>
      </c>
      <c r="BC2082" t="s">
        <v>86</v>
      </c>
      <c r="BD2082" t="s">
        <v>86</v>
      </c>
      <c r="BE2082" t="s">
        <v>86</v>
      </c>
    </row>
    <row r="2083" spans="1:57" x14ac:dyDescent="0.45">
      <c r="A2083" t="s">
        <v>4444</v>
      </c>
      <c r="B2083" t="s">
        <v>77</v>
      </c>
      <c r="C2083" t="s">
        <v>4436</v>
      </c>
      <c r="D2083" t="s">
        <v>79</v>
      </c>
      <c r="E2083" s="2" t="str">
        <f>HYPERLINK("capsilon://?command=openfolder&amp;siteaddress=FAM.docvelocity-na8.net&amp;folderid=FX4F77BDD5-8143-04DA-01AA-AD594A1970B9","FX220310825")</f>
        <v>FX220310825</v>
      </c>
      <c r="F2083" t="s">
        <v>80</v>
      </c>
      <c r="G2083" t="s">
        <v>80</v>
      </c>
      <c r="H2083" t="s">
        <v>81</v>
      </c>
      <c r="I2083" t="s">
        <v>4437</v>
      </c>
      <c r="J2083">
        <v>184</v>
      </c>
      <c r="K2083" t="s">
        <v>83</v>
      </c>
      <c r="L2083" t="s">
        <v>84</v>
      </c>
      <c r="M2083" t="s">
        <v>85</v>
      </c>
      <c r="N2083">
        <v>2</v>
      </c>
      <c r="O2083" s="1">
        <v>44645.546851851854</v>
      </c>
      <c r="P2083" s="1">
        <v>44645.570914351854</v>
      </c>
      <c r="Q2083">
        <v>357</v>
      </c>
      <c r="R2083">
        <v>1722</v>
      </c>
      <c r="S2083" t="b">
        <v>0</v>
      </c>
      <c r="T2083" t="s">
        <v>86</v>
      </c>
      <c r="U2083" t="b">
        <v>1</v>
      </c>
      <c r="V2083" t="s">
        <v>1900</v>
      </c>
      <c r="W2083" s="1">
        <v>44645.561782407407</v>
      </c>
      <c r="X2083">
        <v>1283</v>
      </c>
      <c r="Y2083">
        <v>139</v>
      </c>
      <c r="Z2083">
        <v>0</v>
      </c>
      <c r="AA2083">
        <v>139</v>
      </c>
      <c r="AB2083">
        <v>21</v>
      </c>
      <c r="AC2083">
        <v>26</v>
      </c>
      <c r="AD2083">
        <v>45</v>
      </c>
      <c r="AE2083">
        <v>0</v>
      </c>
      <c r="AF2083">
        <v>0</v>
      </c>
      <c r="AG2083">
        <v>0</v>
      </c>
      <c r="AH2083" t="s">
        <v>312</v>
      </c>
      <c r="AI2083" s="1">
        <v>44645.570914351854</v>
      </c>
      <c r="AJ2083">
        <v>439</v>
      </c>
      <c r="AK2083">
        <v>0</v>
      </c>
      <c r="AL2083">
        <v>0</v>
      </c>
      <c r="AM2083">
        <v>0</v>
      </c>
      <c r="AN2083">
        <v>21</v>
      </c>
      <c r="AO2083">
        <v>0</v>
      </c>
      <c r="AP2083">
        <v>45</v>
      </c>
      <c r="AQ2083">
        <v>0</v>
      </c>
      <c r="AR2083">
        <v>0</v>
      </c>
      <c r="AS2083">
        <v>0</v>
      </c>
      <c r="AT2083" t="s">
        <v>86</v>
      </c>
      <c r="AU2083" t="s">
        <v>86</v>
      </c>
      <c r="AV2083" t="s">
        <v>86</v>
      </c>
      <c r="AW2083" t="s">
        <v>86</v>
      </c>
      <c r="AX2083" t="s">
        <v>86</v>
      </c>
      <c r="AY2083" t="s">
        <v>86</v>
      </c>
      <c r="AZ2083" t="s">
        <v>86</v>
      </c>
      <c r="BA2083" t="s">
        <v>86</v>
      </c>
      <c r="BB2083" t="s">
        <v>86</v>
      </c>
      <c r="BC2083" t="s">
        <v>86</v>
      </c>
      <c r="BD2083" t="s">
        <v>86</v>
      </c>
      <c r="BE2083" t="s">
        <v>86</v>
      </c>
    </row>
    <row r="2084" spans="1:57" x14ac:dyDescent="0.45">
      <c r="A2084" t="s">
        <v>4445</v>
      </c>
      <c r="B2084" t="s">
        <v>77</v>
      </c>
      <c r="C2084" t="s">
        <v>1573</v>
      </c>
      <c r="D2084" t="s">
        <v>79</v>
      </c>
      <c r="E2084" s="2" t="str">
        <f>HYPERLINK("capsilon://?command=openfolder&amp;siteaddress=FAM.docvelocity-na8.net&amp;folderid=FXC8FCD4F7-2B49-FC56-789B-6536CD5C13ED","FX22034053")</f>
        <v>FX22034053</v>
      </c>
      <c r="F2084" t="s">
        <v>80</v>
      </c>
      <c r="G2084" t="s">
        <v>80</v>
      </c>
      <c r="H2084" t="s">
        <v>81</v>
      </c>
      <c r="I2084" t="s">
        <v>4439</v>
      </c>
      <c r="J2084">
        <v>0</v>
      </c>
      <c r="K2084" t="s">
        <v>83</v>
      </c>
      <c r="L2084" t="s">
        <v>84</v>
      </c>
      <c r="M2084" t="s">
        <v>85</v>
      </c>
      <c r="N2084">
        <v>2</v>
      </c>
      <c r="O2084" s="1">
        <v>44645.547048611108</v>
      </c>
      <c r="P2084" s="1">
        <v>44645.580451388887</v>
      </c>
      <c r="Q2084">
        <v>923</v>
      </c>
      <c r="R2084">
        <v>1963</v>
      </c>
      <c r="S2084" t="b">
        <v>0</v>
      </c>
      <c r="T2084" t="s">
        <v>86</v>
      </c>
      <c r="U2084" t="b">
        <v>1</v>
      </c>
      <c r="V2084" t="s">
        <v>1825</v>
      </c>
      <c r="W2084" s="1">
        <v>44645.564618055556</v>
      </c>
      <c r="X2084">
        <v>1514</v>
      </c>
      <c r="Y2084">
        <v>74</v>
      </c>
      <c r="Z2084">
        <v>0</v>
      </c>
      <c r="AA2084">
        <v>74</v>
      </c>
      <c r="AB2084">
        <v>0</v>
      </c>
      <c r="AC2084">
        <v>53</v>
      </c>
      <c r="AD2084">
        <v>-74</v>
      </c>
      <c r="AE2084">
        <v>0</v>
      </c>
      <c r="AF2084">
        <v>0</v>
      </c>
      <c r="AG2084">
        <v>0</v>
      </c>
      <c r="AH2084" t="s">
        <v>207</v>
      </c>
      <c r="AI2084" s="1">
        <v>44645.580451388887</v>
      </c>
      <c r="AJ2084">
        <v>438</v>
      </c>
      <c r="AK2084">
        <v>2</v>
      </c>
      <c r="AL2084">
        <v>0</v>
      </c>
      <c r="AM2084">
        <v>2</v>
      </c>
      <c r="AN2084">
        <v>0</v>
      </c>
      <c r="AO2084">
        <v>2</v>
      </c>
      <c r="AP2084">
        <v>-76</v>
      </c>
      <c r="AQ2084">
        <v>0</v>
      </c>
      <c r="AR2084">
        <v>0</v>
      </c>
      <c r="AS2084">
        <v>0</v>
      </c>
      <c r="AT2084" t="s">
        <v>86</v>
      </c>
      <c r="AU2084" t="s">
        <v>86</v>
      </c>
      <c r="AV2084" t="s">
        <v>86</v>
      </c>
      <c r="AW2084" t="s">
        <v>86</v>
      </c>
      <c r="AX2084" t="s">
        <v>86</v>
      </c>
      <c r="AY2084" t="s">
        <v>86</v>
      </c>
      <c r="AZ2084" t="s">
        <v>86</v>
      </c>
      <c r="BA2084" t="s">
        <v>86</v>
      </c>
      <c r="BB2084" t="s">
        <v>86</v>
      </c>
      <c r="BC2084" t="s">
        <v>86</v>
      </c>
      <c r="BD2084" t="s">
        <v>86</v>
      </c>
      <c r="BE2084" t="s">
        <v>86</v>
      </c>
    </row>
    <row r="2085" spans="1:57" x14ac:dyDescent="0.45">
      <c r="A2085" t="s">
        <v>4446</v>
      </c>
      <c r="B2085" t="s">
        <v>77</v>
      </c>
      <c r="C2085" t="s">
        <v>4186</v>
      </c>
      <c r="D2085" t="s">
        <v>79</v>
      </c>
      <c r="E2085" s="2" t="str">
        <f>HYPERLINK("capsilon://?command=openfolder&amp;siteaddress=FAM.docvelocity-na8.net&amp;folderid=FX10D52CC0-6B72-9F3D-D2B9-19FAEF8FFECE","FX220310564")</f>
        <v>FX220310564</v>
      </c>
      <c r="F2085" t="s">
        <v>80</v>
      </c>
      <c r="G2085" t="s">
        <v>80</v>
      </c>
      <c r="H2085" t="s">
        <v>81</v>
      </c>
      <c r="I2085" t="s">
        <v>4447</v>
      </c>
      <c r="J2085">
        <v>0</v>
      </c>
      <c r="K2085" t="s">
        <v>83</v>
      </c>
      <c r="L2085" t="s">
        <v>84</v>
      </c>
      <c r="M2085" t="s">
        <v>85</v>
      </c>
      <c r="N2085">
        <v>2</v>
      </c>
      <c r="O2085" s="1">
        <v>44645.552129629628</v>
      </c>
      <c r="P2085" s="1">
        <v>44645.576944444445</v>
      </c>
      <c r="Q2085">
        <v>2009</v>
      </c>
      <c r="R2085">
        <v>135</v>
      </c>
      <c r="S2085" t="b">
        <v>0</v>
      </c>
      <c r="T2085" t="s">
        <v>86</v>
      </c>
      <c r="U2085" t="b">
        <v>0</v>
      </c>
      <c r="V2085" t="s">
        <v>1816</v>
      </c>
      <c r="W2085" s="1">
        <v>44645.553159722222</v>
      </c>
      <c r="X2085">
        <v>85</v>
      </c>
      <c r="Y2085">
        <v>9</v>
      </c>
      <c r="Z2085">
        <v>0</v>
      </c>
      <c r="AA2085">
        <v>9</v>
      </c>
      <c r="AB2085">
        <v>0</v>
      </c>
      <c r="AC2085">
        <v>3</v>
      </c>
      <c r="AD2085">
        <v>-9</v>
      </c>
      <c r="AE2085">
        <v>0</v>
      </c>
      <c r="AF2085">
        <v>0</v>
      </c>
      <c r="AG2085">
        <v>0</v>
      </c>
      <c r="AH2085" t="s">
        <v>312</v>
      </c>
      <c r="AI2085" s="1">
        <v>44645.576944444445</v>
      </c>
      <c r="AJ2085">
        <v>50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-9</v>
      </c>
      <c r="AQ2085">
        <v>0</v>
      </c>
      <c r="AR2085">
        <v>0</v>
      </c>
      <c r="AS2085">
        <v>0</v>
      </c>
      <c r="AT2085" t="s">
        <v>86</v>
      </c>
      <c r="AU2085" t="s">
        <v>86</v>
      </c>
      <c r="AV2085" t="s">
        <v>86</v>
      </c>
      <c r="AW2085" t="s">
        <v>86</v>
      </c>
      <c r="AX2085" t="s">
        <v>86</v>
      </c>
      <c r="AY2085" t="s">
        <v>86</v>
      </c>
      <c r="AZ2085" t="s">
        <v>86</v>
      </c>
      <c r="BA2085" t="s">
        <v>86</v>
      </c>
      <c r="BB2085" t="s">
        <v>86</v>
      </c>
      <c r="BC2085" t="s">
        <v>86</v>
      </c>
      <c r="BD2085" t="s">
        <v>86</v>
      </c>
      <c r="BE2085" t="s">
        <v>86</v>
      </c>
    </row>
    <row r="2086" spans="1:57" x14ac:dyDescent="0.45">
      <c r="A2086" t="s">
        <v>4448</v>
      </c>
      <c r="B2086" t="s">
        <v>77</v>
      </c>
      <c r="C2086" t="s">
        <v>4449</v>
      </c>
      <c r="D2086" t="s">
        <v>79</v>
      </c>
      <c r="E2086" s="2" t="str">
        <f>HYPERLINK("capsilon://?command=openfolder&amp;siteaddress=FAM.docvelocity-na8.net&amp;folderid=FX702928CB-307D-0A2B-B201-DE6141285045","FX220311230")</f>
        <v>FX220311230</v>
      </c>
      <c r="F2086" t="s">
        <v>80</v>
      </c>
      <c r="G2086" t="s">
        <v>80</v>
      </c>
      <c r="H2086" t="s">
        <v>81</v>
      </c>
      <c r="I2086" t="s">
        <v>4450</v>
      </c>
      <c r="J2086">
        <v>92</v>
      </c>
      <c r="K2086" t="s">
        <v>83</v>
      </c>
      <c r="L2086" t="s">
        <v>84</v>
      </c>
      <c r="M2086" t="s">
        <v>85</v>
      </c>
      <c r="N2086">
        <v>2</v>
      </c>
      <c r="O2086" s="1">
        <v>44645.55709490741</v>
      </c>
      <c r="P2086" s="1">
        <v>44645.585914351854</v>
      </c>
      <c r="Q2086">
        <v>739</v>
      </c>
      <c r="R2086">
        <v>1751</v>
      </c>
      <c r="S2086" t="b">
        <v>0</v>
      </c>
      <c r="T2086" t="s">
        <v>86</v>
      </c>
      <c r="U2086" t="b">
        <v>0</v>
      </c>
      <c r="V2086" t="s">
        <v>1797</v>
      </c>
      <c r="W2086" s="1">
        <v>44645.579432870371</v>
      </c>
      <c r="X2086">
        <v>966</v>
      </c>
      <c r="Y2086">
        <v>57</v>
      </c>
      <c r="Z2086">
        <v>0</v>
      </c>
      <c r="AA2086">
        <v>57</v>
      </c>
      <c r="AB2086">
        <v>0</v>
      </c>
      <c r="AC2086">
        <v>16</v>
      </c>
      <c r="AD2086">
        <v>35</v>
      </c>
      <c r="AE2086">
        <v>0</v>
      </c>
      <c r="AF2086">
        <v>0</v>
      </c>
      <c r="AG2086">
        <v>0</v>
      </c>
      <c r="AH2086" t="s">
        <v>207</v>
      </c>
      <c r="AI2086" s="1">
        <v>44645.585914351854</v>
      </c>
      <c r="AJ2086">
        <v>471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35</v>
      </c>
      <c r="AQ2086">
        <v>0</v>
      </c>
      <c r="AR2086">
        <v>0</v>
      </c>
      <c r="AS2086">
        <v>0</v>
      </c>
      <c r="AT2086" t="s">
        <v>86</v>
      </c>
      <c r="AU2086" t="s">
        <v>86</v>
      </c>
      <c r="AV2086" t="s">
        <v>86</v>
      </c>
      <c r="AW2086" t="s">
        <v>86</v>
      </c>
      <c r="AX2086" t="s">
        <v>86</v>
      </c>
      <c r="AY2086" t="s">
        <v>86</v>
      </c>
      <c r="AZ2086" t="s">
        <v>86</v>
      </c>
      <c r="BA2086" t="s">
        <v>86</v>
      </c>
      <c r="BB2086" t="s">
        <v>86</v>
      </c>
      <c r="BC2086" t="s">
        <v>86</v>
      </c>
      <c r="BD2086" t="s">
        <v>86</v>
      </c>
      <c r="BE2086" t="s">
        <v>86</v>
      </c>
    </row>
    <row r="2087" spans="1:57" x14ac:dyDescent="0.45">
      <c r="A2087" t="s">
        <v>4451</v>
      </c>
      <c r="B2087" t="s">
        <v>77</v>
      </c>
      <c r="C2087" t="s">
        <v>4430</v>
      </c>
      <c r="D2087" t="s">
        <v>79</v>
      </c>
      <c r="E2087" s="2" t="str">
        <f>HYPERLINK("capsilon://?command=openfolder&amp;siteaddress=FAM.docvelocity-na8.net&amp;folderid=FXF6CAB438-E737-AF14-C0F6-F938D1AC9D68","FX22039857")</f>
        <v>FX22039857</v>
      </c>
      <c r="F2087" t="s">
        <v>80</v>
      </c>
      <c r="G2087" t="s">
        <v>80</v>
      </c>
      <c r="H2087" t="s">
        <v>81</v>
      </c>
      <c r="I2087" t="s">
        <v>4452</v>
      </c>
      <c r="J2087">
        <v>140</v>
      </c>
      <c r="K2087" t="s">
        <v>83</v>
      </c>
      <c r="L2087" t="s">
        <v>84</v>
      </c>
      <c r="M2087" t="s">
        <v>85</v>
      </c>
      <c r="N2087">
        <v>1</v>
      </c>
      <c r="O2087" s="1">
        <v>44645.557974537034</v>
      </c>
      <c r="P2087" s="1">
        <v>44645.575509259259</v>
      </c>
      <c r="Q2087">
        <v>932</v>
      </c>
      <c r="R2087">
        <v>583</v>
      </c>
      <c r="S2087" t="b">
        <v>0</v>
      </c>
      <c r="T2087" t="s">
        <v>86</v>
      </c>
      <c r="U2087" t="b">
        <v>0</v>
      </c>
      <c r="V2087" t="s">
        <v>1895</v>
      </c>
      <c r="W2087" s="1">
        <v>44645.575509259259</v>
      </c>
      <c r="X2087">
        <v>370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140</v>
      </c>
      <c r="AE2087">
        <v>121</v>
      </c>
      <c r="AF2087">
        <v>0</v>
      </c>
      <c r="AG2087">
        <v>6</v>
      </c>
      <c r="AH2087" t="s">
        <v>86</v>
      </c>
      <c r="AI2087" t="s">
        <v>86</v>
      </c>
      <c r="AJ2087" t="s">
        <v>86</v>
      </c>
      <c r="AK2087" t="s">
        <v>86</v>
      </c>
      <c r="AL2087" t="s">
        <v>86</v>
      </c>
      <c r="AM2087" t="s">
        <v>86</v>
      </c>
      <c r="AN2087" t="s">
        <v>86</v>
      </c>
      <c r="AO2087" t="s">
        <v>86</v>
      </c>
      <c r="AP2087" t="s">
        <v>86</v>
      </c>
      <c r="AQ2087" t="s">
        <v>86</v>
      </c>
      <c r="AR2087" t="s">
        <v>86</v>
      </c>
      <c r="AS2087" t="s">
        <v>86</v>
      </c>
      <c r="AT2087" t="s">
        <v>86</v>
      </c>
      <c r="AU2087" t="s">
        <v>86</v>
      </c>
      <c r="AV2087" t="s">
        <v>86</v>
      </c>
      <c r="AW2087" t="s">
        <v>86</v>
      </c>
      <c r="AX2087" t="s">
        <v>86</v>
      </c>
      <c r="AY2087" t="s">
        <v>86</v>
      </c>
      <c r="AZ2087" t="s">
        <v>86</v>
      </c>
      <c r="BA2087" t="s">
        <v>86</v>
      </c>
      <c r="BB2087" t="s">
        <v>86</v>
      </c>
      <c r="BC2087" t="s">
        <v>86</v>
      </c>
      <c r="BD2087" t="s">
        <v>86</v>
      </c>
      <c r="BE2087" t="s">
        <v>86</v>
      </c>
    </row>
    <row r="2088" spans="1:57" x14ac:dyDescent="0.45">
      <c r="A2088" t="s">
        <v>4453</v>
      </c>
      <c r="B2088" t="s">
        <v>77</v>
      </c>
      <c r="C2088" t="s">
        <v>4454</v>
      </c>
      <c r="D2088" t="s">
        <v>79</v>
      </c>
      <c r="E2088" s="2" t="str">
        <f>HYPERLINK("capsilon://?command=openfolder&amp;siteaddress=FAM.docvelocity-na8.net&amp;folderid=FX980EC078-F4E3-47F5-D5DE-437A08E51735","FX220310091")</f>
        <v>FX220310091</v>
      </c>
      <c r="F2088" t="s">
        <v>80</v>
      </c>
      <c r="G2088" t="s">
        <v>80</v>
      </c>
      <c r="H2088" t="s">
        <v>81</v>
      </c>
      <c r="I2088" t="s">
        <v>4455</v>
      </c>
      <c r="J2088">
        <v>106</v>
      </c>
      <c r="K2088" t="s">
        <v>83</v>
      </c>
      <c r="L2088" t="s">
        <v>84</v>
      </c>
      <c r="M2088" t="s">
        <v>85</v>
      </c>
      <c r="N2088">
        <v>1</v>
      </c>
      <c r="O2088" s="1">
        <v>44645.563368055555</v>
      </c>
      <c r="P2088" s="1">
        <v>44645.581203703703</v>
      </c>
      <c r="Q2088">
        <v>828</v>
      </c>
      <c r="R2088">
        <v>713</v>
      </c>
      <c r="S2088" t="b">
        <v>0</v>
      </c>
      <c r="T2088" t="s">
        <v>86</v>
      </c>
      <c r="U2088" t="b">
        <v>0</v>
      </c>
      <c r="V2088" t="s">
        <v>1895</v>
      </c>
      <c r="W2088" s="1">
        <v>44645.581203703703</v>
      </c>
      <c r="X2088">
        <v>491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106</v>
      </c>
      <c r="AE2088">
        <v>94</v>
      </c>
      <c r="AF2088">
        <v>0</v>
      </c>
      <c r="AG2088">
        <v>5</v>
      </c>
      <c r="AH2088" t="s">
        <v>86</v>
      </c>
      <c r="AI2088" t="s">
        <v>86</v>
      </c>
      <c r="AJ2088" t="s">
        <v>86</v>
      </c>
      <c r="AK2088" t="s">
        <v>86</v>
      </c>
      <c r="AL2088" t="s">
        <v>86</v>
      </c>
      <c r="AM2088" t="s">
        <v>86</v>
      </c>
      <c r="AN2088" t="s">
        <v>86</v>
      </c>
      <c r="AO2088" t="s">
        <v>86</v>
      </c>
      <c r="AP2088" t="s">
        <v>86</v>
      </c>
      <c r="AQ2088" t="s">
        <v>86</v>
      </c>
      <c r="AR2088" t="s">
        <v>86</v>
      </c>
      <c r="AS2088" t="s">
        <v>86</v>
      </c>
      <c r="AT2088" t="s">
        <v>86</v>
      </c>
      <c r="AU2088" t="s">
        <v>86</v>
      </c>
      <c r="AV2088" t="s">
        <v>86</v>
      </c>
      <c r="AW2088" t="s">
        <v>86</v>
      </c>
      <c r="AX2088" t="s">
        <v>86</v>
      </c>
      <c r="AY2088" t="s">
        <v>86</v>
      </c>
      <c r="AZ2088" t="s">
        <v>86</v>
      </c>
      <c r="BA2088" t="s">
        <v>86</v>
      </c>
      <c r="BB2088" t="s">
        <v>86</v>
      </c>
      <c r="BC2088" t="s">
        <v>86</v>
      </c>
      <c r="BD2088" t="s">
        <v>86</v>
      </c>
      <c r="BE2088" t="s">
        <v>86</v>
      </c>
    </row>
    <row r="2089" spans="1:57" x14ac:dyDescent="0.45">
      <c r="A2089" t="s">
        <v>4456</v>
      </c>
      <c r="B2089" t="s">
        <v>77</v>
      </c>
      <c r="C2089" t="s">
        <v>4457</v>
      </c>
      <c r="D2089" t="s">
        <v>79</v>
      </c>
      <c r="E2089" s="2" t="str">
        <f>HYPERLINK("capsilon://?command=openfolder&amp;siteaddress=FAM.docvelocity-na8.net&amp;folderid=FX2F42D04A-431B-5FD0-B8DE-D5970CC13503","FX211210045")</f>
        <v>FX211210045</v>
      </c>
      <c r="F2089" t="s">
        <v>80</v>
      </c>
      <c r="G2089" t="s">
        <v>80</v>
      </c>
      <c r="H2089" t="s">
        <v>81</v>
      </c>
      <c r="I2089" t="s">
        <v>4458</v>
      </c>
      <c r="J2089">
        <v>0</v>
      </c>
      <c r="K2089" t="s">
        <v>83</v>
      </c>
      <c r="L2089" t="s">
        <v>84</v>
      </c>
      <c r="M2089" t="s">
        <v>85</v>
      </c>
      <c r="N2089">
        <v>2</v>
      </c>
      <c r="O2089" s="1">
        <v>44622.688344907408</v>
      </c>
      <c r="P2089" s="1">
        <v>44623.287743055553</v>
      </c>
      <c r="Q2089">
        <v>51345</v>
      </c>
      <c r="R2089">
        <v>443</v>
      </c>
      <c r="S2089" t="b">
        <v>0</v>
      </c>
      <c r="T2089" t="s">
        <v>86</v>
      </c>
      <c r="U2089" t="b">
        <v>0</v>
      </c>
      <c r="V2089" t="s">
        <v>139</v>
      </c>
      <c r="W2089" s="1">
        <v>44622.692731481482</v>
      </c>
      <c r="X2089">
        <v>343</v>
      </c>
      <c r="Y2089">
        <v>21</v>
      </c>
      <c r="Z2089">
        <v>0</v>
      </c>
      <c r="AA2089">
        <v>21</v>
      </c>
      <c r="AB2089">
        <v>37</v>
      </c>
      <c r="AC2089">
        <v>5</v>
      </c>
      <c r="AD2089">
        <v>-21</v>
      </c>
      <c r="AE2089">
        <v>0</v>
      </c>
      <c r="AF2089">
        <v>0</v>
      </c>
      <c r="AG2089">
        <v>0</v>
      </c>
      <c r="AH2089" t="s">
        <v>257</v>
      </c>
      <c r="AI2089" s="1">
        <v>44623.287743055553</v>
      </c>
      <c r="AJ2089">
        <v>100</v>
      </c>
      <c r="AK2089">
        <v>1</v>
      </c>
      <c r="AL2089">
        <v>0</v>
      </c>
      <c r="AM2089">
        <v>1</v>
      </c>
      <c r="AN2089">
        <v>37</v>
      </c>
      <c r="AO2089">
        <v>0</v>
      </c>
      <c r="AP2089">
        <v>-22</v>
      </c>
      <c r="AQ2089">
        <v>0</v>
      </c>
      <c r="AR2089">
        <v>0</v>
      </c>
      <c r="AS2089">
        <v>0</v>
      </c>
      <c r="AT2089" t="s">
        <v>86</v>
      </c>
      <c r="AU2089" t="s">
        <v>86</v>
      </c>
      <c r="AV2089" t="s">
        <v>86</v>
      </c>
      <c r="AW2089" t="s">
        <v>86</v>
      </c>
      <c r="AX2089" t="s">
        <v>86</v>
      </c>
      <c r="AY2089" t="s">
        <v>86</v>
      </c>
      <c r="AZ2089" t="s">
        <v>86</v>
      </c>
      <c r="BA2089" t="s">
        <v>86</v>
      </c>
      <c r="BB2089" t="s">
        <v>86</v>
      </c>
      <c r="BC2089" t="s">
        <v>86</v>
      </c>
      <c r="BD2089" t="s">
        <v>86</v>
      </c>
      <c r="BE2089" t="s">
        <v>86</v>
      </c>
    </row>
    <row r="2090" spans="1:57" x14ac:dyDescent="0.45">
      <c r="A2090" t="s">
        <v>4459</v>
      </c>
      <c r="B2090" t="s">
        <v>77</v>
      </c>
      <c r="C2090" t="s">
        <v>4460</v>
      </c>
      <c r="D2090" t="s">
        <v>79</v>
      </c>
      <c r="E2090" s="2" t="str">
        <f>HYPERLINK("capsilon://?command=openfolder&amp;siteaddress=FAM.docvelocity-na8.net&amp;folderid=FX51899FB2-51F2-0EA2-352B-A75550D53F9B","FX220311338")</f>
        <v>FX220311338</v>
      </c>
      <c r="F2090" t="s">
        <v>80</v>
      </c>
      <c r="G2090" t="s">
        <v>80</v>
      </c>
      <c r="H2090" t="s">
        <v>81</v>
      </c>
      <c r="I2090" t="s">
        <v>4461</v>
      </c>
      <c r="J2090">
        <v>114</v>
      </c>
      <c r="K2090" t="s">
        <v>83</v>
      </c>
      <c r="L2090" t="s">
        <v>84</v>
      </c>
      <c r="M2090" t="s">
        <v>85</v>
      </c>
      <c r="N2090">
        <v>1</v>
      </c>
      <c r="O2090" s="1">
        <v>44645.568553240744</v>
      </c>
      <c r="P2090" s="1">
        <v>44645.582037037035</v>
      </c>
      <c r="Q2090">
        <v>760</v>
      </c>
      <c r="R2090">
        <v>405</v>
      </c>
      <c r="S2090" t="b">
        <v>0</v>
      </c>
      <c r="T2090" t="s">
        <v>86</v>
      </c>
      <c r="U2090" t="b">
        <v>0</v>
      </c>
      <c r="V2090" t="s">
        <v>1895</v>
      </c>
      <c r="W2090" s="1">
        <v>44645.582037037035</v>
      </c>
      <c r="X2090">
        <v>71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114</v>
      </c>
      <c r="AE2090">
        <v>109</v>
      </c>
      <c r="AF2090">
        <v>0</v>
      </c>
      <c r="AG2090">
        <v>2</v>
      </c>
      <c r="AH2090" t="s">
        <v>86</v>
      </c>
      <c r="AI2090" t="s">
        <v>86</v>
      </c>
      <c r="AJ2090" t="s">
        <v>86</v>
      </c>
      <c r="AK2090" t="s">
        <v>86</v>
      </c>
      <c r="AL2090" t="s">
        <v>86</v>
      </c>
      <c r="AM2090" t="s">
        <v>86</v>
      </c>
      <c r="AN2090" t="s">
        <v>86</v>
      </c>
      <c r="AO2090" t="s">
        <v>86</v>
      </c>
      <c r="AP2090" t="s">
        <v>86</v>
      </c>
      <c r="AQ2090" t="s">
        <v>86</v>
      </c>
      <c r="AR2090" t="s">
        <v>86</v>
      </c>
      <c r="AS2090" t="s">
        <v>86</v>
      </c>
      <c r="AT2090" t="s">
        <v>86</v>
      </c>
      <c r="AU2090" t="s">
        <v>86</v>
      </c>
      <c r="AV2090" t="s">
        <v>86</v>
      </c>
      <c r="AW2090" t="s">
        <v>86</v>
      </c>
      <c r="AX2090" t="s">
        <v>86</v>
      </c>
      <c r="AY2090" t="s">
        <v>86</v>
      </c>
      <c r="AZ2090" t="s">
        <v>86</v>
      </c>
      <c r="BA2090" t="s">
        <v>86</v>
      </c>
      <c r="BB2090" t="s">
        <v>86</v>
      </c>
      <c r="BC2090" t="s">
        <v>86</v>
      </c>
      <c r="BD2090" t="s">
        <v>86</v>
      </c>
      <c r="BE2090" t="s">
        <v>86</v>
      </c>
    </row>
    <row r="2091" spans="1:57" x14ac:dyDescent="0.45">
      <c r="A2091" t="s">
        <v>4462</v>
      </c>
      <c r="B2091" t="s">
        <v>77</v>
      </c>
      <c r="C2091" t="s">
        <v>4460</v>
      </c>
      <c r="D2091" t="s">
        <v>79</v>
      </c>
      <c r="E2091" s="2" t="str">
        <f>HYPERLINK("capsilon://?command=openfolder&amp;siteaddress=FAM.docvelocity-na8.net&amp;folderid=FX51899FB2-51F2-0EA2-352B-A75550D53F9B","FX220311338")</f>
        <v>FX220311338</v>
      </c>
      <c r="F2091" t="s">
        <v>80</v>
      </c>
      <c r="G2091" t="s">
        <v>80</v>
      </c>
      <c r="H2091" t="s">
        <v>81</v>
      </c>
      <c r="I2091" t="s">
        <v>4463</v>
      </c>
      <c r="J2091">
        <v>28</v>
      </c>
      <c r="K2091" t="s">
        <v>83</v>
      </c>
      <c r="L2091" t="s">
        <v>84</v>
      </c>
      <c r="M2091" t="s">
        <v>85</v>
      </c>
      <c r="N2091">
        <v>2</v>
      </c>
      <c r="O2091" s="1">
        <v>44645.568553240744</v>
      </c>
      <c r="P2091" s="1">
        <v>44645.577870370369</v>
      </c>
      <c r="Q2091">
        <v>516</v>
      </c>
      <c r="R2091">
        <v>289</v>
      </c>
      <c r="S2091" t="b">
        <v>0</v>
      </c>
      <c r="T2091" t="s">
        <v>86</v>
      </c>
      <c r="U2091" t="b">
        <v>0</v>
      </c>
      <c r="V2091" t="s">
        <v>2086</v>
      </c>
      <c r="W2091" s="1">
        <v>44645.571284722224</v>
      </c>
      <c r="X2091">
        <v>210</v>
      </c>
      <c r="Y2091">
        <v>21</v>
      </c>
      <c r="Z2091">
        <v>0</v>
      </c>
      <c r="AA2091">
        <v>21</v>
      </c>
      <c r="AB2091">
        <v>0</v>
      </c>
      <c r="AC2091">
        <v>0</v>
      </c>
      <c r="AD2091">
        <v>7</v>
      </c>
      <c r="AE2091">
        <v>0</v>
      </c>
      <c r="AF2091">
        <v>0</v>
      </c>
      <c r="AG2091">
        <v>0</v>
      </c>
      <c r="AH2091" t="s">
        <v>312</v>
      </c>
      <c r="AI2091" s="1">
        <v>44645.577870370369</v>
      </c>
      <c r="AJ2091">
        <v>79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7</v>
      </c>
      <c r="AQ2091">
        <v>0</v>
      </c>
      <c r="AR2091">
        <v>0</v>
      </c>
      <c r="AS2091">
        <v>0</v>
      </c>
      <c r="AT2091" t="s">
        <v>86</v>
      </c>
      <c r="AU2091" t="s">
        <v>86</v>
      </c>
      <c r="AV2091" t="s">
        <v>86</v>
      </c>
      <c r="AW2091" t="s">
        <v>86</v>
      </c>
      <c r="AX2091" t="s">
        <v>86</v>
      </c>
      <c r="AY2091" t="s">
        <v>86</v>
      </c>
      <c r="AZ2091" t="s">
        <v>86</v>
      </c>
      <c r="BA2091" t="s">
        <v>86</v>
      </c>
      <c r="BB2091" t="s">
        <v>86</v>
      </c>
      <c r="BC2091" t="s">
        <v>86</v>
      </c>
      <c r="BD2091" t="s">
        <v>86</v>
      </c>
      <c r="BE2091" t="s">
        <v>86</v>
      </c>
    </row>
    <row r="2092" spans="1:57" x14ac:dyDescent="0.45">
      <c r="A2092" t="s">
        <v>4464</v>
      </c>
      <c r="B2092" t="s">
        <v>77</v>
      </c>
      <c r="C2092" t="s">
        <v>4460</v>
      </c>
      <c r="D2092" t="s">
        <v>79</v>
      </c>
      <c r="E2092" s="2" t="str">
        <f>HYPERLINK("capsilon://?command=openfolder&amp;siteaddress=FAM.docvelocity-na8.net&amp;folderid=FX51899FB2-51F2-0EA2-352B-A75550D53F9B","FX220311338")</f>
        <v>FX220311338</v>
      </c>
      <c r="F2092" t="s">
        <v>80</v>
      </c>
      <c r="G2092" t="s">
        <v>80</v>
      </c>
      <c r="H2092" t="s">
        <v>81</v>
      </c>
      <c r="I2092" t="s">
        <v>4465</v>
      </c>
      <c r="J2092">
        <v>28</v>
      </c>
      <c r="K2092" t="s">
        <v>83</v>
      </c>
      <c r="L2092" t="s">
        <v>84</v>
      </c>
      <c r="M2092" t="s">
        <v>85</v>
      </c>
      <c r="N2092">
        <v>2</v>
      </c>
      <c r="O2092" s="1">
        <v>44645.568923611114</v>
      </c>
      <c r="P2092" s="1">
        <v>44645.578344907408</v>
      </c>
      <c r="Q2092">
        <v>548</v>
      </c>
      <c r="R2092">
        <v>266</v>
      </c>
      <c r="S2092" t="b">
        <v>0</v>
      </c>
      <c r="T2092" t="s">
        <v>86</v>
      </c>
      <c r="U2092" t="b">
        <v>0</v>
      </c>
      <c r="V2092" t="s">
        <v>2108</v>
      </c>
      <c r="W2092" s="1">
        <v>44645.572905092595</v>
      </c>
      <c r="X2092">
        <v>226</v>
      </c>
      <c r="Y2092">
        <v>21</v>
      </c>
      <c r="Z2092">
        <v>0</v>
      </c>
      <c r="AA2092">
        <v>21</v>
      </c>
      <c r="AB2092">
        <v>0</v>
      </c>
      <c r="AC2092">
        <v>0</v>
      </c>
      <c r="AD2092">
        <v>7</v>
      </c>
      <c r="AE2092">
        <v>0</v>
      </c>
      <c r="AF2092">
        <v>0</v>
      </c>
      <c r="AG2092">
        <v>0</v>
      </c>
      <c r="AH2092" t="s">
        <v>312</v>
      </c>
      <c r="AI2092" s="1">
        <v>44645.578344907408</v>
      </c>
      <c r="AJ2092">
        <v>40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7</v>
      </c>
      <c r="AQ2092">
        <v>0</v>
      </c>
      <c r="AR2092">
        <v>0</v>
      </c>
      <c r="AS2092">
        <v>0</v>
      </c>
      <c r="AT2092" t="s">
        <v>86</v>
      </c>
      <c r="AU2092" t="s">
        <v>86</v>
      </c>
      <c r="AV2092" t="s">
        <v>86</v>
      </c>
      <c r="AW2092" t="s">
        <v>86</v>
      </c>
      <c r="AX2092" t="s">
        <v>86</v>
      </c>
      <c r="AY2092" t="s">
        <v>86</v>
      </c>
      <c r="AZ2092" t="s">
        <v>86</v>
      </c>
      <c r="BA2092" t="s">
        <v>86</v>
      </c>
      <c r="BB2092" t="s">
        <v>86</v>
      </c>
      <c r="BC2092" t="s">
        <v>86</v>
      </c>
      <c r="BD2092" t="s">
        <v>86</v>
      </c>
      <c r="BE2092" t="s">
        <v>86</v>
      </c>
    </row>
    <row r="2093" spans="1:57" x14ac:dyDescent="0.45">
      <c r="A2093" t="s">
        <v>4466</v>
      </c>
      <c r="B2093" t="s">
        <v>77</v>
      </c>
      <c r="C2093" t="s">
        <v>4460</v>
      </c>
      <c r="D2093" t="s">
        <v>79</v>
      </c>
      <c r="E2093" s="2" t="str">
        <f>HYPERLINK("capsilon://?command=openfolder&amp;siteaddress=FAM.docvelocity-na8.net&amp;folderid=FX51899FB2-51F2-0EA2-352B-A75550D53F9B","FX220311338")</f>
        <v>FX220311338</v>
      </c>
      <c r="F2093" t="s">
        <v>80</v>
      </c>
      <c r="G2093" t="s">
        <v>80</v>
      </c>
      <c r="H2093" t="s">
        <v>81</v>
      </c>
      <c r="I2093" t="s">
        <v>4467</v>
      </c>
      <c r="J2093">
        <v>28</v>
      </c>
      <c r="K2093" t="s">
        <v>83</v>
      </c>
      <c r="L2093" t="s">
        <v>84</v>
      </c>
      <c r="M2093" t="s">
        <v>85</v>
      </c>
      <c r="N2093">
        <v>2</v>
      </c>
      <c r="O2093" s="1">
        <v>44645.569178240738</v>
      </c>
      <c r="P2093" s="1">
        <v>44645.578865740739</v>
      </c>
      <c r="Q2093">
        <v>590</v>
      </c>
      <c r="R2093">
        <v>247</v>
      </c>
      <c r="S2093" t="b">
        <v>0</v>
      </c>
      <c r="T2093" t="s">
        <v>86</v>
      </c>
      <c r="U2093" t="b">
        <v>0</v>
      </c>
      <c r="V2093" t="s">
        <v>202</v>
      </c>
      <c r="W2093" s="1">
        <v>44645.572812500002</v>
      </c>
      <c r="X2093">
        <v>203</v>
      </c>
      <c r="Y2093">
        <v>21</v>
      </c>
      <c r="Z2093">
        <v>0</v>
      </c>
      <c r="AA2093">
        <v>21</v>
      </c>
      <c r="AB2093">
        <v>0</v>
      </c>
      <c r="AC2093">
        <v>0</v>
      </c>
      <c r="AD2093">
        <v>7</v>
      </c>
      <c r="AE2093">
        <v>0</v>
      </c>
      <c r="AF2093">
        <v>0</v>
      </c>
      <c r="AG2093">
        <v>0</v>
      </c>
      <c r="AH2093" t="s">
        <v>312</v>
      </c>
      <c r="AI2093" s="1">
        <v>44645.578865740739</v>
      </c>
      <c r="AJ2093">
        <v>44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7</v>
      </c>
      <c r="AQ2093">
        <v>0</v>
      </c>
      <c r="AR2093">
        <v>0</v>
      </c>
      <c r="AS2093">
        <v>0</v>
      </c>
      <c r="AT2093" t="s">
        <v>86</v>
      </c>
      <c r="AU2093" t="s">
        <v>86</v>
      </c>
      <c r="AV2093" t="s">
        <v>86</v>
      </c>
      <c r="AW2093" t="s">
        <v>86</v>
      </c>
      <c r="AX2093" t="s">
        <v>86</v>
      </c>
      <c r="AY2093" t="s">
        <v>86</v>
      </c>
      <c r="AZ2093" t="s">
        <v>86</v>
      </c>
      <c r="BA2093" t="s">
        <v>86</v>
      </c>
      <c r="BB2093" t="s">
        <v>86</v>
      </c>
      <c r="BC2093" t="s">
        <v>86</v>
      </c>
      <c r="BD2093" t="s">
        <v>86</v>
      </c>
      <c r="BE2093" t="s">
        <v>86</v>
      </c>
    </row>
    <row r="2094" spans="1:57" x14ac:dyDescent="0.45">
      <c r="A2094" t="s">
        <v>4468</v>
      </c>
      <c r="B2094" t="s">
        <v>77</v>
      </c>
      <c r="C2094" t="s">
        <v>2063</v>
      </c>
      <c r="D2094" t="s">
        <v>79</v>
      </c>
      <c r="E2094" s="2" t="str">
        <f>HYPERLINK("capsilon://?command=openfolder&amp;siteaddress=FAM.docvelocity-na8.net&amp;folderid=FX929F139C-CF44-F28F-F006-EAB2CFCD4E86","FX22031869")</f>
        <v>FX22031869</v>
      </c>
      <c r="F2094" t="s">
        <v>80</v>
      </c>
      <c r="G2094" t="s">
        <v>80</v>
      </c>
      <c r="H2094" t="s">
        <v>81</v>
      </c>
      <c r="I2094" t="s">
        <v>4469</v>
      </c>
      <c r="J2094">
        <v>0</v>
      </c>
      <c r="K2094" t="s">
        <v>83</v>
      </c>
      <c r="L2094" t="s">
        <v>84</v>
      </c>
      <c r="M2094" t="s">
        <v>85</v>
      </c>
      <c r="N2094">
        <v>2</v>
      </c>
      <c r="O2094" s="1">
        <v>44645.570115740738</v>
      </c>
      <c r="P2094" s="1">
        <v>44645.57917824074</v>
      </c>
      <c r="Q2094">
        <v>649</v>
      </c>
      <c r="R2094">
        <v>134</v>
      </c>
      <c r="S2094" t="b">
        <v>0</v>
      </c>
      <c r="T2094" t="s">
        <v>86</v>
      </c>
      <c r="U2094" t="b">
        <v>0</v>
      </c>
      <c r="V2094" t="s">
        <v>2088</v>
      </c>
      <c r="W2094" s="1">
        <v>44645.574907407405</v>
      </c>
      <c r="X2094">
        <v>46</v>
      </c>
      <c r="Y2094">
        <v>0</v>
      </c>
      <c r="Z2094">
        <v>0</v>
      </c>
      <c r="AA2094">
        <v>0</v>
      </c>
      <c r="AB2094">
        <v>52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 t="s">
        <v>312</v>
      </c>
      <c r="AI2094" s="1">
        <v>44645.57917824074</v>
      </c>
      <c r="AJ2094">
        <v>26</v>
      </c>
      <c r="AK2094">
        <v>0</v>
      </c>
      <c r="AL2094">
        <v>0</v>
      </c>
      <c r="AM2094">
        <v>0</v>
      </c>
      <c r="AN2094">
        <v>52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 t="s">
        <v>86</v>
      </c>
      <c r="AU2094" t="s">
        <v>86</v>
      </c>
      <c r="AV2094" t="s">
        <v>86</v>
      </c>
      <c r="AW2094" t="s">
        <v>86</v>
      </c>
      <c r="AX2094" t="s">
        <v>86</v>
      </c>
      <c r="AY2094" t="s">
        <v>86</v>
      </c>
      <c r="AZ2094" t="s">
        <v>86</v>
      </c>
      <c r="BA2094" t="s">
        <v>86</v>
      </c>
      <c r="BB2094" t="s">
        <v>86</v>
      </c>
      <c r="BC2094" t="s">
        <v>86</v>
      </c>
      <c r="BD2094" t="s">
        <v>86</v>
      </c>
      <c r="BE2094" t="s">
        <v>86</v>
      </c>
    </row>
    <row r="2095" spans="1:57" x14ac:dyDescent="0.45">
      <c r="A2095" t="s">
        <v>4470</v>
      </c>
      <c r="B2095" t="s">
        <v>77</v>
      </c>
      <c r="C2095" t="s">
        <v>2063</v>
      </c>
      <c r="D2095" t="s">
        <v>79</v>
      </c>
      <c r="E2095" s="2" t="str">
        <f>HYPERLINK("capsilon://?command=openfolder&amp;siteaddress=FAM.docvelocity-na8.net&amp;folderid=FX929F139C-CF44-F28F-F006-EAB2CFCD4E86","FX22031869")</f>
        <v>FX22031869</v>
      </c>
      <c r="F2095" t="s">
        <v>80</v>
      </c>
      <c r="G2095" t="s">
        <v>80</v>
      </c>
      <c r="H2095" t="s">
        <v>81</v>
      </c>
      <c r="I2095" t="s">
        <v>4471</v>
      </c>
      <c r="J2095">
        <v>0</v>
      </c>
      <c r="K2095" t="s">
        <v>83</v>
      </c>
      <c r="L2095" t="s">
        <v>84</v>
      </c>
      <c r="M2095" t="s">
        <v>85</v>
      </c>
      <c r="N2095">
        <v>2</v>
      </c>
      <c r="O2095" s="1">
        <v>44645.573888888888</v>
      </c>
      <c r="P2095" s="1">
        <v>44645.579398148147</v>
      </c>
      <c r="Q2095">
        <v>341</v>
      </c>
      <c r="R2095">
        <v>135</v>
      </c>
      <c r="S2095" t="b">
        <v>0</v>
      </c>
      <c r="T2095" t="s">
        <v>86</v>
      </c>
      <c r="U2095" t="b">
        <v>0</v>
      </c>
      <c r="V2095" t="s">
        <v>2088</v>
      </c>
      <c r="W2095" s="1">
        <v>44645.57613425926</v>
      </c>
      <c r="X2095">
        <v>105</v>
      </c>
      <c r="Y2095">
        <v>0</v>
      </c>
      <c r="Z2095">
        <v>0</v>
      </c>
      <c r="AA2095">
        <v>0</v>
      </c>
      <c r="AB2095">
        <v>52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 t="s">
        <v>312</v>
      </c>
      <c r="AI2095" s="1">
        <v>44645.579398148147</v>
      </c>
      <c r="AJ2095">
        <v>18</v>
      </c>
      <c r="AK2095">
        <v>0</v>
      </c>
      <c r="AL2095">
        <v>0</v>
      </c>
      <c r="AM2095">
        <v>0</v>
      </c>
      <c r="AN2095">
        <v>52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 t="s">
        <v>86</v>
      </c>
      <c r="AU2095" t="s">
        <v>86</v>
      </c>
      <c r="AV2095" t="s">
        <v>86</v>
      </c>
      <c r="AW2095" t="s">
        <v>86</v>
      </c>
      <c r="AX2095" t="s">
        <v>86</v>
      </c>
      <c r="AY2095" t="s">
        <v>86</v>
      </c>
      <c r="AZ2095" t="s">
        <v>86</v>
      </c>
      <c r="BA2095" t="s">
        <v>86</v>
      </c>
      <c r="BB2095" t="s">
        <v>86</v>
      </c>
      <c r="BC2095" t="s">
        <v>86</v>
      </c>
      <c r="BD2095" t="s">
        <v>86</v>
      </c>
      <c r="BE2095" t="s">
        <v>86</v>
      </c>
    </row>
    <row r="2096" spans="1:57" x14ac:dyDescent="0.45">
      <c r="A2096" t="s">
        <v>4472</v>
      </c>
      <c r="B2096" t="s">
        <v>77</v>
      </c>
      <c r="C2096" t="s">
        <v>4430</v>
      </c>
      <c r="D2096" t="s">
        <v>79</v>
      </c>
      <c r="E2096" s="2" t="str">
        <f>HYPERLINK("capsilon://?command=openfolder&amp;siteaddress=FAM.docvelocity-na8.net&amp;folderid=FXF6CAB438-E737-AF14-C0F6-F938D1AC9D68","FX22039857")</f>
        <v>FX22039857</v>
      </c>
      <c r="F2096" t="s">
        <v>80</v>
      </c>
      <c r="G2096" t="s">
        <v>80</v>
      </c>
      <c r="H2096" t="s">
        <v>81</v>
      </c>
      <c r="I2096" t="s">
        <v>4452</v>
      </c>
      <c r="J2096">
        <v>220</v>
      </c>
      <c r="K2096" t="s">
        <v>83</v>
      </c>
      <c r="L2096" t="s">
        <v>84</v>
      </c>
      <c r="M2096" t="s">
        <v>85</v>
      </c>
      <c r="N2096">
        <v>2</v>
      </c>
      <c r="O2096" s="1">
        <v>44645.576828703706</v>
      </c>
      <c r="P2096" s="1">
        <v>44645.623090277775</v>
      </c>
      <c r="Q2096">
        <v>637</v>
      </c>
      <c r="R2096">
        <v>3360</v>
      </c>
      <c r="S2096" t="b">
        <v>0</v>
      </c>
      <c r="T2096" t="s">
        <v>86</v>
      </c>
      <c r="U2096" t="b">
        <v>1</v>
      </c>
      <c r="V2096" t="s">
        <v>1900</v>
      </c>
      <c r="W2096" s="1">
        <v>44645.603217592594</v>
      </c>
      <c r="X2096">
        <v>2268</v>
      </c>
      <c r="Y2096">
        <v>169</v>
      </c>
      <c r="Z2096">
        <v>0</v>
      </c>
      <c r="AA2096">
        <v>169</v>
      </c>
      <c r="AB2096">
        <v>21</v>
      </c>
      <c r="AC2096">
        <v>88</v>
      </c>
      <c r="AD2096">
        <v>51</v>
      </c>
      <c r="AE2096">
        <v>0</v>
      </c>
      <c r="AF2096">
        <v>0</v>
      </c>
      <c r="AG2096">
        <v>0</v>
      </c>
      <c r="AH2096" t="s">
        <v>312</v>
      </c>
      <c r="AI2096" s="1">
        <v>44645.623090277775</v>
      </c>
      <c r="AJ2096">
        <v>1092</v>
      </c>
      <c r="AK2096">
        <v>12</v>
      </c>
      <c r="AL2096">
        <v>0</v>
      </c>
      <c r="AM2096">
        <v>12</v>
      </c>
      <c r="AN2096">
        <v>21</v>
      </c>
      <c r="AO2096">
        <v>12</v>
      </c>
      <c r="AP2096">
        <v>39</v>
      </c>
      <c r="AQ2096">
        <v>0</v>
      </c>
      <c r="AR2096">
        <v>0</v>
      </c>
      <c r="AS2096">
        <v>0</v>
      </c>
      <c r="AT2096" t="s">
        <v>86</v>
      </c>
      <c r="AU2096" t="s">
        <v>86</v>
      </c>
      <c r="AV2096" t="s">
        <v>86</v>
      </c>
      <c r="AW2096" t="s">
        <v>86</v>
      </c>
      <c r="AX2096" t="s">
        <v>86</v>
      </c>
      <c r="AY2096" t="s">
        <v>86</v>
      </c>
      <c r="AZ2096" t="s">
        <v>86</v>
      </c>
      <c r="BA2096" t="s">
        <v>86</v>
      </c>
      <c r="BB2096" t="s">
        <v>86</v>
      </c>
      <c r="BC2096" t="s">
        <v>86</v>
      </c>
      <c r="BD2096" t="s">
        <v>86</v>
      </c>
      <c r="BE2096" t="s">
        <v>86</v>
      </c>
    </row>
    <row r="2097" spans="1:57" x14ac:dyDescent="0.45">
      <c r="A2097" t="s">
        <v>4473</v>
      </c>
      <c r="B2097" t="s">
        <v>77</v>
      </c>
      <c r="C2097" t="s">
        <v>4474</v>
      </c>
      <c r="D2097" t="s">
        <v>79</v>
      </c>
      <c r="E2097" s="2" t="str">
        <f>HYPERLINK("capsilon://?command=openfolder&amp;siteaddress=FAM.docvelocity-na8.net&amp;folderid=FXC99E8B21-FD76-A968-D2AC-859E7769B54B","FX220311332")</f>
        <v>FX220311332</v>
      </c>
      <c r="F2097" t="s">
        <v>80</v>
      </c>
      <c r="G2097" t="s">
        <v>80</v>
      </c>
      <c r="H2097" t="s">
        <v>81</v>
      </c>
      <c r="I2097" t="s">
        <v>4475</v>
      </c>
      <c r="J2097">
        <v>251</v>
      </c>
      <c r="K2097" t="s">
        <v>83</v>
      </c>
      <c r="L2097" t="s">
        <v>84</v>
      </c>
      <c r="M2097" t="s">
        <v>85</v>
      </c>
      <c r="N2097">
        <v>1</v>
      </c>
      <c r="O2097" s="1">
        <v>44645.580960648149</v>
      </c>
      <c r="P2097" s="1">
        <v>44645.592488425929</v>
      </c>
      <c r="Q2097">
        <v>202</v>
      </c>
      <c r="R2097">
        <v>794</v>
      </c>
      <c r="S2097" t="b">
        <v>0</v>
      </c>
      <c r="T2097" t="s">
        <v>86</v>
      </c>
      <c r="U2097" t="b">
        <v>0</v>
      </c>
      <c r="V2097" t="s">
        <v>815</v>
      </c>
      <c r="W2097" s="1">
        <v>44645.592488425929</v>
      </c>
      <c r="X2097">
        <v>666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251</v>
      </c>
      <c r="AE2097">
        <v>227</v>
      </c>
      <c r="AF2097">
        <v>0</v>
      </c>
      <c r="AG2097">
        <v>7</v>
      </c>
      <c r="AH2097" t="s">
        <v>86</v>
      </c>
      <c r="AI2097" t="s">
        <v>86</v>
      </c>
      <c r="AJ2097" t="s">
        <v>86</v>
      </c>
      <c r="AK2097" t="s">
        <v>86</v>
      </c>
      <c r="AL2097" t="s">
        <v>86</v>
      </c>
      <c r="AM2097" t="s">
        <v>86</v>
      </c>
      <c r="AN2097" t="s">
        <v>86</v>
      </c>
      <c r="AO2097" t="s">
        <v>86</v>
      </c>
      <c r="AP2097" t="s">
        <v>86</v>
      </c>
      <c r="AQ2097" t="s">
        <v>86</v>
      </c>
      <c r="AR2097" t="s">
        <v>86</v>
      </c>
      <c r="AS2097" t="s">
        <v>86</v>
      </c>
      <c r="AT2097" t="s">
        <v>86</v>
      </c>
      <c r="AU2097" t="s">
        <v>86</v>
      </c>
      <c r="AV2097" t="s">
        <v>86</v>
      </c>
      <c r="AW2097" t="s">
        <v>86</v>
      </c>
      <c r="AX2097" t="s">
        <v>86</v>
      </c>
      <c r="AY2097" t="s">
        <v>86</v>
      </c>
      <c r="AZ2097" t="s">
        <v>86</v>
      </c>
      <c r="BA2097" t="s">
        <v>86</v>
      </c>
      <c r="BB2097" t="s">
        <v>86</v>
      </c>
      <c r="BC2097" t="s">
        <v>86</v>
      </c>
      <c r="BD2097" t="s">
        <v>86</v>
      </c>
      <c r="BE2097" t="s">
        <v>86</v>
      </c>
    </row>
    <row r="2098" spans="1:57" x14ac:dyDescent="0.45">
      <c r="A2098" t="s">
        <v>4476</v>
      </c>
      <c r="B2098" t="s">
        <v>77</v>
      </c>
      <c r="C2098" t="s">
        <v>4454</v>
      </c>
      <c r="D2098" t="s">
        <v>79</v>
      </c>
      <c r="E2098" s="2" t="str">
        <f>HYPERLINK("capsilon://?command=openfolder&amp;siteaddress=FAM.docvelocity-na8.net&amp;folderid=FX980EC078-F4E3-47F5-D5DE-437A08E51735","FX220310091")</f>
        <v>FX220310091</v>
      </c>
      <c r="F2098" t="s">
        <v>80</v>
      </c>
      <c r="G2098" t="s">
        <v>80</v>
      </c>
      <c r="H2098" t="s">
        <v>81</v>
      </c>
      <c r="I2098" t="s">
        <v>4455</v>
      </c>
      <c r="J2098">
        <v>186</v>
      </c>
      <c r="K2098" t="s">
        <v>83</v>
      </c>
      <c r="L2098" t="s">
        <v>84</v>
      </c>
      <c r="M2098" t="s">
        <v>85</v>
      </c>
      <c r="N2098">
        <v>2</v>
      </c>
      <c r="O2098" s="1">
        <v>44645.582083333335</v>
      </c>
      <c r="P2098" s="1">
        <v>44645.589456018519</v>
      </c>
      <c r="Q2098">
        <v>24</v>
      </c>
      <c r="R2098">
        <v>613</v>
      </c>
      <c r="S2098" t="b">
        <v>0</v>
      </c>
      <c r="T2098" t="s">
        <v>86</v>
      </c>
      <c r="U2098" t="b">
        <v>1</v>
      </c>
      <c r="V2098" t="s">
        <v>1816</v>
      </c>
      <c r="W2098" s="1">
        <v>44645.586388888885</v>
      </c>
      <c r="X2098">
        <v>369</v>
      </c>
      <c r="Y2098">
        <v>155</v>
      </c>
      <c r="Z2098">
        <v>0</v>
      </c>
      <c r="AA2098">
        <v>155</v>
      </c>
      <c r="AB2098">
        <v>0</v>
      </c>
      <c r="AC2098">
        <v>3</v>
      </c>
      <c r="AD2098">
        <v>31</v>
      </c>
      <c r="AE2098">
        <v>0</v>
      </c>
      <c r="AF2098">
        <v>0</v>
      </c>
      <c r="AG2098">
        <v>0</v>
      </c>
      <c r="AH2098" t="s">
        <v>312</v>
      </c>
      <c r="AI2098" s="1">
        <v>44645.589456018519</v>
      </c>
      <c r="AJ2098">
        <v>244</v>
      </c>
      <c r="AK2098">
        <v>2</v>
      </c>
      <c r="AL2098">
        <v>0</v>
      </c>
      <c r="AM2098">
        <v>2</v>
      </c>
      <c r="AN2098">
        <v>0</v>
      </c>
      <c r="AO2098">
        <v>1</v>
      </c>
      <c r="AP2098">
        <v>29</v>
      </c>
      <c r="AQ2098">
        <v>0</v>
      </c>
      <c r="AR2098">
        <v>0</v>
      </c>
      <c r="AS2098">
        <v>0</v>
      </c>
      <c r="AT2098" t="s">
        <v>86</v>
      </c>
      <c r="AU2098" t="s">
        <v>86</v>
      </c>
      <c r="AV2098" t="s">
        <v>86</v>
      </c>
      <c r="AW2098" t="s">
        <v>86</v>
      </c>
      <c r="AX2098" t="s">
        <v>86</v>
      </c>
      <c r="AY2098" t="s">
        <v>86</v>
      </c>
      <c r="AZ2098" t="s">
        <v>86</v>
      </c>
      <c r="BA2098" t="s">
        <v>86</v>
      </c>
      <c r="BB2098" t="s">
        <v>86</v>
      </c>
      <c r="BC2098" t="s">
        <v>86</v>
      </c>
      <c r="BD2098" t="s">
        <v>86</v>
      </c>
      <c r="BE2098" t="s">
        <v>86</v>
      </c>
    </row>
    <row r="2099" spans="1:57" x14ac:dyDescent="0.45">
      <c r="A2099" t="s">
        <v>4477</v>
      </c>
      <c r="B2099" t="s">
        <v>77</v>
      </c>
      <c r="C2099" t="s">
        <v>4460</v>
      </c>
      <c r="D2099" t="s">
        <v>79</v>
      </c>
      <c r="E2099" s="2" t="str">
        <f>HYPERLINK("capsilon://?command=openfolder&amp;siteaddress=FAM.docvelocity-na8.net&amp;folderid=FX51899FB2-51F2-0EA2-352B-A75550D53F9B","FX220311338")</f>
        <v>FX220311338</v>
      </c>
      <c r="F2099" t="s">
        <v>80</v>
      </c>
      <c r="G2099" t="s">
        <v>80</v>
      </c>
      <c r="H2099" t="s">
        <v>81</v>
      </c>
      <c r="I2099" t="s">
        <v>4461</v>
      </c>
      <c r="J2099">
        <v>138</v>
      </c>
      <c r="K2099" t="s">
        <v>83</v>
      </c>
      <c r="L2099" t="s">
        <v>84</v>
      </c>
      <c r="M2099" t="s">
        <v>85</v>
      </c>
      <c r="N2099">
        <v>2</v>
      </c>
      <c r="O2099" s="1">
        <v>44645.582662037035</v>
      </c>
      <c r="P2099" s="1">
        <v>44645.668437499997</v>
      </c>
      <c r="Q2099">
        <v>6486</v>
      </c>
      <c r="R2099">
        <v>925</v>
      </c>
      <c r="S2099" t="b">
        <v>0</v>
      </c>
      <c r="T2099" t="s">
        <v>86</v>
      </c>
      <c r="U2099" t="b">
        <v>1</v>
      </c>
      <c r="V2099" t="s">
        <v>1841</v>
      </c>
      <c r="W2099" s="1">
        <v>44645.59202546296</v>
      </c>
      <c r="X2099">
        <v>799</v>
      </c>
      <c r="Y2099">
        <v>128</v>
      </c>
      <c r="Z2099">
        <v>0</v>
      </c>
      <c r="AA2099">
        <v>128</v>
      </c>
      <c r="AB2099">
        <v>0</v>
      </c>
      <c r="AC2099">
        <v>26</v>
      </c>
      <c r="AD2099">
        <v>10</v>
      </c>
      <c r="AE2099">
        <v>0</v>
      </c>
      <c r="AF2099">
        <v>0</v>
      </c>
      <c r="AG2099">
        <v>0</v>
      </c>
      <c r="AH2099" t="s">
        <v>312</v>
      </c>
      <c r="AI2099" s="1">
        <v>44645.668437499997</v>
      </c>
      <c r="AJ2099">
        <v>126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10</v>
      </c>
      <c r="AQ2099">
        <v>0</v>
      </c>
      <c r="AR2099">
        <v>0</v>
      </c>
      <c r="AS2099">
        <v>0</v>
      </c>
      <c r="AT2099" t="s">
        <v>86</v>
      </c>
      <c r="AU2099" t="s">
        <v>86</v>
      </c>
      <c r="AV2099" t="s">
        <v>86</v>
      </c>
      <c r="AW2099" t="s">
        <v>86</v>
      </c>
      <c r="AX2099" t="s">
        <v>86</v>
      </c>
      <c r="AY2099" t="s">
        <v>86</v>
      </c>
      <c r="AZ2099" t="s">
        <v>86</v>
      </c>
      <c r="BA2099" t="s">
        <v>86</v>
      </c>
      <c r="BB2099" t="s">
        <v>86</v>
      </c>
      <c r="BC2099" t="s">
        <v>86</v>
      </c>
      <c r="BD2099" t="s">
        <v>86</v>
      </c>
      <c r="BE2099" t="s">
        <v>86</v>
      </c>
    </row>
    <row r="2100" spans="1:57" x14ac:dyDescent="0.45">
      <c r="A2100" t="s">
        <v>4478</v>
      </c>
      <c r="B2100" t="s">
        <v>77</v>
      </c>
      <c r="C2100" t="s">
        <v>4474</v>
      </c>
      <c r="D2100" t="s">
        <v>79</v>
      </c>
      <c r="E2100" s="2" t="str">
        <f>HYPERLINK("capsilon://?command=openfolder&amp;siteaddress=FAM.docvelocity-na8.net&amp;folderid=FXC99E8B21-FD76-A968-D2AC-859E7769B54B","FX220311332")</f>
        <v>FX220311332</v>
      </c>
      <c r="F2100" t="s">
        <v>80</v>
      </c>
      <c r="G2100" t="s">
        <v>80</v>
      </c>
      <c r="H2100" t="s">
        <v>81</v>
      </c>
      <c r="I2100" t="s">
        <v>4475</v>
      </c>
      <c r="J2100">
        <v>331</v>
      </c>
      <c r="K2100" t="s">
        <v>83</v>
      </c>
      <c r="L2100" t="s">
        <v>84</v>
      </c>
      <c r="M2100" t="s">
        <v>85</v>
      </c>
      <c r="N2100">
        <v>2</v>
      </c>
      <c r="O2100" s="1">
        <v>44645.593252314815</v>
      </c>
      <c r="P2100" s="1">
        <v>44645.673020833332</v>
      </c>
      <c r="Q2100">
        <v>4362</v>
      </c>
      <c r="R2100">
        <v>2530</v>
      </c>
      <c r="S2100" t="b">
        <v>0</v>
      </c>
      <c r="T2100" t="s">
        <v>86</v>
      </c>
      <c r="U2100" t="b">
        <v>1</v>
      </c>
      <c r="V2100" t="s">
        <v>1797</v>
      </c>
      <c r="W2100" s="1">
        <v>44645.618217592593</v>
      </c>
      <c r="X2100">
        <v>2134</v>
      </c>
      <c r="Y2100">
        <v>251</v>
      </c>
      <c r="Z2100">
        <v>0</v>
      </c>
      <c r="AA2100">
        <v>251</v>
      </c>
      <c r="AB2100">
        <v>0</v>
      </c>
      <c r="AC2100">
        <v>87</v>
      </c>
      <c r="AD2100">
        <v>80</v>
      </c>
      <c r="AE2100">
        <v>0</v>
      </c>
      <c r="AF2100">
        <v>0</v>
      </c>
      <c r="AG2100">
        <v>0</v>
      </c>
      <c r="AH2100" t="s">
        <v>312</v>
      </c>
      <c r="AI2100" s="1">
        <v>44645.673020833332</v>
      </c>
      <c r="AJ2100">
        <v>396</v>
      </c>
      <c r="AK2100">
        <v>3</v>
      </c>
      <c r="AL2100">
        <v>0</v>
      </c>
      <c r="AM2100">
        <v>3</v>
      </c>
      <c r="AN2100">
        <v>0</v>
      </c>
      <c r="AO2100">
        <v>2</v>
      </c>
      <c r="AP2100">
        <v>77</v>
      </c>
      <c r="AQ2100">
        <v>0</v>
      </c>
      <c r="AR2100">
        <v>0</v>
      </c>
      <c r="AS2100">
        <v>0</v>
      </c>
      <c r="AT2100" t="s">
        <v>86</v>
      </c>
      <c r="AU2100" t="s">
        <v>86</v>
      </c>
      <c r="AV2100" t="s">
        <v>86</v>
      </c>
      <c r="AW2100" t="s">
        <v>86</v>
      </c>
      <c r="AX2100" t="s">
        <v>86</v>
      </c>
      <c r="AY2100" t="s">
        <v>86</v>
      </c>
      <c r="AZ2100" t="s">
        <v>86</v>
      </c>
      <c r="BA2100" t="s">
        <v>86</v>
      </c>
      <c r="BB2100" t="s">
        <v>86</v>
      </c>
      <c r="BC2100" t="s">
        <v>86</v>
      </c>
      <c r="BD2100" t="s">
        <v>86</v>
      </c>
      <c r="BE2100" t="s">
        <v>86</v>
      </c>
    </row>
    <row r="2101" spans="1:57" x14ac:dyDescent="0.45">
      <c r="A2101" t="s">
        <v>4479</v>
      </c>
      <c r="B2101" t="s">
        <v>77</v>
      </c>
      <c r="C2101" t="s">
        <v>2063</v>
      </c>
      <c r="D2101" t="s">
        <v>79</v>
      </c>
      <c r="E2101" s="2" t="str">
        <f>HYPERLINK("capsilon://?command=openfolder&amp;siteaddress=FAM.docvelocity-na8.net&amp;folderid=FX929F139C-CF44-F28F-F006-EAB2CFCD4E86","FX22031869")</f>
        <v>FX22031869</v>
      </c>
      <c r="F2101" t="s">
        <v>80</v>
      </c>
      <c r="G2101" t="s">
        <v>80</v>
      </c>
      <c r="H2101" t="s">
        <v>81</v>
      </c>
      <c r="I2101" t="s">
        <v>4480</v>
      </c>
      <c r="J2101">
        <v>0</v>
      </c>
      <c r="K2101" t="s">
        <v>83</v>
      </c>
      <c r="L2101" t="s">
        <v>84</v>
      </c>
      <c r="M2101" t="s">
        <v>85</v>
      </c>
      <c r="N2101">
        <v>2</v>
      </c>
      <c r="O2101" s="1">
        <v>44645.603900462964</v>
      </c>
      <c r="P2101" s="1">
        <v>44645.707395833335</v>
      </c>
      <c r="Q2101">
        <v>7701</v>
      </c>
      <c r="R2101">
        <v>1241</v>
      </c>
      <c r="S2101" t="b">
        <v>0</v>
      </c>
      <c r="T2101" t="s">
        <v>86</v>
      </c>
      <c r="U2101" t="b">
        <v>0</v>
      </c>
      <c r="V2101" t="s">
        <v>1841</v>
      </c>
      <c r="W2101" s="1">
        <v>44645.622812499998</v>
      </c>
      <c r="X2101">
        <v>507</v>
      </c>
      <c r="Y2101">
        <v>52</v>
      </c>
      <c r="Z2101">
        <v>0</v>
      </c>
      <c r="AA2101">
        <v>52</v>
      </c>
      <c r="AB2101">
        <v>0</v>
      </c>
      <c r="AC2101">
        <v>33</v>
      </c>
      <c r="AD2101">
        <v>-52</v>
      </c>
      <c r="AE2101">
        <v>0</v>
      </c>
      <c r="AF2101">
        <v>0</v>
      </c>
      <c r="AG2101">
        <v>0</v>
      </c>
      <c r="AH2101" t="s">
        <v>116</v>
      </c>
      <c r="AI2101" s="1">
        <v>44645.707395833335</v>
      </c>
      <c r="AJ2101">
        <v>302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-52</v>
      </c>
      <c r="AQ2101">
        <v>0</v>
      </c>
      <c r="AR2101">
        <v>0</v>
      </c>
      <c r="AS2101">
        <v>0</v>
      </c>
      <c r="AT2101" t="s">
        <v>86</v>
      </c>
      <c r="AU2101" t="s">
        <v>86</v>
      </c>
      <c r="AV2101" t="s">
        <v>86</v>
      </c>
      <c r="AW2101" t="s">
        <v>86</v>
      </c>
      <c r="AX2101" t="s">
        <v>86</v>
      </c>
      <c r="AY2101" t="s">
        <v>86</v>
      </c>
      <c r="AZ2101" t="s">
        <v>86</v>
      </c>
      <c r="BA2101" t="s">
        <v>86</v>
      </c>
      <c r="BB2101" t="s">
        <v>86</v>
      </c>
      <c r="BC2101" t="s">
        <v>86</v>
      </c>
      <c r="BD2101" t="s">
        <v>86</v>
      </c>
      <c r="BE2101" t="s">
        <v>86</v>
      </c>
    </row>
    <row r="2102" spans="1:57" x14ac:dyDescent="0.45">
      <c r="A2102" t="s">
        <v>4481</v>
      </c>
      <c r="B2102" t="s">
        <v>77</v>
      </c>
      <c r="C2102" t="s">
        <v>4482</v>
      </c>
      <c r="D2102" t="s">
        <v>79</v>
      </c>
      <c r="E2102" s="2" t="str">
        <f>HYPERLINK("capsilon://?command=openfolder&amp;siteaddress=FAM.docvelocity-na8.net&amp;folderid=FX1D15AE2D-14DD-EABE-1914-9C6C634CAEF5","FX22038333")</f>
        <v>FX22038333</v>
      </c>
      <c r="F2102" t="s">
        <v>80</v>
      </c>
      <c r="G2102" t="s">
        <v>80</v>
      </c>
      <c r="H2102" t="s">
        <v>81</v>
      </c>
      <c r="I2102" t="s">
        <v>4483</v>
      </c>
      <c r="J2102">
        <v>247</v>
      </c>
      <c r="K2102" t="s">
        <v>83</v>
      </c>
      <c r="L2102" t="s">
        <v>84</v>
      </c>
      <c r="M2102" t="s">
        <v>85</v>
      </c>
      <c r="N2102">
        <v>1</v>
      </c>
      <c r="O2102" s="1">
        <v>44645.606724537036</v>
      </c>
      <c r="P2102" s="1">
        <v>44645.622291666667</v>
      </c>
      <c r="Q2102">
        <v>689</v>
      </c>
      <c r="R2102">
        <v>656</v>
      </c>
      <c r="S2102" t="b">
        <v>0</v>
      </c>
      <c r="T2102" t="s">
        <v>86</v>
      </c>
      <c r="U2102" t="b">
        <v>0</v>
      </c>
      <c r="V2102" t="s">
        <v>815</v>
      </c>
      <c r="W2102" s="1">
        <v>44645.622291666667</v>
      </c>
      <c r="X2102">
        <v>576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247</v>
      </c>
      <c r="AE2102">
        <v>223</v>
      </c>
      <c r="AF2102">
        <v>0</v>
      </c>
      <c r="AG2102">
        <v>13</v>
      </c>
      <c r="AH2102" t="s">
        <v>86</v>
      </c>
      <c r="AI2102" t="s">
        <v>86</v>
      </c>
      <c r="AJ2102" t="s">
        <v>86</v>
      </c>
      <c r="AK2102" t="s">
        <v>86</v>
      </c>
      <c r="AL2102" t="s">
        <v>86</v>
      </c>
      <c r="AM2102" t="s">
        <v>86</v>
      </c>
      <c r="AN2102" t="s">
        <v>86</v>
      </c>
      <c r="AO2102" t="s">
        <v>86</v>
      </c>
      <c r="AP2102" t="s">
        <v>86</v>
      </c>
      <c r="AQ2102" t="s">
        <v>86</v>
      </c>
      <c r="AR2102" t="s">
        <v>86</v>
      </c>
      <c r="AS2102" t="s">
        <v>86</v>
      </c>
      <c r="AT2102" t="s">
        <v>86</v>
      </c>
      <c r="AU2102" t="s">
        <v>86</v>
      </c>
      <c r="AV2102" t="s">
        <v>86</v>
      </c>
      <c r="AW2102" t="s">
        <v>86</v>
      </c>
      <c r="AX2102" t="s">
        <v>86</v>
      </c>
      <c r="AY2102" t="s">
        <v>86</v>
      </c>
      <c r="AZ2102" t="s">
        <v>86</v>
      </c>
      <c r="BA2102" t="s">
        <v>86</v>
      </c>
      <c r="BB2102" t="s">
        <v>86</v>
      </c>
      <c r="BC2102" t="s">
        <v>86</v>
      </c>
      <c r="BD2102" t="s">
        <v>86</v>
      </c>
      <c r="BE2102" t="s">
        <v>86</v>
      </c>
    </row>
    <row r="2103" spans="1:57" x14ac:dyDescent="0.45">
      <c r="A2103" t="s">
        <v>4484</v>
      </c>
      <c r="B2103" t="s">
        <v>77</v>
      </c>
      <c r="C2103" t="s">
        <v>4485</v>
      </c>
      <c r="D2103" t="s">
        <v>79</v>
      </c>
      <c r="E2103" s="2" t="str">
        <f>HYPERLINK("capsilon://?command=openfolder&amp;siteaddress=FAM.docvelocity-na8.net&amp;folderid=FXC157DBD5-A779-7CCE-A67F-C36F5E2D69B6","FX220311477")</f>
        <v>FX220311477</v>
      </c>
      <c r="F2103" t="s">
        <v>80</v>
      </c>
      <c r="G2103" t="s">
        <v>80</v>
      </c>
      <c r="H2103" t="s">
        <v>81</v>
      </c>
      <c r="I2103" t="s">
        <v>4486</v>
      </c>
      <c r="J2103">
        <v>51</v>
      </c>
      <c r="K2103" t="s">
        <v>83</v>
      </c>
      <c r="L2103" t="s">
        <v>84</v>
      </c>
      <c r="M2103" t="s">
        <v>85</v>
      </c>
      <c r="N2103">
        <v>2</v>
      </c>
      <c r="O2103" s="1">
        <v>44645.609953703701</v>
      </c>
      <c r="P2103" s="1">
        <v>44645.710104166668</v>
      </c>
      <c r="Q2103">
        <v>7471</v>
      </c>
      <c r="R2103">
        <v>1182</v>
      </c>
      <c r="S2103" t="b">
        <v>0</v>
      </c>
      <c r="T2103" t="s">
        <v>86</v>
      </c>
      <c r="U2103" t="b">
        <v>0</v>
      </c>
      <c r="V2103" t="s">
        <v>2108</v>
      </c>
      <c r="W2103" s="1">
        <v>44645.621342592596</v>
      </c>
      <c r="X2103">
        <v>946</v>
      </c>
      <c r="Y2103">
        <v>46</v>
      </c>
      <c r="Z2103">
        <v>0</v>
      </c>
      <c r="AA2103">
        <v>46</v>
      </c>
      <c r="AB2103">
        <v>0</v>
      </c>
      <c r="AC2103">
        <v>3</v>
      </c>
      <c r="AD2103">
        <v>5</v>
      </c>
      <c r="AE2103">
        <v>0</v>
      </c>
      <c r="AF2103">
        <v>0</v>
      </c>
      <c r="AG2103">
        <v>0</v>
      </c>
      <c r="AH2103" t="s">
        <v>116</v>
      </c>
      <c r="AI2103" s="1">
        <v>44645.710104166668</v>
      </c>
      <c r="AJ2103">
        <v>233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5</v>
      </c>
      <c r="AQ2103">
        <v>0</v>
      </c>
      <c r="AR2103">
        <v>0</v>
      </c>
      <c r="AS2103">
        <v>0</v>
      </c>
      <c r="AT2103" t="s">
        <v>86</v>
      </c>
      <c r="AU2103" t="s">
        <v>86</v>
      </c>
      <c r="AV2103" t="s">
        <v>86</v>
      </c>
      <c r="AW2103" t="s">
        <v>86</v>
      </c>
      <c r="AX2103" t="s">
        <v>86</v>
      </c>
      <c r="AY2103" t="s">
        <v>86</v>
      </c>
      <c r="AZ2103" t="s">
        <v>86</v>
      </c>
      <c r="BA2103" t="s">
        <v>86</v>
      </c>
      <c r="BB2103" t="s">
        <v>86</v>
      </c>
      <c r="BC2103" t="s">
        <v>86</v>
      </c>
      <c r="BD2103" t="s">
        <v>86</v>
      </c>
      <c r="BE2103" t="s">
        <v>86</v>
      </c>
    </row>
    <row r="2104" spans="1:57" x14ac:dyDescent="0.45">
      <c r="A2104" t="s">
        <v>4487</v>
      </c>
      <c r="B2104" t="s">
        <v>77</v>
      </c>
      <c r="C2104" t="s">
        <v>4485</v>
      </c>
      <c r="D2104" t="s">
        <v>79</v>
      </c>
      <c r="E2104" s="2" t="str">
        <f>HYPERLINK("capsilon://?command=openfolder&amp;siteaddress=FAM.docvelocity-na8.net&amp;folderid=FXC157DBD5-A779-7CCE-A67F-C36F5E2D69B6","FX220311477")</f>
        <v>FX220311477</v>
      </c>
      <c r="F2104" t="s">
        <v>80</v>
      </c>
      <c r="G2104" t="s">
        <v>80</v>
      </c>
      <c r="H2104" t="s">
        <v>81</v>
      </c>
      <c r="I2104" t="s">
        <v>4488</v>
      </c>
      <c r="J2104">
        <v>28</v>
      </c>
      <c r="K2104" t="s">
        <v>83</v>
      </c>
      <c r="L2104" t="s">
        <v>84</v>
      </c>
      <c r="M2104" t="s">
        <v>85</v>
      </c>
      <c r="N2104">
        <v>2</v>
      </c>
      <c r="O2104" s="1">
        <v>44645.610509259262</v>
      </c>
      <c r="P2104" s="1">
        <v>44645.712685185186</v>
      </c>
      <c r="Q2104">
        <v>8250</v>
      </c>
      <c r="R2104">
        <v>578</v>
      </c>
      <c r="S2104" t="b">
        <v>0</v>
      </c>
      <c r="T2104" t="s">
        <v>86</v>
      </c>
      <c r="U2104" t="b">
        <v>0</v>
      </c>
      <c r="V2104" t="s">
        <v>202</v>
      </c>
      <c r="W2104" s="1">
        <v>44645.617754629631</v>
      </c>
      <c r="X2104">
        <v>297</v>
      </c>
      <c r="Y2104">
        <v>21</v>
      </c>
      <c r="Z2104">
        <v>0</v>
      </c>
      <c r="AA2104">
        <v>21</v>
      </c>
      <c r="AB2104">
        <v>0</v>
      </c>
      <c r="AC2104">
        <v>1</v>
      </c>
      <c r="AD2104">
        <v>7</v>
      </c>
      <c r="AE2104">
        <v>0</v>
      </c>
      <c r="AF2104">
        <v>0</v>
      </c>
      <c r="AG2104">
        <v>0</v>
      </c>
      <c r="AH2104" t="s">
        <v>116</v>
      </c>
      <c r="AI2104" s="1">
        <v>44645.712685185186</v>
      </c>
      <c r="AJ2104">
        <v>222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7</v>
      </c>
      <c r="AQ2104">
        <v>21</v>
      </c>
      <c r="AR2104">
        <v>0</v>
      </c>
      <c r="AS2104">
        <v>2</v>
      </c>
      <c r="AT2104" t="s">
        <v>86</v>
      </c>
      <c r="AU2104" t="s">
        <v>86</v>
      </c>
      <c r="AV2104" t="s">
        <v>86</v>
      </c>
      <c r="AW2104" t="s">
        <v>86</v>
      </c>
      <c r="AX2104" t="s">
        <v>86</v>
      </c>
      <c r="AY2104" t="s">
        <v>86</v>
      </c>
      <c r="AZ2104" t="s">
        <v>86</v>
      </c>
      <c r="BA2104" t="s">
        <v>86</v>
      </c>
      <c r="BB2104" t="s">
        <v>86</v>
      </c>
      <c r="BC2104" t="s">
        <v>86</v>
      </c>
      <c r="BD2104" t="s">
        <v>86</v>
      </c>
      <c r="BE2104" t="s">
        <v>86</v>
      </c>
    </row>
    <row r="2105" spans="1:57" x14ac:dyDescent="0.45">
      <c r="A2105" t="s">
        <v>4489</v>
      </c>
      <c r="B2105" t="s">
        <v>77</v>
      </c>
      <c r="C2105" t="s">
        <v>4485</v>
      </c>
      <c r="D2105" t="s">
        <v>79</v>
      </c>
      <c r="E2105" s="2" t="str">
        <f>HYPERLINK("capsilon://?command=openfolder&amp;siteaddress=FAM.docvelocity-na8.net&amp;folderid=FXC157DBD5-A779-7CCE-A67F-C36F5E2D69B6","FX220311477")</f>
        <v>FX220311477</v>
      </c>
      <c r="F2105" t="s">
        <v>80</v>
      </c>
      <c r="G2105" t="s">
        <v>80</v>
      </c>
      <c r="H2105" t="s">
        <v>81</v>
      </c>
      <c r="I2105" t="s">
        <v>4490</v>
      </c>
      <c r="J2105">
        <v>28</v>
      </c>
      <c r="K2105" t="s">
        <v>83</v>
      </c>
      <c r="L2105" t="s">
        <v>84</v>
      </c>
      <c r="M2105" t="s">
        <v>85</v>
      </c>
      <c r="N2105">
        <v>1</v>
      </c>
      <c r="O2105" s="1">
        <v>44645.610613425924</v>
      </c>
      <c r="P2105" s="1">
        <v>44645.623865740738</v>
      </c>
      <c r="Q2105">
        <v>761</v>
      </c>
      <c r="R2105">
        <v>384</v>
      </c>
      <c r="S2105" t="b">
        <v>0</v>
      </c>
      <c r="T2105" t="s">
        <v>86</v>
      </c>
      <c r="U2105" t="b">
        <v>0</v>
      </c>
      <c r="V2105" t="s">
        <v>815</v>
      </c>
      <c r="W2105" s="1">
        <v>44645.623865740738</v>
      </c>
      <c r="X2105">
        <v>135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28</v>
      </c>
      <c r="AE2105">
        <v>21</v>
      </c>
      <c r="AF2105">
        <v>0</v>
      </c>
      <c r="AG2105">
        <v>2</v>
      </c>
      <c r="AH2105" t="s">
        <v>86</v>
      </c>
      <c r="AI2105" t="s">
        <v>86</v>
      </c>
      <c r="AJ2105" t="s">
        <v>86</v>
      </c>
      <c r="AK2105" t="s">
        <v>86</v>
      </c>
      <c r="AL2105" t="s">
        <v>86</v>
      </c>
      <c r="AM2105" t="s">
        <v>86</v>
      </c>
      <c r="AN2105" t="s">
        <v>86</v>
      </c>
      <c r="AO2105" t="s">
        <v>86</v>
      </c>
      <c r="AP2105" t="s">
        <v>86</v>
      </c>
      <c r="AQ2105" t="s">
        <v>86</v>
      </c>
      <c r="AR2105" t="s">
        <v>86</v>
      </c>
      <c r="AS2105" t="s">
        <v>86</v>
      </c>
      <c r="AT2105" t="s">
        <v>86</v>
      </c>
      <c r="AU2105" t="s">
        <v>86</v>
      </c>
      <c r="AV2105" t="s">
        <v>86</v>
      </c>
      <c r="AW2105" t="s">
        <v>86</v>
      </c>
      <c r="AX2105" t="s">
        <v>86</v>
      </c>
      <c r="AY2105" t="s">
        <v>86</v>
      </c>
      <c r="AZ2105" t="s">
        <v>86</v>
      </c>
      <c r="BA2105" t="s">
        <v>86</v>
      </c>
      <c r="BB2105" t="s">
        <v>86</v>
      </c>
      <c r="BC2105" t="s">
        <v>86</v>
      </c>
      <c r="BD2105" t="s">
        <v>86</v>
      </c>
      <c r="BE2105" t="s">
        <v>86</v>
      </c>
    </row>
    <row r="2106" spans="1:57" x14ac:dyDescent="0.45">
      <c r="A2106" t="s">
        <v>4491</v>
      </c>
      <c r="B2106" t="s">
        <v>77</v>
      </c>
      <c r="C2106" t="s">
        <v>4485</v>
      </c>
      <c r="D2106" t="s">
        <v>79</v>
      </c>
      <c r="E2106" s="2" t="str">
        <f>HYPERLINK("capsilon://?command=openfolder&amp;siteaddress=FAM.docvelocity-na8.net&amp;folderid=FXC157DBD5-A779-7CCE-A67F-C36F5E2D69B6","FX220311477")</f>
        <v>FX220311477</v>
      </c>
      <c r="F2106" t="s">
        <v>80</v>
      </c>
      <c r="G2106" t="s">
        <v>80</v>
      </c>
      <c r="H2106" t="s">
        <v>81</v>
      </c>
      <c r="I2106" t="s">
        <v>4492</v>
      </c>
      <c r="J2106">
        <v>66</v>
      </c>
      <c r="K2106" t="s">
        <v>83</v>
      </c>
      <c r="L2106" t="s">
        <v>84</v>
      </c>
      <c r="M2106" t="s">
        <v>85</v>
      </c>
      <c r="N2106">
        <v>2</v>
      </c>
      <c r="O2106" s="1">
        <v>44645.610648148147</v>
      </c>
      <c r="P2106" s="1">
        <v>44645.713043981479</v>
      </c>
      <c r="Q2106">
        <v>7210</v>
      </c>
      <c r="R2106">
        <v>1637</v>
      </c>
      <c r="S2106" t="b">
        <v>0</v>
      </c>
      <c r="T2106" t="s">
        <v>86</v>
      </c>
      <c r="U2106" t="b">
        <v>0</v>
      </c>
      <c r="V2106" t="s">
        <v>2086</v>
      </c>
      <c r="W2106" s="1">
        <v>44645.62777777778</v>
      </c>
      <c r="X2106">
        <v>1425</v>
      </c>
      <c r="Y2106">
        <v>61</v>
      </c>
      <c r="Z2106">
        <v>0</v>
      </c>
      <c r="AA2106">
        <v>61</v>
      </c>
      <c r="AB2106">
        <v>0</v>
      </c>
      <c r="AC2106">
        <v>3</v>
      </c>
      <c r="AD2106">
        <v>5</v>
      </c>
      <c r="AE2106">
        <v>0</v>
      </c>
      <c r="AF2106">
        <v>0</v>
      </c>
      <c r="AG2106">
        <v>0</v>
      </c>
      <c r="AH2106" t="s">
        <v>207</v>
      </c>
      <c r="AI2106" s="1">
        <v>44645.713043981479</v>
      </c>
      <c r="AJ2106">
        <v>212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5</v>
      </c>
      <c r="AQ2106">
        <v>0</v>
      </c>
      <c r="AR2106">
        <v>0</v>
      </c>
      <c r="AS2106">
        <v>0</v>
      </c>
      <c r="AT2106" t="s">
        <v>86</v>
      </c>
      <c r="AU2106" t="s">
        <v>86</v>
      </c>
      <c r="AV2106" t="s">
        <v>86</v>
      </c>
      <c r="AW2106" t="s">
        <v>86</v>
      </c>
      <c r="AX2106" t="s">
        <v>86</v>
      </c>
      <c r="AY2106" t="s">
        <v>86</v>
      </c>
      <c r="AZ2106" t="s">
        <v>86</v>
      </c>
      <c r="BA2106" t="s">
        <v>86</v>
      </c>
      <c r="BB2106" t="s">
        <v>86</v>
      </c>
      <c r="BC2106" t="s">
        <v>86</v>
      </c>
      <c r="BD2106" t="s">
        <v>86</v>
      </c>
      <c r="BE2106" t="s">
        <v>86</v>
      </c>
    </row>
    <row r="2107" spans="1:57" x14ac:dyDescent="0.45">
      <c r="A2107" t="s">
        <v>4493</v>
      </c>
      <c r="B2107" t="s">
        <v>77</v>
      </c>
      <c r="C2107" t="s">
        <v>4485</v>
      </c>
      <c r="D2107" t="s">
        <v>79</v>
      </c>
      <c r="E2107" s="2" t="str">
        <f>HYPERLINK("capsilon://?command=openfolder&amp;siteaddress=FAM.docvelocity-na8.net&amp;folderid=FXC157DBD5-A779-7CCE-A67F-C36F5E2D69B6","FX220311477")</f>
        <v>FX220311477</v>
      </c>
      <c r="F2107" t="s">
        <v>80</v>
      </c>
      <c r="G2107" t="s">
        <v>80</v>
      </c>
      <c r="H2107" t="s">
        <v>81</v>
      </c>
      <c r="I2107" t="s">
        <v>4494</v>
      </c>
      <c r="J2107">
        <v>66</v>
      </c>
      <c r="K2107" t="s">
        <v>83</v>
      </c>
      <c r="L2107" t="s">
        <v>84</v>
      </c>
      <c r="M2107" t="s">
        <v>85</v>
      </c>
      <c r="N2107">
        <v>2</v>
      </c>
      <c r="O2107" s="1">
        <v>44645.610706018517</v>
      </c>
      <c r="P2107" s="1">
        <v>44645.72042824074</v>
      </c>
      <c r="Q2107">
        <v>8631</v>
      </c>
      <c r="R2107">
        <v>849</v>
      </c>
      <c r="S2107" t="b">
        <v>0</v>
      </c>
      <c r="T2107" t="s">
        <v>86</v>
      </c>
      <c r="U2107" t="b">
        <v>0</v>
      </c>
      <c r="V2107" t="s">
        <v>1816</v>
      </c>
      <c r="W2107" s="1">
        <v>44645.613807870373</v>
      </c>
      <c r="X2107">
        <v>181</v>
      </c>
      <c r="Y2107">
        <v>61</v>
      </c>
      <c r="Z2107">
        <v>0</v>
      </c>
      <c r="AA2107">
        <v>61</v>
      </c>
      <c r="AB2107">
        <v>0</v>
      </c>
      <c r="AC2107">
        <v>2</v>
      </c>
      <c r="AD2107">
        <v>5</v>
      </c>
      <c r="AE2107">
        <v>0</v>
      </c>
      <c r="AF2107">
        <v>0</v>
      </c>
      <c r="AG2107">
        <v>0</v>
      </c>
      <c r="AH2107" t="s">
        <v>116</v>
      </c>
      <c r="AI2107" s="1">
        <v>44645.72042824074</v>
      </c>
      <c r="AJ2107">
        <v>668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5</v>
      </c>
      <c r="AQ2107">
        <v>0</v>
      </c>
      <c r="AR2107">
        <v>0</v>
      </c>
      <c r="AS2107">
        <v>0</v>
      </c>
      <c r="AT2107" t="s">
        <v>86</v>
      </c>
      <c r="AU2107" t="s">
        <v>86</v>
      </c>
      <c r="AV2107" t="s">
        <v>86</v>
      </c>
      <c r="AW2107" t="s">
        <v>86</v>
      </c>
      <c r="AX2107" t="s">
        <v>86</v>
      </c>
      <c r="AY2107" t="s">
        <v>86</v>
      </c>
      <c r="AZ2107" t="s">
        <v>86</v>
      </c>
      <c r="BA2107" t="s">
        <v>86</v>
      </c>
      <c r="BB2107" t="s">
        <v>86</v>
      </c>
      <c r="BC2107" t="s">
        <v>86</v>
      </c>
      <c r="BD2107" t="s">
        <v>86</v>
      </c>
      <c r="BE2107" t="s">
        <v>86</v>
      </c>
    </row>
    <row r="2108" spans="1:57" x14ac:dyDescent="0.45">
      <c r="A2108" t="s">
        <v>4495</v>
      </c>
      <c r="B2108" t="s">
        <v>77</v>
      </c>
      <c r="C2108" t="s">
        <v>4482</v>
      </c>
      <c r="D2108" t="s">
        <v>79</v>
      </c>
      <c r="E2108" s="2" t="str">
        <f>HYPERLINK("capsilon://?command=openfolder&amp;siteaddress=FAM.docvelocity-na8.net&amp;folderid=FX1D15AE2D-14DD-EABE-1914-9C6C634CAEF5","FX22038333")</f>
        <v>FX22038333</v>
      </c>
      <c r="F2108" t="s">
        <v>80</v>
      </c>
      <c r="G2108" t="s">
        <v>80</v>
      </c>
      <c r="H2108" t="s">
        <v>81</v>
      </c>
      <c r="I2108" t="s">
        <v>4483</v>
      </c>
      <c r="J2108">
        <v>483</v>
      </c>
      <c r="K2108" t="s">
        <v>83</v>
      </c>
      <c r="L2108" t="s">
        <v>84</v>
      </c>
      <c r="M2108" t="s">
        <v>85</v>
      </c>
      <c r="N2108">
        <v>2</v>
      </c>
      <c r="O2108" s="1">
        <v>44645.623518518521</v>
      </c>
      <c r="P2108" s="1">
        <v>44645.696053240739</v>
      </c>
      <c r="Q2108">
        <v>2533</v>
      </c>
      <c r="R2108">
        <v>3734</v>
      </c>
      <c r="S2108" t="b">
        <v>0</v>
      </c>
      <c r="T2108" t="s">
        <v>86</v>
      </c>
      <c r="U2108" t="b">
        <v>1</v>
      </c>
      <c r="V2108" t="s">
        <v>2088</v>
      </c>
      <c r="W2108" s="1">
        <v>44645.659791666665</v>
      </c>
      <c r="X2108">
        <v>2960</v>
      </c>
      <c r="Y2108">
        <v>390</v>
      </c>
      <c r="Z2108">
        <v>0</v>
      </c>
      <c r="AA2108">
        <v>390</v>
      </c>
      <c r="AB2108">
        <v>0</v>
      </c>
      <c r="AC2108">
        <v>98</v>
      </c>
      <c r="AD2108">
        <v>93</v>
      </c>
      <c r="AE2108">
        <v>0</v>
      </c>
      <c r="AF2108">
        <v>0</v>
      </c>
      <c r="AG2108">
        <v>0</v>
      </c>
      <c r="AH2108" t="s">
        <v>312</v>
      </c>
      <c r="AI2108" s="1">
        <v>44645.696053240739</v>
      </c>
      <c r="AJ2108">
        <v>658</v>
      </c>
      <c r="AK2108">
        <v>7</v>
      </c>
      <c r="AL2108">
        <v>0</v>
      </c>
      <c r="AM2108">
        <v>7</v>
      </c>
      <c r="AN2108">
        <v>0</v>
      </c>
      <c r="AO2108">
        <v>6</v>
      </c>
      <c r="AP2108">
        <v>86</v>
      </c>
      <c r="AQ2108">
        <v>0</v>
      </c>
      <c r="AR2108">
        <v>0</v>
      </c>
      <c r="AS2108">
        <v>0</v>
      </c>
      <c r="AT2108" t="s">
        <v>86</v>
      </c>
      <c r="AU2108" t="s">
        <v>86</v>
      </c>
      <c r="AV2108" t="s">
        <v>86</v>
      </c>
      <c r="AW2108" t="s">
        <v>86</v>
      </c>
      <c r="AX2108" t="s">
        <v>86</v>
      </c>
      <c r="AY2108" t="s">
        <v>86</v>
      </c>
      <c r="AZ2108" t="s">
        <v>86</v>
      </c>
      <c r="BA2108" t="s">
        <v>86</v>
      </c>
      <c r="BB2108" t="s">
        <v>86</v>
      </c>
      <c r="BC2108" t="s">
        <v>86</v>
      </c>
      <c r="BD2108" t="s">
        <v>86</v>
      </c>
      <c r="BE2108" t="s">
        <v>86</v>
      </c>
    </row>
    <row r="2109" spans="1:57" x14ac:dyDescent="0.45">
      <c r="A2109" t="s">
        <v>4496</v>
      </c>
      <c r="B2109" t="s">
        <v>77</v>
      </c>
      <c r="C2109" t="s">
        <v>4485</v>
      </c>
      <c r="D2109" t="s">
        <v>79</v>
      </c>
      <c r="E2109" s="2" t="str">
        <f>HYPERLINK("capsilon://?command=openfolder&amp;siteaddress=FAM.docvelocity-na8.net&amp;folderid=FXC157DBD5-A779-7CCE-A67F-C36F5E2D69B6","FX220311477")</f>
        <v>FX220311477</v>
      </c>
      <c r="F2109" t="s">
        <v>80</v>
      </c>
      <c r="G2109" t="s">
        <v>80</v>
      </c>
      <c r="H2109" t="s">
        <v>81</v>
      </c>
      <c r="I2109" t="s">
        <v>4490</v>
      </c>
      <c r="J2109">
        <v>56</v>
      </c>
      <c r="K2109" t="s">
        <v>83</v>
      </c>
      <c r="L2109" t="s">
        <v>84</v>
      </c>
      <c r="M2109" t="s">
        <v>85</v>
      </c>
      <c r="N2109">
        <v>2</v>
      </c>
      <c r="O2109" s="1">
        <v>44645.624560185184</v>
      </c>
      <c r="P2109" s="1">
        <v>44645.703888888886</v>
      </c>
      <c r="Q2109">
        <v>5259</v>
      </c>
      <c r="R2109">
        <v>1595</v>
      </c>
      <c r="S2109" t="b">
        <v>0</v>
      </c>
      <c r="T2109" t="s">
        <v>86</v>
      </c>
      <c r="U2109" t="b">
        <v>1</v>
      </c>
      <c r="V2109" t="s">
        <v>2921</v>
      </c>
      <c r="W2109" s="1">
        <v>44645.630520833336</v>
      </c>
      <c r="X2109">
        <v>249</v>
      </c>
      <c r="Y2109">
        <v>42</v>
      </c>
      <c r="Z2109">
        <v>0</v>
      </c>
      <c r="AA2109">
        <v>42</v>
      </c>
      <c r="AB2109">
        <v>0</v>
      </c>
      <c r="AC2109">
        <v>4</v>
      </c>
      <c r="AD2109">
        <v>14</v>
      </c>
      <c r="AE2109">
        <v>0</v>
      </c>
      <c r="AF2109">
        <v>0</v>
      </c>
      <c r="AG2109">
        <v>0</v>
      </c>
      <c r="AH2109" t="s">
        <v>116</v>
      </c>
      <c r="AI2109" s="1">
        <v>44645.703888888886</v>
      </c>
      <c r="AJ2109">
        <v>1276</v>
      </c>
      <c r="AK2109">
        <v>3</v>
      </c>
      <c r="AL2109">
        <v>0</v>
      </c>
      <c r="AM2109">
        <v>3</v>
      </c>
      <c r="AN2109">
        <v>0</v>
      </c>
      <c r="AO2109">
        <v>4</v>
      </c>
      <c r="AP2109">
        <v>11</v>
      </c>
      <c r="AQ2109">
        <v>0</v>
      </c>
      <c r="AR2109">
        <v>0</v>
      </c>
      <c r="AS2109">
        <v>0</v>
      </c>
      <c r="AT2109" t="s">
        <v>86</v>
      </c>
      <c r="AU2109" t="s">
        <v>86</v>
      </c>
      <c r="AV2109" t="s">
        <v>86</v>
      </c>
      <c r="AW2109" t="s">
        <v>86</v>
      </c>
      <c r="AX2109" t="s">
        <v>86</v>
      </c>
      <c r="AY2109" t="s">
        <v>86</v>
      </c>
      <c r="AZ2109" t="s">
        <v>86</v>
      </c>
      <c r="BA2109" t="s">
        <v>86</v>
      </c>
      <c r="BB2109" t="s">
        <v>86</v>
      </c>
      <c r="BC2109" t="s">
        <v>86</v>
      </c>
      <c r="BD2109" t="s">
        <v>86</v>
      </c>
      <c r="BE2109" t="s">
        <v>86</v>
      </c>
    </row>
    <row r="2110" spans="1:57" x14ac:dyDescent="0.45">
      <c r="A2110" t="s">
        <v>4497</v>
      </c>
      <c r="B2110" t="s">
        <v>77</v>
      </c>
      <c r="C2110" t="s">
        <v>1081</v>
      </c>
      <c r="D2110" t="s">
        <v>79</v>
      </c>
      <c r="E2110" s="2" t="str">
        <f>HYPERLINK("capsilon://?command=openfolder&amp;siteaddress=FAM.docvelocity-na8.net&amp;folderid=FX6A50A45A-D5F5-A1B5-B536-93E16CE846BD","FX22032970")</f>
        <v>FX22032970</v>
      </c>
      <c r="F2110" t="s">
        <v>80</v>
      </c>
      <c r="G2110" t="s">
        <v>80</v>
      </c>
      <c r="H2110" t="s">
        <v>81</v>
      </c>
      <c r="I2110" t="s">
        <v>4498</v>
      </c>
      <c r="J2110">
        <v>0</v>
      </c>
      <c r="K2110" t="s">
        <v>83</v>
      </c>
      <c r="L2110" t="s">
        <v>84</v>
      </c>
      <c r="M2110" t="s">
        <v>85</v>
      </c>
      <c r="N2110">
        <v>2</v>
      </c>
      <c r="O2110" s="1">
        <v>44645.631493055553</v>
      </c>
      <c r="P2110" s="1">
        <v>44645.715081018519</v>
      </c>
      <c r="Q2110">
        <v>6505</v>
      </c>
      <c r="R2110">
        <v>717</v>
      </c>
      <c r="S2110" t="b">
        <v>0</v>
      </c>
      <c r="T2110" t="s">
        <v>86</v>
      </c>
      <c r="U2110" t="b">
        <v>0</v>
      </c>
      <c r="V2110" t="s">
        <v>1780</v>
      </c>
      <c r="W2110" s="1">
        <v>44645.638043981482</v>
      </c>
      <c r="X2110">
        <v>542</v>
      </c>
      <c r="Y2110">
        <v>52</v>
      </c>
      <c r="Z2110">
        <v>0</v>
      </c>
      <c r="AA2110">
        <v>52</v>
      </c>
      <c r="AB2110">
        <v>0</v>
      </c>
      <c r="AC2110">
        <v>37</v>
      </c>
      <c r="AD2110">
        <v>-52</v>
      </c>
      <c r="AE2110">
        <v>0</v>
      </c>
      <c r="AF2110">
        <v>0</v>
      </c>
      <c r="AG2110">
        <v>0</v>
      </c>
      <c r="AH2110" t="s">
        <v>207</v>
      </c>
      <c r="AI2110" s="1">
        <v>44645.715081018519</v>
      </c>
      <c r="AJ2110">
        <v>175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-52</v>
      </c>
      <c r="AQ2110">
        <v>0</v>
      </c>
      <c r="AR2110">
        <v>0</v>
      </c>
      <c r="AS2110">
        <v>0</v>
      </c>
      <c r="AT2110" t="s">
        <v>86</v>
      </c>
      <c r="AU2110" t="s">
        <v>86</v>
      </c>
      <c r="AV2110" t="s">
        <v>86</v>
      </c>
      <c r="AW2110" t="s">
        <v>86</v>
      </c>
      <c r="AX2110" t="s">
        <v>86</v>
      </c>
      <c r="AY2110" t="s">
        <v>86</v>
      </c>
      <c r="AZ2110" t="s">
        <v>86</v>
      </c>
      <c r="BA2110" t="s">
        <v>86</v>
      </c>
      <c r="BB2110" t="s">
        <v>86</v>
      </c>
      <c r="BC2110" t="s">
        <v>86</v>
      </c>
      <c r="BD2110" t="s">
        <v>86</v>
      </c>
      <c r="BE2110" t="s">
        <v>86</v>
      </c>
    </row>
    <row r="2111" spans="1:57" x14ac:dyDescent="0.45">
      <c r="A2111" t="s">
        <v>4499</v>
      </c>
      <c r="B2111" t="s">
        <v>77</v>
      </c>
      <c r="C2111" t="s">
        <v>4500</v>
      </c>
      <c r="D2111" t="s">
        <v>79</v>
      </c>
      <c r="E2111" s="2" t="str">
        <f>HYPERLINK("capsilon://?command=openfolder&amp;siteaddress=FAM.docvelocity-na8.net&amp;folderid=FX8454ED17-36A3-7432-E788-4AA884281A21","FX220311002")</f>
        <v>FX220311002</v>
      </c>
      <c r="F2111" t="s">
        <v>80</v>
      </c>
      <c r="G2111" t="s">
        <v>80</v>
      </c>
      <c r="H2111" t="s">
        <v>81</v>
      </c>
      <c r="I2111" t="s">
        <v>4501</v>
      </c>
      <c r="J2111">
        <v>427</v>
      </c>
      <c r="K2111" t="s">
        <v>83</v>
      </c>
      <c r="L2111" t="s">
        <v>84</v>
      </c>
      <c r="M2111" t="s">
        <v>85</v>
      </c>
      <c r="N2111">
        <v>1</v>
      </c>
      <c r="O2111" s="1">
        <v>44645.634050925924</v>
      </c>
      <c r="P2111" s="1">
        <v>44645.646215277775</v>
      </c>
      <c r="Q2111">
        <v>93</v>
      </c>
      <c r="R2111">
        <v>958</v>
      </c>
      <c r="S2111" t="b">
        <v>0</v>
      </c>
      <c r="T2111" t="s">
        <v>86</v>
      </c>
      <c r="U2111" t="b">
        <v>0</v>
      </c>
      <c r="V2111" t="s">
        <v>815</v>
      </c>
      <c r="W2111" s="1">
        <v>44645.646215277775</v>
      </c>
      <c r="X2111">
        <v>958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427</v>
      </c>
      <c r="AE2111">
        <v>417</v>
      </c>
      <c r="AF2111">
        <v>0</v>
      </c>
      <c r="AG2111">
        <v>24</v>
      </c>
      <c r="AH2111" t="s">
        <v>86</v>
      </c>
      <c r="AI2111" t="s">
        <v>86</v>
      </c>
      <c r="AJ2111" t="s">
        <v>86</v>
      </c>
      <c r="AK2111" t="s">
        <v>86</v>
      </c>
      <c r="AL2111" t="s">
        <v>86</v>
      </c>
      <c r="AM2111" t="s">
        <v>86</v>
      </c>
      <c r="AN2111" t="s">
        <v>86</v>
      </c>
      <c r="AO2111" t="s">
        <v>86</v>
      </c>
      <c r="AP2111" t="s">
        <v>86</v>
      </c>
      <c r="AQ2111" t="s">
        <v>86</v>
      </c>
      <c r="AR2111" t="s">
        <v>86</v>
      </c>
      <c r="AS2111" t="s">
        <v>86</v>
      </c>
      <c r="AT2111" t="s">
        <v>86</v>
      </c>
      <c r="AU2111" t="s">
        <v>86</v>
      </c>
      <c r="AV2111" t="s">
        <v>86</v>
      </c>
      <c r="AW2111" t="s">
        <v>86</v>
      </c>
      <c r="AX2111" t="s">
        <v>86</v>
      </c>
      <c r="AY2111" t="s">
        <v>86</v>
      </c>
      <c r="AZ2111" t="s">
        <v>86</v>
      </c>
      <c r="BA2111" t="s">
        <v>86</v>
      </c>
      <c r="BB2111" t="s">
        <v>86</v>
      </c>
      <c r="BC2111" t="s">
        <v>86</v>
      </c>
      <c r="BD2111" t="s">
        <v>86</v>
      </c>
      <c r="BE2111" t="s">
        <v>86</v>
      </c>
    </row>
    <row r="2112" spans="1:57" x14ac:dyDescent="0.45">
      <c r="A2112" t="s">
        <v>4502</v>
      </c>
      <c r="B2112" t="s">
        <v>77</v>
      </c>
      <c r="C2112" t="s">
        <v>4503</v>
      </c>
      <c r="D2112" t="s">
        <v>79</v>
      </c>
      <c r="E2112" s="2" t="str">
        <f>HYPERLINK("capsilon://?command=openfolder&amp;siteaddress=FAM.docvelocity-na8.net&amp;folderid=FX181A1AFE-2A9A-7235-1715-D7A73EF8F866","FX220310790")</f>
        <v>FX220310790</v>
      </c>
      <c r="F2112" t="s">
        <v>80</v>
      </c>
      <c r="G2112" t="s">
        <v>80</v>
      </c>
      <c r="H2112" t="s">
        <v>81</v>
      </c>
      <c r="I2112" t="s">
        <v>4504</v>
      </c>
      <c r="J2112">
        <v>38</v>
      </c>
      <c r="K2112" t="s">
        <v>83</v>
      </c>
      <c r="L2112" t="s">
        <v>84</v>
      </c>
      <c r="M2112" t="s">
        <v>85</v>
      </c>
      <c r="N2112">
        <v>2</v>
      </c>
      <c r="O2112" s="1">
        <v>44645.64199074074</v>
      </c>
      <c r="P2112" s="1">
        <v>44645.718101851853</v>
      </c>
      <c r="Q2112">
        <v>5697</v>
      </c>
      <c r="R2112">
        <v>879</v>
      </c>
      <c r="S2112" t="b">
        <v>0</v>
      </c>
      <c r="T2112" t="s">
        <v>86</v>
      </c>
      <c r="U2112" t="b">
        <v>0</v>
      </c>
      <c r="V2112" t="s">
        <v>2921</v>
      </c>
      <c r="W2112" s="1">
        <v>44645.649259259262</v>
      </c>
      <c r="X2112">
        <v>619</v>
      </c>
      <c r="Y2112">
        <v>33</v>
      </c>
      <c r="Z2112">
        <v>0</v>
      </c>
      <c r="AA2112">
        <v>33</v>
      </c>
      <c r="AB2112">
        <v>0</v>
      </c>
      <c r="AC2112">
        <v>6</v>
      </c>
      <c r="AD2112">
        <v>5</v>
      </c>
      <c r="AE2112">
        <v>0</v>
      </c>
      <c r="AF2112">
        <v>0</v>
      </c>
      <c r="AG2112">
        <v>0</v>
      </c>
      <c r="AH2112" t="s">
        <v>207</v>
      </c>
      <c r="AI2112" s="1">
        <v>44645.718101851853</v>
      </c>
      <c r="AJ2112">
        <v>260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5</v>
      </c>
      <c r="AQ2112">
        <v>0</v>
      </c>
      <c r="AR2112">
        <v>0</v>
      </c>
      <c r="AS2112">
        <v>0</v>
      </c>
      <c r="AT2112" t="s">
        <v>86</v>
      </c>
      <c r="AU2112" t="s">
        <v>86</v>
      </c>
      <c r="AV2112" t="s">
        <v>86</v>
      </c>
      <c r="AW2112" t="s">
        <v>86</v>
      </c>
      <c r="AX2112" t="s">
        <v>86</v>
      </c>
      <c r="AY2112" t="s">
        <v>86</v>
      </c>
      <c r="AZ2112" t="s">
        <v>86</v>
      </c>
      <c r="BA2112" t="s">
        <v>86</v>
      </c>
      <c r="BB2112" t="s">
        <v>86</v>
      </c>
      <c r="BC2112" t="s">
        <v>86</v>
      </c>
      <c r="BD2112" t="s">
        <v>86</v>
      </c>
      <c r="BE2112" t="s">
        <v>86</v>
      </c>
    </row>
    <row r="2113" spans="1:57" x14ac:dyDescent="0.45">
      <c r="A2113" t="s">
        <v>4505</v>
      </c>
      <c r="B2113" t="s">
        <v>77</v>
      </c>
      <c r="C2113" t="s">
        <v>4503</v>
      </c>
      <c r="D2113" t="s">
        <v>79</v>
      </c>
      <c r="E2113" s="2" t="str">
        <f>HYPERLINK("capsilon://?command=openfolder&amp;siteaddress=FAM.docvelocity-na8.net&amp;folderid=FX181A1AFE-2A9A-7235-1715-D7A73EF8F866","FX220310790")</f>
        <v>FX220310790</v>
      </c>
      <c r="F2113" t="s">
        <v>80</v>
      </c>
      <c r="G2113" t="s">
        <v>80</v>
      </c>
      <c r="H2113" t="s">
        <v>81</v>
      </c>
      <c r="I2113" t="s">
        <v>4506</v>
      </c>
      <c r="J2113">
        <v>28</v>
      </c>
      <c r="K2113" t="s">
        <v>83</v>
      </c>
      <c r="L2113" t="s">
        <v>84</v>
      </c>
      <c r="M2113" t="s">
        <v>85</v>
      </c>
      <c r="N2113">
        <v>2</v>
      </c>
      <c r="O2113" s="1">
        <v>44645.642175925925</v>
      </c>
      <c r="P2113" s="1">
        <v>44645.720648148148</v>
      </c>
      <c r="Q2113">
        <v>5929</v>
      </c>
      <c r="R2113">
        <v>851</v>
      </c>
      <c r="S2113" t="b">
        <v>0</v>
      </c>
      <c r="T2113" t="s">
        <v>86</v>
      </c>
      <c r="U2113" t="b">
        <v>0</v>
      </c>
      <c r="V2113" t="s">
        <v>2108</v>
      </c>
      <c r="W2113" s="1">
        <v>44645.649918981479</v>
      </c>
      <c r="X2113">
        <v>645</v>
      </c>
      <c r="Y2113">
        <v>21</v>
      </c>
      <c r="Z2113">
        <v>0</v>
      </c>
      <c r="AA2113">
        <v>21</v>
      </c>
      <c r="AB2113">
        <v>0</v>
      </c>
      <c r="AC2113">
        <v>16</v>
      </c>
      <c r="AD2113">
        <v>7</v>
      </c>
      <c r="AE2113">
        <v>0</v>
      </c>
      <c r="AF2113">
        <v>0</v>
      </c>
      <c r="AG2113">
        <v>0</v>
      </c>
      <c r="AH2113" t="s">
        <v>312</v>
      </c>
      <c r="AI2113" s="1">
        <v>44645.720648148148</v>
      </c>
      <c r="AJ2113">
        <v>206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7</v>
      </c>
      <c r="AQ2113">
        <v>0</v>
      </c>
      <c r="AR2113">
        <v>0</v>
      </c>
      <c r="AS2113">
        <v>0</v>
      </c>
      <c r="AT2113" t="s">
        <v>86</v>
      </c>
      <c r="AU2113" t="s">
        <v>86</v>
      </c>
      <c r="AV2113" t="s">
        <v>86</v>
      </c>
      <c r="AW2113" t="s">
        <v>86</v>
      </c>
      <c r="AX2113" t="s">
        <v>86</v>
      </c>
      <c r="AY2113" t="s">
        <v>86</v>
      </c>
      <c r="AZ2113" t="s">
        <v>86</v>
      </c>
      <c r="BA2113" t="s">
        <v>86</v>
      </c>
      <c r="BB2113" t="s">
        <v>86</v>
      </c>
      <c r="BC2113" t="s">
        <v>86</v>
      </c>
      <c r="BD2113" t="s">
        <v>86</v>
      </c>
      <c r="BE2113" t="s">
        <v>86</v>
      </c>
    </row>
    <row r="2114" spans="1:57" x14ac:dyDescent="0.45">
      <c r="A2114" t="s">
        <v>4507</v>
      </c>
      <c r="B2114" t="s">
        <v>77</v>
      </c>
      <c r="C2114" t="s">
        <v>4500</v>
      </c>
      <c r="D2114" t="s">
        <v>79</v>
      </c>
      <c r="E2114" s="2" t="str">
        <f>HYPERLINK("capsilon://?command=openfolder&amp;siteaddress=FAM.docvelocity-na8.net&amp;folderid=FX8454ED17-36A3-7432-E788-4AA884281A21","FX220311002")</f>
        <v>FX220311002</v>
      </c>
      <c r="F2114" t="s">
        <v>80</v>
      </c>
      <c r="G2114" t="s">
        <v>80</v>
      </c>
      <c r="H2114" t="s">
        <v>81</v>
      </c>
      <c r="I2114" t="s">
        <v>4501</v>
      </c>
      <c r="J2114">
        <v>970</v>
      </c>
      <c r="K2114" t="s">
        <v>83</v>
      </c>
      <c r="L2114" t="s">
        <v>84</v>
      </c>
      <c r="M2114" t="s">
        <v>85</v>
      </c>
      <c r="N2114">
        <v>2</v>
      </c>
      <c r="O2114" s="1">
        <v>44645.647418981483</v>
      </c>
      <c r="P2114" s="1">
        <v>44645.718252314815</v>
      </c>
      <c r="Q2114">
        <v>2315</v>
      </c>
      <c r="R2114">
        <v>3805</v>
      </c>
      <c r="S2114" t="b">
        <v>0</v>
      </c>
      <c r="T2114" t="s">
        <v>86</v>
      </c>
      <c r="U2114" t="b">
        <v>1</v>
      </c>
      <c r="V2114" t="s">
        <v>2086</v>
      </c>
      <c r="W2114" s="1">
        <v>44645.66982638889</v>
      </c>
      <c r="X2114">
        <v>1854</v>
      </c>
      <c r="Y2114">
        <v>542</v>
      </c>
      <c r="Z2114">
        <v>0</v>
      </c>
      <c r="AA2114">
        <v>542</v>
      </c>
      <c r="AB2114">
        <v>308</v>
      </c>
      <c r="AC2114">
        <v>23</v>
      </c>
      <c r="AD2114">
        <v>428</v>
      </c>
      <c r="AE2114">
        <v>0</v>
      </c>
      <c r="AF2114">
        <v>0</v>
      </c>
      <c r="AG2114">
        <v>0</v>
      </c>
      <c r="AH2114" t="s">
        <v>312</v>
      </c>
      <c r="AI2114" s="1">
        <v>44645.718252314815</v>
      </c>
      <c r="AJ2114">
        <v>1917</v>
      </c>
      <c r="AK2114">
        <v>20</v>
      </c>
      <c r="AL2114">
        <v>0</v>
      </c>
      <c r="AM2114">
        <v>20</v>
      </c>
      <c r="AN2114">
        <v>308</v>
      </c>
      <c r="AO2114">
        <v>19</v>
      </c>
      <c r="AP2114">
        <v>408</v>
      </c>
      <c r="AQ2114">
        <v>0</v>
      </c>
      <c r="AR2114">
        <v>0</v>
      </c>
      <c r="AS2114">
        <v>0</v>
      </c>
      <c r="AT2114" t="s">
        <v>86</v>
      </c>
      <c r="AU2114" t="s">
        <v>86</v>
      </c>
      <c r="AV2114" t="s">
        <v>86</v>
      </c>
      <c r="AW2114" t="s">
        <v>86</v>
      </c>
      <c r="AX2114" t="s">
        <v>86</v>
      </c>
      <c r="AY2114" t="s">
        <v>86</v>
      </c>
      <c r="AZ2114" t="s">
        <v>86</v>
      </c>
      <c r="BA2114" t="s">
        <v>86</v>
      </c>
      <c r="BB2114" t="s">
        <v>86</v>
      </c>
      <c r="BC2114" t="s">
        <v>86</v>
      </c>
      <c r="BD2114" t="s">
        <v>86</v>
      </c>
      <c r="BE2114" t="s">
        <v>86</v>
      </c>
    </row>
    <row r="2115" spans="1:57" x14ac:dyDescent="0.45">
      <c r="A2115" t="s">
        <v>4508</v>
      </c>
      <c r="B2115" t="s">
        <v>77</v>
      </c>
      <c r="C2115" t="s">
        <v>4179</v>
      </c>
      <c r="D2115" t="s">
        <v>79</v>
      </c>
      <c r="E2115" s="2" t="str">
        <f>HYPERLINK("capsilon://?command=openfolder&amp;siteaddress=FAM.docvelocity-na8.net&amp;folderid=FX9EC0952C-D863-1E38-516F-E8F828B33378","FX22039429")</f>
        <v>FX22039429</v>
      </c>
      <c r="F2115" t="s">
        <v>80</v>
      </c>
      <c r="G2115" t="s">
        <v>80</v>
      </c>
      <c r="H2115" t="s">
        <v>81</v>
      </c>
      <c r="I2115" t="s">
        <v>4509</v>
      </c>
      <c r="J2115">
        <v>0</v>
      </c>
      <c r="K2115" t="s">
        <v>83</v>
      </c>
      <c r="L2115" t="s">
        <v>84</v>
      </c>
      <c r="M2115" t="s">
        <v>85</v>
      </c>
      <c r="N2115">
        <v>2</v>
      </c>
      <c r="O2115" s="1">
        <v>44645.661273148151</v>
      </c>
      <c r="P2115" s="1">
        <v>44645.720879629633</v>
      </c>
      <c r="Q2115">
        <v>4813</v>
      </c>
      <c r="R2115">
        <v>337</v>
      </c>
      <c r="S2115" t="b">
        <v>0</v>
      </c>
      <c r="T2115" t="s">
        <v>86</v>
      </c>
      <c r="U2115" t="b">
        <v>0</v>
      </c>
      <c r="V2115" t="s">
        <v>1825</v>
      </c>
      <c r="W2115" s="1">
        <v>44645.664363425924</v>
      </c>
      <c r="X2115">
        <v>262</v>
      </c>
      <c r="Y2115">
        <v>9</v>
      </c>
      <c r="Z2115">
        <v>0</v>
      </c>
      <c r="AA2115">
        <v>9</v>
      </c>
      <c r="AB2115">
        <v>0</v>
      </c>
      <c r="AC2115">
        <v>1</v>
      </c>
      <c r="AD2115">
        <v>-9</v>
      </c>
      <c r="AE2115">
        <v>0</v>
      </c>
      <c r="AF2115">
        <v>0</v>
      </c>
      <c r="AG2115">
        <v>0</v>
      </c>
      <c r="AH2115" t="s">
        <v>207</v>
      </c>
      <c r="AI2115" s="1">
        <v>44645.720879629633</v>
      </c>
      <c r="AJ2115">
        <v>75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-9</v>
      </c>
      <c r="AQ2115">
        <v>0</v>
      </c>
      <c r="AR2115">
        <v>0</v>
      </c>
      <c r="AS2115">
        <v>0</v>
      </c>
      <c r="AT2115" t="s">
        <v>86</v>
      </c>
      <c r="AU2115" t="s">
        <v>86</v>
      </c>
      <c r="AV2115" t="s">
        <v>86</v>
      </c>
      <c r="AW2115" t="s">
        <v>86</v>
      </c>
      <c r="AX2115" t="s">
        <v>86</v>
      </c>
      <c r="AY2115" t="s">
        <v>86</v>
      </c>
      <c r="AZ2115" t="s">
        <v>86</v>
      </c>
      <c r="BA2115" t="s">
        <v>86</v>
      </c>
      <c r="BB2115" t="s">
        <v>86</v>
      </c>
      <c r="BC2115" t="s">
        <v>86</v>
      </c>
      <c r="BD2115" t="s">
        <v>86</v>
      </c>
      <c r="BE2115" t="s">
        <v>86</v>
      </c>
    </row>
    <row r="2116" spans="1:57" x14ac:dyDescent="0.45">
      <c r="A2116" t="s">
        <v>4510</v>
      </c>
      <c r="B2116" t="s">
        <v>77</v>
      </c>
      <c r="C2116" t="s">
        <v>4503</v>
      </c>
      <c r="D2116" t="s">
        <v>79</v>
      </c>
      <c r="E2116" s="2" t="str">
        <f t="shared" ref="E2116:E2122" si="52">HYPERLINK("capsilon://?command=openfolder&amp;siteaddress=FAM.docvelocity-na8.net&amp;folderid=FX181A1AFE-2A9A-7235-1715-D7A73EF8F866","FX220310790")</f>
        <v>FX220310790</v>
      </c>
      <c r="F2116" t="s">
        <v>80</v>
      </c>
      <c r="G2116" t="s">
        <v>80</v>
      </c>
      <c r="H2116" t="s">
        <v>81</v>
      </c>
      <c r="I2116" t="s">
        <v>4511</v>
      </c>
      <c r="J2116">
        <v>38</v>
      </c>
      <c r="K2116" t="s">
        <v>83</v>
      </c>
      <c r="L2116" t="s">
        <v>84</v>
      </c>
      <c r="M2116" t="s">
        <v>85</v>
      </c>
      <c r="N2116">
        <v>2</v>
      </c>
      <c r="O2116" s="1">
        <v>44645.665358796294</v>
      </c>
      <c r="P2116" s="1">
        <v>44645.722511574073</v>
      </c>
      <c r="Q2116">
        <v>4290</v>
      </c>
      <c r="R2116">
        <v>648</v>
      </c>
      <c r="S2116" t="b">
        <v>0</v>
      </c>
      <c r="T2116" t="s">
        <v>86</v>
      </c>
      <c r="U2116" t="b">
        <v>0</v>
      </c>
      <c r="V2116" t="s">
        <v>2921</v>
      </c>
      <c r="W2116" s="1">
        <v>44645.674432870372</v>
      </c>
      <c r="X2116">
        <v>431</v>
      </c>
      <c r="Y2116">
        <v>33</v>
      </c>
      <c r="Z2116">
        <v>0</v>
      </c>
      <c r="AA2116">
        <v>33</v>
      </c>
      <c r="AB2116">
        <v>0</v>
      </c>
      <c r="AC2116">
        <v>20</v>
      </c>
      <c r="AD2116">
        <v>5</v>
      </c>
      <c r="AE2116">
        <v>0</v>
      </c>
      <c r="AF2116">
        <v>0</v>
      </c>
      <c r="AG2116">
        <v>0</v>
      </c>
      <c r="AH2116" t="s">
        <v>207</v>
      </c>
      <c r="AI2116" s="1">
        <v>44645.722511574073</v>
      </c>
      <c r="AJ2116">
        <v>140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5</v>
      </c>
      <c r="AQ2116">
        <v>0</v>
      </c>
      <c r="AR2116">
        <v>0</v>
      </c>
      <c r="AS2116">
        <v>0</v>
      </c>
      <c r="AT2116" t="s">
        <v>86</v>
      </c>
      <c r="AU2116" t="s">
        <v>86</v>
      </c>
      <c r="AV2116" t="s">
        <v>86</v>
      </c>
      <c r="AW2116" t="s">
        <v>86</v>
      </c>
      <c r="AX2116" t="s">
        <v>86</v>
      </c>
      <c r="AY2116" t="s">
        <v>86</v>
      </c>
      <c r="AZ2116" t="s">
        <v>86</v>
      </c>
      <c r="BA2116" t="s">
        <v>86</v>
      </c>
      <c r="BB2116" t="s">
        <v>86</v>
      </c>
      <c r="BC2116" t="s">
        <v>86</v>
      </c>
      <c r="BD2116" t="s">
        <v>86</v>
      </c>
      <c r="BE2116" t="s">
        <v>86</v>
      </c>
    </row>
    <row r="2117" spans="1:57" x14ac:dyDescent="0.45">
      <c r="A2117" t="s">
        <v>4512</v>
      </c>
      <c r="B2117" t="s">
        <v>77</v>
      </c>
      <c r="C2117" t="s">
        <v>4503</v>
      </c>
      <c r="D2117" t="s">
        <v>79</v>
      </c>
      <c r="E2117" s="2" t="str">
        <f t="shared" si="52"/>
        <v>FX220310790</v>
      </c>
      <c r="F2117" t="s">
        <v>80</v>
      </c>
      <c r="G2117" t="s">
        <v>80</v>
      </c>
      <c r="H2117" t="s">
        <v>81</v>
      </c>
      <c r="I2117" t="s">
        <v>4513</v>
      </c>
      <c r="J2117">
        <v>38</v>
      </c>
      <c r="K2117" t="s">
        <v>83</v>
      </c>
      <c r="L2117" t="s">
        <v>84</v>
      </c>
      <c r="M2117" t="s">
        <v>85</v>
      </c>
      <c r="N2117">
        <v>2</v>
      </c>
      <c r="O2117" s="1">
        <v>44645.665451388886</v>
      </c>
      <c r="P2117" s="1">
        <v>44645.721956018519</v>
      </c>
      <c r="Q2117">
        <v>4475</v>
      </c>
      <c r="R2117">
        <v>407</v>
      </c>
      <c r="S2117" t="b">
        <v>0</v>
      </c>
      <c r="T2117" t="s">
        <v>86</v>
      </c>
      <c r="U2117" t="b">
        <v>0</v>
      </c>
      <c r="V2117" t="s">
        <v>1816</v>
      </c>
      <c r="W2117" s="1">
        <v>44645.673680555556</v>
      </c>
      <c r="X2117">
        <v>229</v>
      </c>
      <c r="Y2117">
        <v>33</v>
      </c>
      <c r="Z2117">
        <v>0</v>
      </c>
      <c r="AA2117">
        <v>33</v>
      </c>
      <c r="AB2117">
        <v>0</v>
      </c>
      <c r="AC2117">
        <v>9</v>
      </c>
      <c r="AD2117">
        <v>5</v>
      </c>
      <c r="AE2117">
        <v>0</v>
      </c>
      <c r="AF2117">
        <v>0</v>
      </c>
      <c r="AG2117">
        <v>0</v>
      </c>
      <c r="AH2117" t="s">
        <v>312</v>
      </c>
      <c r="AI2117" s="1">
        <v>44645.721956018519</v>
      </c>
      <c r="AJ2117">
        <v>112</v>
      </c>
      <c r="AK2117">
        <v>4</v>
      </c>
      <c r="AL2117">
        <v>0</v>
      </c>
      <c r="AM2117">
        <v>4</v>
      </c>
      <c r="AN2117">
        <v>0</v>
      </c>
      <c r="AO2117">
        <v>3</v>
      </c>
      <c r="AP2117">
        <v>1</v>
      </c>
      <c r="AQ2117">
        <v>0</v>
      </c>
      <c r="AR2117">
        <v>0</v>
      </c>
      <c r="AS2117">
        <v>0</v>
      </c>
      <c r="AT2117" t="s">
        <v>86</v>
      </c>
      <c r="AU2117" t="s">
        <v>86</v>
      </c>
      <c r="AV2117" t="s">
        <v>86</v>
      </c>
      <c r="AW2117" t="s">
        <v>86</v>
      </c>
      <c r="AX2117" t="s">
        <v>86</v>
      </c>
      <c r="AY2117" t="s">
        <v>86</v>
      </c>
      <c r="AZ2117" t="s">
        <v>86</v>
      </c>
      <c r="BA2117" t="s">
        <v>86</v>
      </c>
      <c r="BB2117" t="s">
        <v>86</v>
      </c>
      <c r="BC2117" t="s">
        <v>86</v>
      </c>
      <c r="BD2117" t="s">
        <v>86</v>
      </c>
      <c r="BE2117" t="s">
        <v>86</v>
      </c>
    </row>
    <row r="2118" spans="1:57" x14ac:dyDescent="0.45">
      <c r="A2118" t="s">
        <v>4514</v>
      </c>
      <c r="B2118" t="s">
        <v>77</v>
      </c>
      <c r="C2118" t="s">
        <v>4503</v>
      </c>
      <c r="D2118" t="s">
        <v>79</v>
      </c>
      <c r="E2118" s="2" t="str">
        <f t="shared" si="52"/>
        <v>FX220310790</v>
      </c>
      <c r="F2118" t="s">
        <v>80</v>
      </c>
      <c r="G2118" t="s">
        <v>80</v>
      </c>
      <c r="H2118" t="s">
        <v>81</v>
      </c>
      <c r="I2118" t="s">
        <v>4515</v>
      </c>
      <c r="J2118">
        <v>28</v>
      </c>
      <c r="K2118" t="s">
        <v>83</v>
      </c>
      <c r="L2118" t="s">
        <v>84</v>
      </c>
      <c r="M2118" t="s">
        <v>85</v>
      </c>
      <c r="N2118">
        <v>2</v>
      </c>
      <c r="O2118" s="1">
        <v>44645.665752314817</v>
      </c>
      <c r="P2118" s="1">
        <v>44645.722766203704</v>
      </c>
      <c r="Q2118">
        <v>4427</v>
      </c>
      <c r="R2118">
        <v>499</v>
      </c>
      <c r="S2118" t="b">
        <v>0</v>
      </c>
      <c r="T2118" t="s">
        <v>86</v>
      </c>
      <c r="U2118" t="b">
        <v>0</v>
      </c>
      <c r="V2118" t="s">
        <v>2108</v>
      </c>
      <c r="W2118" s="1">
        <v>44645.676793981482</v>
      </c>
      <c r="X2118">
        <v>417</v>
      </c>
      <c r="Y2118">
        <v>21</v>
      </c>
      <c r="Z2118">
        <v>0</v>
      </c>
      <c r="AA2118">
        <v>21</v>
      </c>
      <c r="AB2118">
        <v>0</v>
      </c>
      <c r="AC2118">
        <v>5</v>
      </c>
      <c r="AD2118">
        <v>7</v>
      </c>
      <c r="AE2118">
        <v>0</v>
      </c>
      <c r="AF2118">
        <v>0</v>
      </c>
      <c r="AG2118">
        <v>0</v>
      </c>
      <c r="AH2118" t="s">
        <v>312</v>
      </c>
      <c r="AI2118" s="1">
        <v>44645.722766203704</v>
      </c>
      <c r="AJ2118">
        <v>70</v>
      </c>
      <c r="AK2118">
        <v>2</v>
      </c>
      <c r="AL2118">
        <v>0</v>
      </c>
      <c r="AM2118">
        <v>2</v>
      </c>
      <c r="AN2118">
        <v>0</v>
      </c>
      <c r="AO2118">
        <v>1</v>
      </c>
      <c r="AP2118">
        <v>5</v>
      </c>
      <c r="AQ2118">
        <v>0</v>
      </c>
      <c r="AR2118">
        <v>0</v>
      </c>
      <c r="AS2118">
        <v>0</v>
      </c>
      <c r="AT2118" t="s">
        <v>86</v>
      </c>
      <c r="AU2118" t="s">
        <v>86</v>
      </c>
      <c r="AV2118" t="s">
        <v>86</v>
      </c>
      <c r="AW2118" t="s">
        <v>86</v>
      </c>
      <c r="AX2118" t="s">
        <v>86</v>
      </c>
      <c r="AY2118" t="s">
        <v>86</v>
      </c>
      <c r="AZ2118" t="s">
        <v>86</v>
      </c>
      <c r="BA2118" t="s">
        <v>86</v>
      </c>
      <c r="BB2118" t="s">
        <v>86</v>
      </c>
      <c r="BC2118" t="s">
        <v>86</v>
      </c>
      <c r="BD2118" t="s">
        <v>86</v>
      </c>
      <c r="BE2118" t="s">
        <v>86</v>
      </c>
    </row>
    <row r="2119" spans="1:57" x14ac:dyDescent="0.45">
      <c r="A2119" t="s">
        <v>4516</v>
      </c>
      <c r="B2119" t="s">
        <v>77</v>
      </c>
      <c r="C2119" t="s">
        <v>4503</v>
      </c>
      <c r="D2119" t="s">
        <v>79</v>
      </c>
      <c r="E2119" s="2" t="str">
        <f t="shared" si="52"/>
        <v>FX220310790</v>
      </c>
      <c r="F2119" t="s">
        <v>80</v>
      </c>
      <c r="G2119" t="s">
        <v>80</v>
      </c>
      <c r="H2119" t="s">
        <v>81</v>
      </c>
      <c r="I2119" t="s">
        <v>4517</v>
      </c>
      <c r="J2119">
        <v>53</v>
      </c>
      <c r="K2119" t="s">
        <v>83</v>
      </c>
      <c r="L2119" t="s">
        <v>84</v>
      </c>
      <c r="M2119" t="s">
        <v>85</v>
      </c>
      <c r="N2119">
        <v>2</v>
      </c>
      <c r="O2119" s="1">
        <v>44645.666747685187</v>
      </c>
      <c r="P2119" s="1">
        <v>44645.727743055555</v>
      </c>
      <c r="Q2119">
        <v>4241</v>
      </c>
      <c r="R2119">
        <v>1029</v>
      </c>
      <c r="S2119" t="b">
        <v>0</v>
      </c>
      <c r="T2119" t="s">
        <v>86</v>
      </c>
      <c r="U2119" t="b">
        <v>0</v>
      </c>
      <c r="V2119" t="s">
        <v>1816</v>
      </c>
      <c r="W2119" s="1">
        <v>44645.680381944447</v>
      </c>
      <c r="X2119">
        <v>578</v>
      </c>
      <c r="Y2119">
        <v>53</v>
      </c>
      <c r="Z2119">
        <v>0</v>
      </c>
      <c r="AA2119">
        <v>53</v>
      </c>
      <c r="AB2119">
        <v>0</v>
      </c>
      <c r="AC2119">
        <v>21</v>
      </c>
      <c r="AD2119">
        <v>0</v>
      </c>
      <c r="AE2119">
        <v>0</v>
      </c>
      <c r="AF2119">
        <v>0</v>
      </c>
      <c r="AG2119">
        <v>0</v>
      </c>
      <c r="AH2119" t="s">
        <v>207</v>
      </c>
      <c r="AI2119" s="1">
        <v>44645.727743055555</v>
      </c>
      <c r="AJ2119">
        <v>451</v>
      </c>
      <c r="AK2119">
        <v>2</v>
      </c>
      <c r="AL2119">
        <v>0</v>
      </c>
      <c r="AM2119">
        <v>2</v>
      </c>
      <c r="AN2119">
        <v>0</v>
      </c>
      <c r="AO2119">
        <v>2</v>
      </c>
      <c r="AP2119">
        <v>-2</v>
      </c>
      <c r="AQ2119">
        <v>0</v>
      </c>
      <c r="AR2119">
        <v>0</v>
      </c>
      <c r="AS2119">
        <v>0</v>
      </c>
      <c r="AT2119" t="s">
        <v>86</v>
      </c>
      <c r="AU2119" t="s">
        <v>86</v>
      </c>
      <c r="AV2119" t="s">
        <v>86</v>
      </c>
      <c r="AW2119" t="s">
        <v>86</v>
      </c>
      <c r="AX2119" t="s">
        <v>86</v>
      </c>
      <c r="AY2119" t="s">
        <v>86</v>
      </c>
      <c r="AZ2119" t="s">
        <v>86</v>
      </c>
      <c r="BA2119" t="s">
        <v>86</v>
      </c>
      <c r="BB2119" t="s">
        <v>86</v>
      </c>
      <c r="BC2119" t="s">
        <v>86</v>
      </c>
      <c r="BD2119" t="s">
        <v>86</v>
      </c>
      <c r="BE2119" t="s">
        <v>86</v>
      </c>
    </row>
    <row r="2120" spans="1:57" x14ac:dyDescent="0.45">
      <c r="A2120" t="s">
        <v>4518</v>
      </c>
      <c r="B2120" t="s">
        <v>77</v>
      </c>
      <c r="C2120" t="s">
        <v>4503</v>
      </c>
      <c r="D2120" t="s">
        <v>79</v>
      </c>
      <c r="E2120" s="2" t="str">
        <f t="shared" si="52"/>
        <v>FX220310790</v>
      </c>
      <c r="F2120" t="s">
        <v>80</v>
      </c>
      <c r="G2120" t="s">
        <v>80</v>
      </c>
      <c r="H2120" t="s">
        <v>81</v>
      </c>
      <c r="I2120" t="s">
        <v>4519</v>
      </c>
      <c r="J2120">
        <v>58</v>
      </c>
      <c r="K2120" t="s">
        <v>83</v>
      </c>
      <c r="L2120" t="s">
        <v>84</v>
      </c>
      <c r="M2120" t="s">
        <v>85</v>
      </c>
      <c r="N2120">
        <v>2</v>
      </c>
      <c r="O2120" s="1">
        <v>44645.667002314818</v>
      </c>
      <c r="P2120" s="1">
        <v>44645.723993055559</v>
      </c>
      <c r="Q2120">
        <v>4153</v>
      </c>
      <c r="R2120">
        <v>771</v>
      </c>
      <c r="S2120" t="b">
        <v>0</v>
      </c>
      <c r="T2120" t="s">
        <v>86</v>
      </c>
      <c r="U2120" t="b">
        <v>0</v>
      </c>
      <c r="V2120" t="s">
        <v>1816</v>
      </c>
      <c r="W2120" s="1">
        <v>44645.685868055552</v>
      </c>
      <c r="X2120">
        <v>473</v>
      </c>
      <c r="Y2120">
        <v>53</v>
      </c>
      <c r="Z2120">
        <v>0</v>
      </c>
      <c r="AA2120">
        <v>53</v>
      </c>
      <c r="AB2120">
        <v>0</v>
      </c>
      <c r="AC2120">
        <v>8</v>
      </c>
      <c r="AD2120">
        <v>5</v>
      </c>
      <c r="AE2120">
        <v>0</v>
      </c>
      <c r="AF2120">
        <v>0</v>
      </c>
      <c r="AG2120">
        <v>0</v>
      </c>
      <c r="AH2120" t="s">
        <v>312</v>
      </c>
      <c r="AI2120" s="1">
        <v>44645.723993055559</v>
      </c>
      <c r="AJ2120">
        <v>105</v>
      </c>
      <c r="AK2120">
        <v>4</v>
      </c>
      <c r="AL2120">
        <v>0</v>
      </c>
      <c r="AM2120">
        <v>4</v>
      </c>
      <c r="AN2120">
        <v>0</v>
      </c>
      <c r="AO2120">
        <v>3</v>
      </c>
      <c r="AP2120">
        <v>1</v>
      </c>
      <c r="AQ2120">
        <v>0</v>
      </c>
      <c r="AR2120">
        <v>0</v>
      </c>
      <c r="AS2120">
        <v>0</v>
      </c>
      <c r="AT2120" t="s">
        <v>86</v>
      </c>
      <c r="AU2120" t="s">
        <v>86</v>
      </c>
      <c r="AV2120" t="s">
        <v>86</v>
      </c>
      <c r="AW2120" t="s">
        <v>86</v>
      </c>
      <c r="AX2120" t="s">
        <v>86</v>
      </c>
      <c r="AY2120" t="s">
        <v>86</v>
      </c>
      <c r="AZ2120" t="s">
        <v>86</v>
      </c>
      <c r="BA2120" t="s">
        <v>86</v>
      </c>
      <c r="BB2120" t="s">
        <v>86</v>
      </c>
      <c r="BC2120" t="s">
        <v>86</v>
      </c>
      <c r="BD2120" t="s">
        <v>86</v>
      </c>
      <c r="BE2120" t="s">
        <v>86</v>
      </c>
    </row>
    <row r="2121" spans="1:57" x14ac:dyDescent="0.45">
      <c r="A2121" t="s">
        <v>4520</v>
      </c>
      <c r="B2121" t="s">
        <v>77</v>
      </c>
      <c r="C2121" t="s">
        <v>4503</v>
      </c>
      <c r="D2121" t="s">
        <v>79</v>
      </c>
      <c r="E2121" s="2" t="str">
        <f t="shared" si="52"/>
        <v>FX220310790</v>
      </c>
      <c r="F2121" t="s">
        <v>80</v>
      </c>
      <c r="G2121" t="s">
        <v>80</v>
      </c>
      <c r="H2121" t="s">
        <v>81</v>
      </c>
      <c r="I2121" t="s">
        <v>4521</v>
      </c>
      <c r="J2121">
        <v>58</v>
      </c>
      <c r="K2121" t="s">
        <v>83</v>
      </c>
      <c r="L2121" t="s">
        <v>84</v>
      </c>
      <c r="M2121" t="s">
        <v>85</v>
      </c>
      <c r="N2121">
        <v>2</v>
      </c>
      <c r="O2121" s="1">
        <v>44645.667187500003</v>
      </c>
      <c r="P2121" s="1">
        <v>44645.759988425925</v>
      </c>
      <c r="Q2121">
        <v>6971</v>
      </c>
      <c r="R2121">
        <v>1047</v>
      </c>
      <c r="S2121" t="b">
        <v>0</v>
      </c>
      <c r="T2121" t="s">
        <v>86</v>
      </c>
      <c r="U2121" t="b">
        <v>0</v>
      </c>
      <c r="V2121" t="s">
        <v>1816</v>
      </c>
      <c r="W2121" s="1">
        <v>44645.689918981479</v>
      </c>
      <c r="X2121">
        <v>475</v>
      </c>
      <c r="Y2121">
        <v>53</v>
      </c>
      <c r="Z2121">
        <v>0</v>
      </c>
      <c r="AA2121">
        <v>53</v>
      </c>
      <c r="AB2121">
        <v>0</v>
      </c>
      <c r="AC2121">
        <v>15</v>
      </c>
      <c r="AD2121">
        <v>5</v>
      </c>
      <c r="AE2121">
        <v>0</v>
      </c>
      <c r="AF2121">
        <v>0</v>
      </c>
      <c r="AG2121">
        <v>0</v>
      </c>
      <c r="AH2121" t="s">
        <v>207</v>
      </c>
      <c r="AI2121" s="1">
        <v>44645.759988425925</v>
      </c>
      <c r="AJ2121">
        <v>493</v>
      </c>
      <c r="AK2121">
        <v>2</v>
      </c>
      <c r="AL2121">
        <v>0</v>
      </c>
      <c r="AM2121">
        <v>2</v>
      </c>
      <c r="AN2121">
        <v>0</v>
      </c>
      <c r="AO2121">
        <v>2</v>
      </c>
      <c r="AP2121">
        <v>3</v>
      </c>
      <c r="AQ2121">
        <v>0</v>
      </c>
      <c r="AR2121">
        <v>0</v>
      </c>
      <c r="AS2121">
        <v>0</v>
      </c>
      <c r="AT2121" t="s">
        <v>86</v>
      </c>
      <c r="AU2121" t="s">
        <v>86</v>
      </c>
      <c r="AV2121" t="s">
        <v>86</v>
      </c>
      <c r="AW2121" t="s">
        <v>86</v>
      </c>
      <c r="AX2121" t="s">
        <v>86</v>
      </c>
      <c r="AY2121" t="s">
        <v>86</v>
      </c>
      <c r="AZ2121" t="s">
        <v>86</v>
      </c>
      <c r="BA2121" t="s">
        <v>86</v>
      </c>
      <c r="BB2121" t="s">
        <v>86</v>
      </c>
      <c r="BC2121" t="s">
        <v>86</v>
      </c>
      <c r="BD2121" t="s">
        <v>86</v>
      </c>
      <c r="BE2121" t="s">
        <v>86</v>
      </c>
    </row>
    <row r="2122" spans="1:57" x14ac:dyDescent="0.45">
      <c r="A2122" t="s">
        <v>4522</v>
      </c>
      <c r="B2122" t="s">
        <v>77</v>
      </c>
      <c r="C2122" t="s">
        <v>4503</v>
      </c>
      <c r="D2122" t="s">
        <v>79</v>
      </c>
      <c r="E2122" s="2" t="str">
        <f t="shared" si="52"/>
        <v>FX220310790</v>
      </c>
      <c r="F2122" t="s">
        <v>80</v>
      </c>
      <c r="G2122" t="s">
        <v>80</v>
      </c>
      <c r="H2122" t="s">
        <v>81</v>
      </c>
      <c r="I2122" t="s">
        <v>4523</v>
      </c>
      <c r="J2122">
        <v>63</v>
      </c>
      <c r="K2122" t="s">
        <v>83</v>
      </c>
      <c r="L2122" t="s">
        <v>84</v>
      </c>
      <c r="M2122" t="s">
        <v>85</v>
      </c>
      <c r="N2122">
        <v>2</v>
      </c>
      <c r="O2122" s="1">
        <v>44645.667349537034</v>
      </c>
      <c r="P2122" s="1">
        <v>44645.775694444441</v>
      </c>
      <c r="Q2122">
        <v>7717</v>
      </c>
      <c r="R2122">
        <v>1644</v>
      </c>
      <c r="S2122" t="b">
        <v>0</v>
      </c>
      <c r="T2122" t="s">
        <v>86</v>
      </c>
      <c r="U2122" t="b">
        <v>0</v>
      </c>
      <c r="V2122" t="s">
        <v>202</v>
      </c>
      <c r="W2122" s="1">
        <v>44645.691296296296</v>
      </c>
      <c r="X2122">
        <v>281</v>
      </c>
      <c r="Y2122">
        <v>58</v>
      </c>
      <c r="Z2122">
        <v>0</v>
      </c>
      <c r="AA2122">
        <v>58</v>
      </c>
      <c r="AB2122">
        <v>0</v>
      </c>
      <c r="AC2122">
        <v>1</v>
      </c>
      <c r="AD2122">
        <v>5</v>
      </c>
      <c r="AE2122">
        <v>0</v>
      </c>
      <c r="AF2122">
        <v>0</v>
      </c>
      <c r="AG2122">
        <v>0</v>
      </c>
      <c r="AH2122" t="s">
        <v>207</v>
      </c>
      <c r="AI2122" s="1">
        <v>44645.775694444441</v>
      </c>
      <c r="AJ2122">
        <v>1356</v>
      </c>
      <c r="AK2122">
        <v>11</v>
      </c>
      <c r="AL2122">
        <v>0</v>
      </c>
      <c r="AM2122">
        <v>11</v>
      </c>
      <c r="AN2122">
        <v>0</v>
      </c>
      <c r="AO2122">
        <v>11</v>
      </c>
      <c r="AP2122">
        <v>-6</v>
      </c>
      <c r="AQ2122">
        <v>0</v>
      </c>
      <c r="AR2122">
        <v>0</v>
      </c>
      <c r="AS2122">
        <v>0</v>
      </c>
      <c r="AT2122" t="s">
        <v>86</v>
      </c>
      <c r="AU2122" t="s">
        <v>86</v>
      </c>
      <c r="AV2122" t="s">
        <v>86</v>
      </c>
      <c r="AW2122" t="s">
        <v>86</v>
      </c>
      <c r="AX2122" t="s">
        <v>86</v>
      </c>
      <c r="AY2122" t="s">
        <v>86</v>
      </c>
      <c r="AZ2122" t="s">
        <v>86</v>
      </c>
      <c r="BA2122" t="s">
        <v>86</v>
      </c>
      <c r="BB2122" t="s">
        <v>86</v>
      </c>
      <c r="BC2122" t="s">
        <v>86</v>
      </c>
      <c r="BD2122" t="s">
        <v>86</v>
      </c>
      <c r="BE2122" t="s">
        <v>86</v>
      </c>
    </row>
    <row r="2123" spans="1:57" x14ac:dyDescent="0.45">
      <c r="A2123" t="s">
        <v>4524</v>
      </c>
      <c r="B2123" t="s">
        <v>77</v>
      </c>
      <c r="C2123" t="s">
        <v>4525</v>
      </c>
      <c r="D2123" t="s">
        <v>79</v>
      </c>
      <c r="E2123" s="2" t="str">
        <f>HYPERLINK("capsilon://?command=openfolder&amp;siteaddress=FAM.docvelocity-na8.net&amp;folderid=FX57E4D236-25CF-6B51-607F-EF62B1AA7394","FX22037572")</f>
        <v>FX22037572</v>
      </c>
      <c r="F2123" t="s">
        <v>80</v>
      </c>
      <c r="G2123" t="s">
        <v>80</v>
      </c>
      <c r="H2123" t="s">
        <v>81</v>
      </c>
      <c r="I2123" t="s">
        <v>4526</v>
      </c>
      <c r="J2123">
        <v>547</v>
      </c>
      <c r="K2123" t="s">
        <v>83</v>
      </c>
      <c r="L2123" t="s">
        <v>84</v>
      </c>
      <c r="M2123" t="s">
        <v>85</v>
      </c>
      <c r="N2123">
        <v>2</v>
      </c>
      <c r="O2123" s="1">
        <v>44645.669074074074</v>
      </c>
      <c r="P2123" s="1">
        <v>44645.771319444444</v>
      </c>
      <c r="Q2123">
        <v>7024</v>
      </c>
      <c r="R2123">
        <v>1810</v>
      </c>
      <c r="S2123" t="b">
        <v>0</v>
      </c>
      <c r="T2123" t="s">
        <v>86</v>
      </c>
      <c r="U2123" t="b">
        <v>0</v>
      </c>
      <c r="V2123" t="s">
        <v>3652</v>
      </c>
      <c r="W2123" s="1">
        <v>44645.709293981483</v>
      </c>
      <c r="X2123">
        <v>1462</v>
      </c>
      <c r="Y2123">
        <v>21</v>
      </c>
      <c r="Z2123">
        <v>0</v>
      </c>
      <c r="AA2123">
        <v>21</v>
      </c>
      <c r="AB2123">
        <v>514</v>
      </c>
      <c r="AC2123">
        <v>10</v>
      </c>
      <c r="AD2123">
        <v>526</v>
      </c>
      <c r="AE2123">
        <v>0</v>
      </c>
      <c r="AF2123">
        <v>0</v>
      </c>
      <c r="AG2123">
        <v>0</v>
      </c>
      <c r="AH2123" t="s">
        <v>312</v>
      </c>
      <c r="AI2123" s="1">
        <v>44645.771319444444</v>
      </c>
      <c r="AJ2123">
        <v>53</v>
      </c>
      <c r="AK2123">
        <v>0</v>
      </c>
      <c r="AL2123">
        <v>0</v>
      </c>
      <c r="AM2123">
        <v>0</v>
      </c>
      <c r="AN2123">
        <v>514</v>
      </c>
      <c r="AO2123">
        <v>0</v>
      </c>
      <c r="AP2123">
        <v>526</v>
      </c>
      <c r="AQ2123">
        <v>0</v>
      </c>
      <c r="AR2123">
        <v>0</v>
      </c>
      <c r="AS2123">
        <v>0</v>
      </c>
      <c r="AT2123" t="s">
        <v>86</v>
      </c>
      <c r="AU2123" t="s">
        <v>86</v>
      </c>
      <c r="AV2123" t="s">
        <v>86</v>
      </c>
      <c r="AW2123" t="s">
        <v>86</v>
      </c>
      <c r="AX2123" t="s">
        <v>86</v>
      </c>
      <c r="AY2123" t="s">
        <v>86</v>
      </c>
      <c r="AZ2123" t="s">
        <v>86</v>
      </c>
      <c r="BA2123" t="s">
        <v>86</v>
      </c>
      <c r="BB2123" t="s">
        <v>86</v>
      </c>
      <c r="BC2123" t="s">
        <v>86</v>
      </c>
      <c r="BD2123" t="s">
        <v>86</v>
      </c>
      <c r="BE2123" t="s">
        <v>86</v>
      </c>
    </row>
    <row r="2124" spans="1:57" x14ac:dyDescent="0.45">
      <c r="A2124" t="s">
        <v>4527</v>
      </c>
      <c r="B2124" t="s">
        <v>77</v>
      </c>
      <c r="C2124" t="s">
        <v>4528</v>
      </c>
      <c r="D2124" t="s">
        <v>79</v>
      </c>
      <c r="E2124" s="2" t="str">
        <f>HYPERLINK("capsilon://?command=openfolder&amp;siteaddress=FAM.docvelocity-na8.net&amp;folderid=FXA45DFD7F-C32C-90BC-BB48-E37E179AF8DB","FX220113079")</f>
        <v>FX220113079</v>
      </c>
      <c r="F2124" t="s">
        <v>80</v>
      </c>
      <c r="G2124" t="s">
        <v>80</v>
      </c>
      <c r="H2124" t="s">
        <v>81</v>
      </c>
      <c r="I2124" t="s">
        <v>4529</v>
      </c>
      <c r="J2124">
        <v>0</v>
      </c>
      <c r="K2124" t="s">
        <v>83</v>
      </c>
      <c r="L2124" t="s">
        <v>84</v>
      </c>
      <c r="M2124" t="s">
        <v>85</v>
      </c>
      <c r="N2124">
        <v>2</v>
      </c>
      <c r="O2124" s="1">
        <v>44645.685543981483</v>
      </c>
      <c r="P2124" s="1">
        <v>44645.771516203706</v>
      </c>
      <c r="Q2124">
        <v>7198</v>
      </c>
      <c r="R2124">
        <v>230</v>
      </c>
      <c r="S2124" t="b">
        <v>0</v>
      </c>
      <c r="T2124" t="s">
        <v>86</v>
      </c>
      <c r="U2124" t="b">
        <v>0</v>
      </c>
      <c r="V2124" t="s">
        <v>2108</v>
      </c>
      <c r="W2124" s="1">
        <v>44645.694074074076</v>
      </c>
      <c r="X2124">
        <v>128</v>
      </c>
      <c r="Y2124">
        <v>0</v>
      </c>
      <c r="Z2124">
        <v>0</v>
      </c>
      <c r="AA2124">
        <v>0</v>
      </c>
      <c r="AB2124">
        <v>37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 t="s">
        <v>312</v>
      </c>
      <c r="AI2124" s="1">
        <v>44645.771516203706</v>
      </c>
      <c r="AJ2124">
        <v>16</v>
      </c>
      <c r="AK2124">
        <v>0</v>
      </c>
      <c r="AL2124">
        <v>0</v>
      </c>
      <c r="AM2124">
        <v>0</v>
      </c>
      <c r="AN2124">
        <v>37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 t="s">
        <v>86</v>
      </c>
      <c r="AU2124" t="s">
        <v>86</v>
      </c>
      <c r="AV2124" t="s">
        <v>86</v>
      </c>
      <c r="AW2124" t="s">
        <v>86</v>
      </c>
      <c r="AX2124" t="s">
        <v>86</v>
      </c>
      <c r="AY2124" t="s">
        <v>86</v>
      </c>
      <c r="AZ2124" t="s">
        <v>86</v>
      </c>
      <c r="BA2124" t="s">
        <v>86</v>
      </c>
      <c r="BB2124" t="s">
        <v>86</v>
      </c>
      <c r="BC2124" t="s">
        <v>86</v>
      </c>
      <c r="BD2124" t="s">
        <v>86</v>
      </c>
      <c r="BE2124" t="s">
        <v>86</v>
      </c>
    </row>
    <row r="2125" spans="1:57" x14ac:dyDescent="0.45">
      <c r="A2125" t="s">
        <v>4530</v>
      </c>
      <c r="B2125" t="s">
        <v>77</v>
      </c>
      <c r="C2125" t="s">
        <v>4531</v>
      </c>
      <c r="D2125" t="s">
        <v>79</v>
      </c>
      <c r="E2125" s="2" t="str">
        <f>HYPERLINK("capsilon://?command=openfolder&amp;siteaddress=FAM.docvelocity-na8.net&amp;folderid=FXE4172218-2C4F-2EE8-634A-DCE0B3031FB2","FX220311535")</f>
        <v>FX220311535</v>
      </c>
      <c r="F2125" t="s">
        <v>80</v>
      </c>
      <c r="G2125" t="s">
        <v>80</v>
      </c>
      <c r="H2125" t="s">
        <v>81</v>
      </c>
      <c r="I2125" t="s">
        <v>4532</v>
      </c>
      <c r="J2125">
        <v>563</v>
      </c>
      <c r="K2125" t="s">
        <v>83</v>
      </c>
      <c r="L2125" t="s">
        <v>84</v>
      </c>
      <c r="M2125" t="s">
        <v>85</v>
      </c>
      <c r="N2125">
        <v>1</v>
      </c>
      <c r="O2125" s="1">
        <v>44645.690150462964</v>
      </c>
      <c r="P2125" s="1">
        <v>44645.790821759256</v>
      </c>
      <c r="Q2125">
        <v>7734</v>
      </c>
      <c r="R2125">
        <v>964</v>
      </c>
      <c r="S2125" t="b">
        <v>0</v>
      </c>
      <c r="T2125" t="s">
        <v>86</v>
      </c>
      <c r="U2125" t="b">
        <v>0</v>
      </c>
      <c r="V2125" t="s">
        <v>815</v>
      </c>
      <c r="W2125" s="1">
        <v>44645.790821759256</v>
      </c>
      <c r="X2125">
        <v>464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563</v>
      </c>
      <c r="AE2125">
        <v>551</v>
      </c>
      <c r="AF2125">
        <v>0</v>
      </c>
      <c r="AG2125">
        <v>7</v>
      </c>
      <c r="AH2125" t="s">
        <v>86</v>
      </c>
      <c r="AI2125" t="s">
        <v>86</v>
      </c>
      <c r="AJ2125" t="s">
        <v>86</v>
      </c>
      <c r="AK2125" t="s">
        <v>86</v>
      </c>
      <c r="AL2125" t="s">
        <v>86</v>
      </c>
      <c r="AM2125" t="s">
        <v>86</v>
      </c>
      <c r="AN2125" t="s">
        <v>86</v>
      </c>
      <c r="AO2125" t="s">
        <v>86</v>
      </c>
      <c r="AP2125" t="s">
        <v>86</v>
      </c>
      <c r="AQ2125" t="s">
        <v>86</v>
      </c>
      <c r="AR2125" t="s">
        <v>86</v>
      </c>
      <c r="AS2125" t="s">
        <v>86</v>
      </c>
      <c r="AT2125" t="s">
        <v>86</v>
      </c>
      <c r="AU2125" t="s">
        <v>86</v>
      </c>
      <c r="AV2125" t="s">
        <v>86</v>
      </c>
      <c r="AW2125" t="s">
        <v>86</v>
      </c>
      <c r="AX2125" t="s">
        <v>86</v>
      </c>
      <c r="AY2125" t="s">
        <v>86</v>
      </c>
      <c r="AZ2125" t="s">
        <v>86</v>
      </c>
      <c r="BA2125" t="s">
        <v>86</v>
      </c>
      <c r="BB2125" t="s">
        <v>86</v>
      </c>
      <c r="BC2125" t="s">
        <v>86</v>
      </c>
      <c r="BD2125" t="s">
        <v>86</v>
      </c>
      <c r="BE2125" t="s">
        <v>86</v>
      </c>
    </row>
    <row r="2126" spans="1:57" x14ac:dyDescent="0.45">
      <c r="A2126" t="s">
        <v>4533</v>
      </c>
      <c r="B2126" t="s">
        <v>77</v>
      </c>
      <c r="C2126" t="s">
        <v>4534</v>
      </c>
      <c r="D2126" t="s">
        <v>79</v>
      </c>
      <c r="E2126" s="2" t="str">
        <f>HYPERLINK("capsilon://?command=openfolder&amp;siteaddress=FAM.docvelocity-na8.net&amp;folderid=FXFED9138A-B9A9-7419-1F2C-9A4788A1167D","FX220311513")</f>
        <v>FX220311513</v>
      </c>
      <c r="F2126" t="s">
        <v>80</v>
      </c>
      <c r="G2126" t="s">
        <v>80</v>
      </c>
      <c r="H2126" t="s">
        <v>81</v>
      </c>
      <c r="I2126" t="s">
        <v>4535</v>
      </c>
      <c r="J2126">
        <v>130</v>
      </c>
      <c r="K2126" t="s">
        <v>83</v>
      </c>
      <c r="L2126" t="s">
        <v>84</v>
      </c>
      <c r="M2126" t="s">
        <v>85</v>
      </c>
      <c r="N2126">
        <v>1</v>
      </c>
      <c r="O2126" s="1">
        <v>44645.705439814818</v>
      </c>
      <c r="P2126" s="1">
        <v>44645.792326388888</v>
      </c>
      <c r="Q2126">
        <v>7124</v>
      </c>
      <c r="R2126">
        <v>383</v>
      </c>
      <c r="S2126" t="b">
        <v>0</v>
      </c>
      <c r="T2126" t="s">
        <v>86</v>
      </c>
      <c r="U2126" t="b">
        <v>0</v>
      </c>
      <c r="V2126" t="s">
        <v>815</v>
      </c>
      <c r="W2126" s="1">
        <v>44645.792326388888</v>
      </c>
      <c r="X2126">
        <v>129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130</v>
      </c>
      <c r="AE2126">
        <v>118</v>
      </c>
      <c r="AF2126">
        <v>0</v>
      </c>
      <c r="AG2126">
        <v>4</v>
      </c>
      <c r="AH2126" t="s">
        <v>86</v>
      </c>
      <c r="AI2126" t="s">
        <v>86</v>
      </c>
      <c r="AJ2126" t="s">
        <v>86</v>
      </c>
      <c r="AK2126" t="s">
        <v>86</v>
      </c>
      <c r="AL2126" t="s">
        <v>86</v>
      </c>
      <c r="AM2126" t="s">
        <v>86</v>
      </c>
      <c r="AN2126" t="s">
        <v>86</v>
      </c>
      <c r="AO2126" t="s">
        <v>86</v>
      </c>
      <c r="AP2126" t="s">
        <v>86</v>
      </c>
      <c r="AQ2126" t="s">
        <v>86</v>
      </c>
      <c r="AR2126" t="s">
        <v>86</v>
      </c>
      <c r="AS2126" t="s">
        <v>86</v>
      </c>
      <c r="AT2126" t="s">
        <v>86</v>
      </c>
      <c r="AU2126" t="s">
        <v>86</v>
      </c>
      <c r="AV2126" t="s">
        <v>86</v>
      </c>
      <c r="AW2126" t="s">
        <v>86</v>
      </c>
      <c r="AX2126" t="s">
        <v>86</v>
      </c>
      <c r="AY2126" t="s">
        <v>86</v>
      </c>
      <c r="AZ2126" t="s">
        <v>86</v>
      </c>
      <c r="BA2126" t="s">
        <v>86</v>
      </c>
      <c r="BB2126" t="s">
        <v>86</v>
      </c>
      <c r="BC2126" t="s">
        <v>86</v>
      </c>
      <c r="BD2126" t="s">
        <v>86</v>
      </c>
      <c r="BE2126" t="s">
        <v>86</v>
      </c>
    </row>
    <row r="2127" spans="1:57" x14ac:dyDescent="0.45">
      <c r="A2127" t="s">
        <v>4536</v>
      </c>
      <c r="B2127" t="s">
        <v>77</v>
      </c>
      <c r="C2127" t="s">
        <v>4537</v>
      </c>
      <c r="D2127" t="s">
        <v>79</v>
      </c>
      <c r="E2127" s="2" t="str">
        <f>HYPERLINK("capsilon://?command=openfolder&amp;siteaddress=FAM.docvelocity-na8.net&amp;folderid=FX97DE3317-48B8-9BE3-7413-C57AF6A35552","FX22024955")</f>
        <v>FX22024955</v>
      </c>
      <c r="F2127" t="s">
        <v>80</v>
      </c>
      <c r="G2127" t="s">
        <v>80</v>
      </c>
      <c r="H2127" t="s">
        <v>81</v>
      </c>
      <c r="I2127" t="s">
        <v>4538</v>
      </c>
      <c r="J2127">
        <v>0</v>
      </c>
      <c r="K2127" t="s">
        <v>83</v>
      </c>
      <c r="L2127" t="s">
        <v>84</v>
      </c>
      <c r="M2127" t="s">
        <v>85</v>
      </c>
      <c r="N2127">
        <v>2</v>
      </c>
      <c r="O2127" s="1">
        <v>44645.708958333336</v>
      </c>
      <c r="P2127" s="1">
        <v>44645.771585648145</v>
      </c>
      <c r="Q2127">
        <v>5303</v>
      </c>
      <c r="R2127">
        <v>108</v>
      </c>
      <c r="S2127" t="b">
        <v>0</v>
      </c>
      <c r="T2127" t="s">
        <v>86</v>
      </c>
      <c r="U2127" t="b">
        <v>0</v>
      </c>
      <c r="V2127" t="s">
        <v>3652</v>
      </c>
      <c r="W2127" s="1">
        <v>44645.711180555554</v>
      </c>
      <c r="X2127">
        <v>103</v>
      </c>
      <c r="Y2127">
        <v>0</v>
      </c>
      <c r="Z2127">
        <v>0</v>
      </c>
      <c r="AA2127">
        <v>0</v>
      </c>
      <c r="AB2127">
        <v>37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 t="s">
        <v>312</v>
      </c>
      <c r="AI2127" s="1">
        <v>44645.771585648145</v>
      </c>
      <c r="AJ2127">
        <v>5</v>
      </c>
      <c r="AK2127">
        <v>0</v>
      </c>
      <c r="AL2127">
        <v>0</v>
      </c>
      <c r="AM2127">
        <v>0</v>
      </c>
      <c r="AN2127">
        <v>37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 t="s">
        <v>86</v>
      </c>
      <c r="AU2127" t="s">
        <v>86</v>
      </c>
      <c r="AV2127" t="s">
        <v>86</v>
      </c>
      <c r="AW2127" t="s">
        <v>86</v>
      </c>
      <c r="AX2127" t="s">
        <v>86</v>
      </c>
      <c r="AY2127" t="s">
        <v>86</v>
      </c>
      <c r="AZ2127" t="s">
        <v>86</v>
      </c>
      <c r="BA2127" t="s">
        <v>86</v>
      </c>
      <c r="BB2127" t="s">
        <v>86</v>
      </c>
      <c r="BC2127" t="s">
        <v>86</v>
      </c>
      <c r="BD2127" t="s">
        <v>86</v>
      </c>
      <c r="BE2127" t="s">
        <v>86</v>
      </c>
    </row>
    <row r="2128" spans="1:57" x14ac:dyDescent="0.45">
      <c r="A2128" t="s">
        <v>4539</v>
      </c>
      <c r="B2128" t="s">
        <v>77</v>
      </c>
      <c r="C2128" t="s">
        <v>4485</v>
      </c>
      <c r="D2128" t="s">
        <v>79</v>
      </c>
      <c r="E2128" s="2" t="str">
        <f>HYPERLINK("capsilon://?command=openfolder&amp;siteaddress=FAM.docvelocity-na8.net&amp;folderid=FXC157DBD5-A779-7CCE-A67F-C36F5E2D69B6","FX220311477")</f>
        <v>FX220311477</v>
      </c>
      <c r="F2128" t="s">
        <v>80</v>
      </c>
      <c r="G2128" t="s">
        <v>80</v>
      </c>
      <c r="H2128" t="s">
        <v>81</v>
      </c>
      <c r="I2128" t="s">
        <v>4488</v>
      </c>
      <c r="J2128">
        <v>56</v>
      </c>
      <c r="K2128" t="s">
        <v>83</v>
      </c>
      <c r="L2128" t="s">
        <v>84</v>
      </c>
      <c r="M2128" t="s">
        <v>85</v>
      </c>
      <c r="N2128">
        <v>2</v>
      </c>
      <c r="O2128" s="1">
        <v>44645.713310185187</v>
      </c>
      <c r="P2128" s="1">
        <v>44645.72</v>
      </c>
      <c r="Q2128">
        <v>154</v>
      </c>
      <c r="R2128">
        <v>424</v>
      </c>
      <c r="S2128" t="b">
        <v>0</v>
      </c>
      <c r="T2128" t="s">
        <v>86</v>
      </c>
      <c r="U2128" t="b">
        <v>1</v>
      </c>
      <c r="V2128" t="s">
        <v>1797</v>
      </c>
      <c r="W2128" s="1">
        <v>44645.716678240744</v>
      </c>
      <c r="X2128">
        <v>261</v>
      </c>
      <c r="Y2128">
        <v>42</v>
      </c>
      <c r="Z2128">
        <v>0</v>
      </c>
      <c r="AA2128">
        <v>42</v>
      </c>
      <c r="AB2128">
        <v>0</v>
      </c>
      <c r="AC2128">
        <v>4</v>
      </c>
      <c r="AD2128">
        <v>14</v>
      </c>
      <c r="AE2128">
        <v>0</v>
      </c>
      <c r="AF2128">
        <v>0</v>
      </c>
      <c r="AG2128">
        <v>0</v>
      </c>
      <c r="AH2128" t="s">
        <v>207</v>
      </c>
      <c r="AI2128" s="1">
        <v>44645.72</v>
      </c>
      <c r="AJ2128">
        <v>163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14</v>
      </c>
      <c r="AQ2128">
        <v>0</v>
      </c>
      <c r="AR2128">
        <v>0</v>
      </c>
      <c r="AS2128">
        <v>0</v>
      </c>
      <c r="AT2128" t="s">
        <v>86</v>
      </c>
      <c r="AU2128" t="s">
        <v>86</v>
      </c>
      <c r="AV2128" t="s">
        <v>86</v>
      </c>
      <c r="AW2128" t="s">
        <v>86</v>
      </c>
      <c r="AX2128" t="s">
        <v>86</v>
      </c>
      <c r="AY2128" t="s">
        <v>86</v>
      </c>
      <c r="AZ2128" t="s">
        <v>86</v>
      </c>
      <c r="BA2128" t="s">
        <v>86</v>
      </c>
      <c r="BB2128" t="s">
        <v>86</v>
      </c>
      <c r="BC2128" t="s">
        <v>86</v>
      </c>
      <c r="BD2128" t="s">
        <v>86</v>
      </c>
      <c r="BE2128" t="s">
        <v>86</v>
      </c>
    </row>
    <row r="2129" spans="1:57" x14ac:dyDescent="0.45">
      <c r="A2129" t="s">
        <v>4540</v>
      </c>
      <c r="B2129" t="s">
        <v>77</v>
      </c>
      <c r="C2129" t="s">
        <v>1511</v>
      </c>
      <c r="D2129" t="s">
        <v>79</v>
      </c>
      <c r="E2129" s="2" t="str">
        <f>HYPERLINK("capsilon://?command=openfolder&amp;siteaddress=FAM.docvelocity-na8.net&amp;folderid=FX8ACC6922-BB03-03DB-D708-3BDB8AC5FBB2","FX22028468")</f>
        <v>FX22028468</v>
      </c>
      <c r="F2129" t="s">
        <v>80</v>
      </c>
      <c r="G2129" t="s">
        <v>80</v>
      </c>
      <c r="H2129" t="s">
        <v>81</v>
      </c>
      <c r="I2129" t="s">
        <v>4541</v>
      </c>
      <c r="J2129">
        <v>0</v>
      </c>
      <c r="K2129" t="s">
        <v>83</v>
      </c>
      <c r="L2129" t="s">
        <v>84</v>
      </c>
      <c r="M2129" t="s">
        <v>85</v>
      </c>
      <c r="N2129">
        <v>2</v>
      </c>
      <c r="O2129" s="1">
        <v>44645.721296296295</v>
      </c>
      <c r="P2129" s="1">
        <v>44645.771655092591</v>
      </c>
      <c r="Q2129">
        <v>4297</v>
      </c>
      <c r="R2129">
        <v>54</v>
      </c>
      <c r="S2129" t="b">
        <v>0</v>
      </c>
      <c r="T2129" t="s">
        <v>86</v>
      </c>
      <c r="U2129" t="b">
        <v>0</v>
      </c>
      <c r="V2129" t="s">
        <v>1797</v>
      </c>
      <c r="W2129" s="1">
        <v>44645.721909722219</v>
      </c>
      <c r="X2129">
        <v>49</v>
      </c>
      <c r="Y2129">
        <v>0</v>
      </c>
      <c r="Z2129">
        <v>0</v>
      </c>
      <c r="AA2129">
        <v>0</v>
      </c>
      <c r="AB2129">
        <v>37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 t="s">
        <v>312</v>
      </c>
      <c r="AI2129" s="1">
        <v>44645.771655092591</v>
      </c>
      <c r="AJ2129">
        <v>5</v>
      </c>
      <c r="AK2129">
        <v>0</v>
      </c>
      <c r="AL2129">
        <v>0</v>
      </c>
      <c r="AM2129">
        <v>0</v>
      </c>
      <c r="AN2129">
        <v>37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 t="s">
        <v>86</v>
      </c>
      <c r="AU2129" t="s">
        <v>86</v>
      </c>
      <c r="AV2129" t="s">
        <v>86</v>
      </c>
      <c r="AW2129" t="s">
        <v>86</v>
      </c>
      <c r="AX2129" t="s">
        <v>86</v>
      </c>
      <c r="AY2129" t="s">
        <v>86</v>
      </c>
      <c r="AZ2129" t="s">
        <v>86</v>
      </c>
      <c r="BA2129" t="s">
        <v>86</v>
      </c>
      <c r="BB2129" t="s">
        <v>86</v>
      </c>
      <c r="BC2129" t="s">
        <v>86</v>
      </c>
      <c r="BD2129" t="s">
        <v>86</v>
      </c>
      <c r="BE2129" t="s">
        <v>86</v>
      </c>
    </row>
    <row r="2130" spans="1:57" x14ac:dyDescent="0.45">
      <c r="A2130" t="s">
        <v>4542</v>
      </c>
      <c r="B2130" t="s">
        <v>77</v>
      </c>
      <c r="C2130" t="s">
        <v>4543</v>
      </c>
      <c r="D2130" t="s">
        <v>79</v>
      </c>
      <c r="E2130" s="2" t="str">
        <f>HYPERLINK("capsilon://?command=openfolder&amp;siteaddress=FAM.docvelocity-na8.net&amp;folderid=FX71627007-448B-5BA7-D5FD-0D9261D023E5","FX22024220")</f>
        <v>FX22024220</v>
      </c>
      <c r="F2130" t="s">
        <v>80</v>
      </c>
      <c r="G2130" t="s">
        <v>80</v>
      </c>
      <c r="H2130" t="s">
        <v>81</v>
      </c>
      <c r="I2130" t="s">
        <v>4544</v>
      </c>
      <c r="J2130">
        <v>0</v>
      </c>
      <c r="K2130" t="s">
        <v>83</v>
      </c>
      <c r="L2130" t="s">
        <v>84</v>
      </c>
      <c r="M2130" t="s">
        <v>85</v>
      </c>
      <c r="N2130">
        <v>2</v>
      </c>
      <c r="O2130" s="1">
        <v>44645.722268518519</v>
      </c>
      <c r="P2130" s="1">
        <v>44645.771736111114</v>
      </c>
      <c r="Q2130">
        <v>3830</v>
      </c>
      <c r="R2130">
        <v>444</v>
      </c>
      <c r="S2130" t="b">
        <v>0</v>
      </c>
      <c r="T2130" t="s">
        <v>86</v>
      </c>
      <c r="U2130" t="b">
        <v>0</v>
      </c>
      <c r="V2130" t="s">
        <v>3652</v>
      </c>
      <c r="W2130" s="1">
        <v>44645.727766203701</v>
      </c>
      <c r="X2130">
        <v>438</v>
      </c>
      <c r="Y2130">
        <v>0</v>
      </c>
      <c r="Z2130">
        <v>0</v>
      </c>
      <c r="AA2130">
        <v>0</v>
      </c>
      <c r="AB2130">
        <v>74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 t="s">
        <v>312</v>
      </c>
      <c r="AI2130" s="1">
        <v>44645.771736111114</v>
      </c>
      <c r="AJ2130">
        <v>6</v>
      </c>
      <c r="AK2130">
        <v>0</v>
      </c>
      <c r="AL2130">
        <v>0</v>
      </c>
      <c r="AM2130">
        <v>0</v>
      </c>
      <c r="AN2130">
        <v>74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 t="s">
        <v>86</v>
      </c>
      <c r="AU2130" t="s">
        <v>86</v>
      </c>
      <c r="AV2130" t="s">
        <v>86</v>
      </c>
      <c r="AW2130" t="s">
        <v>86</v>
      </c>
      <c r="AX2130" t="s">
        <v>86</v>
      </c>
      <c r="AY2130" t="s">
        <v>86</v>
      </c>
      <c r="AZ2130" t="s">
        <v>86</v>
      </c>
      <c r="BA2130" t="s">
        <v>86</v>
      </c>
      <c r="BB2130" t="s">
        <v>86</v>
      </c>
      <c r="BC2130" t="s">
        <v>86</v>
      </c>
      <c r="BD2130" t="s">
        <v>86</v>
      </c>
      <c r="BE2130" t="s">
        <v>86</v>
      </c>
    </row>
    <row r="2131" spans="1:57" x14ac:dyDescent="0.45">
      <c r="A2131" t="s">
        <v>4545</v>
      </c>
      <c r="B2131" t="s">
        <v>77</v>
      </c>
      <c r="C2131" t="s">
        <v>127</v>
      </c>
      <c r="D2131" t="s">
        <v>79</v>
      </c>
      <c r="E2131" s="2" t="str">
        <f>HYPERLINK("capsilon://?command=openfolder&amp;siteaddress=FAM.docvelocity-na8.net&amp;folderid=FX030923D8-AFC6-B39E-C66F-93256DD54152","FX220113298")</f>
        <v>FX220113298</v>
      </c>
      <c r="F2131" t="s">
        <v>80</v>
      </c>
      <c r="G2131" t="s">
        <v>80</v>
      </c>
      <c r="H2131" t="s">
        <v>81</v>
      </c>
      <c r="I2131" t="s">
        <v>4546</v>
      </c>
      <c r="J2131">
        <v>0</v>
      </c>
      <c r="K2131" t="s">
        <v>83</v>
      </c>
      <c r="L2131" t="s">
        <v>84</v>
      </c>
      <c r="M2131" t="s">
        <v>85</v>
      </c>
      <c r="N2131">
        <v>2</v>
      </c>
      <c r="O2131" s="1">
        <v>44622.698344907411</v>
      </c>
      <c r="P2131" s="1">
        <v>44623.288194444445</v>
      </c>
      <c r="Q2131">
        <v>50798</v>
      </c>
      <c r="R2131">
        <v>165</v>
      </c>
      <c r="S2131" t="b">
        <v>0</v>
      </c>
      <c r="T2131" t="s">
        <v>86</v>
      </c>
      <c r="U2131" t="b">
        <v>0</v>
      </c>
      <c r="V2131" t="s">
        <v>105</v>
      </c>
      <c r="W2131" s="1">
        <v>44622.700231481482</v>
      </c>
      <c r="X2131">
        <v>90</v>
      </c>
      <c r="Y2131">
        <v>0</v>
      </c>
      <c r="Z2131">
        <v>0</v>
      </c>
      <c r="AA2131">
        <v>0</v>
      </c>
      <c r="AB2131">
        <v>37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 t="s">
        <v>284</v>
      </c>
      <c r="AI2131" s="1">
        <v>44623.288194444445</v>
      </c>
      <c r="AJ2131">
        <v>75</v>
      </c>
      <c r="AK2131">
        <v>0</v>
      </c>
      <c r="AL2131">
        <v>0</v>
      </c>
      <c r="AM2131">
        <v>0</v>
      </c>
      <c r="AN2131">
        <v>37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 t="s">
        <v>86</v>
      </c>
      <c r="AU2131" t="s">
        <v>86</v>
      </c>
      <c r="AV2131" t="s">
        <v>86</v>
      </c>
      <c r="AW2131" t="s">
        <v>86</v>
      </c>
      <c r="AX2131" t="s">
        <v>86</v>
      </c>
      <c r="AY2131" t="s">
        <v>86</v>
      </c>
      <c r="AZ2131" t="s">
        <v>86</v>
      </c>
      <c r="BA2131" t="s">
        <v>86</v>
      </c>
      <c r="BB2131" t="s">
        <v>86</v>
      </c>
      <c r="BC2131" t="s">
        <v>86</v>
      </c>
      <c r="BD2131" t="s">
        <v>86</v>
      </c>
      <c r="BE2131" t="s">
        <v>86</v>
      </c>
    </row>
    <row r="2132" spans="1:57" x14ac:dyDescent="0.45">
      <c r="A2132" t="s">
        <v>4547</v>
      </c>
      <c r="B2132" t="s">
        <v>77</v>
      </c>
      <c r="C2132" t="s">
        <v>4548</v>
      </c>
      <c r="D2132" t="s">
        <v>79</v>
      </c>
      <c r="E2132" s="2" t="str">
        <f>HYPERLINK("capsilon://?command=openfolder&amp;siteaddress=FAM.docvelocity-na8.net&amp;folderid=FXF603830C-5404-D90A-9E07-E712FE073FF6","FX220310944")</f>
        <v>FX220310944</v>
      </c>
      <c r="F2132" t="s">
        <v>80</v>
      </c>
      <c r="G2132" t="s">
        <v>80</v>
      </c>
      <c r="H2132" t="s">
        <v>81</v>
      </c>
      <c r="I2132" t="s">
        <v>4549</v>
      </c>
      <c r="J2132">
        <v>71</v>
      </c>
      <c r="K2132" t="s">
        <v>83</v>
      </c>
      <c r="L2132" t="s">
        <v>84</v>
      </c>
      <c r="M2132" t="s">
        <v>85</v>
      </c>
      <c r="N2132">
        <v>2</v>
      </c>
      <c r="O2132" s="1">
        <v>44645.728877314818</v>
      </c>
      <c r="P2132" s="1">
        <v>44645.773449074077</v>
      </c>
      <c r="Q2132">
        <v>3267</v>
      </c>
      <c r="R2132">
        <v>584</v>
      </c>
      <c r="S2132" t="b">
        <v>0</v>
      </c>
      <c r="T2132" t="s">
        <v>86</v>
      </c>
      <c r="U2132" t="b">
        <v>0</v>
      </c>
      <c r="V2132" t="s">
        <v>1900</v>
      </c>
      <c r="W2132" s="1">
        <v>44645.733969907407</v>
      </c>
      <c r="X2132">
        <v>437</v>
      </c>
      <c r="Y2132">
        <v>61</v>
      </c>
      <c r="Z2132">
        <v>0</v>
      </c>
      <c r="AA2132">
        <v>61</v>
      </c>
      <c r="AB2132">
        <v>0</v>
      </c>
      <c r="AC2132">
        <v>3</v>
      </c>
      <c r="AD2132">
        <v>10</v>
      </c>
      <c r="AE2132">
        <v>0</v>
      </c>
      <c r="AF2132">
        <v>0</v>
      </c>
      <c r="AG2132">
        <v>0</v>
      </c>
      <c r="AH2132" t="s">
        <v>312</v>
      </c>
      <c r="AI2132" s="1">
        <v>44645.773449074077</v>
      </c>
      <c r="AJ2132">
        <v>147</v>
      </c>
      <c r="AK2132">
        <v>5</v>
      </c>
      <c r="AL2132">
        <v>0</v>
      </c>
      <c r="AM2132">
        <v>5</v>
      </c>
      <c r="AN2132">
        <v>0</v>
      </c>
      <c r="AO2132">
        <v>4</v>
      </c>
      <c r="AP2132">
        <v>5</v>
      </c>
      <c r="AQ2132">
        <v>0</v>
      </c>
      <c r="AR2132">
        <v>0</v>
      </c>
      <c r="AS2132">
        <v>0</v>
      </c>
      <c r="AT2132" t="s">
        <v>86</v>
      </c>
      <c r="AU2132" t="s">
        <v>86</v>
      </c>
      <c r="AV2132" t="s">
        <v>86</v>
      </c>
      <c r="AW2132" t="s">
        <v>86</v>
      </c>
      <c r="AX2132" t="s">
        <v>86</v>
      </c>
      <c r="AY2132" t="s">
        <v>86</v>
      </c>
      <c r="AZ2132" t="s">
        <v>86</v>
      </c>
      <c r="BA2132" t="s">
        <v>86</v>
      </c>
      <c r="BB2132" t="s">
        <v>86</v>
      </c>
      <c r="BC2132" t="s">
        <v>86</v>
      </c>
      <c r="BD2132" t="s">
        <v>86</v>
      </c>
      <c r="BE2132" t="s">
        <v>86</v>
      </c>
    </row>
    <row r="2133" spans="1:57" x14ac:dyDescent="0.45">
      <c r="A2133" t="s">
        <v>4550</v>
      </c>
      <c r="B2133" t="s">
        <v>77</v>
      </c>
      <c r="C2133" t="s">
        <v>4548</v>
      </c>
      <c r="D2133" t="s">
        <v>79</v>
      </c>
      <c r="E2133" s="2" t="str">
        <f>HYPERLINK("capsilon://?command=openfolder&amp;siteaddress=FAM.docvelocity-na8.net&amp;folderid=FXF603830C-5404-D90A-9E07-E712FE073FF6","FX220310944")</f>
        <v>FX220310944</v>
      </c>
      <c r="F2133" t="s">
        <v>80</v>
      </c>
      <c r="G2133" t="s">
        <v>80</v>
      </c>
      <c r="H2133" t="s">
        <v>81</v>
      </c>
      <c r="I2133" t="s">
        <v>4551</v>
      </c>
      <c r="J2133">
        <v>71</v>
      </c>
      <c r="K2133" t="s">
        <v>83</v>
      </c>
      <c r="L2133" t="s">
        <v>84</v>
      </c>
      <c r="M2133" t="s">
        <v>85</v>
      </c>
      <c r="N2133">
        <v>2</v>
      </c>
      <c r="O2133" s="1">
        <v>44645.72896990741</v>
      </c>
      <c r="P2133" s="1">
        <v>44645.775937500002</v>
      </c>
      <c r="Q2133">
        <v>2925</v>
      </c>
      <c r="R2133">
        <v>1133</v>
      </c>
      <c r="S2133" t="b">
        <v>0</v>
      </c>
      <c r="T2133" t="s">
        <v>86</v>
      </c>
      <c r="U2133" t="b">
        <v>0</v>
      </c>
      <c r="V2133" t="s">
        <v>3652</v>
      </c>
      <c r="W2133" s="1">
        <v>44645.739189814813</v>
      </c>
      <c r="X2133">
        <v>856</v>
      </c>
      <c r="Y2133">
        <v>61</v>
      </c>
      <c r="Z2133">
        <v>0</v>
      </c>
      <c r="AA2133">
        <v>61</v>
      </c>
      <c r="AB2133">
        <v>0</v>
      </c>
      <c r="AC2133">
        <v>7</v>
      </c>
      <c r="AD2133">
        <v>10</v>
      </c>
      <c r="AE2133">
        <v>0</v>
      </c>
      <c r="AF2133">
        <v>0</v>
      </c>
      <c r="AG2133">
        <v>0</v>
      </c>
      <c r="AH2133" t="s">
        <v>116</v>
      </c>
      <c r="AI2133" s="1">
        <v>44645.775937500002</v>
      </c>
      <c r="AJ2133">
        <v>277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10</v>
      </c>
      <c r="AQ2133">
        <v>0</v>
      </c>
      <c r="AR2133">
        <v>0</v>
      </c>
      <c r="AS2133">
        <v>0</v>
      </c>
      <c r="AT2133" t="s">
        <v>86</v>
      </c>
      <c r="AU2133" t="s">
        <v>86</v>
      </c>
      <c r="AV2133" t="s">
        <v>86</v>
      </c>
      <c r="AW2133" t="s">
        <v>86</v>
      </c>
      <c r="AX2133" t="s">
        <v>86</v>
      </c>
      <c r="AY2133" t="s">
        <v>86</v>
      </c>
      <c r="AZ2133" t="s">
        <v>86</v>
      </c>
      <c r="BA2133" t="s">
        <v>86</v>
      </c>
      <c r="BB2133" t="s">
        <v>86</v>
      </c>
      <c r="BC2133" t="s">
        <v>86</v>
      </c>
      <c r="BD2133" t="s">
        <v>86</v>
      </c>
      <c r="BE2133" t="s">
        <v>86</v>
      </c>
    </row>
    <row r="2134" spans="1:57" x14ac:dyDescent="0.45">
      <c r="A2134" t="s">
        <v>4552</v>
      </c>
      <c r="B2134" t="s">
        <v>77</v>
      </c>
      <c r="C2134" t="s">
        <v>4548</v>
      </c>
      <c r="D2134" t="s">
        <v>79</v>
      </c>
      <c r="E2134" s="2" t="str">
        <f>HYPERLINK("capsilon://?command=openfolder&amp;siteaddress=FAM.docvelocity-na8.net&amp;folderid=FXF603830C-5404-D90A-9E07-E712FE073FF6","FX220310944")</f>
        <v>FX220310944</v>
      </c>
      <c r="F2134" t="s">
        <v>80</v>
      </c>
      <c r="G2134" t="s">
        <v>80</v>
      </c>
      <c r="H2134" t="s">
        <v>81</v>
      </c>
      <c r="I2134" t="s">
        <v>4553</v>
      </c>
      <c r="J2134">
        <v>28</v>
      </c>
      <c r="K2134" t="s">
        <v>83</v>
      </c>
      <c r="L2134" t="s">
        <v>84</v>
      </c>
      <c r="M2134" t="s">
        <v>85</v>
      </c>
      <c r="N2134">
        <v>2</v>
      </c>
      <c r="O2134" s="1">
        <v>44645.729050925926</v>
      </c>
      <c r="P2134" s="1">
        <v>44645.774259259262</v>
      </c>
      <c r="Q2134">
        <v>3203</v>
      </c>
      <c r="R2134">
        <v>703</v>
      </c>
      <c r="S2134" t="b">
        <v>0</v>
      </c>
      <c r="T2134" t="s">
        <v>86</v>
      </c>
      <c r="U2134" t="b">
        <v>0</v>
      </c>
      <c r="V2134" t="s">
        <v>202</v>
      </c>
      <c r="W2134" s="1">
        <v>44645.736712962964</v>
      </c>
      <c r="X2134">
        <v>634</v>
      </c>
      <c r="Y2134">
        <v>21</v>
      </c>
      <c r="Z2134">
        <v>0</v>
      </c>
      <c r="AA2134">
        <v>21</v>
      </c>
      <c r="AB2134">
        <v>0</v>
      </c>
      <c r="AC2134">
        <v>18</v>
      </c>
      <c r="AD2134">
        <v>7</v>
      </c>
      <c r="AE2134">
        <v>0</v>
      </c>
      <c r="AF2134">
        <v>0</v>
      </c>
      <c r="AG2134">
        <v>0</v>
      </c>
      <c r="AH2134" t="s">
        <v>312</v>
      </c>
      <c r="AI2134" s="1">
        <v>44645.774259259262</v>
      </c>
      <c r="AJ2134">
        <v>69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7</v>
      </c>
      <c r="AQ2134">
        <v>0</v>
      </c>
      <c r="AR2134">
        <v>0</v>
      </c>
      <c r="AS2134">
        <v>0</v>
      </c>
      <c r="AT2134" t="s">
        <v>86</v>
      </c>
      <c r="AU2134" t="s">
        <v>86</v>
      </c>
      <c r="AV2134" t="s">
        <v>86</v>
      </c>
      <c r="AW2134" t="s">
        <v>86</v>
      </c>
      <c r="AX2134" t="s">
        <v>86</v>
      </c>
      <c r="AY2134" t="s">
        <v>86</v>
      </c>
      <c r="AZ2134" t="s">
        <v>86</v>
      </c>
      <c r="BA2134" t="s">
        <v>86</v>
      </c>
      <c r="BB2134" t="s">
        <v>86</v>
      </c>
      <c r="BC2134" t="s">
        <v>86</v>
      </c>
      <c r="BD2134" t="s">
        <v>86</v>
      </c>
      <c r="BE2134" t="s">
        <v>86</v>
      </c>
    </row>
    <row r="2135" spans="1:57" x14ac:dyDescent="0.45">
      <c r="A2135" t="s">
        <v>4554</v>
      </c>
      <c r="B2135" t="s">
        <v>77</v>
      </c>
      <c r="C2135" t="s">
        <v>4548</v>
      </c>
      <c r="D2135" t="s">
        <v>79</v>
      </c>
      <c r="E2135" s="2" t="str">
        <f>HYPERLINK("capsilon://?command=openfolder&amp;siteaddress=FAM.docvelocity-na8.net&amp;folderid=FXF603830C-5404-D90A-9E07-E712FE073FF6","FX220310944")</f>
        <v>FX220310944</v>
      </c>
      <c r="F2135" t="s">
        <v>80</v>
      </c>
      <c r="G2135" t="s">
        <v>80</v>
      </c>
      <c r="H2135" t="s">
        <v>81</v>
      </c>
      <c r="I2135" t="s">
        <v>4555</v>
      </c>
      <c r="J2135">
        <v>28</v>
      </c>
      <c r="K2135" t="s">
        <v>83</v>
      </c>
      <c r="L2135" t="s">
        <v>84</v>
      </c>
      <c r="M2135" t="s">
        <v>85</v>
      </c>
      <c r="N2135">
        <v>2</v>
      </c>
      <c r="O2135" s="1">
        <v>44645.729328703703</v>
      </c>
      <c r="P2135" s="1">
        <v>44645.774861111109</v>
      </c>
      <c r="Q2135">
        <v>3207</v>
      </c>
      <c r="R2135">
        <v>727</v>
      </c>
      <c r="S2135" t="b">
        <v>0</v>
      </c>
      <c r="T2135" t="s">
        <v>86</v>
      </c>
      <c r="U2135" t="b">
        <v>0</v>
      </c>
      <c r="V2135" t="s">
        <v>2108</v>
      </c>
      <c r="W2135" s="1">
        <v>44645.737916666665</v>
      </c>
      <c r="X2135">
        <v>675</v>
      </c>
      <c r="Y2135">
        <v>21</v>
      </c>
      <c r="Z2135">
        <v>0</v>
      </c>
      <c r="AA2135">
        <v>21</v>
      </c>
      <c r="AB2135">
        <v>0</v>
      </c>
      <c r="AC2135">
        <v>18</v>
      </c>
      <c r="AD2135">
        <v>7</v>
      </c>
      <c r="AE2135">
        <v>0</v>
      </c>
      <c r="AF2135">
        <v>0</v>
      </c>
      <c r="AG2135">
        <v>0</v>
      </c>
      <c r="AH2135" t="s">
        <v>312</v>
      </c>
      <c r="AI2135" s="1">
        <v>44645.774861111109</v>
      </c>
      <c r="AJ2135">
        <v>52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7</v>
      </c>
      <c r="AQ2135">
        <v>0</v>
      </c>
      <c r="AR2135">
        <v>0</v>
      </c>
      <c r="AS2135">
        <v>0</v>
      </c>
      <c r="AT2135" t="s">
        <v>86</v>
      </c>
      <c r="AU2135" t="s">
        <v>86</v>
      </c>
      <c r="AV2135" t="s">
        <v>86</v>
      </c>
      <c r="AW2135" t="s">
        <v>86</v>
      </c>
      <c r="AX2135" t="s">
        <v>86</v>
      </c>
      <c r="AY2135" t="s">
        <v>86</v>
      </c>
      <c r="AZ2135" t="s">
        <v>86</v>
      </c>
      <c r="BA2135" t="s">
        <v>86</v>
      </c>
      <c r="BB2135" t="s">
        <v>86</v>
      </c>
      <c r="BC2135" t="s">
        <v>86</v>
      </c>
      <c r="BD2135" t="s">
        <v>86</v>
      </c>
      <c r="BE2135" t="s">
        <v>86</v>
      </c>
    </row>
    <row r="2136" spans="1:57" x14ac:dyDescent="0.45">
      <c r="A2136" t="s">
        <v>4556</v>
      </c>
      <c r="B2136" t="s">
        <v>77</v>
      </c>
      <c r="C2136" t="s">
        <v>4548</v>
      </c>
      <c r="D2136" t="s">
        <v>79</v>
      </c>
      <c r="E2136" s="2" t="str">
        <f>HYPERLINK("capsilon://?command=openfolder&amp;siteaddress=FAM.docvelocity-na8.net&amp;folderid=FXF603830C-5404-D90A-9E07-E712FE073FF6","FX220310944")</f>
        <v>FX220310944</v>
      </c>
      <c r="F2136" t="s">
        <v>80</v>
      </c>
      <c r="G2136" t="s">
        <v>80</v>
      </c>
      <c r="H2136" t="s">
        <v>81</v>
      </c>
      <c r="I2136" t="s">
        <v>4557</v>
      </c>
      <c r="J2136">
        <v>28</v>
      </c>
      <c r="K2136" t="s">
        <v>83</v>
      </c>
      <c r="L2136" t="s">
        <v>84</v>
      </c>
      <c r="M2136" t="s">
        <v>85</v>
      </c>
      <c r="N2136">
        <v>2</v>
      </c>
      <c r="O2136" s="1">
        <v>44645.729513888888</v>
      </c>
      <c r="P2136" s="1">
        <v>44645.775289351855</v>
      </c>
      <c r="Q2136">
        <v>3224</v>
      </c>
      <c r="R2136">
        <v>731</v>
      </c>
      <c r="S2136" t="b">
        <v>0</v>
      </c>
      <c r="T2136" t="s">
        <v>86</v>
      </c>
      <c r="U2136" t="b">
        <v>0</v>
      </c>
      <c r="V2136" t="s">
        <v>2108</v>
      </c>
      <c r="W2136" s="1">
        <v>44645.742476851854</v>
      </c>
      <c r="X2136">
        <v>393</v>
      </c>
      <c r="Y2136">
        <v>21</v>
      </c>
      <c r="Z2136">
        <v>0</v>
      </c>
      <c r="AA2136">
        <v>21</v>
      </c>
      <c r="AB2136">
        <v>0</v>
      </c>
      <c r="AC2136">
        <v>16</v>
      </c>
      <c r="AD2136">
        <v>7</v>
      </c>
      <c r="AE2136">
        <v>0</v>
      </c>
      <c r="AF2136">
        <v>0</v>
      </c>
      <c r="AG2136">
        <v>0</v>
      </c>
      <c r="AH2136" t="s">
        <v>312</v>
      </c>
      <c r="AI2136" s="1">
        <v>44645.775289351855</v>
      </c>
      <c r="AJ2136">
        <v>37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7</v>
      </c>
      <c r="AQ2136">
        <v>0</v>
      </c>
      <c r="AR2136">
        <v>0</v>
      </c>
      <c r="AS2136">
        <v>0</v>
      </c>
      <c r="AT2136" t="s">
        <v>86</v>
      </c>
      <c r="AU2136" t="s">
        <v>86</v>
      </c>
      <c r="AV2136" t="s">
        <v>86</v>
      </c>
      <c r="AW2136" t="s">
        <v>86</v>
      </c>
      <c r="AX2136" t="s">
        <v>86</v>
      </c>
      <c r="AY2136" t="s">
        <v>86</v>
      </c>
      <c r="AZ2136" t="s">
        <v>86</v>
      </c>
      <c r="BA2136" t="s">
        <v>86</v>
      </c>
      <c r="BB2136" t="s">
        <v>86</v>
      </c>
      <c r="BC2136" t="s">
        <v>86</v>
      </c>
      <c r="BD2136" t="s">
        <v>86</v>
      </c>
      <c r="BE2136" t="s">
        <v>86</v>
      </c>
    </row>
    <row r="2137" spans="1:57" x14ac:dyDescent="0.45">
      <c r="A2137" t="s">
        <v>4558</v>
      </c>
      <c r="B2137" t="s">
        <v>77</v>
      </c>
      <c r="C2137" t="s">
        <v>4531</v>
      </c>
      <c r="D2137" t="s">
        <v>79</v>
      </c>
      <c r="E2137" s="2" t="str">
        <f>HYPERLINK("capsilon://?command=openfolder&amp;siteaddress=FAM.docvelocity-na8.net&amp;folderid=FXE4172218-2C4F-2EE8-634A-DCE0B3031FB2","FX220311535")</f>
        <v>FX220311535</v>
      </c>
      <c r="F2137" t="s">
        <v>80</v>
      </c>
      <c r="G2137" t="s">
        <v>80</v>
      </c>
      <c r="H2137" t="s">
        <v>81</v>
      </c>
      <c r="I2137" t="s">
        <v>4532</v>
      </c>
      <c r="J2137">
        <v>687</v>
      </c>
      <c r="K2137" t="s">
        <v>83</v>
      </c>
      <c r="L2137" t="s">
        <v>84</v>
      </c>
      <c r="M2137" t="s">
        <v>85</v>
      </c>
      <c r="N2137">
        <v>2</v>
      </c>
      <c r="O2137" s="1">
        <v>44645.791747685187</v>
      </c>
      <c r="P2137" s="1">
        <v>44646.172465277778</v>
      </c>
      <c r="Q2137">
        <v>25181</v>
      </c>
      <c r="R2137">
        <v>7713</v>
      </c>
      <c r="S2137" t="b">
        <v>0</v>
      </c>
      <c r="T2137" t="s">
        <v>86</v>
      </c>
      <c r="U2137" t="b">
        <v>1</v>
      </c>
      <c r="V2137" t="s">
        <v>3493</v>
      </c>
      <c r="W2137" s="1">
        <v>44646.012025462966</v>
      </c>
      <c r="X2137">
        <v>4414</v>
      </c>
      <c r="Y2137">
        <v>639</v>
      </c>
      <c r="Z2137">
        <v>0</v>
      </c>
      <c r="AA2137">
        <v>639</v>
      </c>
      <c r="AB2137">
        <v>0</v>
      </c>
      <c r="AC2137">
        <v>303</v>
      </c>
      <c r="AD2137">
        <v>48</v>
      </c>
      <c r="AE2137">
        <v>0</v>
      </c>
      <c r="AF2137">
        <v>0</v>
      </c>
      <c r="AG2137">
        <v>0</v>
      </c>
      <c r="AH2137" t="s">
        <v>448</v>
      </c>
      <c r="AI2137" s="1">
        <v>44646.172465277778</v>
      </c>
      <c r="AJ2137">
        <v>3042</v>
      </c>
      <c r="AK2137">
        <v>4</v>
      </c>
      <c r="AL2137">
        <v>0</v>
      </c>
      <c r="AM2137">
        <v>4</v>
      </c>
      <c r="AN2137">
        <v>0</v>
      </c>
      <c r="AO2137">
        <v>3</v>
      </c>
      <c r="AP2137">
        <v>44</v>
      </c>
      <c r="AQ2137">
        <v>0</v>
      </c>
      <c r="AR2137">
        <v>0</v>
      </c>
      <c r="AS2137">
        <v>0</v>
      </c>
      <c r="AT2137" t="s">
        <v>86</v>
      </c>
      <c r="AU2137" t="s">
        <v>86</v>
      </c>
      <c r="AV2137" t="s">
        <v>86</v>
      </c>
      <c r="AW2137" t="s">
        <v>86</v>
      </c>
      <c r="AX2137" t="s">
        <v>86</v>
      </c>
      <c r="AY2137" t="s">
        <v>86</v>
      </c>
      <c r="AZ2137" t="s">
        <v>86</v>
      </c>
      <c r="BA2137" t="s">
        <v>86</v>
      </c>
      <c r="BB2137" t="s">
        <v>86</v>
      </c>
      <c r="BC2137" t="s">
        <v>86</v>
      </c>
      <c r="BD2137" t="s">
        <v>86</v>
      </c>
      <c r="BE2137" t="s">
        <v>86</v>
      </c>
    </row>
    <row r="2138" spans="1:57" x14ac:dyDescent="0.45">
      <c r="A2138" t="s">
        <v>4559</v>
      </c>
      <c r="B2138" t="s">
        <v>77</v>
      </c>
      <c r="C2138" t="s">
        <v>4534</v>
      </c>
      <c r="D2138" t="s">
        <v>79</v>
      </c>
      <c r="E2138" s="2" t="str">
        <f>HYPERLINK("capsilon://?command=openfolder&amp;siteaddress=FAM.docvelocity-na8.net&amp;folderid=FXFED9138A-B9A9-7419-1F2C-9A4788A1167D","FX220311513")</f>
        <v>FX220311513</v>
      </c>
      <c r="F2138" t="s">
        <v>80</v>
      </c>
      <c r="G2138" t="s">
        <v>80</v>
      </c>
      <c r="H2138" t="s">
        <v>81</v>
      </c>
      <c r="I2138" t="s">
        <v>4535</v>
      </c>
      <c r="J2138">
        <v>182</v>
      </c>
      <c r="K2138" t="s">
        <v>83</v>
      </c>
      <c r="L2138" t="s">
        <v>84</v>
      </c>
      <c r="M2138" t="s">
        <v>85</v>
      </c>
      <c r="N2138">
        <v>2</v>
      </c>
      <c r="O2138" s="1">
        <v>44645.793067129627</v>
      </c>
      <c r="P2138" s="1">
        <v>44646.181423611109</v>
      </c>
      <c r="Q2138">
        <v>29581</v>
      </c>
      <c r="R2138">
        <v>3973</v>
      </c>
      <c r="S2138" t="b">
        <v>0</v>
      </c>
      <c r="T2138" t="s">
        <v>86</v>
      </c>
      <c r="U2138" t="b">
        <v>1</v>
      </c>
      <c r="V2138" t="s">
        <v>3493</v>
      </c>
      <c r="W2138" s="1">
        <v>44646.047488425924</v>
      </c>
      <c r="X2138">
        <v>3063</v>
      </c>
      <c r="Y2138">
        <v>250</v>
      </c>
      <c r="Z2138">
        <v>0</v>
      </c>
      <c r="AA2138">
        <v>250</v>
      </c>
      <c r="AB2138">
        <v>0</v>
      </c>
      <c r="AC2138">
        <v>141</v>
      </c>
      <c r="AD2138">
        <v>-68</v>
      </c>
      <c r="AE2138">
        <v>0</v>
      </c>
      <c r="AF2138">
        <v>0</v>
      </c>
      <c r="AG2138">
        <v>0</v>
      </c>
      <c r="AH2138" t="s">
        <v>448</v>
      </c>
      <c r="AI2138" s="1">
        <v>44646.181423611109</v>
      </c>
      <c r="AJ2138">
        <v>773</v>
      </c>
      <c r="AK2138">
        <v>2</v>
      </c>
      <c r="AL2138">
        <v>0</v>
      </c>
      <c r="AM2138">
        <v>2</v>
      </c>
      <c r="AN2138">
        <v>0</v>
      </c>
      <c r="AO2138">
        <v>1</v>
      </c>
      <c r="AP2138">
        <v>-70</v>
      </c>
      <c r="AQ2138">
        <v>0</v>
      </c>
      <c r="AR2138">
        <v>0</v>
      </c>
      <c r="AS2138">
        <v>0</v>
      </c>
      <c r="AT2138" t="s">
        <v>86</v>
      </c>
      <c r="AU2138" t="s">
        <v>86</v>
      </c>
      <c r="AV2138" t="s">
        <v>86</v>
      </c>
      <c r="AW2138" t="s">
        <v>86</v>
      </c>
      <c r="AX2138" t="s">
        <v>86</v>
      </c>
      <c r="AY2138" t="s">
        <v>86</v>
      </c>
      <c r="AZ2138" t="s">
        <v>86</v>
      </c>
      <c r="BA2138" t="s">
        <v>86</v>
      </c>
      <c r="BB2138" t="s">
        <v>86</v>
      </c>
      <c r="BC2138" t="s">
        <v>86</v>
      </c>
      <c r="BD2138" t="s">
        <v>86</v>
      </c>
      <c r="BE2138" t="s">
        <v>86</v>
      </c>
    </row>
    <row r="2139" spans="1:57" x14ac:dyDescent="0.45">
      <c r="A2139" t="s">
        <v>4560</v>
      </c>
      <c r="B2139" t="s">
        <v>77</v>
      </c>
      <c r="C2139" t="s">
        <v>4441</v>
      </c>
      <c r="D2139" t="s">
        <v>79</v>
      </c>
      <c r="E2139" s="2" t="str">
        <f>HYPERLINK("capsilon://?command=openfolder&amp;siteaddress=FAM.docvelocity-na8.net&amp;folderid=FXC3343C3E-18C5-F698-2209-CEA8BF2F2F54","FX2203324")</f>
        <v>FX2203324</v>
      </c>
      <c r="F2139" t="s">
        <v>80</v>
      </c>
      <c r="G2139" t="s">
        <v>80</v>
      </c>
      <c r="H2139" t="s">
        <v>81</v>
      </c>
      <c r="I2139" t="s">
        <v>4442</v>
      </c>
      <c r="J2139">
        <v>0</v>
      </c>
      <c r="K2139" t="s">
        <v>83</v>
      </c>
      <c r="L2139" t="s">
        <v>84</v>
      </c>
      <c r="M2139" t="s">
        <v>85</v>
      </c>
      <c r="N2139">
        <v>2</v>
      </c>
      <c r="O2139" s="1">
        <v>44622.700902777775</v>
      </c>
      <c r="P2139" s="1">
        <v>44622.800937499997</v>
      </c>
      <c r="Q2139">
        <v>7026</v>
      </c>
      <c r="R2139">
        <v>1617</v>
      </c>
      <c r="S2139" t="b">
        <v>0</v>
      </c>
      <c r="T2139" t="s">
        <v>86</v>
      </c>
      <c r="U2139" t="b">
        <v>1</v>
      </c>
      <c r="V2139" t="s">
        <v>139</v>
      </c>
      <c r="W2139" s="1">
        <v>44622.714861111112</v>
      </c>
      <c r="X2139">
        <v>1022</v>
      </c>
      <c r="Y2139">
        <v>134</v>
      </c>
      <c r="Z2139">
        <v>0</v>
      </c>
      <c r="AA2139">
        <v>134</v>
      </c>
      <c r="AB2139">
        <v>0</v>
      </c>
      <c r="AC2139">
        <v>57</v>
      </c>
      <c r="AD2139">
        <v>-134</v>
      </c>
      <c r="AE2139">
        <v>0</v>
      </c>
      <c r="AF2139">
        <v>0</v>
      </c>
      <c r="AG2139">
        <v>0</v>
      </c>
      <c r="AH2139" t="s">
        <v>92</v>
      </c>
      <c r="AI2139" s="1">
        <v>44622.800937499997</v>
      </c>
      <c r="AJ2139">
        <v>505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-134</v>
      </c>
      <c r="AQ2139">
        <v>0</v>
      </c>
      <c r="AR2139">
        <v>0</v>
      </c>
      <c r="AS2139">
        <v>0</v>
      </c>
      <c r="AT2139" t="s">
        <v>86</v>
      </c>
      <c r="AU2139" t="s">
        <v>86</v>
      </c>
      <c r="AV2139" t="s">
        <v>86</v>
      </c>
      <c r="AW2139" t="s">
        <v>86</v>
      </c>
      <c r="AX2139" t="s">
        <v>86</v>
      </c>
      <c r="AY2139" t="s">
        <v>86</v>
      </c>
      <c r="AZ2139" t="s">
        <v>86</v>
      </c>
      <c r="BA2139" t="s">
        <v>86</v>
      </c>
      <c r="BB2139" t="s">
        <v>86</v>
      </c>
      <c r="BC2139" t="s">
        <v>86</v>
      </c>
      <c r="BD2139" t="s">
        <v>86</v>
      </c>
      <c r="BE2139" t="s">
        <v>86</v>
      </c>
    </row>
    <row r="2140" spans="1:57" x14ac:dyDescent="0.45">
      <c r="A2140" t="s">
        <v>4561</v>
      </c>
      <c r="B2140" t="s">
        <v>77</v>
      </c>
      <c r="C2140" t="s">
        <v>4562</v>
      </c>
      <c r="D2140" t="s">
        <v>79</v>
      </c>
      <c r="E2140" s="2" t="str">
        <f>HYPERLINK("capsilon://?command=openfolder&amp;siteaddress=FAM.docvelocity-na8.net&amp;folderid=FX82558A9A-69AB-BEDD-9E29-F45FA74CCBB6","FX22031183")</f>
        <v>FX22031183</v>
      </c>
      <c r="F2140" t="s">
        <v>80</v>
      </c>
      <c r="G2140" t="s">
        <v>80</v>
      </c>
      <c r="H2140" t="s">
        <v>81</v>
      </c>
      <c r="I2140" t="s">
        <v>4563</v>
      </c>
      <c r="J2140">
        <v>120</v>
      </c>
      <c r="K2140" t="s">
        <v>83</v>
      </c>
      <c r="L2140" t="s">
        <v>84</v>
      </c>
      <c r="M2140" t="s">
        <v>85</v>
      </c>
      <c r="N2140">
        <v>1</v>
      </c>
      <c r="O2140" s="1">
        <v>44645.803460648145</v>
      </c>
      <c r="P2140" s="1">
        <v>44646.072581018518</v>
      </c>
      <c r="Q2140">
        <v>20534</v>
      </c>
      <c r="R2140">
        <v>2718</v>
      </c>
      <c r="S2140" t="b">
        <v>0</v>
      </c>
      <c r="T2140" t="s">
        <v>86</v>
      </c>
      <c r="U2140" t="b">
        <v>0</v>
      </c>
      <c r="V2140" t="s">
        <v>3493</v>
      </c>
      <c r="W2140" s="1">
        <v>44646.072581018518</v>
      </c>
      <c r="X2140">
        <v>2167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120</v>
      </c>
      <c r="AE2140">
        <v>96</v>
      </c>
      <c r="AF2140">
        <v>0</v>
      </c>
      <c r="AG2140">
        <v>8</v>
      </c>
      <c r="AH2140" t="s">
        <v>86</v>
      </c>
      <c r="AI2140" t="s">
        <v>86</v>
      </c>
      <c r="AJ2140" t="s">
        <v>86</v>
      </c>
      <c r="AK2140" t="s">
        <v>86</v>
      </c>
      <c r="AL2140" t="s">
        <v>86</v>
      </c>
      <c r="AM2140" t="s">
        <v>86</v>
      </c>
      <c r="AN2140" t="s">
        <v>86</v>
      </c>
      <c r="AO2140" t="s">
        <v>86</v>
      </c>
      <c r="AP2140" t="s">
        <v>86</v>
      </c>
      <c r="AQ2140" t="s">
        <v>86</v>
      </c>
      <c r="AR2140" t="s">
        <v>86</v>
      </c>
      <c r="AS2140" t="s">
        <v>86</v>
      </c>
      <c r="AT2140" t="s">
        <v>86</v>
      </c>
      <c r="AU2140" t="s">
        <v>86</v>
      </c>
      <c r="AV2140" t="s">
        <v>86</v>
      </c>
      <c r="AW2140" t="s">
        <v>86</v>
      </c>
      <c r="AX2140" t="s">
        <v>86</v>
      </c>
      <c r="AY2140" t="s">
        <v>86</v>
      </c>
      <c r="AZ2140" t="s">
        <v>86</v>
      </c>
      <c r="BA2140" t="s">
        <v>86</v>
      </c>
      <c r="BB2140" t="s">
        <v>86</v>
      </c>
      <c r="BC2140" t="s">
        <v>86</v>
      </c>
      <c r="BD2140" t="s">
        <v>86</v>
      </c>
      <c r="BE2140" t="s">
        <v>86</v>
      </c>
    </row>
    <row r="2141" spans="1:57" x14ac:dyDescent="0.45">
      <c r="A2141" t="s">
        <v>4564</v>
      </c>
      <c r="B2141" t="s">
        <v>77</v>
      </c>
      <c r="C2141" t="s">
        <v>4565</v>
      </c>
      <c r="D2141" t="s">
        <v>79</v>
      </c>
      <c r="E2141" s="2" t="str">
        <f>HYPERLINK("capsilon://?command=openfolder&amp;siteaddress=FAM.docvelocity-na8.net&amp;folderid=FX1AE53C09-EC53-CBCB-6FAA-C8C80791F5D5","FX220311638")</f>
        <v>FX220311638</v>
      </c>
      <c r="F2141" t="s">
        <v>80</v>
      </c>
      <c r="G2141" t="s">
        <v>80</v>
      </c>
      <c r="H2141" t="s">
        <v>81</v>
      </c>
      <c r="I2141" t="s">
        <v>4566</v>
      </c>
      <c r="J2141">
        <v>90</v>
      </c>
      <c r="K2141" t="s">
        <v>83</v>
      </c>
      <c r="L2141" t="s">
        <v>84</v>
      </c>
      <c r="M2141" t="s">
        <v>85</v>
      </c>
      <c r="N2141">
        <v>1</v>
      </c>
      <c r="O2141" s="1">
        <v>44645.814768518518</v>
      </c>
      <c r="P2141" s="1">
        <v>44646.093206018515</v>
      </c>
      <c r="Q2141">
        <v>22234</v>
      </c>
      <c r="R2141">
        <v>1823</v>
      </c>
      <c r="S2141" t="b">
        <v>0</v>
      </c>
      <c r="T2141" t="s">
        <v>86</v>
      </c>
      <c r="U2141" t="b">
        <v>0</v>
      </c>
      <c r="V2141" t="s">
        <v>3493</v>
      </c>
      <c r="W2141" s="1">
        <v>44646.093206018515</v>
      </c>
      <c r="X2141">
        <v>1781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90</v>
      </c>
      <c r="AE2141">
        <v>78</v>
      </c>
      <c r="AF2141">
        <v>0</v>
      </c>
      <c r="AG2141">
        <v>5</v>
      </c>
      <c r="AH2141" t="s">
        <v>86</v>
      </c>
      <c r="AI2141" t="s">
        <v>86</v>
      </c>
      <c r="AJ2141" t="s">
        <v>86</v>
      </c>
      <c r="AK2141" t="s">
        <v>86</v>
      </c>
      <c r="AL2141" t="s">
        <v>86</v>
      </c>
      <c r="AM2141" t="s">
        <v>86</v>
      </c>
      <c r="AN2141" t="s">
        <v>86</v>
      </c>
      <c r="AO2141" t="s">
        <v>86</v>
      </c>
      <c r="AP2141" t="s">
        <v>86</v>
      </c>
      <c r="AQ2141" t="s">
        <v>86</v>
      </c>
      <c r="AR2141" t="s">
        <v>86</v>
      </c>
      <c r="AS2141" t="s">
        <v>86</v>
      </c>
      <c r="AT2141" t="s">
        <v>86</v>
      </c>
      <c r="AU2141" t="s">
        <v>86</v>
      </c>
      <c r="AV2141" t="s">
        <v>86</v>
      </c>
      <c r="AW2141" t="s">
        <v>86</v>
      </c>
      <c r="AX2141" t="s">
        <v>86</v>
      </c>
      <c r="AY2141" t="s">
        <v>86</v>
      </c>
      <c r="AZ2141" t="s">
        <v>86</v>
      </c>
      <c r="BA2141" t="s">
        <v>86</v>
      </c>
      <c r="BB2141" t="s">
        <v>86</v>
      </c>
      <c r="BC2141" t="s">
        <v>86</v>
      </c>
      <c r="BD2141" t="s">
        <v>86</v>
      </c>
      <c r="BE2141" t="s">
        <v>86</v>
      </c>
    </row>
    <row r="2142" spans="1:57" x14ac:dyDescent="0.45">
      <c r="A2142" t="s">
        <v>4567</v>
      </c>
      <c r="B2142" t="s">
        <v>77</v>
      </c>
      <c r="C2142" t="s">
        <v>4568</v>
      </c>
      <c r="D2142" t="s">
        <v>79</v>
      </c>
      <c r="E2142" s="2" t="str">
        <f>HYPERLINK("capsilon://?command=openfolder&amp;siteaddress=FAM.docvelocity-na8.net&amp;folderid=FX3258BD50-ED19-0D80-6290-542A845947BE","FX220310347")</f>
        <v>FX220310347</v>
      </c>
      <c r="F2142" t="s">
        <v>80</v>
      </c>
      <c r="G2142" t="s">
        <v>80</v>
      </c>
      <c r="H2142" t="s">
        <v>81</v>
      </c>
      <c r="I2142" t="s">
        <v>4569</v>
      </c>
      <c r="J2142">
        <v>28</v>
      </c>
      <c r="K2142" t="s">
        <v>83</v>
      </c>
      <c r="L2142" t="s">
        <v>84</v>
      </c>
      <c r="M2142" t="s">
        <v>85</v>
      </c>
      <c r="N2142">
        <v>2</v>
      </c>
      <c r="O2142" s="1">
        <v>44645.82644675926</v>
      </c>
      <c r="P2142" s="1">
        <v>44646.207071759258</v>
      </c>
      <c r="Q2142">
        <v>32518</v>
      </c>
      <c r="R2142">
        <v>368</v>
      </c>
      <c r="S2142" t="b">
        <v>0</v>
      </c>
      <c r="T2142" t="s">
        <v>86</v>
      </c>
      <c r="U2142" t="b">
        <v>0</v>
      </c>
      <c r="V2142" t="s">
        <v>3493</v>
      </c>
      <c r="W2142" s="1">
        <v>44646.169525462959</v>
      </c>
      <c r="X2142">
        <v>193</v>
      </c>
      <c r="Y2142">
        <v>21</v>
      </c>
      <c r="Z2142">
        <v>0</v>
      </c>
      <c r="AA2142">
        <v>21</v>
      </c>
      <c r="AB2142">
        <v>0</v>
      </c>
      <c r="AC2142">
        <v>1</v>
      </c>
      <c r="AD2142">
        <v>7</v>
      </c>
      <c r="AE2142">
        <v>0</v>
      </c>
      <c r="AF2142">
        <v>0</v>
      </c>
      <c r="AG2142">
        <v>0</v>
      </c>
      <c r="AH2142" t="s">
        <v>448</v>
      </c>
      <c r="AI2142" s="1">
        <v>44646.207071759258</v>
      </c>
      <c r="AJ2142">
        <v>155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7</v>
      </c>
      <c r="AQ2142">
        <v>0</v>
      </c>
      <c r="AR2142">
        <v>0</v>
      </c>
      <c r="AS2142">
        <v>0</v>
      </c>
      <c r="AT2142" t="s">
        <v>86</v>
      </c>
      <c r="AU2142" t="s">
        <v>86</v>
      </c>
      <c r="AV2142" t="s">
        <v>86</v>
      </c>
      <c r="AW2142" t="s">
        <v>86</v>
      </c>
      <c r="AX2142" t="s">
        <v>86</v>
      </c>
      <c r="AY2142" t="s">
        <v>86</v>
      </c>
      <c r="AZ2142" t="s">
        <v>86</v>
      </c>
      <c r="BA2142" t="s">
        <v>86</v>
      </c>
      <c r="BB2142" t="s">
        <v>86</v>
      </c>
      <c r="BC2142" t="s">
        <v>86</v>
      </c>
      <c r="BD2142" t="s">
        <v>86</v>
      </c>
      <c r="BE2142" t="s">
        <v>86</v>
      </c>
    </row>
    <row r="2143" spans="1:57" x14ac:dyDescent="0.45">
      <c r="A2143" t="s">
        <v>4570</v>
      </c>
      <c r="B2143" t="s">
        <v>77</v>
      </c>
      <c r="C2143" t="s">
        <v>4568</v>
      </c>
      <c r="D2143" t="s">
        <v>79</v>
      </c>
      <c r="E2143" s="2" t="str">
        <f>HYPERLINK("capsilon://?command=openfolder&amp;siteaddress=FAM.docvelocity-na8.net&amp;folderid=FX3258BD50-ED19-0D80-6290-542A845947BE","FX220310347")</f>
        <v>FX220310347</v>
      </c>
      <c r="F2143" t="s">
        <v>80</v>
      </c>
      <c r="G2143" t="s">
        <v>80</v>
      </c>
      <c r="H2143" t="s">
        <v>81</v>
      </c>
      <c r="I2143" t="s">
        <v>4571</v>
      </c>
      <c r="J2143">
        <v>28</v>
      </c>
      <c r="K2143" t="s">
        <v>83</v>
      </c>
      <c r="L2143" t="s">
        <v>84</v>
      </c>
      <c r="M2143" t="s">
        <v>85</v>
      </c>
      <c r="N2143">
        <v>2</v>
      </c>
      <c r="O2143" s="1">
        <v>44645.826481481483</v>
      </c>
      <c r="P2143" s="1">
        <v>44646.208252314813</v>
      </c>
      <c r="Q2143">
        <v>32633</v>
      </c>
      <c r="R2143">
        <v>352</v>
      </c>
      <c r="S2143" t="b">
        <v>0</v>
      </c>
      <c r="T2143" t="s">
        <v>86</v>
      </c>
      <c r="U2143" t="b">
        <v>0</v>
      </c>
      <c r="V2143" t="s">
        <v>3493</v>
      </c>
      <c r="W2143" s="1">
        <v>44646.172442129631</v>
      </c>
      <c r="X2143">
        <v>251</v>
      </c>
      <c r="Y2143">
        <v>21</v>
      </c>
      <c r="Z2143">
        <v>0</v>
      </c>
      <c r="AA2143">
        <v>21</v>
      </c>
      <c r="AB2143">
        <v>0</v>
      </c>
      <c r="AC2143">
        <v>8</v>
      </c>
      <c r="AD2143">
        <v>7</v>
      </c>
      <c r="AE2143">
        <v>0</v>
      </c>
      <c r="AF2143">
        <v>0</v>
      </c>
      <c r="AG2143">
        <v>0</v>
      </c>
      <c r="AH2143" t="s">
        <v>448</v>
      </c>
      <c r="AI2143" s="1">
        <v>44646.208252314813</v>
      </c>
      <c r="AJ2143">
        <v>101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7</v>
      </c>
      <c r="AQ2143">
        <v>0</v>
      </c>
      <c r="AR2143">
        <v>0</v>
      </c>
      <c r="AS2143">
        <v>0</v>
      </c>
      <c r="AT2143" t="s">
        <v>86</v>
      </c>
      <c r="AU2143" t="s">
        <v>86</v>
      </c>
      <c r="AV2143" t="s">
        <v>86</v>
      </c>
      <c r="AW2143" t="s">
        <v>86</v>
      </c>
      <c r="AX2143" t="s">
        <v>86</v>
      </c>
      <c r="AY2143" t="s">
        <v>86</v>
      </c>
      <c r="AZ2143" t="s">
        <v>86</v>
      </c>
      <c r="BA2143" t="s">
        <v>86</v>
      </c>
      <c r="BB2143" t="s">
        <v>86</v>
      </c>
      <c r="BC2143" t="s">
        <v>86</v>
      </c>
      <c r="BD2143" t="s">
        <v>86</v>
      </c>
      <c r="BE2143" t="s">
        <v>86</v>
      </c>
    </row>
    <row r="2144" spans="1:57" x14ac:dyDescent="0.45">
      <c r="A2144" t="s">
        <v>4572</v>
      </c>
      <c r="B2144" t="s">
        <v>77</v>
      </c>
      <c r="C2144" t="s">
        <v>4568</v>
      </c>
      <c r="D2144" t="s">
        <v>79</v>
      </c>
      <c r="E2144" s="2" t="str">
        <f>HYPERLINK("capsilon://?command=openfolder&amp;siteaddress=FAM.docvelocity-na8.net&amp;folderid=FX3258BD50-ED19-0D80-6290-542A845947BE","FX220310347")</f>
        <v>FX220310347</v>
      </c>
      <c r="F2144" t="s">
        <v>80</v>
      </c>
      <c r="G2144" t="s">
        <v>80</v>
      </c>
      <c r="H2144" t="s">
        <v>81</v>
      </c>
      <c r="I2144" t="s">
        <v>4573</v>
      </c>
      <c r="J2144">
        <v>28</v>
      </c>
      <c r="K2144" t="s">
        <v>83</v>
      </c>
      <c r="L2144" t="s">
        <v>84</v>
      </c>
      <c r="M2144" t="s">
        <v>85</v>
      </c>
      <c r="N2144">
        <v>2</v>
      </c>
      <c r="O2144" s="1">
        <v>44645.826620370368</v>
      </c>
      <c r="P2144" s="1">
        <v>44646.213437500002</v>
      </c>
      <c r="Q2144">
        <v>33095</v>
      </c>
      <c r="R2144">
        <v>326</v>
      </c>
      <c r="S2144" t="b">
        <v>0</v>
      </c>
      <c r="T2144" t="s">
        <v>86</v>
      </c>
      <c r="U2144" t="b">
        <v>0</v>
      </c>
      <c r="V2144" t="s">
        <v>2418</v>
      </c>
      <c r="W2144" s="1">
        <v>44646.17690972222</v>
      </c>
      <c r="X2144">
        <v>223</v>
      </c>
      <c r="Y2144">
        <v>21</v>
      </c>
      <c r="Z2144">
        <v>0</v>
      </c>
      <c r="AA2144">
        <v>21</v>
      </c>
      <c r="AB2144">
        <v>0</v>
      </c>
      <c r="AC2144">
        <v>2</v>
      </c>
      <c r="AD2144">
        <v>7</v>
      </c>
      <c r="AE2144">
        <v>0</v>
      </c>
      <c r="AF2144">
        <v>0</v>
      </c>
      <c r="AG2144">
        <v>0</v>
      </c>
      <c r="AH2144" t="s">
        <v>448</v>
      </c>
      <c r="AI2144" s="1">
        <v>44646.213437500002</v>
      </c>
      <c r="AJ2144">
        <v>103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7</v>
      </c>
      <c r="AQ2144">
        <v>0</v>
      </c>
      <c r="AR2144">
        <v>0</v>
      </c>
      <c r="AS2144">
        <v>0</v>
      </c>
      <c r="AT2144" t="s">
        <v>86</v>
      </c>
      <c r="AU2144" t="s">
        <v>86</v>
      </c>
      <c r="AV2144" t="s">
        <v>86</v>
      </c>
      <c r="AW2144" t="s">
        <v>86</v>
      </c>
      <c r="AX2144" t="s">
        <v>86</v>
      </c>
      <c r="AY2144" t="s">
        <v>86</v>
      </c>
      <c r="AZ2144" t="s">
        <v>86</v>
      </c>
      <c r="BA2144" t="s">
        <v>86</v>
      </c>
      <c r="BB2144" t="s">
        <v>86</v>
      </c>
      <c r="BC2144" t="s">
        <v>86</v>
      </c>
      <c r="BD2144" t="s">
        <v>86</v>
      </c>
      <c r="BE2144" t="s">
        <v>86</v>
      </c>
    </row>
    <row r="2145" spans="1:57" x14ac:dyDescent="0.45">
      <c r="A2145" t="s">
        <v>4574</v>
      </c>
      <c r="B2145" t="s">
        <v>77</v>
      </c>
      <c r="C2145" t="s">
        <v>4568</v>
      </c>
      <c r="D2145" t="s">
        <v>79</v>
      </c>
      <c r="E2145" s="2" t="str">
        <f>HYPERLINK("capsilon://?command=openfolder&amp;siteaddress=FAM.docvelocity-na8.net&amp;folderid=FX3258BD50-ED19-0D80-6290-542A845947BE","FX220310347")</f>
        <v>FX220310347</v>
      </c>
      <c r="F2145" t="s">
        <v>80</v>
      </c>
      <c r="G2145" t="s">
        <v>80</v>
      </c>
      <c r="H2145" t="s">
        <v>81</v>
      </c>
      <c r="I2145" t="s">
        <v>4575</v>
      </c>
      <c r="J2145">
        <v>28</v>
      </c>
      <c r="K2145" t="s">
        <v>83</v>
      </c>
      <c r="L2145" t="s">
        <v>84</v>
      </c>
      <c r="M2145" t="s">
        <v>85</v>
      </c>
      <c r="N2145">
        <v>2</v>
      </c>
      <c r="O2145" s="1">
        <v>44645.827361111114</v>
      </c>
      <c r="P2145" s="1">
        <v>44646.252511574072</v>
      </c>
      <c r="Q2145">
        <v>36455</v>
      </c>
      <c r="R2145">
        <v>278</v>
      </c>
      <c r="S2145" t="b">
        <v>0</v>
      </c>
      <c r="T2145" t="s">
        <v>86</v>
      </c>
      <c r="U2145" t="b">
        <v>0</v>
      </c>
      <c r="V2145" t="s">
        <v>3493</v>
      </c>
      <c r="W2145" s="1">
        <v>44646.174409722225</v>
      </c>
      <c r="X2145">
        <v>169</v>
      </c>
      <c r="Y2145">
        <v>21</v>
      </c>
      <c r="Z2145">
        <v>0</v>
      </c>
      <c r="AA2145">
        <v>21</v>
      </c>
      <c r="AB2145">
        <v>0</v>
      </c>
      <c r="AC2145">
        <v>3</v>
      </c>
      <c r="AD2145">
        <v>7</v>
      </c>
      <c r="AE2145">
        <v>0</v>
      </c>
      <c r="AF2145">
        <v>0</v>
      </c>
      <c r="AG2145">
        <v>0</v>
      </c>
      <c r="AH2145" t="s">
        <v>448</v>
      </c>
      <c r="AI2145" s="1">
        <v>44646.252511574072</v>
      </c>
      <c r="AJ2145">
        <v>95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7</v>
      </c>
      <c r="AQ2145">
        <v>0</v>
      </c>
      <c r="AR2145">
        <v>0</v>
      </c>
      <c r="AS2145">
        <v>0</v>
      </c>
      <c r="AT2145" t="s">
        <v>86</v>
      </c>
      <c r="AU2145" t="s">
        <v>86</v>
      </c>
      <c r="AV2145" t="s">
        <v>86</v>
      </c>
      <c r="AW2145" t="s">
        <v>86</v>
      </c>
      <c r="AX2145" t="s">
        <v>86</v>
      </c>
      <c r="AY2145" t="s">
        <v>86</v>
      </c>
      <c r="AZ2145" t="s">
        <v>86</v>
      </c>
      <c r="BA2145" t="s">
        <v>86</v>
      </c>
      <c r="BB2145" t="s">
        <v>86</v>
      </c>
      <c r="BC2145" t="s">
        <v>86</v>
      </c>
      <c r="BD2145" t="s">
        <v>86</v>
      </c>
      <c r="BE2145" t="s">
        <v>86</v>
      </c>
    </row>
    <row r="2146" spans="1:57" x14ac:dyDescent="0.45">
      <c r="A2146" t="s">
        <v>4576</v>
      </c>
      <c r="B2146" t="s">
        <v>77</v>
      </c>
      <c r="C2146" t="s">
        <v>4356</v>
      </c>
      <c r="D2146" t="s">
        <v>79</v>
      </c>
      <c r="E2146" s="2" t="str">
        <f>HYPERLINK("capsilon://?command=openfolder&amp;siteaddress=FAM.docvelocity-na8.net&amp;folderid=FX8102AA24-54AD-DA4F-112A-9DE0B1FE3D60","FX2203372")</f>
        <v>FX2203372</v>
      </c>
      <c r="F2146" t="s">
        <v>80</v>
      </c>
      <c r="G2146" t="s">
        <v>80</v>
      </c>
      <c r="H2146" t="s">
        <v>81</v>
      </c>
      <c r="I2146" t="s">
        <v>4357</v>
      </c>
      <c r="J2146">
        <v>0</v>
      </c>
      <c r="K2146" t="s">
        <v>83</v>
      </c>
      <c r="L2146" t="s">
        <v>84</v>
      </c>
      <c r="M2146" t="s">
        <v>85</v>
      </c>
      <c r="N2146">
        <v>2</v>
      </c>
      <c r="O2146" s="1">
        <v>44622.701979166668</v>
      </c>
      <c r="P2146" s="1">
        <v>44623.207152777781</v>
      </c>
      <c r="Q2146">
        <v>32868</v>
      </c>
      <c r="R2146">
        <v>10779</v>
      </c>
      <c r="S2146" t="b">
        <v>0</v>
      </c>
      <c r="T2146" t="s">
        <v>86</v>
      </c>
      <c r="U2146" t="b">
        <v>1</v>
      </c>
      <c r="V2146" t="s">
        <v>91</v>
      </c>
      <c r="W2146" s="1">
        <v>44622.776956018519</v>
      </c>
      <c r="X2146">
        <v>5427</v>
      </c>
      <c r="Y2146">
        <v>407</v>
      </c>
      <c r="Z2146">
        <v>0</v>
      </c>
      <c r="AA2146">
        <v>407</v>
      </c>
      <c r="AB2146">
        <v>605</v>
      </c>
      <c r="AC2146">
        <v>251</v>
      </c>
      <c r="AD2146">
        <v>-407</v>
      </c>
      <c r="AE2146">
        <v>0</v>
      </c>
      <c r="AF2146">
        <v>0</v>
      </c>
      <c r="AG2146">
        <v>0</v>
      </c>
      <c r="AH2146" t="s">
        <v>284</v>
      </c>
      <c r="AI2146" s="1">
        <v>44623.207152777781</v>
      </c>
      <c r="AJ2146">
        <v>3174</v>
      </c>
      <c r="AK2146">
        <v>6</v>
      </c>
      <c r="AL2146">
        <v>0</v>
      </c>
      <c r="AM2146">
        <v>6</v>
      </c>
      <c r="AN2146">
        <v>605</v>
      </c>
      <c r="AO2146">
        <v>6</v>
      </c>
      <c r="AP2146">
        <v>-413</v>
      </c>
      <c r="AQ2146">
        <v>0</v>
      </c>
      <c r="AR2146">
        <v>0</v>
      </c>
      <c r="AS2146">
        <v>0</v>
      </c>
      <c r="AT2146" t="s">
        <v>86</v>
      </c>
      <c r="AU2146" t="s">
        <v>86</v>
      </c>
      <c r="AV2146" t="s">
        <v>86</v>
      </c>
      <c r="AW2146" t="s">
        <v>86</v>
      </c>
      <c r="AX2146" t="s">
        <v>86</v>
      </c>
      <c r="AY2146" t="s">
        <v>86</v>
      </c>
      <c r="AZ2146" t="s">
        <v>86</v>
      </c>
      <c r="BA2146" t="s">
        <v>86</v>
      </c>
      <c r="BB2146" t="s">
        <v>86</v>
      </c>
      <c r="BC2146" t="s">
        <v>86</v>
      </c>
      <c r="BD2146" t="s">
        <v>86</v>
      </c>
      <c r="BE2146" t="s">
        <v>86</v>
      </c>
    </row>
    <row r="2147" spans="1:57" x14ac:dyDescent="0.45">
      <c r="A2147" t="s">
        <v>4577</v>
      </c>
      <c r="B2147" t="s">
        <v>77</v>
      </c>
      <c r="C2147" t="s">
        <v>2454</v>
      </c>
      <c r="D2147" t="s">
        <v>79</v>
      </c>
      <c r="E2147" s="2" t="str">
        <f>HYPERLINK("capsilon://?command=openfolder&amp;siteaddress=FAM.docvelocity-na8.net&amp;folderid=FX960782CD-2714-F6AA-57F6-AA7388611683","FX220210286")</f>
        <v>FX220210286</v>
      </c>
      <c r="F2147" t="s">
        <v>80</v>
      </c>
      <c r="G2147" t="s">
        <v>80</v>
      </c>
      <c r="H2147" t="s">
        <v>81</v>
      </c>
      <c r="I2147" t="s">
        <v>4394</v>
      </c>
      <c r="J2147">
        <v>0</v>
      </c>
      <c r="K2147" t="s">
        <v>83</v>
      </c>
      <c r="L2147" t="s">
        <v>84</v>
      </c>
      <c r="M2147" t="s">
        <v>85</v>
      </c>
      <c r="N2147">
        <v>2</v>
      </c>
      <c r="O2147" s="1">
        <v>44622.702048611114</v>
      </c>
      <c r="P2147" s="1">
        <v>44622.812986111108</v>
      </c>
      <c r="Q2147">
        <v>6911</v>
      </c>
      <c r="R2147">
        <v>2674</v>
      </c>
      <c r="S2147" t="b">
        <v>0</v>
      </c>
      <c r="T2147" t="s">
        <v>86</v>
      </c>
      <c r="U2147" t="b">
        <v>1</v>
      </c>
      <c r="V2147" t="s">
        <v>105</v>
      </c>
      <c r="W2147" s="1">
        <v>44622.739178240743</v>
      </c>
      <c r="X2147">
        <v>1902</v>
      </c>
      <c r="Y2147">
        <v>159</v>
      </c>
      <c r="Z2147">
        <v>0</v>
      </c>
      <c r="AA2147">
        <v>159</v>
      </c>
      <c r="AB2147">
        <v>0</v>
      </c>
      <c r="AC2147">
        <v>128</v>
      </c>
      <c r="AD2147">
        <v>-159</v>
      </c>
      <c r="AE2147">
        <v>0</v>
      </c>
      <c r="AF2147">
        <v>0</v>
      </c>
      <c r="AG2147">
        <v>0</v>
      </c>
      <c r="AH2147" t="s">
        <v>92</v>
      </c>
      <c r="AI2147" s="1">
        <v>44622.812986111108</v>
      </c>
      <c r="AJ2147">
        <v>746</v>
      </c>
      <c r="AK2147">
        <v>3</v>
      </c>
      <c r="AL2147">
        <v>0</v>
      </c>
      <c r="AM2147">
        <v>3</v>
      </c>
      <c r="AN2147">
        <v>0</v>
      </c>
      <c r="AO2147">
        <v>4</v>
      </c>
      <c r="AP2147">
        <v>-162</v>
      </c>
      <c r="AQ2147">
        <v>0</v>
      </c>
      <c r="AR2147">
        <v>0</v>
      </c>
      <c r="AS2147">
        <v>0</v>
      </c>
      <c r="AT2147" t="s">
        <v>86</v>
      </c>
      <c r="AU2147" t="s">
        <v>86</v>
      </c>
      <c r="AV2147" t="s">
        <v>86</v>
      </c>
      <c r="AW2147" t="s">
        <v>86</v>
      </c>
      <c r="AX2147" t="s">
        <v>86</v>
      </c>
      <c r="AY2147" t="s">
        <v>86</v>
      </c>
      <c r="AZ2147" t="s">
        <v>86</v>
      </c>
      <c r="BA2147" t="s">
        <v>86</v>
      </c>
      <c r="BB2147" t="s">
        <v>86</v>
      </c>
      <c r="BC2147" t="s">
        <v>86</v>
      </c>
      <c r="BD2147" t="s">
        <v>86</v>
      </c>
      <c r="BE2147" t="s">
        <v>86</v>
      </c>
    </row>
    <row r="2148" spans="1:57" x14ac:dyDescent="0.45">
      <c r="A2148" t="s">
        <v>4578</v>
      </c>
      <c r="B2148" t="s">
        <v>77</v>
      </c>
      <c r="C2148" t="s">
        <v>1427</v>
      </c>
      <c r="D2148" t="s">
        <v>79</v>
      </c>
      <c r="E2148" s="2" t="str">
        <f>HYPERLINK("capsilon://?command=openfolder&amp;siteaddress=FAM.docvelocity-na8.net&amp;folderid=FXEB2DB94E-8DE6-DDC7-13F9-DC6760C2CD19","FX22034915")</f>
        <v>FX22034915</v>
      </c>
      <c r="F2148" t="s">
        <v>80</v>
      </c>
      <c r="G2148" t="s">
        <v>80</v>
      </c>
      <c r="H2148" t="s">
        <v>81</v>
      </c>
      <c r="I2148" t="s">
        <v>4579</v>
      </c>
      <c r="J2148">
        <v>94</v>
      </c>
      <c r="K2148" t="s">
        <v>83</v>
      </c>
      <c r="L2148" t="s">
        <v>84</v>
      </c>
      <c r="M2148" t="s">
        <v>85</v>
      </c>
      <c r="N2148">
        <v>1</v>
      </c>
      <c r="O2148" s="1">
        <v>44645.857789351852</v>
      </c>
      <c r="P2148" s="1">
        <v>44646.184016203704</v>
      </c>
      <c r="Q2148">
        <v>27356</v>
      </c>
      <c r="R2148">
        <v>830</v>
      </c>
      <c r="S2148" t="b">
        <v>0</v>
      </c>
      <c r="T2148" t="s">
        <v>86</v>
      </c>
      <c r="U2148" t="b">
        <v>0</v>
      </c>
      <c r="V2148" t="s">
        <v>3493</v>
      </c>
      <c r="W2148" s="1">
        <v>44646.184016203704</v>
      </c>
      <c r="X2148">
        <v>830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94</v>
      </c>
      <c r="AE2148">
        <v>89</v>
      </c>
      <c r="AF2148">
        <v>0</v>
      </c>
      <c r="AG2148">
        <v>2</v>
      </c>
      <c r="AH2148" t="s">
        <v>86</v>
      </c>
      <c r="AI2148" t="s">
        <v>86</v>
      </c>
      <c r="AJ2148" t="s">
        <v>86</v>
      </c>
      <c r="AK2148" t="s">
        <v>86</v>
      </c>
      <c r="AL2148" t="s">
        <v>86</v>
      </c>
      <c r="AM2148" t="s">
        <v>86</v>
      </c>
      <c r="AN2148" t="s">
        <v>86</v>
      </c>
      <c r="AO2148" t="s">
        <v>86</v>
      </c>
      <c r="AP2148" t="s">
        <v>86</v>
      </c>
      <c r="AQ2148" t="s">
        <v>86</v>
      </c>
      <c r="AR2148" t="s">
        <v>86</v>
      </c>
      <c r="AS2148" t="s">
        <v>86</v>
      </c>
      <c r="AT2148" t="s">
        <v>86</v>
      </c>
      <c r="AU2148" t="s">
        <v>86</v>
      </c>
      <c r="AV2148" t="s">
        <v>86</v>
      </c>
      <c r="AW2148" t="s">
        <v>86</v>
      </c>
      <c r="AX2148" t="s">
        <v>86</v>
      </c>
      <c r="AY2148" t="s">
        <v>86</v>
      </c>
      <c r="AZ2148" t="s">
        <v>86</v>
      </c>
      <c r="BA2148" t="s">
        <v>86</v>
      </c>
      <c r="BB2148" t="s">
        <v>86</v>
      </c>
      <c r="BC2148" t="s">
        <v>86</v>
      </c>
      <c r="BD2148" t="s">
        <v>86</v>
      </c>
      <c r="BE2148" t="s">
        <v>86</v>
      </c>
    </row>
    <row r="2149" spans="1:57" x14ac:dyDescent="0.45">
      <c r="A2149" t="s">
        <v>4580</v>
      </c>
      <c r="B2149" t="s">
        <v>77</v>
      </c>
      <c r="C2149" t="s">
        <v>4581</v>
      </c>
      <c r="D2149" t="s">
        <v>79</v>
      </c>
      <c r="E2149" s="2" t="str">
        <f>HYPERLINK("capsilon://?command=openfolder&amp;siteaddress=FAM.docvelocity-na8.net&amp;folderid=FX492F2E48-53DE-6048-D91B-A0105402A6E8","FX220311433")</f>
        <v>FX220311433</v>
      </c>
      <c r="F2149" t="s">
        <v>80</v>
      </c>
      <c r="G2149" t="s">
        <v>80</v>
      </c>
      <c r="H2149" t="s">
        <v>81</v>
      </c>
      <c r="I2149" t="s">
        <v>4582</v>
      </c>
      <c r="J2149">
        <v>570</v>
      </c>
      <c r="K2149" t="s">
        <v>83</v>
      </c>
      <c r="L2149" t="s">
        <v>84</v>
      </c>
      <c r="M2149" t="s">
        <v>85</v>
      </c>
      <c r="N2149">
        <v>1</v>
      </c>
      <c r="O2149" s="1">
        <v>44645.863159722219</v>
      </c>
      <c r="P2149" s="1">
        <v>44646.235879629632</v>
      </c>
      <c r="Q2149">
        <v>27702</v>
      </c>
      <c r="R2149">
        <v>4501</v>
      </c>
      <c r="S2149" t="b">
        <v>0</v>
      </c>
      <c r="T2149" t="s">
        <v>86</v>
      </c>
      <c r="U2149" t="b">
        <v>0</v>
      </c>
      <c r="V2149" t="s">
        <v>3493</v>
      </c>
      <c r="W2149" s="1">
        <v>44646.235879629632</v>
      </c>
      <c r="X2149">
        <v>4480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570</v>
      </c>
      <c r="AE2149">
        <v>534</v>
      </c>
      <c r="AF2149">
        <v>0</v>
      </c>
      <c r="AG2149">
        <v>13</v>
      </c>
      <c r="AH2149" t="s">
        <v>86</v>
      </c>
      <c r="AI2149" t="s">
        <v>86</v>
      </c>
      <c r="AJ2149" t="s">
        <v>86</v>
      </c>
      <c r="AK2149" t="s">
        <v>86</v>
      </c>
      <c r="AL2149" t="s">
        <v>86</v>
      </c>
      <c r="AM2149" t="s">
        <v>86</v>
      </c>
      <c r="AN2149" t="s">
        <v>86</v>
      </c>
      <c r="AO2149" t="s">
        <v>86</v>
      </c>
      <c r="AP2149" t="s">
        <v>86</v>
      </c>
      <c r="AQ2149" t="s">
        <v>86</v>
      </c>
      <c r="AR2149" t="s">
        <v>86</v>
      </c>
      <c r="AS2149" t="s">
        <v>86</v>
      </c>
      <c r="AT2149" t="s">
        <v>86</v>
      </c>
      <c r="AU2149" t="s">
        <v>86</v>
      </c>
      <c r="AV2149" t="s">
        <v>86</v>
      </c>
      <c r="AW2149" t="s">
        <v>86</v>
      </c>
      <c r="AX2149" t="s">
        <v>86</v>
      </c>
      <c r="AY2149" t="s">
        <v>86</v>
      </c>
      <c r="AZ2149" t="s">
        <v>86</v>
      </c>
      <c r="BA2149" t="s">
        <v>86</v>
      </c>
      <c r="BB2149" t="s">
        <v>86</v>
      </c>
      <c r="BC2149" t="s">
        <v>86</v>
      </c>
      <c r="BD2149" t="s">
        <v>86</v>
      </c>
      <c r="BE2149" t="s">
        <v>86</v>
      </c>
    </row>
    <row r="2150" spans="1:57" x14ac:dyDescent="0.45">
      <c r="A2150" t="s">
        <v>4583</v>
      </c>
      <c r="B2150" t="s">
        <v>77</v>
      </c>
      <c r="C2150" t="s">
        <v>4584</v>
      </c>
      <c r="D2150" t="s">
        <v>79</v>
      </c>
      <c r="E2150" s="2" t="str">
        <f>HYPERLINK("capsilon://?command=openfolder&amp;siteaddress=FAM.docvelocity-na8.net&amp;folderid=FX7DB7549F-CB0C-7C6B-B986-0C7527F8220F","FX22034512")</f>
        <v>FX22034512</v>
      </c>
      <c r="F2150" t="s">
        <v>80</v>
      </c>
      <c r="G2150" t="s">
        <v>80</v>
      </c>
      <c r="H2150" t="s">
        <v>81</v>
      </c>
      <c r="I2150" t="s">
        <v>4585</v>
      </c>
      <c r="J2150">
        <v>266</v>
      </c>
      <c r="K2150" t="s">
        <v>83</v>
      </c>
      <c r="L2150" t="s">
        <v>84</v>
      </c>
      <c r="M2150" t="s">
        <v>85</v>
      </c>
      <c r="N2150">
        <v>1</v>
      </c>
      <c r="O2150" s="1">
        <v>44645.888298611113</v>
      </c>
      <c r="P2150" s="1">
        <v>44646.249710648146</v>
      </c>
      <c r="Q2150">
        <v>27558</v>
      </c>
      <c r="R2150">
        <v>3668</v>
      </c>
      <c r="S2150" t="b">
        <v>0</v>
      </c>
      <c r="T2150" t="s">
        <v>86</v>
      </c>
      <c r="U2150" t="b">
        <v>0</v>
      </c>
      <c r="V2150" t="s">
        <v>2418</v>
      </c>
      <c r="W2150" s="1">
        <v>44646.249710648146</v>
      </c>
      <c r="X2150">
        <v>3668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266</v>
      </c>
      <c r="AE2150">
        <v>253</v>
      </c>
      <c r="AF2150">
        <v>0</v>
      </c>
      <c r="AG2150">
        <v>7</v>
      </c>
      <c r="AH2150" t="s">
        <v>86</v>
      </c>
      <c r="AI2150" t="s">
        <v>86</v>
      </c>
      <c r="AJ2150" t="s">
        <v>86</v>
      </c>
      <c r="AK2150" t="s">
        <v>86</v>
      </c>
      <c r="AL2150" t="s">
        <v>86</v>
      </c>
      <c r="AM2150" t="s">
        <v>86</v>
      </c>
      <c r="AN2150" t="s">
        <v>86</v>
      </c>
      <c r="AO2150" t="s">
        <v>86</v>
      </c>
      <c r="AP2150" t="s">
        <v>86</v>
      </c>
      <c r="AQ2150" t="s">
        <v>86</v>
      </c>
      <c r="AR2150" t="s">
        <v>86</v>
      </c>
      <c r="AS2150" t="s">
        <v>86</v>
      </c>
      <c r="AT2150" t="s">
        <v>86</v>
      </c>
      <c r="AU2150" t="s">
        <v>86</v>
      </c>
      <c r="AV2150" t="s">
        <v>86</v>
      </c>
      <c r="AW2150" t="s">
        <v>86</v>
      </c>
      <c r="AX2150" t="s">
        <v>86</v>
      </c>
      <c r="AY2150" t="s">
        <v>86</v>
      </c>
      <c r="AZ2150" t="s">
        <v>86</v>
      </c>
      <c r="BA2150" t="s">
        <v>86</v>
      </c>
      <c r="BB2150" t="s">
        <v>86</v>
      </c>
      <c r="BC2150" t="s">
        <v>86</v>
      </c>
      <c r="BD2150" t="s">
        <v>86</v>
      </c>
      <c r="BE2150" t="s">
        <v>86</v>
      </c>
    </row>
    <row r="2151" spans="1:57" x14ac:dyDescent="0.45">
      <c r="A2151" t="s">
        <v>4586</v>
      </c>
      <c r="B2151" t="s">
        <v>77</v>
      </c>
      <c r="C2151" t="s">
        <v>3954</v>
      </c>
      <c r="D2151" t="s">
        <v>79</v>
      </c>
      <c r="E2151" s="2" t="str">
        <f>HYPERLINK("capsilon://?command=openfolder&amp;siteaddress=FAM.docvelocity-na8.net&amp;folderid=FX7E2A1AD0-875F-8D18-CC65-16E48E63F6F5","FX22039945")</f>
        <v>FX22039945</v>
      </c>
      <c r="F2151" t="s">
        <v>80</v>
      </c>
      <c r="G2151" t="s">
        <v>80</v>
      </c>
      <c r="H2151" t="s">
        <v>81</v>
      </c>
      <c r="I2151" t="s">
        <v>4587</v>
      </c>
      <c r="J2151">
        <v>72</v>
      </c>
      <c r="K2151" t="s">
        <v>83</v>
      </c>
      <c r="L2151" t="s">
        <v>84</v>
      </c>
      <c r="M2151" t="s">
        <v>85</v>
      </c>
      <c r="N2151">
        <v>1</v>
      </c>
      <c r="O2151" s="1">
        <v>44645.973877314813</v>
      </c>
      <c r="P2151" s="1">
        <v>44646.217002314814</v>
      </c>
      <c r="Q2151">
        <v>20290</v>
      </c>
      <c r="R2151">
        <v>716</v>
      </c>
      <c r="S2151" t="b">
        <v>0</v>
      </c>
      <c r="T2151" t="s">
        <v>86</v>
      </c>
      <c r="U2151" t="b">
        <v>0</v>
      </c>
      <c r="V2151" t="s">
        <v>2011</v>
      </c>
      <c r="W2151" s="1">
        <v>44646.217002314814</v>
      </c>
      <c r="X2151">
        <v>716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72</v>
      </c>
      <c r="AE2151">
        <v>67</v>
      </c>
      <c r="AF2151">
        <v>0</v>
      </c>
      <c r="AG2151">
        <v>2</v>
      </c>
      <c r="AH2151" t="s">
        <v>86</v>
      </c>
      <c r="AI2151" t="s">
        <v>86</v>
      </c>
      <c r="AJ2151" t="s">
        <v>86</v>
      </c>
      <c r="AK2151" t="s">
        <v>86</v>
      </c>
      <c r="AL2151" t="s">
        <v>86</v>
      </c>
      <c r="AM2151" t="s">
        <v>86</v>
      </c>
      <c r="AN2151" t="s">
        <v>86</v>
      </c>
      <c r="AO2151" t="s">
        <v>86</v>
      </c>
      <c r="AP2151" t="s">
        <v>86</v>
      </c>
      <c r="AQ2151" t="s">
        <v>86</v>
      </c>
      <c r="AR2151" t="s">
        <v>86</v>
      </c>
      <c r="AS2151" t="s">
        <v>86</v>
      </c>
      <c r="AT2151" t="s">
        <v>86</v>
      </c>
      <c r="AU2151" t="s">
        <v>86</v>
      </c>
      <c r="AV2151" t="s">
        <v>86</v>
      </c>
      <c r="AW2151" t="s">
        <v>86</v>
      </c>
      <c r="AX2151" t="s">
        <v>86</v>
      </c>
      <c r="AY2151" t="s">
        <v>86</v>
      </c>
      <c r="AZ2151" t="s">
        <v>86</v>
      </c>
      <c r="BA2151" t="s">
        <v>86</v>
      </c>
      <c r="BB2151" t="s">
        <v>86</v>
      </c>
      <c r="BC2151" t="s">
        <v>86</v>
      </c>
      <c r="BD2151" t="s">
        <v>86</v>
      </c>
      <c r="BE2151" t="s">
        <v>86</v>
      </c>
    </row>
    <row r="2152" spans="1:57" x14ac:dyDescent="0.45">
      <c r="A2152" t="s">
        <v>4588</v>
      </c>
      <c r="B2152" t="s">
        <v>77</v>
      </c>
      <c r="C2152" t="s">
        <v>4562</v>
      </c>
      <c r="D2152" t="s">
        <v>79</v>
      </c>
      <c r="E2152" s="2" t="str">
        <f>HYPERLINK("capsilon://?command=openfolder&amp;siteaddress=FAM.docvelocity-na8.net&amp;folderid=FX82558A9A-69AB-BEDD-9E29-F45FA74CCBB6","FX22031183")</f>
        <v>FX22031183</v>
      </c>
      <c r="F2152" t="s">
        <v>80</v>
      </c>
      <c r="G2152" t="s">
        <v>80</v>
      </c>
      <c r="H2152" t="s">
        <v>81</v>
      </c>
      <c r="I2152" t="s">
        <v>4563</v>
      </c>
      <c r="J2152">
        <v>240</v>
      </c>
      <c r="K2152" t="s">
        <v>83</v>
      </c>
      <c r="L2152" t="s">
        <v>84</v>
      </c>
      <c r="M2152" t="s">
        <v>85</v>
      </c>
      <c r="N2152">
        <v>2</v>
      </c>
      <c r="O2152" s="1">
        <v>44646.073078703703</v>
      </c>
      <c r="P2152" s="1">
        <v>44646.198958333334</v>
      </c>
      <c r="Q2152">
        <v>2078</v>
      </c>
      <c r="R2152">
        <v>8798</v>
      </c>
      <c r="S2152" t="b">
        <v>0</v>
      </c>
      <c r="T2152" t="s">
        <v>86</v>
      </c>
      <c r="U2152" t="b">
        <v>1</v>
      </c>
      <c r="V2152" t="s">
        <v>2418</v>
      </c>
      <c r="W2152" s="1">
        <v>44646.172291666669</v>
      </c>
      <c r="X2152">
        <v>6961</v>
      </c>
      <c r="Y2152">
        <v>374</v>
      </c>
      <c r="Z2152">
        <v>0</v>
      </c>
      <c r="AA2152">
        <v>374</v>
      </c>
      <c r="AB2152">
        <v>0</v>
      </c>
      <c r="AC2152">
        <v>360</v>
      </c>
      <c r="AD2152">
        <v>-134</v>
      </c>
      <c r="AE2152">
        <v>0</v>
      </c>
      <c r="AF2152">
        <v>0</v>
      </c>
      <c r="AG2152">
        <v>0</v>
      </c>
      <c r="AH2152" t="s">
        <v>448</v>
      </c>
      <c r="AI2152" s="1">
        <v>44646.198958333334</v>
      </c>
      <c r="AJ2152">
        <v>1514</v>
      </c>
      <c r="AK2152">
        <v>3</v>
      </c>
      <c r="AL2152">
        <v>0</v>
      </c>
      <c r="AM2152">
        <v>3</v>
      </c>
      <c r="AN2152">
        <v>0</v>
      </c>
      <c r="AO2152">
        <v>2</v>
      </c>
      <c r="AP2152">
        <v>-137</v>
      </c>
      <c r="AQ2152">
        <v>0</v>
      </c>
      <c r="AR2152">
        <v>0</v>
      </c>
      <c r="AS2152">
        <v>0</v>
      </c>
      <c r="AT2152" t="s">
        <v>86</v>
      </c>
      <c r="AU2152" t="s">
        <v>86</v>
      </c>
      <c r="AV2152" t="s">
        <v>86</v>
      </c>
      <c r="AW2152" t="s">
        <v>86</v>
      </c>
      <c r="AX2152" t="s">
        <v>86</v>
      </c>
      <c r="AY2152" t="s">
        <v>86</v>
      </c>
      <c r="AZ2152" t="s">
        <v>86</v>
      </c>
      <c r="BA2152" t="s">
        <v>86</v>
      </c>
      <c r="BB2152" t="s">
        <v>86</v>
      </c>
      <c r="BC2152" t="s">
        <v>86</v>
      </c>
      <c r="BD2152" t="s">
        <v>86</v>
      </c>
      <c r="BE2152" t="s">
        <v>86</v>
      </c>
    </row>
    <row r="2153" spans="1:57" x14ac:dyDescent="0.45">
      <c r="A2153" t="s">
        <v>4589</v>
      </c>
      <c r="B2153" t="s">
        <v>77</v>
      </c>
      <c r="C2153" t="s">
        <v>4565</v>
      </c>
      <c r="D2153" t="s">
        <v>79</v>
      </c>
      <c r="E2153" s="2" t="str">
        <f>HYPERLINK("capsilon://?command=openfolder&amp;siteaddress=FAM.docvelocity-na8.net&amp;folderid=FX1AE53C09-EC53-CBCB-6FAA-C8C80791F5D5","FX220311638")</f>
        <v>FX220311638</v>
      </c>
      <c r="F2153" t="s">
        <v>80</v>
      </c>
      <c r="G2153" t="s">
        <v>80</v>
      </c>
      <c r="H2153" t="s">
        <v>81</v>
      </c>
      <c r="I2153" t="s">
        <v>4566</v>
      </c>
      <c r="J2153">
        <v>170</v>
      </c>
      <c r="K2153" t="s">
        <v>83</v>
      </c>
      <c r="L2153" t="s">
        <v>84</v>
      </c>
      <c r="M2153" t="s">
        <v>85</v>
      </c>
      <c r="N2153">
        <v>2</v>
      </c>
      <c r="O2153" s="1">
        <v>44646.094039351854</v>
      </c>
      <c r="P2153" s="1">
        <v>44646.205266203702</v>
      </c>
      <c r="Q2153">
        <v>6226</v>
      </c>
      <c r="R2153">
        <v>3384</v>
      </c>
      <c r="S2153" t="b">
        <v>0</v>
      </c>
      <c r="T2153" t="s">
        <v>86</v>
      </c>
      <c r="U2153" t="b">
        <v>1</v>
      </c>
      <c r="V2153" t="s">
        <v>3493</v>
      </c>
      <c r="W2153" s="1">
        <v>44646.167280092595</v>
      </c>
      <c r="X2153">
        <v>2840</v>
      </c>
      <c r="Y2153">
        <v>214</v>
      </c>
      <c r="Z2153">
        <v>0</v>
      </c>
      <c r="AA2153">
        <v>214</v>
      </c>
      <c r="AB2153">
        <v>0</v>
      </c>
      <c r="AC2153">
        <v>105</v>
      </c>
      <c r="AD2153">
        <v>-44</v>
      </c>
      <c r="AE2153">
        <v>0</v>
      </c>
      <c r="AF2153">
        <v>0</v>
      </c>
      <c r="AG2153">
        <v>0</v>
      </c>
      <c r="AH2153" t="s">
        <v>448</v>
      </c>
      <c r="AI2153" s="1">
        <v>44646.205266203702</v>
      </c>
      <c r="AJ2153">
        <v>544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-44</v>
      </c>
      <c r="AQ2153">
        <v>0</v>
      </c>
      <c r="AR2153">
        <v>0</v>
      </c>
      <c r="AS2153">
        <v>0</v>
      </c>
      <c r="AT2153" t="s">
        <v>86</v>
      </c>
      <c r="AU2153" t="s">
        <v>86</v>
      </c>
      <c r="AV2153" t="s">
        <v>86</v>
      </c>
      <c r="AW2153" t="s">
        <v>86</v>
      </c>
      <c r="AX2153" t="s">
        <v>86</v>
      </c>
      <c r="AY2153" t="s">
        <v>86</v>
      </c>
      <c r="AZ2153" t="s">
        <v>86</v>
      </c>
      <c r="BA2153" t="s">
        <v>86</v>
      </c>
      <c r="BB2153" t="s">
        <v>86</v>
      </c>
      <c r="BC2153" t="s">
        <v>86</v>
      </c>
      <c r="BD2153" t="s">
        <v>86</v>
      </c>
      <c r="BE2153" t="s">
        <v>86</v>
      </c>
    </row>
    <row r="2154" spans="1:57" x14ac:dyDescent="0.45">
      <c r="A2154" t="s">
        <v>4590</v>
      </c>
      <c r="B2154" t="s">
        <v>77</v>
      </c>
      <c r="C2154" t="s">
        <v>1427</v>
      </c>
      <c r="D2154" t="s">
        <v>79</v>
      </c>
      <c r="E2154" s="2" t="str">
        <f>HYPERLINK("capsilon://?command=openfolder&amp;siteaddress=FAM.docvelocity-na8.net&amp;folderid=FXEB2DB94E-8DE6-DDC7-13F9-DC6760C2CD19","FX22034915")</f>
        <v>FX22034915</v>
      </c>
      <c r="F2154" t="s">
        <v>80</v>
      </c>
      <c r="G2154" t="s">
        <v>80</v>
      </c>
      <c r="H2154" t="s">
        <v>81</v>
      </c>
      <c r="I2154" t="s">
        <v>4579</v>
      </c>
      <c r="J2154">
        <v>118</v>
      </c>
      <c r="K2154" t="s">
        <v>83</v>
      </c>
      <c r="L2154" t="s">
        <v>84</v>
      </c>
      <c r="M2154" t="s">
        <v>85</v>
      </c>
      <c r="N2154">
        <v>2</v>
      </c>
      <c r="O2154" s="1">
        <v>44646.18482638889</v>
      </c>
      <c r="P2154" s="1">
        <v>44646.212233796294</v>
      </c>
      <c r="Q2154">
        <v>1224</v>
      </c>
      <c r="R2154">
        <v>1144</v>
      </c>
      <c r="S2154" t="b">
        <v>0</v>
      </c>
      <c r="T2154" t="s">
        <v>86</v>
      </c>
      <c r="U2154" t="b">
        <v>1</v>
      </c>
      <c r="V2154" t="s">
        <v>2418</v>
      </c>
      <c r="W2154" s="1">
        <v>44646.207245370373</v>
      </c>
      <c r="X2154">
        <v>800</v>
      </c>
      <c r="Y2154">
        <v>108</v>
      </c>
      <c r="Z2154">
        <v>0</v>
      </c>
      <c r="AA2154">
        <v>108</v>
      </c>
      <c r="AB2154">
        <v>0</v>
      </c>
      <c r="AC2154">
        <v>11</v>
      </c>
      <c r="AD2154">
        <v>10</v>
      </c>
      <c r="AE2154">
        <v>0</v>
      </c>
      <c r="AF2154">
        <v>0</v>
      </c>
      <c r="AG2154">
        <v>0</v>
      </c>
      <c r="AH2154" t="s">
        <v>448</v>
      </c>
      <c r="AI2154" s="1">
        <v>44646.212233796294</v>
      </c>
      <c r="AJ2154">
        <v>344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10</v>
      </c>
      <c r="AQ2154">
        <v>0</v>
      </c>
      <c r="AR2154">
        <v>0</v>
      </c>
      <c r="AS2154">
        <v>0</v>
      </c>
      <c r="AT2154" t="s">
        <v>86</v>
      </c>
      <c r="AU2154" t="s">
        <v>86</v>
      </c>
      <c r="AV2154" t="s">
        <v>86</v>
      </c>
      <c r="AW2154" t="s">
        <v>86</v>
      </c>
      <c r="AX2154" t="s">
        <v>86</v>
      </c>
      <c r="AY2154" t="s">
        <v>86</v>
      </c>
      <c r="AZ2154" t="s">
        <v>86</v>
      </c>
      <c r="BA2154" t="s">
        <v>86</v>
      </c>
      <c r="BB2154" t="s">
        <v>86</v>
      </c>
      <c r="BC2154" t="s">
        <v>86</v>
      </c>
      <c r="BD2154" t="s">
        <v>86</v>
      </c>
      <c r="BE2154" t="s">
        <v>86</v>
      </c>
    </row>
    <row r="2155" spans="1:57" x14ac:dyDescent="0.45">
      <c r="A2155" t="s">
        <v>4591</v>
      </c>
      <c r="B2155" t="s">
        <v>77</v>
      </c>
      <c r="C2155" t="s">
        <v>3954</v>
      </c>
      <c r="D2155" t="s">
        <v>79</v>
      </c>
      <c r="E2155" s="2" t="str">
        <f>HYPERLINK("capsilon://?command=openfolder&amp;siteaddress=FAM.docvelocity-na8.net&amp;folderid=FX7E2A1AD0-875F-8D18-CC65-16E48E63F6F5","FX22039945")</f>
        <v>FX22039945</v>
      </c>
      <c r="F2155" t="s">
        <v>80</v>
      </c>
      <c r="G2155" t="s">
        <v>80</v>
      </c>
      <c r="H2155" t="s">
        <v>81</v>
      </c>
      <c r="I2155" t="s">
        <v>4587</v>
      </c>
      <c r="J2155">
        <v>96</v>
      </c>
      <c r="K2155" t="s">
        <v>83</v>
      </c>
      <c r="L2155" t="s">
        <v>84</v>
      </c>
      <c r="M2155" t="s">
        <v>85</v>
      </c>
      <c r="N2155">
        <v>2</v>
      </c>
      <c r="O2155" s="1">
        <v>44646.217685185184</v>
      </c>
      <c r="P2155" s="1">
        <v>44646.25141203704</v>
      </c>
      <c r="Q2155">
        <v>1187</v>
      </c>
      <c r="R2155">
        <v>1727</v>
      </c>
      <c r="S2155" t="b">
        <v>0</v>
      </c>
      <c r="T2155" t="s">
        <v>86</v>
      </c>
      <c r="U2155" t="b">
        <v>1</v>
      </c>
      <c r="V2155" t="s">
        <v>2011</v>
      </c>
      <c r="W2155" s="1">
        <v>44646.236585648148</v>
      </c>
      <c r="X2155">
        <v>1315</v>
      </c>
      <c r="Y2155">
        <v>86</v>
      </c>
      <c r="Z2155">
        <v>0</v>
      </c>
      <c r="AA2155">
        <v>86</v>
      </c>
      <c r="AB2155">
        <v>0</v>
      </c>
      <c r="AC2155">
        <v>2</v>
      </c>
      <c r="AD2155">
        <v>10</v>
      </c>
      <c r="AE2155">
        <v>0</v>
      </c>
      <c r="AF2155">
        <v>0</v>
      </c>
      <c r="AG2155">
        <v>0</v>
      </c>
      <c r="AH2155" t="s">
        <v>448</v>
      </c>
      <c r="AI2155" s="1">
        <v>44646.25141203704</v>
      </c>
      <c r="AJ2155">
        <v>412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10</v>
      </c>
      <c r="AQ2155">
        <v>0</v>
      </c>
      <c r="AR2155">
        <v>0</v>
      </c>
      <c r="AS2155">
        <v>0</v>
      </c>
      <c r="AT2155" t="s">
        <v>86</v>
      </c>
      <c r="AU2155" t="s">
        <v>86</v>
      </c>
      <c r="AV2155" t="s">
        <v>86</v>
      </c>
      <c r="AW2155" t="s">
        <v>86</v>
      </c>
      <c r="AX2155" t="s">
        <v>86</v>
      </c>
      <c r="AY2155" t="s">
        <v>86</v>
      </c>
      <c r="AZ2155" t="s">
        <v>86</v>
      </c>
      <c r="BA2155" t="s">
        <v>86</v>
      </c>
      <c r="BB2155" t="s">
        <v>86</v>
      </c>
      <c r="BC2155" t="s">
        <v>86</v>
      </c>
      <c r="BD2155" t="s">
        <v>86</v>
      </c>
      <c r="BE2155" t="s">
        <v>86</v>
      </c>
    </row>
    <row r="2156" spans="1:57" x14ac:dyDescent="0.45">
      <c r="A2156" t="s">
        <v>4592</v>
      </c>
      <c r="B2156" t="s">
        <v>77</v>
      </c>
      <c r="C2156" t="s">
        <v>4581</v>
      </c>
      <c r="D2156" t="s">
        <v>79</v>
      </c>
      <c r="E2156" s="2" t="str">
        <f>HYPERLINK("capsilon://?command=openfolder&amp;siteaddress=FAM.docvelocity-na8.net&amp;folderid=FX492F2E48-53DE-6048-D91B-A0105402A6E8","FX220311433")</f>
        <v>FX220311433</v>
      </c>
      <c r="F2156" t="s">
        <v>80</v>
      </c>
      <c r="G2156" t="s">
        <v>80</v>
      </c>
      <c r="H2156" t="s">
        <v>81</v>
      </c>
      <c r="I2156" t="s">
        <v>4582</v>
      </c>
      <c r="J2156">
        <v>750</v>
      </c>
      <c r="K2156" t="s">
        <v>83</v>
      </c>
      <c r="L2156" t="s">
        <v>84</v>
      </c>
      <c r="M2156" t="s">
        <v>85</v>
      </c>
      <c r="N2156">
        <v>2</v>
      </c>
      <c r="O2156" s="1">
        <v>44646.236990740741</v>
      </c>
      <c r="P2156" s="1">
        <v>44646.436886574076</v>
      </c>
      <c r="Q2156">
        <v>7477</v>
      </c>
      <c r="R2156">
        <v>9794</v>
      </c>
      <c r="S2156" t="b">
        <v>0</v>
      </c>
      <c r="T2156" t="s">
        <v>86</v>
      </c>
      <c r="U2156" t="b">
        <v>1</v>
      </c>
      <c r="V2156" t="s">
        <v>2011</v>
      </c>
      <c r="W2156" s="1">
        <v>44646.302233796298</v>
      </c>
      <c r="X2156">
        <v>5618</v>
      </c>
      <c r="Y2156">
        <v>644</v>
      </c>
      <c r="Z2156">
        <v>0</v>
      </c>
      <c r="AA2156">
        <v>644</v>
      </c>
      <c r="AB2156">
        <v>5</v>
      </c>
      <c r="AC2156">
        <v>77</v>
      </c>
      <c r="AD2156">
        <v>106</v>
      </c>
      <c r="AE2156">
        <v>0</v>
      </c>
      <c r="AF2156">
        <v>0</v>
      </c>
      <c r="AG2156">
        <v>0</v>
      </c>
      <c r="AH2156" t="s">
        <v>87</v>
      </c>
      <c r="AI2156" s="1">
        <v>44646.436886574076</v>
      </c>
      <c r="AJ2156">
        <v>4176</v>
      </c>
      <c r="AK2156">
        <v>8</v>
      </c>
      <c r="AL2156">
        <v>0</v>
      </c>
      <c r="AM2156">
        <v>8</v>
      </c>
      <c r="AN2156">
        <v>0</v>
      </c>
      <c r="AO2156">
        <v>9</v>
      </c>
      <c r="AP2156">
        <v>98</v>
      </c>
      <c r="AQ2156">
        <v>0</v>
      </c>
      <c r="AR2156">
        <v>0</v>
      </c>
      <c r="AS2156">
        <v>0</v>
      </c>
      <c r="AT2156" t="s">
        <v>86</v>
      </c>
      <c r="AU2156" t="s">
        <v>86</v>
      </c>
      <c r="AV2156" t="s">
        <v>86</v>
      </c>
      <c r="AW2156" t="s">
        <v>86</v>
      </c>
      <c r="AX2156" t="s">
        <v>86</v>
      </c>
      <c r="AY2156" t="s">
        <v>86</v>
      </c>
      <c r="AZ2156" t="s">
        <v>86</v>
      </c>
      <c r="BA2156" t="s">
        <v>86</v>
      </c>
      <c r="BB2156" t="s">
        <v>86</v>
      </c>
      <c r="BC2156" t="s">
        <v>86</v>
      </c>
      <c r="BD2156" t="s">
        <v>86</v>
      </c>
      <c r="BE2156" t="s">
        <v>86</v>
      </c>
    </row>
    <row r="2157" spans="1:57" x14ac:dyDescent="0.45">
      <c r="A2157" t="s">
        <v>4593</v>
      </c>
      <c r="B2157" t="s">
        <v>77</v>
      </c>
      <c r="C2157" t="s">
        <v>4584</v>
      </c>
      <c r="D2157" t="s">
        <v>79</v>
      </c>
      <c r="E2157" s="2" t="str">
        <f>HYPERLINK("capsilon://?command=openfolder&amp;siteaddress=FAM.docvelocity-na8.net&amp;folderid=FX7DB7549F-CB0C-7C6B-B986-0C7527F8220F","FX22034512")</f>
        <v>FX22034512</v>
      </c>
      <c r="F2157" t="s">
        <v>80</v>
      </c>
      <c r="G2157" t="s">
        <v>80</v>
      </c>
      <c r="H2157" t="s">
        <v>81</v>
      </c>
      <c r="I2157" t="s">
        <v>4585</v>
      </c>
      <c r="J2157">
        <v>380</v>
      </c>
      <c r="K2157" t="s">
        <v>83</v>
      </c>
      <c r="L2157" t="s">
        <v>84</v>
      </c>
      <c r="M2157" t="s">
        <v>85</v>
      </c>
      <c r="N2157">
        <v>2</v>
      </c>
      <c r="O2157" s="1">
        <v>44646.250578703701</v>
      </c>
      <c r="P2157" s="1">
        <v>44646.300740740742</v>
      </c>
      <c r="Q2157">
        <v>1602</v>
      </c>
      <c r="R2157">
        <v>2732</v>
      </c>
      <c r="S2157" t="b">
        <v>0</v>
      </c>
      <c r="T2157" t="s">
        <v>86</v>
      </c>
      <c r="U2157" t="b">
        <v>1</v>
      </c>
      <c r="V2157" t="s">
        <v>3493</v>
      </c>
      <c r="W2157" s="1">
        <v>44646.281134259261</v>
      </c>
      <c r="X2157">
        <v>2283</v>
      </c>
      <c r="Y2157">
        <v>312</v>
      </c>
      <c r="Z2157">
        <v>0</v>
      </c>
      <c r="AA2157">
        <v>312</v>
      </c>
      <c r="AB2157">
        <v>37</v>
      </c>
      <c r="AC2157">
        <v>25</v>
      </c>
      <c r="AD2157">
        <v>68</v>
      </c>
      <c r="AE2157">
        <v>0</v>
      </c>
      <c r="AF2157">
        <v>0</v>
      </c>
      <c r="AG2157">
        <v>0</v>
      </c>
      <c r="AH2157" t="s">
        <v>448</v>
      </c>
      <c r="AI2157" s="1">
        <v>44646.300740740742</v>
      </c>
      <c r="AJ2157">
        <v>449</v>
      </c>
      <c r="AK2157">
        <v>2</v>
      </c>
      <c r="AL2157">
        <v>0</v>
      </c>
      <c r="AM2157">
        <v>2</v>
      </c>
      <c r="AN2157">
        <v>37</v>
      </c>
      <c r="AO2157">
        <v>1</v>
      </c>
      <c r="AP2157">
        <v>66</v>
      </c>
      <c r="AQ2157">
        <v>0</v>
      </c>
      <c r="AR2157">
        <v>0</v>
      </c>
      <c r="AS2157">
        <v>0</v>
      </c>
      <c r="AT2157" t="s">
        <v>86</v>
      </c>
      <c r="AU2157" t="s">
        <v>86</v>
      </c>
      <c r="AV2157" t="s">
        <v>86</v>
      </c>
      <c r="AW2157" t="s">
        <v>86</v>
      </c>
      <c r="AX2157" t="s">
        <v>86</v>
      </c>
      <c r="AY2157" t="s">
        <v>86</v>
      </c>
      <c r="AZ2157" t="s">
        <v>86</v>
      </c>
      <c r="BA2157" t="s">
        <v>86</v>
      </c>
      <c r="BB2157" t="s">
        <v>86</v>
      </c>
      <c r="BC2157" t="s">
        <v>86</v>
      </c>
      <c r="BD2157" t="s">
        <v>86</v>
      </c>
      <c r="BE2157" t="s">
        <v>86</v>
      </c>
    </row>
    <row r="2158" spans="1:57" x14ac:dyDescent="0.45">
      <c r="A2158" t="s">
        <v>4594</v>
      </c>
      <c r="B2158" t="s">
        <v>77</v>
      </c>
      <c r="C2158" t="s">
        <v>4595</v>
      </c>
      <c r="D2158" t="s">
        <v>79</v>
      </c>
      <c r="E2158" s="2" t="str">
        <f>HYPERLINK("capsilon://?command=openfolder&amp;siteaddress=FAM.docvelocity-na8.net&amp;folderid=FX33078F8D-EF9F-F949-6ACA-6526BD6B8A5C","FX22019467")</f>
        <v>FX22019467</v>
      </c>
      <c r="F2158" t="s">
        <v>80</v>
      </c>
      <c r="G2158" t="s">
        <v>80</v>
      </c>
      <c r="H2158" t="s">
        <v>81</v>
      </c>
      <c r="I2158" t="s">
        <v>4596</v>
      </c>
      <c r="J2158">
        <v>0</v>
      </c>
      <c r="K2158" t="s">
        <v>83</v>
      </c>
      <c r="L2158" t="s">
        <v>84</v>
      </c>
      <c r="M2158" t="s">
        <v>85</v>
      </c>
      <c r="N2158">
        <v>2</v>
      </c>
      <c r="O2158" s="1">
        <v>44622.704780092594</v>
      </c>
      <c r="P2158" s="1">
        <v>44623.288668981484</v>
      </c>
      <c r="Q2158">
        <v>50214</v>
      </c>
      <c r="R2158">
        <v>234</v>
      </c>
      <c r="S2158" t="b">
        <v>0</v>
      </c>
      <c r="T2158" t="s">
        <v>86</v>
      </c>
      <c r="U2158" t="b">
        <v>0</v>
      </c>
      <c r="V2158" t="s">
        <v>202</v>
      </c>
      <c r="W2158" s="1">
        <v>44622.71197916667</v>
      </c>
      <c r="X2158">
        <v>146</v>
      </c>
      <c r="Y2158">
        <v>21</v>
      </c>
      <c r="Z2158">
        <v>0</v>
      </c>
      <c r="AA2158">
        <v>21</v>
      </c>
      <c r="AB2158">
        <v>0</v>
      </c>
      <c r="AC2158">
        <v>3</v>
      </c>
      <c r="AD2158">
        <v>-21</v>
      </c>
      <c r="AE2158">
        <v>0</v>
      </c>
      <c r="AF2158">
        <v>0</v>
      </c>
      <c r="AG2158">
        <v>0</v>
      </c>
      <c r="AH2158" t="s">
        <v>257</v>
      </c>
      <c r="AI2158" s="1">
        <v>44623.288668981484</v>
      </c>
      <c r="AJ2158">
        <v>79</v>
      </c>
      <c r="AK2158">
        <v>1</v>
      </c>
      <c r="AL2158">
        <v>0</v>
      </c>
      <c r="AM2158">
        <v>1</v>
      </c>
      <c r="AN2158">
        <v>0</v>
      </c>
      <c r="AO2158">
        <v>0</v>
      </c>
      <c r="AP2158">
        <v>-22</v>
      </c>
      <c r="AQ2158">
        <v>0</v>
      </c>
      <c r="AR2158">
        <v>0</v>
      </c>
      <c r="AS2158">
        <v>0</v>
      </c>
      <c r="AT2158" t="s">
        <v>86</v>
      </c>
      <c r="AU2158" t="s">
        <v>86</v>
      </c>
      <c r="AV2158" t="s">
        <v>86</v>
      </c>
      <c r="AW2158" t="s">
        <v>86</v>
      </c>
      <c r="AX2158" t="s">
        <v>86</v>
      </c>
      <c r="AY2158" t="s">
        <v>86</v>
      </c>
      <c r="AZ2158" t="s">
        <v>86</v>
      </c>
      <c r="BA2158" t="s">
        <v>86</v>
      </c>
      <c r="BB2158" t="s">
        <v>86</v>
      </c>
      <c r="BC2158" t="s">
        <v>86</v>
      </c>
      <c r="BD2158" t="s">
        <v>86</v>
      </c>
      <c r="BE2158" t="s">
        <v>86</v>
      </c>
    </row>
    <row r="2159" spans="1:57" x14ac:dyDescent="0.45">
      <c r="A2159" t="s">
        <v>4597</v>
      </c>
      <c r="B2159" t="s">
        <v>77</v>
      </c>
      <c r="C2159" t="s">
        <v>4598</v>
      </c>
      <c r="D2159" t="s">
        <v>79</v>
      </c>
      <c r="E2159" s="2" t="str">
        <f>HYPERLINK("capsilon://?command=openfolder&amp;siteaddress=FAM.docvelocity-na8.net&amp;folderid=FX7E232B80-0205-512E-2A72-E35F1F9EA2ED","FX2203658")</f>
        <v>FX2203658</v>
      </c>
      <c r="F2159" t="s">
        <v>80</v>
      </c>
      <c r="G2159" t="s">
        <v>80</v>
      </c>
      <c r="H2159" t="s">
        <v>81</v>
      </c>
      <c r="I2159" t="s">
        <v>4599</v>
      </c>
      <c r="J2159">
        <v>0</v>
      </c>
      <c r="K2159" t="s">
        <v>83</v>
      </c>
      <c r="L2159" t="s">
        <v>84</v>
      </c>
      <c r="M2159" t="s">
        <v>85</v>
      </c>
      <c r="N2159">
        <v>1</v>
      </c>
      <c r="O2159" s="1">
        <v>44622.705451388887</v>
      </c>
      <c r="P2159" s="1">
        <v>44622.714594907404</v>
      </c>
      <c r="Q2159">
        <v>565</v>
      </c>
      <c r="R2159">
        <v>225</v>
      </c>
      <c r="S2159" t="b">
        <v>0</v>
      </c>
      <c r="T2159" t="s">
        <v>86</v>
      </c>
      <c r="U2159" t="b">
        <v>0</v>
      </c>
      <c r="V2159" t="s">
        <v>202</v>
      </c>
      <c r="W2159" s="1">
        <v>44622.714594907404</v>
      </c>
      <c r="X2159">
        <v>225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105</v>
      </c>
      <c r="AF2159">
        <v>0</v>
      </c>
      <c r="AG2159">
        <v>6</v>
      </c>
      <c r="AH2159" t="s">
        <v>86</v>
      </c>
      <c r="AI2159" t="s">
        <v>86</v>
      </c>
      <c r="AJ2159" t="s">
        <v>86</v>
      </c>
      <c r="AK2159" t="s">
        <v>86</v>
      </c>
      <c r="AL2159" t="s">
        <v>86</v>
      </c>
      <c r="AM2159" t="s">
        <v>86</v>
      </c>
      <c r="AN2159" t="s">
        <v>86</v>
      </c>
      <c r="AO2159" t="s">
        <v>86</v>
      </c>
      <c r="AP2159" t="s">
        <v>86</v>
      </c>
      <c r="AQ2159" t="s">
        <v>86</v>
      </c>
      <c r="AR2159" t="s">
        <v>86</v>
      </c>
      <c r="AS2159" t="s">
        <v>86</v>
      </c>
      <c r="AT2159" t="s">
        <v>86</v>
      </c>
      <c r="AU2159" t="s">
        <v>86</v>
      </c>
      <c r="AV2159" t="s">
        <v>86</v>
      </c>
      <c r="AW2159" t="s">
        <v>86</v>
      </c>
      <c r="AX2159" t="s">
        <v>86</v>
      </c>
      <c r="AY2159" t="s">
        <v>86</v>
      </c>
      <c r="AZ2159" t="s">
        <v>86</v>
      </c>
      <c r="BA2159" t="s">
        <v>86</v>
      </c>
      <c r="BB2159" t="s">
        <v>86</v>
      </c>
      <c r="BC2159" t="s">
        <v>86</v>
      </c>
      <c r="BD2159" t="s">
        <v>86</v>
      </c>
      <c r="BE2159" t="s">
        <v>86</v>
      </c>
    </row>
    <row r="2160" spans="1:57" x14ac:dyDescent="0.45">
      <c r="A2160" t="s">
        <v>4600</v>
      </c>
      <c r="B2160" t="s">
        <v>77</v>
      </c>
      <c r="C2160" t="s">
        <v>4595</v>
      </c>
      <c r="D2160" t="s">
        <v>79</v>
      </c>
      <c r="E2160" s="2" t="str">
        <f>HYPERLINK("capsilon://?command=openfolder&amp;siteaddress=FAM.docvelocity-na8.net&amp;folderid=FX33078F8D-EF9F-F949-6ACA-6526BD6B8A5C","FX22019467")</f>
        <v>FX22019467</v>
      </c>
      <c r="F2160" t="s">
        <v>80</v>
      </c>
      <c r="G2160" t="s">
        <v>80</v>
      </c>
      <c r="H2160" t="s">
        <v>81</v>
      </c>
      <c r="I2160" t="s">
        <v>4601</v>
      </c>
      <c r="J2160">
        <v>0</v>
      </c>
      <c r="K2160" t="s">
        <v>83</v>
      </c>
      <c r="L2160" t="s">
        <v>84</v>
      </c>
      <c r="M2160" t="s">
        <v>85</v>
      </c>
      <c r="N2160">
        <v>2</v>
      </c>
      <c r="O2160" s="1">
        <v>44622.705682870372</v>
      </c>
      <c r="P2160" s="1">
        <v>44623.292962962965</v>
      </c>
      <c r="Q2160">
        <v>50157</v>
      </c>
      <c r="R2160">
        <v>584</v>
      </c>
      <c r="S2160" t="b">
        <v>0</v>
      </c>
      <c r="T2160" t="s">
        <v>86</v>
      </c>
      <c r="U2160" t="b">
        <v>0</v>
      </c>
      <c r="V2160" t="s">
        <v>202</v>
      </c>
      <c r="W2160" s="1">
        <v>44622.716747685183</v>
      </c>
      <c r="X2160">
        <v>185</v>
      </c>
      <c r="Y2160">
        <v>21</v>
      </c>
      <c r="Z2160">
        <v>0</v>
      </c>
      <c r="AA2160">
        <v>21</v>
      </c>
      <c r="AB2160">
        <v>0</v>
      </c>
      <c r="AC2160">
        <v>6</v>
      </c>
      <c r="AD2160">
        <v>-21</v>
      </c>
      <c r="AE2160">
        <v>0</v>
      </c>
      <c r="AF2160">
        <v>0</v>
      </c>
      <c r="AG2160">
        <v>0</v>
      </c>
      <c r="AH2160" t="s">
        <v>257</v>
      </c>
      <c r="AI2160" s="1">
        <v>44623.292962962965</v>
      </c>
      <c r="AJ2160">
        <v>184</v>
      </c>
      <c r="AK2160">
        <v>1</v>
      </c>
      <c r="AL2160">
        <v>0</v>
      </c>
      <c r="AM2160">
        <v>1</v>
      </c>
      <c r="AN2160">
        <v>0</v>
      </c>
      <c r="AO2160">
        <v>0</v>
      </c>
      <c r="AP2160">
        <v>-22</v>
      </c>
      <c r="AQ2160">
        <v>0</v>
      </c>
      <c r="AR2160">
        <v>0</v>
      </c>
      <c r="AS2160">
        <v>0</v>
      </c>
      <c r="AT2160" t="s">
        <v>86</v>
      </c>
      <c r="AU2160" t="s">
        <v>86</v>
      </c>
      <c r="AV2160" t="s">
        <v>86</v>
      </c>
      <c r="AW2160" t="s">
        <v>86</v>
      </c>
      <c r="AX2160" t="s">
        <v>86</v>
      </c>
      <c r="AY2160" t="s">
        <v>86</v>
      </c>
      <c r="AZ2160" t="s">
        <v>86</v>
      </c>
      <c r="BA2160" t="s">
        <v>86</v>
      </c>
      <c r="BB2160" t="s">
        <v>86</v>
      </c>
      <c r="BC2160" t="s">
        <v>86</v>
      </c>
      <c r="BD2160" t="s">
        <v>86</v>
      </c>
      <c r="BE2160" t="s">
        <v>86</v>
      </c>
    </row>
    <row r="2161" spans="1:57" x14ac:dyDescent="0.45">
      <c r="A2161" t="s">
        <v>4602</v>
      </c>
      <c r="B2161" t="s">
        <v>77</v>
      </c>
      <c r="C2161" t="s">
        <v>4595</v>
      </c>
      <c r="D2161" t="s">
        <v>79</v>
      </c>
      <c r="E2161" s="2" t="str">
        <f>HYPERLINK("capsilon://?command=openfolder&amp;siteaddress=FAM.docvelocity-na8.net&amp;folderid=FX33078F8D-EF9F-F949-6ACA-6526BD6B8A5C","FX22019467")</f>
        <v>FX22019467</v>
      </c>
      <c r="F2161" t="s">
        <v>80</v>
      </c>
      <c r="G2161" t="s">
        <v>80</v>
      </c>
      <c r="H2161" t="s">
        <v>81</v>
      </c>
      <c r="I2161" t="s">
        <v>4603</v>
      </c>
      <c r="J2161">
        <v>0</v>
      </c>
      <c r="K2161" t="s">
        <v>83</v>
      </c>
      <c r="L2161" t="s">
        <v>84</v>
      </c>
      <c r="M2161" t="s">
        <v>85</v>
      </c>
      <c r="N2161">
        <v>2</v>
      </c>
      <c r="O2161" s="1">
        <v>44622.705937500003</v>
      </c>
      <c r="P2161" s="1">
        <v>44623.289803240739</v>
      </c>
      <c r="Q2161">
        <v>49837</v>
      </c>
      <c r="R2161">
        <v>609</v>
      </c>
      <c r="S2161" t="b">
        <v>0</v>
      </c>
      <c r="T2161" t="s">
        <v>86</v>
      </c>
      <c r="U2161" t="b">
        <v>0</v>
      </c>
      <c r="V2161" t="s">
        <v>116</v>
      </c>
      <c r="W2161" s="1">
        <v>44622.726539351854</v>
      </c>
      <c r="X2161">
        <v>512</v>
      </c>
      <c r="Y2161">
        <v>21</v>
      </c>
      <c r="Z2161">
        <v>0</v>
      </c>
      <c r="AA2161">
        <v>21</v>
      </c>
      <c r="AB2161">
        <v>0</v>
      </c>
      <c r="AC2161">
        <v>9</v>
      </c>
      <c r="AD2161">
        <v>-21</v>
      </c>
      <c r="AE2161">
        <v>0</v>
      </c>
      <c r="AF2161">
        <v>0</v>
      </c>
      <c r="AG2161">
        <v>0</v>
      </c>
      <c r="AH2161" t="s">
        <v>257</v>
      </c>
      <c r="AI2161" s="1">
        <v>44623.289803240739</v>
      </c>
      <c r="AJ2161">
        <v>97</v>
      </c>
      <c r="AK2161">
        <v>1</v>
      </c>
      <c r="AL2161">
        <v>0</v>
      </c>
      <c r="AM2161">
        <v>1</v>
      </c>
      <c r="AN2161">
        <v>0</v>
      </c>
      <c r="AO2161">
        <v>0</v>
      </c>
      <c r="AP2161">
        <v>-22</v>
      </c>
      <c r="AQ2161">
        <v>0</v>
      </c>
      <c r="AR2161">
        <v>0</v>
      </c>
      <c r="AS2161">
        <v>0</v>
      </c>
      <c r="AT2161" t="s">
        <v>86</v>
      </c>
      <c r="AU2161" t="s">
        <v>86</v>
      </c>
      <c r="AV2161" t="s">
        <v>86</v>
      </c>
      <c r="AW2161" t="s">
        <v>86</v>
      </c>
      <c r="AX2161" t="s">
        <v>86</v>
      </c>
      <c r="AY2161" t="s">
        <v>86</v>
      </c>
      <c r="AZ2161" t="s">
        <v>86</v>
      </c>
      <c r="BA2161" t="s">
        <v>86</v>
      </c>
      <c r="BB2161" t="s">
        <v>86</v>
      </c>
      <c r="BC2161" t="s">
        <v>86</v>
      </c>
      <c r="BD2161" t="s">
        <v>86</v>
      </c>
      <c r="BE2161" t="s">
        <v>86</v>
      </c>
    </row>
    <row r="2162" spans="1:57" x14ac:dyDescent="0.45">
      <c r="A2162" t="s">
        <v>4604</v>
      </c>
      <c r="B2162" t="s">
        <v>77</v>
      </c>
      <c r="C2162" t="s">
        <v>4595</v>
      </c>
      <c r="D2162" t="s">
        <v>79</v>
      </c>
      <c r="E2162" s="2" t="str">
        <f>HYPERLINK("capsilon://?command=openfolder&amp;siteaddress=FAM.docvelocity-na8.net&amp;folderid=FX33078F8D-EF9F-F949-6ACA-6526BD6B8A5C","FX22019467")</f>
        <v>FX22019467</v>
      </c>
      <c r="F2162" t="s">
        <v>80</v>
      </c>
      <c r="G2162" t="s">
        <v>80</v>
      </c>
      <c r="H2162" t="s">
        <v>81</v>
      </c>
      <c r="I2162" t="s">
        <v>4605</v>
      </c>
      <c r="J2162">
        <v>0</v>
      </c>
      <c r="K2162" t="s">
        <v>83</v>
      </c>
      <c r="L2162" t="s">
        <v>84</v>
      </c>
      <c r="M2162" t="s">
        <v>85</v>
      </c>
      <c r="N2162">
        <v>2</v>
      </c>
      <c r="O2162" s="1">
        <v>44622.706122685187</v>
      </c>
      <c r="P2162" s="1">
        <v>44623.290821759256</v>
      </c>
      <c r="Q2162">
        <v>50221</v>
      </c>
      <c r="R2162">
        <v>297</v>
      </c>
      <c r="S2162" t="b">
        <v>0</v>
      </c>
      <c r="T2162" t="s">
        <v>86</v>
      </c>
      <c r="U2162" t="b">
        <v>0</v>
      </c>
      <c r="V2162" t="s">
        <v>116</v>
      </c>
      <c r="W2162" s="1">
        <v>44622.728981481479</v>
      </c>
      <c r="X2162">
        <v>210</v>
      </c>
      <c r="Y2162">
        <v>21</v>
      </c>
      <c r="Z2162">
        <v>0</v>
      </c>
      <c r="AA2162">
        <v>21</v>
      </c>
      <c r="AB2162">
        <v>0</v>
      </c>
      <c r="AC2162">
        <v>7</v>
      </c>
      <c r="AD2162">
        <v>-21</v>
      </c>
      <c r="AE2162">
        <v>0</v>
      </c>
      <c r="AF2162">
        <v>0</v>
      </c>
      <c r="AG2162">
        <v>0</v>
      </c>
      <c r="AH2162" t="s">
        <v>257</v>
      </c>
      <c r="AI2162" s="1">
        <v>44623.290821759256</v>
      </c>
      <c r="AJ2162">
        <v>87</v>
      </c>
      <c r="AK2162">
        <v>2</v>
      </c>
      <c r="AL2162">
        <v>0</v>
      </c>
      <c r="AM2162">
        <v>2</v>
      </c>
      <c r="AN2162">
        <v>0</v>
      </c>
      <c r="AO2162">
        <v>1</v>
      </c>
      <c r="AP2162">
        <v>-23</v>
      </c>
      <c r="AQ2162">
        <v>0</v>
      </c>
      <c r="AR2162">
        <v>0</v>
      </c>
      <c r="AS2162">
        <v>0</v>
      </c>
      <c r="AT2162" t="s">
        <v>86</v>
      </c>
      <c r="AU2162" t="s">
        <v>86</v>
      </c>
      <c r="AV2162" t="s">
        <v>86</v>
      </c>
      <c r="AW2162" t="s">
        <v>86</v>
      </c>
      <c r="AX2162" t="s">
        <v>86</v>
      </c>
      <c r="AY2162" t="s">
        <v>86</v>
      </c>
      <c r="AZ2162" t="s">
        <v>86</v>
      </c>
      <c r="BA2162" t="s">
        <v>86</v>
      </c>
      <c r="BB2162" t="s">
        <v>86</v>
      </c>
      <c r="BC2162" t="s">
        <v>86</v>
      </c>
      <c r="BD2162" t="s">
        <v>86</v>
      </c>
      <c r="BE2162" t="s">
        <v>86</v>
      </c>
    </row>
    <row r="2163" spans="1:57" x14ac:dyDescent="0.45">
      <c r="A2163" t="s">
        <v>4606</v>
      </c>
      <c r="B2163" t="s">
        <v>77</v>
      </c>
      <c r="C2163" t="s">
        <v>197</v>
      </c>
      <c r="D2163" t="s">
        <v>79</v>
      </c>
      <c r="E2163" s="2" t="str">
        <f>HYPERLINK("capsilon://?command=openfolder&amp;siteaddress=FAM.docvelocity-na8.net&amp;folderid=FX7845252B-1803-2215-3C49-CADC84EE7FB8","FX2203504")</f>
        <v>FX2203504</v>
      </c>
      <c r="F2163" t="s">
        <v>80</v>
      </c>
      <c r="G2163" t="s">
        <v>80</v>
      </c>
      <c r="H2163" t="s">
        <v>81</v>
      </c>
      <c r="I2163" t="s">
        <v>4607</v>
      </c>
      <c r="J2163">
        <v>0</v>
      </c>
      <c r="K2163" t="s">
        <v>83</v>
      </c>
      <c r="L2163" t="s">
        <v>84</v>
      </c>
      <c r="M2163" t="s">
        <v>85</v>
      </c>
      <c r="N2163">
        <v>2</v>
      </c>
      <c r="O2163" s="1">
        <v>44622.707546296297</v>
      </c>
      <c r="P2163" s="1">
        <v>44623.292280092595</v>
      </c>
      <c r="Q2163">
        <v>50216</v>
      </c>
      <c r="R2163">
        <v>305</v>
      </c>
      <c r="S2163" t="b">
        <v>0</v>
      </c>
      <c r="T2163" t="s">
        <v>86</v>
      </c>
      <c r="U2163" t="b">
        <v>0</v>
      </c>
      <c r="V2163" t="s">
        <v>116</v>
      </c>
      <c r="W2163" s="1">
        <v>44622.731111111112</v>
      </c>
      <c r="X2163">
        <v>183</v>
      </c>
      <c r="Y2163">
        <v>9</v>
      </c>
      <c r="Z2163">
        <v>0</v>
      </c>
      <c r="AA2163">
        <v>9</v>
      </c>
      <c r="AB2163">
        <v>0</v>
      </c>
      <c r="AC2163">
        <v>3</v>
      </c>
      <c r="AD2163">
        <v>-9</v>
      </c>
      <c r="AE2163">
        <v>0</v>
      </c>
      <c r="AF2163">
        <v>0</v>
      </c>
      <c r="AG2163">
        <v>0</v>
      </c>
      <c r="AH2163" t="s">
        <v>284</v>
      </c>
      <c r="AI2163" s="1">
        <v>44623.292280092595</v>
      </c>
      <c r="AJ2163">
        <v>122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-9</v>
      </c>
      <c r="AQ2163">
        <v>0</v>
      </c>
      <c r="AR2163">
        <v>0</v>
      </c>
      <c r="AS2163">
        <v>0</v>
      </c>
      <c r="AT2163" t="s">
        <v>86</v>
      </c>
      <c r="AU2163" t="s">
        <v>86</v>
      </c>
      <c r="AV2163" t="s">
        <v>86</v>
      </c>
      <c r="AW2163" t="s">
        <v>86</v>
      </c>
      <c r="AX2163" t="s">
        <v>86</v>
      </c>
      <c r="AY2163" t="s">
        <v>86</v>
      </c>
      <c r="AZ2163" t="s">
        <v>86</v>
      </c>
      <c r="BA2163" t="s">
        <v>86</v>
      </c>
      <c r="BB2163" t="s">
        <v>86</v>
      </c>
      <c r="BC2163" t="s">
        <v>86</v>
      </c>
      <c r="BD2163" t="s">
        <v>86</v>
      </c>
      <c r="BE2163" t="s">
        <v>86</v>
      </c>
    </row>
    <row r="2164" spans="1:57" x14ac:dyDescent="0.45">
      <c r="A2164" t="s">
        <v>4608</v>
      </c>
      <c r="B2164" t="s">
        <v>77</v>
      </c>
      <c r="C2164" t="s">
        <v>4595</v>
      </c>
      <c r="D2164" t="s">
        <v>79</v>
      </c>
      <c r="E2164" s="2" t="str">
        <f>HYPERLINK("capsilon://?command=openfolder&amp;siteaddress=FAM.docvelocity-na8.net&amp;folderid=FX33078F8D-EF9F-F949-6ACA-6526BD6B8A5C","FX22019467")</f>
        <v>FX22019467</v>
      </c>
      <c r="F2164" t="s">
        <v>80</v>
      </c>
      <c r="G2164" t="s">
        <v>80</v>
      </c>
      <c r="H2164" t="s">
        <v>81</v>
      </c>
      <c r="I2164" t="s">
        <v>4609</v>
      </c>
      <c r="J2164">
        <v>0</v>
      </c>
      <c r="K2164" t="s">
        <v>83</v>
      </c>
      <c r="L2164" t="s">
        <v>84</v>
      </c>
      <c r="M2164" t="s">
        <v>85</v>
      </c>
      <c r="N2164">
        <v>2</v>
      </c>
      <c r="O2164" s="1">
        <v>44622.708692129629</v>
      </c>
      <c r="P2164" s="1">
        <v>44623.29587962963</v>
      </c>
      <c r="Q2164">
        <v>49594</v>
      </c>
      <c r="R2164">
        <v>1139</v>
      </c>
      <c r="S2164" t="b">
        <v>0</v>
      </c>
      <c r="T2164" t="s">
        <v>86</v>
      </c>
      <c r="U2164" t="b">
        <v>0</v>
      </c>
      <c r="V2164" t="s">
        <v>116</v>
      </c>
      <c r="W2164" s="1">
        <v>44622.740763888891</v>
      </c>
      <c r="X2164">
        <v>833</v>
      </c>
      <c r="Y2164">
        <v>37</v>
      </c>
      <c r="Z2164">
        <v>0</v>
      </c>
      <c r="AA2164">
        <v>37</v>
      </c>
      <c r="AB2164">
        <v>0</v>
      </c>
      <c r="AC2164">
        <v>21</v>
      </c>
      <c r="AD2164">
        <v>-37</v>
      </c>
      <c r="AE2164">
        <v>0</v>
      </c>
      <c r="AF2164">
        <v>0</v>
      </c>
      <c r="AG2164">
        <v>0</v>
      </c>
      <c r="AH2164" t="s">
        <v>284</v>
      </c>
      <c r="AI2164" s="1">
        <v>44623.29587962963</v>
      </c>
      <c r="AJ2164">
        <v>254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-37</v>
      </c>
      <c r="AQ2164">
        <v>0</v>
      </c>
      <c r="AR2164">
        <v>0</v>
      </c>
      <c r="AS2164">
        <v>0</v>
      </c>
      <c r="AT2164" t="s">
        <v>86</v>
      </c>
      <c r="AU2164" t="s">
        <v>86</v>
      </c>
      <c r="AV2164" t="s">
        <v>86</v>
      </c>
      <c r="AW2164" t="s">
        <v>86</v>
      </c>
      <c r="AX2164" t="s">
        <v>86</v>
      </c>
      <c r="AY2164" t="s">
        <v>86</v>
      </c>
      <c r="AZ2164" t="s">
        <v>86</v>
      </c>
      <c r="BA2164" t="s">
        <v>86</v>
      </c>
      <c r="BB2164" t="s">
        <v>86</v>
      </c>
      <c r="BC2164" t="s">
        <v>86</v>
      </c>
      <c r="BD2164" t="s">
        <v>86</v>
      </c>
      <c r="BE2164" t="s">
        <v>86</v>
      </c>
    </row>
    <row r="2165" spans="1:57" x14ac:dyDescent="0.45">
      <c r="A2165" t="s">
        <v>4610</v>
      </c>
      <c r="B2165" t="s">
        <v>77</v>
      </c>
      <c r="C2165" t="s">
        <v>4595</v>
      </c>
      <c r="D2165" t="s">
        <v>79</v>
      </c>
      <c r="E2165" s="2" t="str">
        <f>HYPERLINK("capsilon://?command=openfolder&amp;siteaddress=FAM.docvelocity-na8.net&amp;folderid=FX33078F8D-EF9F-F949-6ACA-6526BD6B8A5C","FX22019467")</f>
        <v>FX22019467</v>
      </c>
      <c r="F2165" t="s">
        <v>80</v>
      </c>
      <c r="G2165" t="s">
        <v>80</v>
      </c>
      <c r="H2165" t="s">
        <v>81</v>
      </c>
      <c r="I2165" t="s">
        <v>4611</v>
      </c>
      <c r="J2165">
        <v>0</v>
      </c>
      <c r="K2165" t="s">
        <v>83</v>
      </c>
      <c r="L2165" t="s">
        <v>84</v>
      </c>
      <c r="M2165" t="s">
        <v>85</v>
      </c>
      <c r="N2165">
        <v>2</v>
      </c>
      <c r="O2165" s="1">
        <v>44622.709467592591</v>
      </c>
      <c r="P2165" s="1">
        <v>44623.29451388889</v>
      </c>
      <c r="Q2165">
        <v>49833</v>
      </c>
      <c r="R2165">
        <v>715</v>
      </c>
      <c r="S2165" t="b">
        <v>0</v>
      </c>
      <c r="T2165" t="s">
        <v>86</v>
      </c>
      <c r="U2165" t="b">
        <v>0</v>
      </c>
      <c r="V2165" t="s">
        <v>94</v>
      </c>
      <c r="W2165" s="1">
        <v>44622.739062499997</v>
      </c>
      <c r="X2165">
        <v>582</v>
      </c>
      <c r="Y2165">
        <v>52</v>
      </c>
      <c r="Z2165">
        <v>0</v>
      </c>
      <c r="AA2165">
        <v>52</v>
      </c>
      <c r="AB2165">
        <v>37</v>
      </c>
      <c r="AC2165">
        <v>41</v>
      </c>
      <c r="AD2165">
        <v>-52</v>
      </c>
      <c r="AE2165">
        <v>0</v>
      </c>
      <c r="AF2165">
        <v>0</v>
      </c>
      <c r="AG2165">
        <v>0</v>
      </c>
      <c r="AH2165" t="s">
        <v>257</v>
      </c>
      <c r="AI2165" s="1">
        <v>44623.29451388889</v>
      </c>
      <c r="AJ2165">
        <v>133</v>
      </c>
      <c r="AK2165">
        <v>2</v>
      </c>
      <c r="AL2165">
        <v>0</v>
      </c>
      <c r="AM2165">
        <v>2</v>
      </c>
      <c r="AN2165">
        <v>37</v>
      </c>
      <c r="AO2165">
        <v>1</v>
      </c>
      <c r="AP2165">
        <v>-54</v>
      </c>
      <c r="AQ2165">
        <v>0</v>
      </c>
      <c r="AR2165">
        <v>0</v>
      </c>
      <c r="AS2165">
        <v>0</v>
      </c>
      <c r="AT2165" t="s">
        <v>86</v>
      </c>
      <c r="AU2165" t="s">
        <v>86</v>
      </c>
      <c r="AV2165" t="s">
        <v>86</v>
      </c>
      <c r="AW2165" t="s">
        <v>86</v>
      </c>
      <c r="AX2165" t="s">
        <v>86</v>
      </c>
      <c r="AY2165" t="s">
        <v>86</v>
      </c>
      <c r="AZ2165" t="s">
        <v>86</v>
      </c>
      <c r="BA2165" t="s">
        <v>86</v>
      </c>
      <c r="BB2165" t="s">
        <v>86</v>
      </c>
      <c r="BC2165" t="s">
        <v>86</v>
      </c>
      <c r="BD2165" t="s">
        <v>86</v>
      </c>
      <c r="BE2165" t="s">
        <v>86</v>
      </c>
    </row>
    <row r="2166" spans="1:57" x14ac:dyDescent="0.45">
      <c r="A2166" t="s">
        <v>4612</v>
      </c>
      <c r="B2166" t="s">
        <v>77</v>
      </c>
      <c r="C2166" t="s">
        <v>172</v>
      </c>
      <c r="D2166" t="s">
        <v>79</v>
      </c>
      <c r="E2166" s="2" t="str">
        <f>HYPERLINK("capsilon://?command=openfolder&amp;siteaddress=FAM.docvelocity-na8.net&amp;folderid=FXDF15E99B-9F70-A6F9-6292-CAB954D1204C","FX2203885")</f>
        <v>FX2203885</v>
      </c>
      <c r="F2166" t="s">
        <v>80</v>
      </c>
      <c r="G2166" t="s">
        <v>80</v>
      </c>
      <c r="H2166" t="s">
        <v>81</v>
      </c>
      <c r="I2166" t="s">
        <v>4613</v>
      </c>
      <c r="J2166">
        <v>0</v>
      </c>
      <c r="K2166" t="s">
        <v>83</v>
      </c>
      <c r="L2166" t="s">
        <v>84</v>
      </c>
      <c r="M2166" t="s">
        <v>85</v>
      </c>
      <c r="N2166">
        <v>2</v>
      </c>
      <c r="O2166" s="1">
        <v>44648.404363425929</v>
      </c>
      <c r="P2166" s="1">
        <v>44648.420590277776</v>
      </c>
      <c r="Q2166">
        <v>252</v>
      </c>
      <c r="R2166">
        <v>1150</v>
      </c>
      <c r="S2166" t="b">
        <v>0</v>
      </c>
      <c r="T2166" t="s">
        <v>86</v>
      </c>
      <c r="U2166" t="b">
        <v>0</v>
      </c>
      <c r="V2166" t="s">
        <v>1986</v>
      </c>
      <c r="W2166" s="1">
        <v>44648.410868055558</v>
      </c>
      <c r="X2166">
        <v>496</v>
      </c>
      <c r="Y2166">
        <v>52</v>
      </c>
      <c r="Z2166">
        <v>0</v>
      </c>
      <c r="AA2166">
        <v>52</v>
      </c>
      <c r="AB2166">
        <v>0</v>
      </c>
      <c r="AC2166">
        <v>38</v>
      </c>
      <c r="AD2166">
        <v>-52</v>
      </c>
      <c r="AE2166">
        <v>0</v>
      </c>
      <c r="AF2166">
        <v>0</v>
      </c>
      <c r="AG2166">
        <v>0</v>
      </c>
      <c r="AH2166" t="s">
        <v>257</v>
      </c>
      <c r="AI2166" s="1">
        <v>44648.420590277776</v>
      </c>
      <c r="AJ2166">
        <v>654</v>
      </c>
      <c r="AK2166">
        <v>4</v>
      </c>
      <c r="AL2166">
        <v>0</v>
      </c>
      <c r="AM2166">
        <v>4</v>
      </c>
      <c r="AN2166">
        <v>0</v>
      </c>
      <c r="AO2166">
        <v>3</v>
      </c>
      <c r="AP2166">
        <v>-56</v>
      </c>
      <c r="AQ2166">
        <v>0</v>
      </c>
      <c r="AR2166">
        <v>0</v>
      </c>
      <c r="AS2166">
        <v>0</v>
      </c>
      <c r="AT2166" t="s">
        <v>86</v>
      </c>
      <c r="AU2166" t="s">
        <v>86</v>
      </c>
      <c r="AV2166" t="s">
        <v>86</v>
      </c>
      <c r="AW2166" t="s">
        <v>86</v>
      </c>
      <c r="AX2166" t="s">
        <v>86</v>
      </c>
      <c r="AY2166" t="s">
        <v>86</v>
      </c>
      <c r="AZ2166" t="s">
        <v>86</v>
      </c>
      <c r="BA2166" t="s">
        <v>86</v>
      </c>
      <c r="BB2166" t="s">
        <v>86</v>
      </c>
      <c r="BC2166" t="s">
        <v>86</v>
      </c>
      <c r="BD2166" t="s">
        <v>86</v>
      </c>
      <c r="BE2166" t="s">
        <v>86</v>
      </c>
    </row>
    <row r="2167" spans="1:57" x14ac:dyDescent="0.45">
      <c r="A2167" t="s">
        <v>4614</v>
      </c>
      <c r="B2167" t="s">
        <v>77</v>
      </c>
      <c r="C2167" t="s">
        <v>1533</v>
      </c>
      <c r="D2167" t="s">
        <v>79</v>
      </c>
      <c r="E2167" s="2" t="str">
        <f>HYPERLINK("capsilon://?command=openfolder&amp;siteaddress=FAM.docvelocity-na8.net&amp;folderid=FXB5145CF9-5F4B-2EA5-9CB6-3DD7FE848D45","FX22025193")</f>
        <v>FX22025193</v>
      </c>
      <c r="F2167" t="s">
        <v>80</v>
      </c>
      <c r="G2167" t="s">
        <v>80</v>
      </c>
      <c r="H2167" t="s">
        <v>81</v>
      </c>
      <c r="I2167" t="s">
        <v>4615</v>
      </c>
      <c r="J2167">
        <v>0</v>
      </c>
      <c r="K2167" t="s">
        <v>83</v>
      </c>
      <c r="L2167" t="s">
        <v>84</v>
      </c>
      <c r="M2167" t="s">
        <v>85</v>
      </c>
      <c r="N2167">
        <v>2</v>
      </c>
      <c r="O2167" s="1">
        <v>44648.41615740741</v>
      </c>
      <c r="P2167" s="1">
        <v>44648.425462962965</v>
      </c>
      <c r="Q2167">
        <v>619</v>
      </c>
      <c r="R2167">
        <v>185</v>
      </c>
      <c r="S2167" t="b">
        <v>0</v>
      </c>
      <c r="T2167" t="s">
        <v>86</v>
      </c>
      <c r="U2167" t="b">
        <v>0</v>
      </c>
      <c r="V2167" t="s">
        <v>2993</v>
      </c>
      <c r="W2167" s="1">
        <v>44648.424490740741</v>
      </c>
      <c r="X2167">
        <v>160</v>
      </c>
      <c r="Y2167">
        <v>0</v>
      </c>
      <c r="Z2167">
        <v>0</v>
      </c>
      <c r="AA2167">
        <v>0</v>
      </c>
      <c r="AB2167">
        <v>37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 t="s">
        <v>113</v>
      </c>
      <c r="AI2167" s="1">
        <v>44648.425462962965</v>
      </c>
      <c r="AJ2167">
        <v>25</v>
      </c>
      <c r="AK2167">
        <v>0</v>
      </c>
      <c r="AL2167">
        <v>0</v>
      </c>
      <c r="AM2167">
        <v>0</v>
      </c>
      <c r="AN2167">
        <v>37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 t="s">
        <v>86</v>
      </c>
      <c r="AU2167" t="s">
        <v>86</v>
      </c>
      <c r="AV2167" t="s">
        <v>86</v>
      </c>
      <c r="AW2167" t="s">
        <v>86</v>
      </c>
      <c r="AX2167" t="s">
        <v>86</v>
      </c>
      <c r="AY2167" t="s">
        <v>86</v>
      </c>
      <c r="AZ2167" t="s">
        <v>86</v>
      </c>
      <c r="BA2167" t="s">
        <v>86</v>
      </c>
      <c r="BB2167" t="s">
        <v>86</v>
      </c>
      <c r="BC2167" t="s">
        <v>86</v>
      </c>
      <c r="BD2167" t="s">
        <v>86</v>
      </c>
      <c r="BE2167" t="s">
        <v>86</v>
      </c>
    </row>
    <row r="2168" spans="1:57" x14ac:dyDescent="0.45">
      <c r="A2168" t="s">
        <v>4616</v>
      </c>
      <c r="B2168" t="s">
        <v>77</v>
      </c>
      <c r="C2168" t="s">
        <v>4617</v>
      </c>
      <c r="D2168" t="s">
        <v>79</v>
      </c>
      <c r="E2168" s="2" t="str">
        <f>HYPERLINK("capsilon://?command=openfolder&amp;siteaddress=FAM.docvelocity-na8.net&amp;folderid=FXD419F824-A54C-EFE8-1342-796F4C1F4C85","FX220311211")</f>
        <v>FX220311211</v>
      </c>
      <c r="F2168" t="s">
        <v>80</v>
      </c>
      <c r="G2168" t="s">
        <v>80</v>
      </c>
      <c r="H2168" t="s">
        <v>81</v>
      </c>
      <c r="I2168" t="s">
        <v>4618</v>
      </c>
      <c r="J2168">
        <v>176</v>
      </c>
      <c r="K2168" t="s">
        <v>83</v>
      </c>
      <c r="L2168" t="s">
        <v>84</v>
      </c>
      <c r="M2168" t="s">
        <v>85</v>
      </c>
      <c r="N2168">
        <v>1</v>
      </c>
      <c r="O2168" s="1">
        <v>44648.430636574078</v>
      </c>
      <c r="P2168" s="1">
        <v>44648.439259259256</v>
      </c>
      <c r="Q2168">
        <v>508</v>
      </c>
      <c r="R2168">
        <v>237</v>
      </c>
      <c r="S2168" t="b">
        <v>0</v>
      </c>
      <c r="T2168" t="s">
        <v>86</v>
      </c>
      <c r="U2168" t="b">
        <v>0</v>
      </c>
      <c r="V2168" t="s">
        <v>2993</v>
      </c>
      <c r="W2168" s="1">
        <v>44648.439259259256</v>
      </c>
      <c r="X2168">
        <v>237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176</v>
      </c>
      <c r="AE2168">
        <v>164</v>
      </c>
      <c r="AF2168">
        <v>0</v>
      </c>
      <c r="AG2168">
        <v>4</v>
      </c>
      <c r="AH2168" t="s">
        <v>86</v>
      </c>
      <c r="AI2168" t="s">
        <v>86</v>
      </c>
      <c r="AJ2168" t="s">
        <v>86</v>
      </c>
      <c r="AK2168" t="s">
        <v>86</v>
      </c>
      <c r="AL2168" t="s">
        <v>86</v>
      </c>
      <c r="AM2168" t="s">
        <v>86</v>
      </c>
      <c r="AN2168" t="s">
        <v>86</v>
      </c>
      <c r="AO2168" t="s">
        <v>86</v>
      </c>
      <c r="AP2168" t="s">
        <v>86</v>
      </c>
      <c r="AQ2168" t="s">
        <v>86</v>
      </c>
      <c r="AR2168" t="s">
        <v>86</v>
      </c>
      <c r="AS2168" t="s">
        <v>86</v>
      </c>
      <c r="AT2168" t="s">
        <v>86</v>
      </c>
      <c r="AU2168" t="s">
        <v>86</v>
      </c>
      <c r="AV2168" t="s">
        <v>86</v>
      </c>
      <c r="AW2168" t="s">
        <v>86</v>
      </c>
      <c r="AX2168" t="s">
        <v>86</v>
      </c>
      <c r="AY2168" t="s">
        <v>86</v>
      </c>
      <c r="AZ2168" t="s">
        <v>86</v>
      </c>
      <c r="BA2168" t="s">
        <v>86</v>
      </c>
      <c r="BB2168" t="s">
        <v>86</v>
      </c>
      <c r="BC2168" t="s">
        <v>86</v>
      </c>
      <c r="BD2168" t="s">
        <v>86</v>
      </c>
      <c r="BE2168" t="s">
        <v>86</v>
      </c>
    </row>
    <row r="2169" spans="1:57" x14ac:dyDescent="0.45">
      <c r="A2169" t="s">
        <v>4619</v>
      </c>
      <c r="B2169" t="s">
        <v>77</v>
      </c>
      <c r="C2169" t="s">
        <v>4620</v>
      </c>
      <c r="D2169" t="s">
        <v>79</v>
      </c>
      <c r="E2169" s="2" t="str">
        <f t="shared" ref="E2169:E2175" si="53">HYPERLINK("capsilon://?command=openfolder&amp;siteaddress=FAM.docvelocity-na8.net&amp;folderid=FXDC9ED11E-C50E-AC44-580A-693C25E3AC0D","FX220310722")</f>
        <v>FX220310722</v>
      </c>
      <c r="F2169" t="s">
        <v>80</v>
      </c>
      <c r="G2169" t="s">
        <v>80</v>
      </c>
      <c r="H2169" t="s">
        <v>81</v>
      </c>
      <c r="I2169" t="s">
        <v>4621</v>
      </c>
      <c r="J2169">
        <v>43</v>
      </c>
      <c r="K2169" t="s">
        <v>83</v>
      </c>
      <c r="L2169" t="s">
        <v>84</v>
      </c>
      <c r="M2169" t="s">
        <v>85</v>
      </c>
      <c r="N2169">
        <v>2</v>
      </c>
      <c r="O2169" s="1">
        <v>44648.432824074072</v>
      </c>
      <c r="P2169" s="1">
        <v>44648.511238425926</v>
      </c>
      <c r="Q2169">
        <v>6300</v>
      </c>
      <c r="R2169">
        <v>475</v>
      </c>
      <c r="S2169" t="b">
        <v>0</v>
      </c>
      <c r="T2169" t="s">
        <v>86</v>
      </c>
      <c r="U2169" t="b">
        <v>0</v>
      </c>
      <c r="V2169" t="s">
        <v>1986</v>
      </c>
      <c r="W2169" s="1">
        <v>44648.461527777778</v>
      </c>
      <c r="X2169">
        <v>190</v>
      </c>
      <c r="Y2169">
        <v>38</v>
      </c>
      <c r="Z2169">
        <v>0</v>
      </c>
      <c r="AA2169">
        <v>38</v>
      </c>
      <c r="AB2169">
        <v>0</v>
      </c>
      <c r="AC2169">
        <v>3</v>
      </c>
      <c r="AD2169">
        <v>5</v>
      </c>
      <c r="AE2169">
        <v>0</v>
      </c>
      <c r="AF2169">
        <v>0</v>
      </c>
      <c r="AG2169">
        <v>0</v>
      </c>
      <c r="AH2169" t="s">
        <v>139</v>
      </c>
      <c r="AI2169" s="1">
        <v>44648.511238425926</v>
      </c>
      <c r="AJ2169">
        <v>246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5</v>
      </c>
      <c r="AQ2169">
        <v>0</v>
      </c>
      <c r="AR2169">
        <v>0</v>
      </c>
      <c r="AS2169">
        <v>0</v>
      </c>
      <c r="AT2169" t="s">
        <v>86</v>
      </c>
      <c r="AU2169" t="s">
        <v>86</v>
      </c>
      <c r="AV2169" t="s">
        <v>86</v>
      </c>
      <c r="AW2169" t="s">
        <v>86</v>
      </c>
      <c r="AX2169" t="s">
        <v>86</v>
      </c>
      <c r="AY2169" t="s">
        <v>86</v>
      </c>
      <c r="AZ2169" t="s">
        <v>86</v>
      </c>
      <c r="BA2169" t="s">
        <v>86</v>
      </c>
      <c r="BB2169" t="s">
        <v>86</v>
      </c>
      <c r="BC2169" t="s">
        <v>86</v>
      </c>
      <c r="BD2169" t="s">
        <v>86</v>
      </c>
      <c r="BE2169" t="s">
        <v>86</v>
      </c>
    </row>
    <row r="2170" spans="1:57" x14ac:dyDescent="0.45">
      <c r="A2170" t="s">
        <v>4622</v>
      </c>
      <c r="B2170" t="s">
        <v>77</v>
      </c>
      <c r="C2170" t="s">
        <v>4620</v>
      </c>
      <c r="D2170" t="s">
        <v>79</v>
      </c>
      <c r="E2170" s="2" t="str">
        <f t="shared" si="53"/>
        <v>FX220310722</v>
      </c>
      <c r="F2170" t="s">
        <v>80</v>
      </c>
      <c r="G2170" t="s">
        <v>80</v>
      </c>
      <c r="H2170" t="s">
        <v>81</v>
      </c>
      <c r="I2170" t="s">
        <v>4623</v>
      </c>
      <c r="J2170">
        <v>43</v>
      </c>
      <c r="K2170" t="s">
        <v>83</v>
      </c>
      <c r="L2170" t="s">
        <v>84</v>
      </c>
      <c r="M2170" t="s">
        <v>85</v>
      </c>
      <c r="N2170">
        <v>2</v>
      </c>
      <c r="O2170" s="1">
        <v>44648.432905092595</v>
      </c>
      <c r="P2170" s="1">
        <v>44648.510868055557</v>
      </c>
      <c r="Q2170">
        <v>6455</v>
      </c>
      <c r="R2170">
        <v>281</v>
      </c>
      <c r="S2170" t="b">
        <v>0</v>
      </c>
      <c r="T2170" t="s">
        <v>86</v>
      </c>
      <c r="U2170" t="b">
        <v>0</v>
      </c>
      <c r="V2170" t="s">
        <v>1986</v>
      </c>
      <c r="W2170" s="1">
        <v>44648.46329861111</v>
      </c>
      <c r="X2170">
        <v>153</v>
      </c>
      <c r="Y2170">
        <v>38</v>
      </c>
      <c r="Z2170">
        <v>0</v>
      </c>
      <c r="AA2170">
        <v>38</v>
      </c>
      <c r="AB2170">
        <v>0</v>
      </c>
      <c r="AC2170">
        <v>2</v>
      </c>
      <c r="AD2170">
        <v>5</v>
      </c>
      <c r="AE2170">
        <v>0</v>
      </c>
      <c r="AF2170">
        <v>0</v>
      </c>
      <c r="AG2170">
        <v>0</v>
      </c>
      <c r="AH2170" t="s">
        <v>106</v>
      </c>
      <c r="AI2170" s="1">
        <v>44648.510868055557</v>
      </c>
      <c r="AJ2170">
        <v>128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5</v>
      </c>
      <c r="AQ2170">
        <v>0</v>
      </c>
      <c r="AR2170">
        <v>0</v>
      </c>
      <c r="AS2170">
        <v>0</v>
      </c>
      <c r="AT2170" t="s">
        <v>86</v>
      </c>
      <c r="AU2170" t="s">
        <v>86</v>
      </c>
      <c r="AV2170" t="s">
        <v>86</v>
      </c>
      <c r="AW2170" t="s">
        <v>86</v>
      </c>
      <c r="AX2170" t="s">
        <v>86</v>
      </c>
      <c r="AY2170" t="s">
        <v>86</v>
      </c>
      <c r="AZ2170" t="s">
        <v>86</v>
      </c>
      <c r="BA2170" t="s">
        <v>86</v>
      </c>
      <c r="BB2170" t="s">
        <v>86</v>
      </c>
      <c r="BC2170" t="s">
        <v>86</v>
      </c>
      <c r="BD2170" t="s">
        <v>86</v>
      </c>
      <c r="BE2170" t="s">
        <v>86</v>
      </c>
    </row>
    <row r="2171" spans="1:57" x14ac:dyDescent="0.45">
      <c r="A2171" t="s">
        <v>4624</v>
      </c>
      <c r="B2171" t="s">
        <v>77</v>
      </c>
      <c r="C2171" t="s">
        <v>4620</v>
      </c>
      <c r="D2171" t="s">
        <v>79</v>
      </c>
      <c r="E2171" s="2" t="str">
        <f t="shared" si="53"/>
        <v>FX220310722</v>
      </c>
      <c r="F2171" t="s">
        <v>80</v>
      </c>
      <c r="G2171" t="s">
        <v>80</v>
      </c>
      <c r="H2171" t="s">
        <v>81</v>
      </c>
      <c r="I2171" t="s">
        <v>4625</v>
      </c>
      <c r="J2171">
        <v>43</v>
      </c>
      <c r="K2171" t="s">
        <v>83</v>
      </c>
      <c r="L2171" t="s">
        <v>84</v>
      </c>
      <c r="M2171" t="s">
        <v>85</v>
      </c>
      <c r="N2171">
        <v>2</v>
      </c>
      <c r="O2171" s="1">
        <v>44648.433032407411</v>
      </c>
      <c r="P2171" s="1">
        <v>44648.512858796297</v>
      </c>
      <c r="Q2171">
        <v>6598</v>
      </c>
      <c r="R2171">
        <v>299</v>
      </c>
      <c r="S2171" t="b">
        <v>0</v>
      </c>
      <c r="T2171" t="s">
        <v>86</v>
      </c>
      <c r="U2171" t="b">
        <v>0</v>
      </c>
      <c r="V2171" t="s">
        <v>1986</v>
      </c>
      <c r="W2171" s="1">
        <v>44648.464780092596</v>
      </c>
      <c r="X2171">
        <v>128</v>
      </c>
      <c r="Y2171">
        <v>38</v>
      </c>
      <c r="Z2171">
        <v>0</v>
      </c>
      <c r="AA2171">
        <v>38</v>
      </c>
      <c r="AB2171">
        <v>0</v>
      </c>
      <c r="AC2171">
        <v>2</v>
      </c>
      <c r="AD2171">
        <v>5</v>
      </c>
      <c r="AE2171">
        <v>0</v>
      </c>
      <c r="AF2171">
        <v>0</v>
      </c>
      <c r="AG2171">
        <v>0</v>
      </c>
      <c r="AH2171" t="s">
        <v>106</v>
      </c>
      <c r="AI2171" s="1">
        <v>44648.512858796297</v>
      </c>
      <c r="AJ2171">
        <v>171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5</v>
      </c>
      <c r="AQ2171">
        <v>0</v>
      </c>
      <c r="AR2171">
        <v>0</v>
      </c>
      <c r="AS2171">
        <v>0</v>
      </c>
      <c r="AT2171" t="s">
        <v>86</v>
      </c>
      <c r="AU2171" t="s">
        <v>86</v>
      </c>
      <c r="AV2171" t="s">
        <v>86</v>
      </c>
      <c r="AW2171" t="s">
        <v>86</v>
      </c>
      <c r="AX2171" t="s">
        <v>86</v>
      </c>
      <c r="AY2171" t="s">
        <v>86</v>
      </c>
      <c r="AZ2171" t="s">
        <v>86</v>
      </c>
      <c r="BA2171" t="s">
        <v>86</v>
      </c>
      <c r="BB2171" t="s">
        <v>86</v>
      </c>
      <c r="BC2171" t="s">
        <v>86</v>
      </c>
      <c r="BD2171" t="s">
        <v>86</v>
      </c>
      <c r="BE2171" t="s">
        <v>86</v>
      </c>
    </row>
    <row r="2172" spans="1:57" x14ac:dyDescent="0.45">
      <c r="A2172" t="s">
        <v>4626</v>
      </c>
      <c r="B2172" t="s">
        <v>77</v>
      </c>
      <c r="C2172" t="s">
        <v>4620</v>
      </c>
      <c r="D2172" t="s">
        <v>79</v>
      </c>
      <c r="E2172" s="2" t="str">
        <f t="shared" si="53"/>
        <v>FX220310722</v>
      </c>
      <c r="F2172" t="s">
        <v>80</v>
      </c>
      <c r="G2172" t="s">
        <v>80</v>
      </c>
      <c r="H2172" t="s">
        <v>81</v>
      </c>
      <c r="I2172" t="s">
        <v>4627</v>
      </c>
      <c r="J2172">
        <v>43</v>
      </c>
      <c r="K2172" t="s">
        <v>83</v>
      </c>
      <c r="L2172" t="s">
        <v>84</v>
      </c>
      <c r="M2172" t="s">
        <v>85</v>
      </c>
      <c r="N2172">
        <v>2</v>
      </c>
      <c r="O2172" s="1">
        <v>44648.433055555557</v>
      </c>
      <c r="P2172" s="1">
        <v>44648.513055555559</v>
      </c>
      <c r="Q2172">
        <v>6647</v>
      </c>
      <c r="R2172">
        <v>265</v>
      </c>
      <c r="S2172" t="b">
        <v>0</v>
      </c>
      <c r="T2172" t="s">
        <v>86</v>
      </c>
      <c r="U2172" t="b">
        <v>0</v>
      </c>
      <c r="V2172" t="s">
        <v>1986</v>
      </c>
      <c r="W2172" s="1">
        <v>44648.466053240743</v>
      </c>
      <c r="X2172">
        <v>109</v>
      </c>
      <c r="Y2172">
        <v>38</v>
      </c>
      <c r="Z2172">
        <v>0</v>
      </c>
      <c r="AA2172">
        <v>38</v>
      </c>
      <c r="AB2172">
        <v>0</v>
      </c>
      <c r="AC2172">
        <v>3</v>
      </c>
      <c r="AD2172">
        <v>5</v>
      </c>
      <c r="AE2172">
        <v>0</v>
      </c>
      <c r="AF2172">
        <v>0</v>
      </c>
      <c r="AG2172">
        <v>0</v>
      </c>
      <c r="AH2172" t="s">
        <v>139</v>
      </c>
      <c r="AI2172" s="1">
        <v>44648.513055555559</v>
      </c>
      <c r="AJ2172">
        <v>156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5</v>
      </c>
      <c r="AQ2172">
        <v>0</v>
      </c>
      <c r="AR2172">
        <v>0</v>
      </c>
      <c r="AS2172">
        <v>0</v>
      </c>
      <c r="AT2172" t="s">
        <v>86</v>
      </c>
      <c r="AU2172" t="s">
        <v>86</v>
      </c>
      <c r="AV2172" t="s">
        <v>86</v>
      </c>
      <c r="AW2172" t="s">
        <v>86</v>
      </c>
      <c r="AX2172" t="s">
        <v>86</v>
      </c>
      <c r="AY2172" t="s">
        <v>86</v>
      </c>
      <c r="AZ2172" t="s">
        <v>86</v>
      </c>
      <c r="BA2172" t="s">
        <v>86</v>
      </c>
      <c r="BB2172" t="s">
        <v>86</v>
      </c>
      <c r="BC2172" t="s">
        <v>86</v>
      </c>
      <c r="BD2172" t="s">
        <v>86</v>
      </c>
      <c r="BE2172" t="s">
        <v>86</v>
      </c>
    </row>
    <row r="2173" spans="1:57" x14ac:dyDescent="0.45">
      <c r="A2173" t="s">
        <v>4628</v>
      </c>
      <c r="B2173" t="s">
        <v>77</v>
      </c>
      <c r="C2173" t="s">
        <v>4620</v>
      </c>
      <c r="D2173" t="s">
        <v>79</v>
      </c>
      <c r="E2173" s="2" t="str">
        <f t="shared" si="53"/>
        <v>FX220310722</v>
      </c>
      <c r="F2173" t="s">
        <v>80</v>
      </c>
      <c r="G2173" t="s">
        <v>80</v>
      </c>
      <c r="H2173" t="s">
        <v>81</v>
      </c>
      <c r="I2173" t="s">
        <v>4629</v>
      </c>
      <c r="J2173">
        <v>28</v>
      </c>
      <c r="K2173" t="s">
        <v>83</v>
      </c>
      <c r="L2173" t="s">
        <v>84</v>
      </c>
      <c r="M2173" t="s">
        <v>85</v>
      </c>
      <c r="N2173">
        <v>2</v>
      </c>
      <c r="O2173" s="1">
        <v>44648.433171296296</v>
      </c>
      <c r="P2173" s="1">
        <v>44648.515115740738</v>
      </c>
      <c r="Q2173">
        <v>6720</v>
      </c>
      <c r="R2173">
        <v>360</v>
      </c>
      <c r="S2173" t="b">
        <v>0</v>
      </c>
      <c r="T2173" t="s">
        <v>86</v>
      </c>
      <c r="U2173" t="b">
        <v>0</v>
      </c>
      <c r="V2173" t="s">
        <v>2996</v>
      </c>
      <c r="W2173" s="1">
        <v>44648.467638888891</v>
      </c>
      <c r="X2173">
        <v>166</v>
      </c>
      <c r="Y2173">
        <v>21</v>
      </c>
      <c r="Z2173">
        <v>0</v>
      </c>
      <c r="AA2173">
        <v>21</v>
      </c>
      <c r="AB2173">
        <v>0</v>
      </c>
      <c r="AC2173">
        <v>0</v>
      </c>
      <c r="AD2173">
        <v>7</v>
      </c>
      <c r="AE2173">
        <v>0</v>
      </c>
      <c r="AF2173">
        <v>0</v>
      </c>
      <c r="AG2173">
        <v>0</v>
      </c>
      <c r="AH2173" t="s">
        <v>106</v>
      </c>
      <c r="AI2173" s="1">
        <v>44648.515115740738</v>
      </c>
      <c r="AJ2173">
        <v>194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7</v>
      </c>
      <c r="AQ2173">
        <v>0</v>
      </c>
      <c r="AR2173">
        <v>0</v>
      </c>
      <c r="AS2173">
        <v>0</v>
      </c>
      <c r="AT2173" t="s">
        <v>86</v>
      </c>
      <c r="AU2173" t="s">
        <v>86</v>
      </c>
      <c r="AV2173" t="s">
        <v>86</v>
      </c>
      <c r="AW2173" t="s">
        <v>86</v>
      </c>
      <c r="AX2173" t="s">
        <v>86</v>
      </c>
      <c r="AY2173" t="s">
        <v>86</v>
      </c>
      <c r="AZ2173" t="s">
        <v>86</v>
      </c>
      <c r="BA2173" t="s">
        <v>86</v>
      </c>
      <c r="BB2173" t="s">
        <v>86</v>
      </c>
      <c r="BC2173" t="s">
        <v>86</v>
      </c>
      <c r="BD2173" t="s">
        <v>86</v>
      </c>
      <c r="BE2173" t="s">
        <v>86</v>
      </c>
    </row>
    <row r="2174" spans="1:57" x14ac:dyDescent="0.45">
      <c r="A2174" t="s">
        <v>4630</v>
      </c>
      <c r="B2174" t="s">
        <v>77</v>
      </c>
      <c r="C2174" t="s">
        <v>4620</v>
      </c>
      <c r="D2174" t="s">
        <v>79</v>
      </c>
      <c r="E2174" s="2" t="str">
        <f t="shared" si="53"/>
        <v>FX220310722</v>
      </c>
      <c r="F2174" t="s">
        <v>80</v>
      </c>
      <c r="G2174" t="s">
        <v>80</v>
      </c>
      <c r="H2174" t="s">
        <v>81</v>
      </c>
      <c r="I2174" t="s">
        <v>4631</v>
      </c>
      <c r="J2174">
        <v>28</v>
      </c>
      <c r="K2174" t="s">
        <v>83</v>
      </c>
      <c r="L2174" t="s">
        <v>84</v>
      </c>
      <c r="M2174" t="s">
        <v>85</v>
      </c>
      <c r="N2174">
        <v>2</v>
      </c>
      <c r="O2174" s="1">
        <v>44648.433194444442</v>
      </c>
      <c r="P2174" s="1">
        <v>44648.515127314815</v>
      </c>
      <c r="Q2174">
        <v>6741</v>
      </c>
      <c r="R2174">
        <v>338</v>
      </c>
      <c r="S2174" t="b">
        <v>0</v>
      </c>
      <c r="T2174" t="s">
        <v>86</v>
      </c>
      <c r="U2174" t="b">
        <v>0</v>
      </c>
      <c r="V2174" t="s">
        <v>1986</v>
      </c>
      <c r="W2174" s="1">
        <v>44648.467916666668</v>
      </c>
      <c r="X2174">
        <v>160</v>
      </c>
      <c r="Y2174">
        <v>21</v>
      </c>
      <c r="Z2174">
        <v>0</v>
      </c>
      <c r="AA2174">
        <v>21</v>
      </c>
      <c r="AB2174">
        <v>0</v>
      </c>
      <c r="AC2174">
        <v>0</v>
      </c>
      <c r="AD2174">
        <v>7</v>
      </c>
      <c r="AE2174">
        <v>0</v>
      </c>
      <c r="AF2174">
        <v>0</v>
      </c>
      <c r="AG2174">
        <v>0</v>
      </c>
      <c r="AH2174" t="s">
        <v>139</v>
      </c>
      <c r="AI2174" s="1">
        <v>44648.515127314815</v>
      </c>
      <c r="AJ2174">
        <v>178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7</v>
      </c>
      <c r="AQ2174">
        <v>0</v>
      </c>
      <c r="AR2174">
        <v>0</v>
      </c>
      <c r="AS2174">
        <v>0</v>
      </c>
      <c r="AT2174" t="s">
        <v>86</v>
      </c>
      <c r="AU2174" t="s">
        <v>86</v>
      </c>
      <c r="AV2174" t="s">
        <v>86</v>
      </c>
      <c r="AW2174" t="s">
        <v>86</v>
      </c>
      <c r="AX2174" t="s">
        <v>86</v>
      </c>
      <c r="AY2174" t="s">
        <v>86</v>
      </c>
      <c r="AZ2174" t="s">
        <v>86</v>
      </c>
      <c r="BA2174" t="s">
        <v>86</v>
      </c>
      <c r="BB2174" t="s">
        <v>86</v>
      </c>
      <c r="BC2174" t="s">
        <v>86</v>
      </c>
      <c r="BD2174" t="s">
        <v>86</v>
      </c>
      <c r="BE2174" t="s">
        <v>86</v>
      </c>
    </row>
    <row r="2175" spans="1:57" x14ac:dyDescent="0.45">
      <c r="A2175" t="s">
        <v>4632</v>
      </c>
      <c r="B2175" t="s">
        <v>77</v>
      </c>
      <c r="C2175" t="s">
        <v>4620</v>
      </c>
      <c r="D2175" t="s">
        <v>79</v>
      </c>
      <c r="E2175" s="2" t="str">
        <f t="shared" si="53"/>
        <v>FX220310722</v>
      </c>
      <c r="F2175" t="s">
        <v>80</v>
      </c>
      <c r="G2175" t="s">
        <v>80</v>
      </c>
      <c r="H2175" t="s">
        <v>81</v>
      </c>
      <c r="I2175" t="s">
        <v>4633</v>
      </c>
      <c r="J2175">
        <v>28</v>
      </c>
      <c r="K2175" t="s">
        <v>83</v>
      </c>
      <c r="L2175" t="s">
        <v>84</v>
      </c>
      <c r="M2175" t="s">
        <v>85</v>
      </c>
      <c r="N2175">
        <v>2</v>
      </c>
      <c r="O2175" s="1">
        <v>44648.433495370373</v>
      </c>
      <c r="P2175" s="1">
        <v>44648.517210648148</v>
      </c>
      <c r="Q2175">
        <v>6907</v>
      </c>
      <c r="R2175">
        <v>326</v>
      </c>
      <c r="S2175" t="b">
        <v>0</v>
      </c>
      <c r="T2175" t="s">
        <v>86</v>
      </c>
      <c r="U2175" t="b">
        <v>0</v>
      </c>
      <c r="V2175" t="s">
        <v>2996</v>
      </c>
      <c r="W2175" s="1">
        <v>44648.469340277778</v>
      </c>
      <c r="X2175">
        <v>146</v>
      </c>
      <c r="Y2175">
        <v>21</v>
      </c>
      <c r="Z2175">
        <v>0</v>
      </c>
      <c r="AA2175">
        <v>21</v>
      </c>
      <c r="AB2175">
        <v>0</v>
      </c>
      <c r="AC2175">
        <v>1</v>
      </c>
      <c r="AD2175">
        <v>7</v>
      </c>
      <c r="AE2175">
        <v>0</v>
      </c>
      <c r="AF2175">
        <v>0</v>
      </c>
      <c r="AG2175">
        <v>0</v>
      </c>
      <c r="AH2175" t="s">
        <v>106</v>
      </c>
      <c r="AI2175" s="1">
        <v>44648.517210648148</v>
      </c>
      <c r="AJ2175">
        <v>180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7</v>
      </c>
      <c r="AQ2175">
        <v>0</v>
      </c>
      <c r="AR2175">
        <v>0</v>
      </c>
      <c r="AS2175">
        <v>0</v>
      </c>
      <c r="AT2175" t="s">
        <v>86</v>
      </c>
      <c r="AU2175" t="s">
        <v>86</v>
      </c>
      <c r="AV2175" t="s">
        <v>86</v>
      </c>
      <c r="AW2175" t="s">
        <v>86</v>
      </c>
      <c r="AX2175" t="s">
        <v>86</v>
      </c>
      <c r="AY2175" t="s">
        <v>86</v>
      </c>
      <c r="AZ2175" t="s">
        <v>86</v>
      </c>
      <c r="BA2175" t="s">
        <v>86</v>
      </c>
      <c r="BB2175" t="s">
        <v>86</v>
      </c>
      <c r="BC2175" t="s">
        <v>86</v>
      </c>
      <c r="BD2175" t="s">
        <v>86</v>
      </c>
      <c r="BE2175" t="s">
        <v>86</v>
      </c>
    </row>
    <row r="2176" spans="1:57" x14ac:dyDescent="0.45">
      <c r="A2176" t="s">
        <v>4634</v>
      </c>
      <c r="B2176" t="s">
        <v>77</v>
      </c>
      <c r="C2176" t="s">
        <v>4617</v>
      </c>
      <c r="D2176" t="s">
        <v>79</v>
      </c>
      <c r="E2176" s="2" t="str">
        <f>HYPERLINK("capsilon://?command=openfolder&amp;siteaddress=FAM.docvelocity-na8.net&amp;folderid=FXD419F824-A54C-EFE8-1342-796F4C1F4C85","FX220311211")</f>
        <v>FX220311211</v>
      </c>
      <c r="F2176" t="s">
        <v>80</v>
      </c>
      <c r="G2176" t="s">
        <v>80</v>
      </c>
      <c r="H2176" t="s">
        <v>81</v>
      </c>
      <c r="I2176" t="s">
        <v>4618</v>
      </c>
      <c r="J2176">
        <v>228</v>
      </c>
      <c r="K2176" t="s">
        <v>83</v>
      </c>
      <c r="L2176" t="s">
        <v>84</v>
      </c>
      <c r="M2176" t="s">
        <v>85</v>
      </c>
      <c r="N2176">
        <v>2</v>
      </c>
      <c r="O2176" s="1">
        <v>44648.439918981479</v>
      </c>
      <c r="P2176" s="1">
        <v>44648.516817129632</v>
      </c>
      <c r="Q2176">
        <v>2854</v>
      </c>
      <c r="R2176">
        <v>3790</v>
      </c>
      <c r="S2176" t="b">
        <v>0</v>
      </c>
      <c r="T2176" t="s">
        <v>86</v>
      </c>
      <c r="U2176" t="b">
        <v>1</v>
      </c>
      <c r="V2176" t="s">
        <v>2993</v>
      </c>
      <c r="W2176" s="1">
        <v>44648.473923611113</v>
      </c>
      <c r="X2176">
        <v>1918</v>
      </c>
      <c r="Y2176">
        <v>229</v>
      </c>
      <c r="Z2176">
        <v>0</v>
      </c>
      <c r="AA2176">
        <v>229</v>
      </c>
      <c r="AB2176">
        <v>0</v>
      </c>
      <c r="AC2176">
        <v>125</v>
      </c>
      <c r="AD2176">
        <v>-1</v>
      </c>
      <c r="AE2176">
        <v>0</v>
      </c>
      <c r="AF2176">
        <v>0</v>
      </c>
      <c r="AG2176">
        <v>0</v>
      </c>
      <c r="AH2176" t="s">
        <v>207</v>
      </c>
      <c r="AI2176" s="1">
        <v>44648.516817129632</v>
      </c>
      <c r="AJ2176">
        <v>1872</v>
      </c>
      <c r="AK2176">
        <v>8</v>
      </c>
      <c r="AL2176">
        <v>0</v>
      </c>
      <c r="AM2176">
        <v>8</v>
      </c>
      <c r="AN2176">
        <v>0</v>
      </c>
      <c r="AO2176">
        <v>8</v>
      </c>
      <c r="AP2176">
        <v>-9</v>
      </c>
      <c r="AQ2176">
        <v>0</v>
      </c>
      <c r="AR2176">
        <v>0</v>
      </c>
      <c r="AS2176">
        <v>0</v>
      </c>
      <c r="AT2176" t="s">
        <v>86</v>
      </c>
      <c r="AU2176" t="s">
        <v>86</v>
      </c>
      <c r="AV2176" t="s">
        <v>86</v>
      </c>
      <c r="AW2176" t="s">
        <v>86</v>
      </c>
      <c r="AX2176" t="s">
        <v>86</v>
      </c>
      <c r="AY2176" t="s">
        <v>86</v>
      </c>
      <c r="AZ2176" t="s">
        <v>86</v>
      </c>
      <c r="BA2176" t="s">
        <v>86</v>
      </c>
      <c r="BB2176" t="s">
        <v>86</v>
      </c>
      <c r="BC2176" t="s">
        <v>86</v>
      </c>
      <c r="BD2176" t="s">
        <v>86</v>
      </c>
      <c r="BE2176" t="s">
        <v>86</v>
      </c>
    </row>
    <row r="2177" spans="1:57" x14ac:dyDescent="0.45">
      <c r="A2177" t="s">
        <v>4635</v>
      </c>
      <c r="B2177" t="s">
        <v>77</v>
      </c>
      <c r="C2177" t="s">
        <v>4419</v>
      </c>
      <c r="D2177" t="s">
        <v>79</v>
      </c>
      <c r="E2177" s="2" t="str">
        <f>HYPERLINK("capsilon://?command=openfolder&amp;siteaddress=FAM.docvelocity-na8.net&amp;folderid=FXBCA81FA8-8496-2771-A6E1-E5218A511D1B","FX22038597")</f>
        <v>FX22038597</v>
      </c>
      <c r="F2177" t="s">
        <v>80</v>
      </c>
      <c r="G2177" t="s">
        <v>80</v>
      </c>
      <c r="H2177" t="s">
        <v>81</v>
      </c>
      <c r="I2177" t="s">
        <v>4636</v>
      </c>
      <c r="J2177">
        <v>38</v>
      </c>
      <c r="K2177" t="s">
        <v>83</v>
      </c>
      <c r="L2177" t="s">
        <v>84</v>
      </c>
      <c r="M2177" t="s">
        <v>85</v>
      </c>
      <c r="N2177">
        <v>2</v>
      </c>
      <c r="O2177" s="1">
        <v>44648.441388888888</v>
      </c>
      <c r="P2177" s="1">
        <v>44648.517812500002</v>
      </c>
      <c r="Q2177">
        <v>6093</v>
      </c>
      <c r="R2177">
        <v>510</v>
      </c>
      <c r="S2177" t="b">
        <v>0</v>
      </c>
      <c r="T2177" t="s">
        <v>86</v>
      </c>
      <c r="U2177" t="b">
        <v>0</v>
      </c>
      <c r="V2177" t="s">
        <v>2108</v>
      </c>
      <c r="W2177" s="1">
        <v>44648.477384259262</v>
      </c>
      <c r="X2177">
        <v>259</v>
      </c>
      <c r="Y2177">
        <v>33</v>
      </c>
      <c r="Z2177">
        <v>0</v>
      </c>
      <c r="AA2177">
        <v>33</v>
      </c>
      <c r="AB2177">
        <v>0</v>
      </c>
      <c r="AC2177">
        <v>1</v>
      </c>
      <c r="AD2177">
        <v>5</v>
      </c>
      <c r="AE2177">
        <v>0</v>
      </c>
      <c r="AF2177">
        <v>0</v>
      </c>
      <c r="AG2177">
        <v>0</v>
      </c>
      <c r="AH2177" t="s">
        <v>139</v>
      </c>
      <c r="AI2177" s="1">
        <v>44648.517812500002</v>
      </c>
      <c r="AJ2177">
        <v>230</v>
      </c>
      <c r="AK2177">
        <v>1</v>
      </c>
      <c r="AL2177">
        <v>0</v>
      </c>
      <c r="AM2177">
        <v>1</v>
      </c>
      <c r="AN2177">
        <v>0</v>
      </c>
      <c r="AO2177">
        <v>1</v>
      </c>
      <c r="AP2177">
        <v>4</v>
      </c>
      <c r="AQ2177">
        <v>0</v>
      </c>
      <c r="AR2177">
        <v>0</v>
      </c>
      <c r="AS2177">
        <v>0</v>
      </c>
      <c r="AT2177" t="s">
        <v>86</v>
      </c>
      <c r="AU2177" t="s">
        <v>86</v>
      </c>
      <c r="AV2177" t="s">
        <v>86</v>
      </c>
      <c r="AW2177" t="s">
        <v>86</v>
      </c>
      <c r="AX2177" t="s">
        <v>86</v>
      </c>
      <c r="AY2177" t="s">
        <v>86</v>
      </c>
      <c r="AZ2177" t="s">
        <v>86</v>
      </c>
      <c r="BA2177" t="s">
        <v>86</v>
      </c>
      <c r="BB2177" t="s">
        <v>86</v>
      </c>
      <c r="BC2177" t="s">
        <v>86</v>
      </c>
      <c r="BD2177" t="s">
        <v>86</v>
      </c>
      <c r="BE2177" t="s">
        <v>86</v>
      </c>
    </row>
    <row r="2178" spans="1:57" x14ac:dyDescent="0.45">
      <c r="A2178" t="s">
        <v>4637</v>
      </c>
      <c r="B2178" t="s">
        <v>77</v>
      </c>
      <c r="C2178" t="s">
        <v>4595</v>
      </c>
      <c r="D2178" t="s">
        <v>79</v>
      </c>
      <c r="E2178" s="2" t="str">
        <f>HYPERLINK("capsilon://?command=openfolder&amp;siteaddress=FAM.docvelocity-na8.net&amp;folderid=FX33078F8D-EF9F-F949-6ACA-6526BD6B8A5C","FX22019467")</f>
        <v>FX22019467</v>
      </c>
      <c r="F2178" t="s">
        <v>80</v>
      </c>
      <c r="G2178" t="s">
        <v>80</v>
      </c>
      <c r="H2178" t="s">
        <v>81</v>
      </c>
      <c r="I2178" t="s">
        <v>4638</v>
      </c>
      <c r="J2178">
        <v>0</v>
      </c>
      <c r="K2178" t="s">
        <v>83</v>
      </c>
      <c r="L2178" t="s">
        <v>84</v>
      </c>
      <c r="M2178" t="s">
        <v>85</v>
      </c>
      <c r="N2178">
        <v>2</v>
      </c>
      <c r="O2178" s="1">
        <v>44622.713553240741</v>
      </c>
      <c r="P2178" s="1">
        <v>44623.295729166668</v>
      </c>
      <c r="Q2178">
        <v>49912</v>
      </c>
      <c r="R2178">
        <v>388</v>
      </c>
      <c r="S2178" t="b">
        <v>0</v>
      </c>
      <c r="T2178" t="s">
        <v>86</v>
      </c>
      <c r="U2178" t="b">
        <v>0</v>
      </c>
      <c r="V2178" t="s">
        <v>202</v>
      </c>
      <c r="W2178" s="1">
        <v>44622.736111111109</v>
      </c>
      <c r="X2178">
        <v>284</v>
      </c>
      <c r="Y2178">
        <v>37</v>
      </c>
      <c r="Z2178">
        <v>0</v>
      </c>
      <c r="AA2178">
        <v>37</v>
      </c>
      <c r="AB2178">
        <v>0</v>
      </c>
      <c r="AC2178">
        <v>23</v>
      </c>
      <c r="AD2178">
        <v>-37</v>
      </c>
      <c r="AE2178">
        <v>0</v>
      </c>
      <c r="AF2178">
        <v>0</v>
      </c>
      <c r="AG2178">
        <v>0</v>
      </c>
      <c r="AH2178" t="s">
        <v>257</v>
      </c>
      <c r="AI2178" s="1">
        <v>44623.295729166668</v>
      </c>
      <c r="AJ2178">
        <v>104</v>
      </c>
      <c r="AK2178">
        <v>1</v>
      </c>
      <c r="AL2178">
        <v>0</v>
      </c>
      <c r="AM2178">
        <v>1</v>
      </c>
      <c r="AN2178">
        <v>0</v>
      </c>
      <c r="AO2178">
        <v>0</v>
      </c>
      <c r="AP2178">
        <v>-38</v>
      </c>
      <c r="AQ2178">
        <v>0</v>
      </c>
      <c r="AR2178">
        <v>0</v>
      </c>
      <c r="AS2178">
        <v>0</v>
      </c>
      <c r="AT2178" t="s">
        <v>86</v>
      </c>
      <c r="AU2178" t="s">
        <v>86</v>
      </c>
      <c r="AV2178" t="s">
        <v>86</v>
      </c>
      <c r="AW2178" t="s">
        <v>86</v>
      </c>
      <c r="AX2178" t="s">
        <v>86</v>
      </c>
      <c r="AY2178" t="s">
        <v>86</v>
      </c>
      <c r="AZ2178" t="s">
        <v>86</v>
      </c>
      <c r="BA2178" t="s">
        <v>86</v>
      </c>
      <c r="BB2178" t="s">
        <v>86</v>
      </c>
      <c r="BC2178" t="s">
        <v>86</v>
      </c>
      <c r="BD2178" t="s">
        <v>86</v>
      </c>
      <c r="BE2178" t="s">
        <v>86</v>
      </c>
    </row>
    <row r="2179" spans="1:57" x14ac:dyDescent="0.45">
      <c r="A2179" t="s">
        <v>4639</v>
      </c>
      <c r="B2179" t="s">
        <v>77</v>
      </c>
      <c r="C2179" t="s">
        <v>4595</v>
      </c>
      <c r="D2179" t="s">
        <v>79</v>
      </c>
      <c r="E2179" s="2" t="str">
        <f>HYPERLINK("capsilon://?command=openfolder&amp;siteaddress=FAM.docvelocity-na8.net&amp;folderid=FX33078F8D-EF9F-F949-6ACA-6526BD6B8A5C","FX22019467")</f>
        <v>FX22019467</v>
      </c>
      <c r="F2179" t="s">
        <v>80</v>
      </c>
      <c r="G2179" t="s">
        <v>80</v>
      </c>
      <c r="H2179" t="s">
        <v>81</v>
      </c>
      <c r="I2179" t="s">
        <v>4640</v>
      </c>
      <c r="J2179">
        <v>0</v>
      </c>
      <c r="K2179" t="s">
        <v>83</v>
      </c>
      <c r="L2179" t="s">
        <v>84</v>
      </c>
      <c r="M2179" t="s">
        <v>85</v>
      </c>
      <c r="N2179">
        <v>2</v>
      </c>
      <c r="O2179" s="1">
        <v>44622.713969907411</v>
      </c>
      <c r="P2179" s="1">
        <v>44623.309259259258</v>
      </c>
      <c r="Q2179">
        <v>48898</v>
      </c>
      <c r="R2179">
        <v>2535</v>
      </c>
      <c r="S2179" t="b">
        <v>0</v>
      </c>
      <c r="T2179" t="s">
        <v>86</v>
      </c>
      <c r="U2179" t="b">
        <v>0</v>
      </c>
      <c r="V2179" t="s">
        <v>94</v>
      </c>
      <c r="W2179" s="1">
        <v>44622.756342592591</v>
      </c>
      <c r="X2179">
        <v>1492</v>
      </c>
      <c r="Y2179">
        <v>107</v>
      </c>
      <c r="Z2179">
        <v>0</v>
      </c>
      <c r="AA2179">
        <v>107</v>
      </c>
      <c r="AB2179">
        <v>0</v>
      </c>
      <c r="AC2179">
        <v>83</v>
      </c>
      <c r="AD2179">
        <v>-107</v>
      </c>
      <c r="AE2179">
        <v>0</v>
      </c>
      <c r="AF2179">
        <v>0</v>
      </c>
      <c r="AG2179">
        <v>0</v>
      </c>
      <c r="AH2179" t="s">
        <v>284</v>
      </c>
      <c r="AI2179" s="1">
        <v>44623.309259259258</v>
      </c>
      <c r="AJ2179">
        <v>923</v>
      </c>
      <c r="AK2179">
        <v>1</v>
      </c>
      <c r="AL2179">
        <v>0</v>
      </c>
      <c r="AM2179">
        <v>1</v>
      </c>
      <c r="AN2179">
        <v>0</v>
      </c>
      <c r="AO2179">
        <v>1</v>
      </c>
      <c r="AP2179">
        <v>-108</v>
      </c>
      <c r="AQ2179">
        <v>0</v>
      </c>
      <c r="AR2179">
        <v>0</v>
      </c>
      <c r="AS2179">
        <v>0</v>
      </c>
      <c r="AT2179" t="s">
        <v>86</v>
      </c>
      <c r="AU2179" t="s">
        <v>86</v>
      </c>
      <c r="AV2179" t="s">
        <v>86</v>
      </c>
      <c r="AW2179" t="s">
        <v>86</v>
      </c>
      <c r="AX2179" t="s">
        <v>86</v>
      </c>
      <c r="AY2179" t="s">
        <v>86</v>
      </c>
      <c r="AZ2179" t="s">
        <v>86</v>
      </c>
      <c r="BA2179" t="s">
        <v>86</v>
      </c>
      <c r="BB2179" t="s">
        <v>86</v>
      </c>
      <c r="BC2179" t="s">
        <v>86</v>
      </c>
      <c r="BD2179" t="s">
        <v>86</v>
      </c>
      <c r="BE2179" t="s">
        <v>86</v>
      </c>
    </row>
    <row r="2180" spans="1:57" x14ac:dyDescent="0.45">
      <c r="A2180" t="s">
        <v>4641</v>
      </c>
      <c r="B2180" t="s">
        <v>77</v>
      </c>
      <c r="C2180" t="s">
        <v>4595</v>
      </c>
      <c r="D2180" t="s">
        <v>79</v>
      </c>
      <c r="E2180" s="2" t="str">
        <f>HYPERLINK("capsilon://?command=openfolder&amp;siteaddress=FAM.docvelocity-na8.net&amp;folderid=FX33078F8D-EF9F-F949-6ACA-6526BD6B8A5C","FX22019467")</f>
        <v>FX22019467</v>
      </c>
      <c r="F2180" t="s">
        <v>80</v>
      </c>
      <c r="G2180" t="s">
        <v>80</v>
      </c>
      <c r="H2180" t="s">
        <v>81</v>
      </c>
      <c r="I2180" t="s">
        <v>4642</v>
      </c>
      <c r="J2180">
        <v>0</v>
      </c>
      <c r="K2180" t="s">
        <v>83</v>
      </c>
      <c r="L2180" t="s">
        <v>84</v>
      </c>
      <c r="M2180" t="s">
        <v>85</v>
      </c>
      <c r="N2180">
        <v>2</v>
      </c>
      <c r="O2180" s="1">
        <v>44622.714062500003</v>
      </c>
      <c r="P2180" s="1">
        <v>44623.298576388886</v>
      </c>
      <c r="Q2180">
        <v>49961</v>
      </c>
      <c r="R2180">
        <v>541</v>
      </c>
      <c r="S2180" t="b">
        <v>0</v>
      </c>
      <c r="T2180" t="s">
        <v>86</v>
      </c>
      <c r="U2180" t="b">
        <v>0</v>
      </c>
      <c r="V2180" t="s">
        <v>105</v>
      </c>
      <c r="W2180" s="1">
        <v>44622.742638888885</v>
      </c>
      <c r="X2180">
        <v>298</v>
      </c>
      <c r="Y2180">
        <v>21</v>
      </c>
      <c r="Z2180">
        <v>0</v>
      </c>
      <c r="AA2180">
        <v>21</v>
      </c>
      <c r="AB2180">
        <v>0</v>
      </c>
      <c r="AC2180">
        <v>10</v>
      </c>
      <c r="AD2180">
        <v>-21</v>
      </c>
      <c r="AE2180">
        <v>0</v>
      </c>
      <c r="AF2180">
        <v>0</v>
      </c>
      <c r="AG2180">
        <v>0</v>
      </c>
      <c r="AH2180" t="s">
        <v>284</v>
      </c>
      <c r="AI2180" s="1">
        <v>44623.298576388886</v>
      </c>
      <c r="AJ2180">
        <v>232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-21</v>
      </c>
      <c r="AQ2180">
        <v>0</v>
      </c>
      <c r="AR2180">
        <v>0</v>
      </c>
      <c r="AS2180">
        <v>0</v>
      </c>
      <c r="AT2180" t="s">
        <v>86</v>
      </c>
      <c r="AU2180" t="s">
        <v>86</v>
      </c>
      <c r="AV2180" t="s">
        <v>86</v>
      </c>
      <c r="AW2180" t="s">
        <v>86</v>
      </c>
      <c r="AX2180" t="s">
        <v>86</v>
      </c>
      <c r="AY2180" t="s">
        <v>86</v>
      </c>
      <c r="AZ2180" t="s">
        <v>86</v>
      </c>
      <c r="BA2180" t="s">
        <v>86</v>
      </c>
      <c r="BB2180" t="s">
        <v>86</v>
      </c>
      <c r="BC2180" t="s">
        <v>86</v>
      </c>
      <c r="BD2180" t="s">
        <v>86</v>
      </c>
      <c r="BE2180" t="s">
        <v>86</v>
      </c>
    </row>
    <row r="2181" spans="1:57" x14ac:dyDescent="0.45">
      <c r="A2181" t="s">
        <v>4643</v>
      </c>
      <c r="B2181" t="s">
        <v>77</v>
      </c>
      <c r="C2181" t="s">
        <v>4644</v>
      </c>
      <c r="D2181" t="s">
        <v>79</v>
      </c>
      <c r="E2181" s="2" t="str">
        <f>HYPERLINK("capsilon://?command=openfolder&amp;siteaddress=FAM.docvelocity-na8.net&amp;folderid=FX79127FF4-76C9-F478-FBB4-8BCFEB7A9ED9","FX220311582")</f>
        <v>FX220311582</v>
      </c>
      <c r="F2181" t="s">
        <v>80</v>
      </c>
      <c r="G2181" t="s">
        <v>80</v>
      </c>
      <c r="H2181" t="s">
        <v>81</v>
      </c>
      <c r="I2181" t="s">
        <v>4645</v>
      </c>
      <c r="J2181">
        <v>48</v>
      </c>
      <c r="K2181" t="s">
        <v>83</v>
      </c>
      <c r="L2181" t="s">
        <v>84</v>
      </c>
      <c r="M2181" t="s">
        <v>85</v>
      </c>
      <c r="N2181">
        <v>2</v>
      </c>
      <c r="O2181" s="1">
        <v>44648.470856481479</v>
      </c>
      <c r="P2181" s="1">
        <v>44648.518969907411</v>
      </c>
      <c r="Q2181">
        <v>3067</v>
      </c>
      <c r="R2181">
        <v>1090</v>
      </c>
      <c r="S2181" t="b">
        <v>0</v>
      </c>
      <c r="T2181" t="s">
        <v>86</v>
      </c>
      <c r="U2181" t="b">
        <v>0</v>
      </c>
      <c r="V2181" t="s">
        <v>2108</v>
      </c>
      <c r="W2181" s="1">
        <v>44648.487870370373</v>
      </c>
      <c r="X2181">
        <v>905</v>
      </c>
      <c r="Y2181">
        <v>43</v>
      </c>
      <c r="Z2181">
        <v>0</v>
      </c>
      <c r="AA2181">
        <v>43</v>
      </c>
      <c r="AB2181">
        <v>0</v>
      </c>
      <c r="AC2181">
        <v>7</v>
      </c>
      <c r="AD2181">
        <v>5</v>
      </c>
      <c r="AE2181">
        <v>0</v>
      </c>
      <c r="AF2181">
        <v>0</v>
      </c>
      <c r="AG2181">
        <v>0</v>
      </c>
      <c r="AH2181" t="s">
        <v>207</v>
      </c>
      <c r="AI2181" s="1">
        <v>44648.518969907411</v>
      </c>
      <c r="AJ2181">
        <v>185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5</v>
      </c>
      <c r="AQ2181">
        <v>0</v>
      </c>
      <c r="AR2181">
        <v>0</v>
      </c>
      <c r="AS2181">
        <v>0</v>
      </c>
      <c r="AT2181" t="s">
        <v>86</v>
      </c>
      <c r="AU2181" t="s">
        <v>86</v>
      </c>
      <c r="AV2181" t="s">
        <v>86</v>
      </c>
      <c r="AW2181" t="s">
        <v>86</v>
      </c>
      <c r="AX2181" t="s">
        <v>86</v>
      </c>
      <c r="AY2181" t="s">
        <v>86</v>
      </c>
      <c r="AZ2181" t="s">
        <v>86</v>
      </c>
      <c r="BA2181" t="s">
        <v>86</v>
      </c>
      <c r="BB2181" t="s">
        <v>86</v>
      </c>
      <c r="BC2181" t="s">
        <v>86</v>
      </c>
      <c r="BD2181" t="s">
        <v>86</v>
      </c>
      <c r="BE2181" t="s">
        <v>86</v>
      </c>
    </row>
    <row r="2182" spans="1:57" x14ac:dyDescent="0.45">
      <c r="A2182" t="s">
        <v>4646</v>
      </c>
      <c r="B2182" t="s">
        <v>77</v>
      </c>
      <c r="C2182" t="s">
        <v>4644</v>
      </c>
      <c r="D2182" t="s">
        <v>79</v>
      </c>
      <c r="E2182" s="2" t="str">
        <f>HYPERLINK("capsilon://?command=openfolder&amp;siteaddress=FAM.docvelocity-na8.net&amp;folderid=FX79127FF4-76C9-F478-FBB4-8BCFEB7A9ED9","FX220311582")</f>
        <v>FX220311582</v>
      </c>
      <c r="F2182" t="s">
        <v>80</v>
      </c>
      <c r="G2182" t="s">
        <v>80</v>
      </c>
      <c r="H2182" t="s">
        <v>81</v>
      </c>
      <c r="I2182" t="s">
        <v>4647</v>
      </c>
      <c r="J2182">
        <v>48</v>
      </c>
      <c r="K2182" t="s">
        <v>83</v>
      </c>
      <c r="L2182" t="s">
        <v>84</v>
      </c>
      <c r="M2182" t="s">
        <v>85</v>
      </c>
      <c r="N2182">
        <v>2</v>
      </c>
      <c r="O2182" s="1">
        <v>44648.471064814818</v>
      </c>
      <c r="P2182" s="1">
        <v>44648.521099537036</v>
      </c>
      <c r="Q2182">
        <v>3548</v>
      </c>
      <c r="R2182">
        <v>775</v>
      </c>
      <c r="S2182" t="b">
        <v>0</v>
      </c>
      <c r="T2182" t="s">
        <v>86</v>
      </c>
      <c r="U2182" t="b">
        <v>0</v>
      </c>
      <c r="V2182" t="s">
        <v>1797</v>
      </c>
      <c r="W2182" s="1">
        <v>44648.484178240738</v>
      </c>
      <c r="X2182">
        <v>565</v>
      </c>
      <c r="Y2182">
        <v>43</v>
      </c>
      <c r="Z2182">
        <v>0</v>
      </c>
      <c r="AA2182">
        <v>43</v>
      </c>
      <c r="AB2182">
        <v>0</v>
      </c>
      <c r="AC2182">
        <v>19</v>
      </c>
      <c r="AD2182">
        <v>5</v>
      </c>
      <c r="AE2182">
        <v>0</v>
      </c>
      <c r="AF2182">
        <v>0</v>
      </c>
      <c r="AG2182">
        <v>0</v>
      </c>
      <c r="AH2182" t="s">
        <v>207</v>
      </c>
      <c r="AI2182" s="1">
        <v>44648.521099537036</v>
      </c>
      <c r="AJ2182">
        <v>183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5</v>
      </c>
      <c r="AQ2182">
        <v>0</v>
      </c>
      <c r="AR2182">
        <v>0</v>
      </c>
      <c r="AS2182">
        <v>0</v>
      </c>
      <c r="AT2182" t="s">
        <v>86</v>
      </c>
      <c r="AU2182" t="s">
        <v>86</v>
      </c>
      <c r="AV2182" t="s">
        <v>86</v>
      </c>
      <c r="AW2182" t="s">
        <v>86</v>
      </c>
      <c r="AX2182" t="s">
        <v>86</v>
      </c>
      <c r="AY2182" t="s">
        <v>86</v>
      </c>
      <c r="AZ2182" t="s">
        <v>86</v>
      </c>
      <c r="BA2182" t="s">
        <v>86</v>
      </c>
      <c r="BB2182" t="s">
        <v>86</v>
      </c>
      <c r="BC2182" t="s">
        <v>86</v>
      </c>
      <c r="BD2182" t="s">
        <v>86</v>
      </c>
      <c r="BE2182" t="s">
        <v>86</v>
      </c>
    </row>
    <row r="2183" spans="1:57" x14ac:dyDescent="0.45">
      <c r="A2183" t="s">
        <v>4648</v>
      </c>
      <c r="B2183" t="s">
        <v>77</v>
      </c>
      <c r="C2183" t="s">
        <v>96</v>
      </c>
      <c r="D2183" t="s">
        <v>79</v>
      </c>
      <c r="E2183" s="2" t="str">
        <f>HYPERLINK("capsilon://?command=openfolder&amp;siteaddress=FAM.docvelocity-na8.net&amp;folderid=FX061501A9-47F9-C46D-4BCA-B38A8E273BBE","FX220211456")</f>
        <v>FX220211456</v>
      </c>
      <c r="F2183" t="s">
        <v>80</v>
      </c>
      <c r="G2183" t="s">
        <v>80</v>
      </c>
      <c r="H2183" t="s">
        <v>81</v>
      </c>
      <c r="I2183" t="s">
        <v>4649</v>
      </c>
      <c r="J2183">
        <v>0</v>
      </c>
      <c r="K2183" t="s">
        <v>83</v>
      </c>
      <c r="L2183" t="s">
        <v>84</v>
      </c>
      <c r="M2183" t="s">
        <v>85</v>
      </c>
      <c r="N2183">
        <v>2</v>
      </c>
      <c r="O2183" s="1">
        <v>44648.474027777775</v>
      </c>
      <c r="P2183" s="1">
        <v>44648.518078703702</v>
      </c>
      <c r="Q2183">
        <v>3668</v>
      </c>
      <c r="R2183">
        <v>138</v>
      </c>
      <c r="S2183" t="b">
        <v>0</v>
      </c>
      <c r="T2183" t="s">
        <v>86</v>
      </c>
      <c r="U2183" t="b">
        <v>0</v>
      </c>
      <c r="V2183" t="s">
        <v>1895</v>
      </c>
      <c r="W2183" s="1">
        <v>44648.484814814816</v>
      </c>
      <c r="X2183">
        <v>91</v>
      </c>
      <c r="Y2183">
        <v>0</v>
      </c>
      <c r="Z2183">
        <v>0</v>
      </c>
      <c r="AA2183">
        <v>0</v>
      </c>
      <c r="AB2183">
        <v>37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 t="s">
        <v>106</v>
      </c>
      <c r="AI2183" s="1">
        <v>44648.518078703702</v>
      </c>
      <c r="AJ2183">
        <v>19</v>
      </c>
      <c r="AK2183">
        <v>0</v>
      </c>
      <c r="AL2183">
        <v>0</v>
      </c>
      <c r="AM2183">
        <v>0</v>
      </c>
      <c r="AN2183">
        <v>37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 t="s">
        <v>86</v>
      </c>
      <c r="AU2183" t="s">
        <v>86</v>
      </c>
      <c r="AV2183" t="s">
        <v>86</v>
      </c>
      <c r="AW2183" t="s">
        <v>86</v>
      </c>
      <c r="AX2183" t="s">
        <v>86</v>
      </c>
      <c r="AY2183" t="s">
        <v>86</v>
      </c>
      <c r="AZ2183" t="s">
        <v>86</v>
      </c>
      <c r="BA2183" t="s">
        <v>86</v>
      </c>
      <c r="BB2183" t="s">
        <v>86</v>
      </c>
      <c r="BC2183" t="s">
        <v>86</v>
      </c>
      <c r="BD2183" t="s">
        <v>86</v>
      </c>
      <c r="BE2183" t="s">
        <v>86</v>
      </c>
    </row>
    <row r="2184" spans="1:57" x14ac:dyDescent="0.45">
      <c r="A2184" t="s">
        <v>4650</v>
      </c>
      <c r="B2184" t="s">
        <v>77</v>
      </c>
      <c r="C2184" t="s">
        <v>4651</v>
      </c>
      <c r="D2184" t="s">
        <v>79</v>
      </c>
      <c r="E2184" s="2" t="str">
        <f>HYPERLINK("capsilon://?command=openfolder&amp;siteaddress=FAM.docvelocity-na8.net&amp;folderid=FX03F6DD40-9A7F-0463-227E-98D8E4FB9EEF","FX220311162")</f>
        <v>FX220311162</v>
      </c>
      <c r="F2184" t="s">
        <v>80</v>
      </c>
      <c r="G2184" t="s">
        <v>80</v>
      </c>
      <c r="H2184" t="s">
        <v>81</v>
      </c>
      <c r="I2184" t="s">
        <v>4652</v>
      </c>
      <c r="J2184">
        <v>346</v>
      </c>
      <c r="K2184" t="s">
        <v>83</v>
      </c>
      <c r="L2184" t="s">
        <v>84</v>
      </c>
      <c r="M2184" t="s">
        <v>85</v>
      </c>
      <c r="N2184">
        <v>1</v>
      </c>
      <c r="O2184" s="1">
        <v>44648.475798611114</v>
      </c>
      <c r="P2184" s="1">
        <v>44648.500659722224</v>
      </c>
      <c r="Q2184">
        <v>1479</v>
      </c>
      <c r="R2184">
        <v>669</v>
      </c>
      <c r="S2184" t="b">
        <v>0</v>
      </c>
      <c r="T2184" t="s">
        <v>86</v>
      </c>
      <c r="U2184" t="b">
        <v>0</v>
      </c>
      <c r="V2184" t="s">
        <v>815</v>
      </c>
      <c r="W2184" s="1">
        <v>44648.500659722224</v>
      </c>
      <c r="X2184">
        <v>299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346</v>
      </c>
      <c r="AE2184">
        <v>280</v>
      </c>
      <c r="AF2184">
        <v>0</v>
      </c>
      <c r="AG2184">
        <v>8</v>
      </c>
      <c r="AH2184" t="s">
        <v>86</v>
      </c>
      <c r="AI2184" t="s">
        <v>86</v>
      </c>
      <c r="AJ2184" t="s">
        <v>86</v>
      </c>
      <c r="AK2184" t="s">
        <v>86</v>
      </c>
      <c r="AL2184" t="s">
        <v>86</v>
      </c>
      <c r="AM2184" t="s">
        <v>86</v>
      </c>
      <c r="AN2184" t="s">
        <v>86</v>
      </c>
      <c r="AO2184" t="s">
        <v>86</v>
      </c>
      <c r="AP2184" t="s">
        <v>86</v>
      </c>
      <c r="AQ2184" t="s">
        <v>86</v>
      </c>
      <c r="AR2184" t="s">
        <v>86</v>
      </c>
      <c r="AS2184" t="s">
        <v>86</v>
      </c>
      <c r="AT2184" t="s">
        <v>86</v>
      </c>
      <c r="AU2184" t="s">
        <v>86</v>
      </c>
      <c r="AV2184" t="s">
        <v>86</v>
      </c>
      <c r="AW2184" t="s">
        <v>86</v>
      </c>
      <c r="AX2184" t="s">
        <v>86</v>
      </c>
      <c r="AY2184" t="s">
        <v>86</v>
      </c>
      <c r="AZ2184" t="s">
        <v>86</v>
      </c>
      <c r="BA2184" t="s">
        <v>86</v>
      </c>
      <c r="BB2184" t="s">
        <v>86</v>
      </c>
      <c r="BC2184" t="s">
        <v>86</v>
      </c>
      <c r="BD2184" t="s">
        <v>86</v>
      </c>
      <c r="BE2184" t="s">
        <v>86</v>
      </c>
    </row>
    <row r="2185" spans="1:57" x14ac:dyDescent="0.45">
      <c r="A2185" t="s">
        <v>4653</v>
      </c>
      <c r="B2185" t="s">
        <v>77</v>
      </c>
      <c r="C2185" t="s">
        <v>1581</v>
      </c>
      <c r="D2185" t="s">
        <v>79</v>
      </c>
      <c r="E2185" s="2" t="str">
        <f>HYPERLINK("capsilon://?command=openfolder&amp;siteaddress=FAM.docvelocity-na8.net&amp;folderid=FX60740536-A812-1296-CD19-3F70324FD4F3","FX220211318")</f>
        <v>FX220211318</v>
      </c>
      <c r="F2185" t="s">
        <v>80</v>
      </c>
      <c r="G2185" t="s">
        <v>80</v>
      </c>
      <c r="H2185" t="s">
        <v>81</v>
      </c>
      <c r="I2185" t="s">
        <v>4654</v>
      </c>
      <c r="J2185">
        <v>271</v>
      </c>
      <c r="K2185" t="s">
        <v>83</v>
      </c>
      <c r="L2185" t="s">
        <v>84</v>
      </c>
      <c r="M2185" t="s">
        <v>85</v>
      </c>
      <c r="N2185">
        <v>2</v>
      </c>
      <c r="O2185" s="1">
        <v>44648.47587962963</v>
      </c>
      <c r="P2185" s="1">
        <v>44648.533182870371</v>
      </c>
      <c r="Q2185">
        <v>3192</v>
      </c>
      <c r="R2185">
        <v>1759</v>
      </c>
      <c r="S2185" t="b">
        <v>0</v>
      </c>
      <c r="T2185" t="s">
        <v>86</v>
      </c>
      <c r="U2185" t="b">
        <v>0</v>
      </c>
      <c r="V2185" t="s">
        <v>1895</v>
      </c>
      <c r="W2185" s="1">
        <v>44648.496539351851</v>
      </c>
      <c r="X2185">
        <v>1012</v>
      </c>
      <c r="Y2185">
        <v>164</v>
      </c>
      <c r="Z2185">
        <v>0</v>
      </c>
      <c r="AA2185">
        <v>164</v>
      </c>
      <c r="AB2185">
        <v>77</v>
      </c>
      <c r="AC2185">
        <v>11</v>
      </c>
      <c r="AD2185">
        <v>107</v>
      </c>
      <c r="AE2185">
        <v>0</v>
      </c>
      <c r="AF2185">
        <v>0</v>
      </c>
      <c r="AG2185">
        <v>0</v>
      </c>
      <c r="AH2185" t="s">
        <v>122</v>
      </c>
      <c r="AI2185" s="1">
        <v>44648.533182870371</v>
      </c>
      <c r="AJ2185">
        <v>558</v>
      </c>
      <c r="AK2185">
        <v>2</v>
      </c>
      <c r="AL2185">
        <v>0</v>
      </c>
      <c r="AM2185">
        <v>2</v>
      </c>
      <c r="AN2185">
        <v>77</v>
      </c>
      <c r="AO2185">
        <v>1</v>
      </c>
      <c r="AP2185">
        <v>105</v>
      </c>
      <c r="AQ2185">
        <v>0</v>
      </c>
      <c r="AR2185">
        <v>0</v>
      </c>
      <c r="AS2185">
        <v>0</v>
      </c>
      <c r="AT2185" t="s">
        <v>86</v>
      </c>
      <c r="AU2185" t="s">
        <v>86</v>
      </c>
      <c r="AV2185" t="s">
        <v>86</v>
      </c>
      <c r="AW2185" t="s">
        <v>86</v>
      </c>
      <c r="AX2185" t="s">
        <v>86</v>
      </c>
      <c r="AY2185" t="s">
        <v>86</v>
      </c>
      <c r="AZ2185" t="s">
        <v>86</v>
      </c>
      <c r="BA2185" t="s">
        <v>86</v>
      </c>
      <c r="BB2185" t="s">
        <v>86</v>
      </c>
      <c r="BC2185" t="s">
        <v>86</v>
      </c>
      <c r="BD2185" t="s">
        <v>86</v>
      </c>
      <c r="BE2185" t="s">
        <v>86</v>
      </c>
    </row>
    <row r="2186" spans="1:57" x14ac:dyDescent="0.45">
      <c r="A2186" t="s">
        <v>4655</v>
      </c>
      <c r="B2186" t="s">
        <v>77</v>
      </c>
      <c r="C2186" t="s">
        <v>1581</v>
      </c>
      <c r="D2186" t="s">
        <v>79</v>
      </c>
      <c r="E2186" s="2" t="str">
        <f>HYPERLINK("capsilon://?command=openfolder&amp;siteaddress=FAM.docvelocity-na8.net&amp;folderid=FX60740536-A812-1296-CD19-3F70324FD4F3","FX220211318")</f>
        <v>FX220211318</v>
      </c>
      <c r="F2186" t="s">
        <v>80</v>
      </c>
      <c r="G2186" t="s">
        <v>80</v>
      </c>
      <c r="H2186" t="s">
        <v>81</v>
      </c>
      <c r="I2186" t="s">
        <v>4656</v>
      </c>
      <c r="J2186">
        <v>0</v>
      </c>
      <c r="K2186" t="s">
        <v>83</v>
      </c>
      <c r="L2186" t="s">
        <v>84</v>
      </c>
      <c r="M2186" t="s">
        <v>85</v>
      </c>
      <c r="N2186">
        <v>2</v>
      </c>
      <c r="O2186" s="1">
        <v>44648.476354166669</v>
      </c>
      <c r="P2186" s="1">
        <v>44648.538622685184</v>
      </c>
      <c r="Q2186">
        <v>4709</v>
      </c>
      <c r="R2186">
        <v>671</v>
      </c>
      <c r="S2186" t="b">
        <v>0</v>
      </c>
      <c r="T2186" t="s">
        <v>86</v>
      </c>
      <c r="U2186" t="b">
        <v>0</v>
      </c>
      <c r="V2186" t="s">
        <v>1816</v>
      </c>
      <c r="W2186" s="1">
        <v>44648.491342592592</v>
      </c>
      <c r="X2186">
        <v>528</v>
      </c>
      <c r="Y2186">
        <v>52</v>
      </c>
      <c r="Z2186">
        <v>0</v>
      </c>
      <c r="AA2186">
        <v>52</v>
      </c>
      <c r="AB2186">
        <v>0</v>
      </c>
      <c r="AC2186">
        <v>49</v>
      </c>
      <c r="AD2186">
        <v>-52</v>
      </c>
      <c r="AE2186">
        <v>0</v>
      </c>
      <c r="AF2186">
        <v>0</v>
      </c>
      <c r="AG2186">
        <v>0</v>
      </c>
      <c r="AH2186" t="s">
        <v>207</v>
      </c>
      <c r="AI2186" s="1">
        <v>44648.538622685184</v>
      </c>
      <c r="AJ2186">
        <v>143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-52</v>
      </c>
      <c r="AQ2186">
        <v>0</v>
      </c>
      <c r="AR2186">
        <v>0</v>
      </c>
      <c r="AS2186">
        <v>0</v>
      </c>
      <c r="AT2186" t="s">
        <v>86</v>
      </c>
      <c r="AU2186" t="s">
        <v>86</v>
      </c>
      <c r="AV2186" t="s">
        <v>86</v>
      </c>
      <c r="AW2186" t="s">
        <v>86</v>
      </c>
      <c r="AX2186" t="s">
        <v>86</v>
      </c>
      <c r="AY2186" t="s">
        <v>86</v>
      </c>
      <c r="AZ2186" t="s">
        <v>86</v>
      </c>
      <c r="BA2186" t="s">
        <v>86</v>
      </c>
      <c r="BB2186" t="s">
        <v>86</v>
      </c>
      <c r="BC2186" t="s">
        <v>86</v>
      </c>
      <c r="BD2186" t="s">
        <v>86</v>
      </c>
      <c r="BE2186" t="s">
        <v>86</v>
      </c>
    </row>
    <row r="2187" spans="1:57" x14ac:dyDescent="0.45">
      <c r="A2187" t="s">
        <v>4657</v>
      </c>
      <c r="B2187" t="s">
        <v>77</v>
      </c>
      <c r="C2187" t="s">
        <v>4598</v>
      </c>
      <c r="D2187" t="s">
        <v>79</v>
      </c>
      <c r="E2187" s="2" t="str">
        <f>HYPERLINK("capsilon://?command=openfolder&amp;siteaddress=FAM.docvelocity-na8.net&amp;folderid=FX7E232B80-0205-512E-2A72-E35F1F9EA2ED","FX2203658")</f>
        <v>FX2203658</v>
      </c>
      <c r="F2187" t="s">
        <v>80</v>
      </c>
      <c r="G2187" t="s">
        <v>80</v>
      </c>
      <c r="H2187" t="s">
        <v>81</v>
      </c>
      <c r="I2187" t="s">
        <v>4599</v>
      </c>
      <c r="J2187">
        <v>0</v>
      </c>
      <c r="K2187" t="s">
        <v>83</v>
      </c>
      <c r="L2187" t="s">
        <v>84</v>
      </c>
      <c r="M2187" t="s">
        <v>85</v>
      </c>
      <c r="N2187">
        <v>2</v>
      </c>
      <c r="O2187" s="1">
        <v>44622.715717592589</v>
      </c>
      <c r="P2187" s="1">
        <v>44622.819571759261</v>
      </c>
      <c r="Q2187">
        <v>5912</v>
      </c>
      <c r="R2187">
        <v>3061</v>
      </c>
      <c r="S2187" t="b">
        <v>0</v>
      </c>
      <c r="T2187" t="s">
        <v>86</v>
      </c>
      <c r="U2187" t="b">
        <v>1</v>
      </c>
      <c r="V2187" t="s">
        <v>139</v>
      </c>
      <c r="W2187" s="1">
        <v>44622.739363425928</v>
      </c>
      <c r="X2187">
        <v>1351</v>
      </c>
      <c r="Y2187">
        <v>258</v>
      </c>
      <c r="Z2187">
        <v>0</v>
      </c>
      <c r="AA2187">
        <v>258</v>
      </c>
      <c r="AB2187">
        <v>0</v>
      </c>
      <c r="AC2187">
        <v>127</v>
      </c>
      <c r="AD2187">
        <v>-258</v>
      </c>
      <c r="AE2187">
        <v>0</v>
      </c>
      <c r="AF2187">
        <v>0</v>
      </c>
      <c r="AG2187">
        <v>0</v>
      </c>
      <c r="AH2187" t="s">
        <v>207</v>
      </c>
      <c r="AI2187" s="1">
        <v>44622.819571759261</v>
      </c>
      <c r="AJ2187">
        <v>1215</v>
      </c>
      <c r="AK2187">
        <v>1</v>
      </c>
      <c r="AL2187">
        <v>0</v>
      </c>
      <c r="AM2187">
        <v>1</v>
      </c>
      <c r="AN2187">
        <v>0</v>
      </c>
      <c r="AO2187">
        <v>1</v>
      </c>
      <c r="AP2187">
        <v>-259</v>
      </c>
      <c r="AQ2187">
        <v>0</v>
      </c>
      <c r="AR2187">
        <v>0</v>
      </c>
      <c r="AS2187">
        <v>0</v>
      </c>
      <c r="AT2187" t="s">
        <v>86</v>
      </c>
      <c r="AU2187" t="s">
        <v>86</v>
      </c>
      <c r="AV2187" t="s">
        <v>86</v>
      </c>
      <c r="AW2187" t="s">
        <v>86</v>
      </c>
      <c r="AX2187" t="s">
        <v>86</v>
      </c>
      <c r="AY2187" t="s">
        <v>86</v>
      </c>
      <c r="AZ2187" t="s">
        <v>86</v>
      </c>
      <c r="BA2187" t="s">
        <v>86</v>
      </c>
      <c r="BB2187" t="s">
        <v>86</v>
      </c>
      <c r="BC2187" t="s">
        <v>86</v>
      </c>
      <c r="BD2187" t="s">
        <v>86</v>
      </c>
      <c r="BE2187" t="s">
        <v>86</v>
      </c>
    </row>
    <row r="2188" spans="1:57" x14ac:dyDescent="0.45">
      <c r="A2188" t="s">
        <v>4658</v>
      </c>
      <c r="B2188" t="s">
        <v>77</v>
      </c>
      <c r="C2188" t="s">
        <v>4595</v>
      </c>
      <c r="D2188" t="s">
        <v>79</v>
      </c>
      <c r="E2188" s="2" t="str">
        <f>HYPERLINK("capsilon://?command=openfolder&amp;siteaddress=FAM.docvelocity-na8.net&amp;folderid=FX33078F8D-EF9F-F949-6ACA-6526BD6B8A5C","FX22019467")</f>
        <v>FX22019467</v>
      </c>
      <c r="F2188" t="s">
        <v>80</v>
      </c>
      <c r="G2188" t="s">
        <v>80</v>
      </c>
      <c r="H2188" t="s">
        <v>81</v>
      </c>
      <c r="I2188" t="s">
        <v>4659</v>
      </c>
      <c r="J2188">
        <v>0</v>
      </c>
      <c r="K2188" t="s">
        <v>83</v>
      </c>
      <c r="L2188" t="s">
        <v>84</v>
      </c>
      <c r="M2188" t="s">
        <v>85</v>
      </c>
      <c r="N2188">
        <v>2</v>
      </c>
      <c r="O2188" s="1">
        <v>44622.71601851852</v>
      </c>
      <c r="P2188" s="1">
        <v>44623.305300925924</v>
      </c>
      <c r="Q2188">
        <v>49544</v>
      </c>
      <c r="R2188">
        <v>1370</v>
      </c>
      <c r="S2188" t="b">
        <v>0</v>
      </c>
      <c r="T2188" t="s">
        <v>86</v>
      </c>
      <c r="U2188" t="b">
        <v>0</v>
      </c>
      <c r="V2188" t="s">
        <v>139</v>
      </c>
      <c r="W2188" s="1">
        <v>44622.749374999999</v>
      </c>
      <c r="X2188">
        <v>864</v>
      </c>
      <c r="Y2188">
        <v>205</v>
      </c>
      <c r="Z2188">
        <v>0</v>
      </c>
      <c r="AA2188">
        <v>205</v>
      </c>
      <c r="AB2188">
        <v>0</v>
      </c>
      <c r="AC2188">
        <v>108</v>
      </c>
      <c r="AD2188">
        <v>-205</v>
      </c>
      <c r="AE2188">
        <v>0</v>
      </c>
      <c r="AF2188">
        <v>0</v>
      </c>
      <c r="AG2188">
        <v>0</v>
      </c>
      <c r="AH2188" t="s">
        <v>257</v>
      </c>
      <c r="AI2188" s="1">
        <v>44623.305300925924</v>
      </c>
      <c r="AJ2188">
        <v>491</v>
      </c>
      <c r="AK2188">
        <v>1</v>
      </c>
      <c r="AL2188">
        <v>0</v>
      </c>
      <c r="AM2188">
        <v>1</v>
      </c>
      <c r="AN2188">
        <v>0</v>
      </c>
      <c r="AO2188">
        <v>0</v>
      </c>
      <c r="AP2188">
        <v>-206</v>
      </c>
      <c r="AQ2188">
        <v>0</v>
      </c>
      <c r="AR2188">
        <v>0</v>
      </c>
      <c r="AS2188">
        <v>0</v>
      </c>
      <c r="AT2188" t="s">
        <v>86</v>
      </c>
      <c r="AU2188" t="s">
        <v>86</v>
      </c>
      <c r="AV2188" t="s">
        <v>86</v>
      </c>
      <c r="AW2188" t="s">
        <v>86</v>
      </c>
      <c r="AX2188" t="s">
        <v>86</v>
      </c>
      <c r="AY2188" t="s">
        <v>86</v>
      </c>
      <c r="AZ2188" t="s">
        <v>86</v>
      </c>
      <c r="BA2188" t="s">
        <v>86</v>
      </c>
      <c r="BB2188" t="s">
        <v>86</v>
      </c>
      <c r="BC2188" t="s">
        <v>86</v>
      </c>
      <c r="BD2188" t="s">
        <v>86</v>
      </c>
      <c r="BE2188" t="s">
        <v>86</v>
      </c>
    </row>
    <row r="2189" spans="1:57" x14ac:dyDescent="0.45">
      <c r="A2189" t="s">
        <v>4660</v>
      </c>
      <c r="B2189" t="s">
        <v>77</v>
      </c>
      <c r="C2189" t="s">
        <v>4661</v>
      </c>
      <c r="D2189" t="s">
        <v>79</v>
      </c>
      <c r="E2189" s="2" t="str">
        <f>HYPERLINK("capsilon://?command=openfolder&amp;siteaddress=FAM.docvelocity-na8.net&amp;folderid=FX63B978CA-328B-D008-DBA7-EF95BAC98059","FX22037506")</f>
        <v>FX22037506</v>
      </c>
      <c r="F2189" t="s">
        <v>80</v>
      </c>
      <c r="G2189" t="s">
        <v>80</v>
      </c>
      <c r="H2189" t="s">
        <v>81</v>
      </c>
      <c r="I2189" t="s">
        <v>4662</v>
      </c>
      <c r="J2189">
        <v>75</v>
      </c>
      <c r="K2189" t="s">
        <v>83</v>
      </c>
      <c r="L2189" t="s">
        <v>84</v>
      </c>
      <c r="M2189" t="s">
        <v>85</v>
      </c>
      <c r="N2189">
        <v>2</v>
      </c>
      <c r="O2189" s="1">
        <v>44648.478310185186</v>
      </c>
      <c r="P2189" s="1">
        <v>44648.792557870373</v>
      </c>
      <c r="Q2189">
        <v>23326</v>
      </c>
      <c r="R2189">
        <v>3825</v>
      </c>
      <c r="S2189" t="b">
        <v>0</v>
      </c>
      <c r="T2189" t="s">
        <v>86</v>
      </c>
      <c r="U2189" t="b">
        <v>0</v>
      </c>
      <c r="V2189" t="s">
        <v>2599</v>
      </c>
      <c r="W2189" s="1">
        <v>44648.607754629629</v>
      </c>
      <c r="X2189">
        <v>1212</v>
      </c>
      <c r="Y2189">
        <v>63</v>
      </c>
      <c r="Z2189">
        <v>0</v>
      </c>
      <c r="AA2189">
        <v>63</v>
      </c>
      <c r="AB2189">
        <v>0</v>
      </c>
      <c r="AC2189">
        <v>21</v>
      </c>
      <c r="AD2189">
        <v>12</v>
      </c>
      <c r="AE2189">
        <v>0</v>
      </c>
      <c r="AF2189">
        <v>0</v>
      </c>
      <c r="AG2189">
        <v>0</v>
      </c>
      <c r="AH2189" t="s">
        <v>207</v>
      </c>
      <c r="AI2189" s="1">
        <v>44648.792557870373</v>
      </c>
      <c r="AJ2189">
        <v>900</v>
      </c>
      <c r="AK2189">
        <v>5</v>
      </c>
      <c r="AL2189">
        <v>0</v>
      </c>
      <c r="AM2189">
        <v>5</v>
      </c>
      <c r="AN2189">
        <v>0</v>
      </c>
      <c r="AO2189">
        <v>5</v>
      </c>
      <c r="AP2189">
        <v>7</v>
      </c>
      <c r="AQ2189">
        <v>0</v>
      </c>
      <c r="AR2189">
        <v>0</v>
      </c>
      <c r="AS2189">
        <v>0</v>
      </c>
      <c r="AT2189" t="s">
        <v>86</v>
      </c>
      <c r="AU2189" t="s">
        <v>86</v>
      </c>
      <c r="AV2189" t="s">
        <v>86</v>
      </c>
      <c r="AW2189" t="s">
        <v>86</v>
      </c>
      <c r="AX2189" t="s">
        <v>86</v>
      </c>
      <c r="AY2189" t="s">
        <v>86</v>
      </c>
      <c r="AZ2189" t="s">
        <v>86</v>
      </c>
      <c r="BA2189" t="s">
        <v>86</v>
      </c>
      <c r="BB2189" t="s">
        <v>86</v>
      </c>
      <c r="BC2189" t="s">
        <v>86</v>
      </c>
      <c r="BD2189" t="s">
        <v>86</v>
      </c>
      <c r="BE2189" t="s">
        <v>86</v>
      </c>
    </row>
    <row r="2190" spans="1:57" x14ac:dyDescent="0.45">
      <c r="A2190" t="s">
        <v>4663</v>
      </c>
      <c r="B2190" t="s">
        <v>77</v>
      </c>
      <c r="C2190" t="s">
        <v>4664</v>
      </c>
      <c r="D2190" t="s">
        <v>79</v>
      </c>
      <c r="E2190" s="2" t="str">
        <f>HYPERLINK("capsilon://?command=openfolder&amp;siteaddress=FAM.docvelocity-na8.net&amp;folderid=FX7260C35C-8B62-F19E-7B83-381D6B4835ED","FX22024915")</f>
        <v>FX22024915</v>
      </c>
      <c r="F2190" t="s">
        <v>80</v>
      </c>
      <c r="G2190" t="s">
        <v>80</v>
      </c>
      <c r="H2190" t="s">
        <v>81</v>
      </c>
      <c r="I2190" t="s">
        <v>4665</v>
      </c>
      <c r="J2190">
        <v>0</v>
      </c>
      <c r="K2190" t="s">
        <v>83</v>
      </c>
      <c r="L2190" t="s">
        <v>84</v>
      </c>
      <c r="M2190" t="s">
        <v>85</v>
      </c>
      <c r="N2190">
        <v>2</v>
      </c>
      <c r="O2190" s="1">
        <v>44622.716249999998</v>
      </c>
      <c r="P2190" s="1">
        <v>44623.305555555555</v>
      </c>
      <c r="Q2190">
        <v>50866</v>
      </c>
      <c r="R2190">
        <v>50</v>
      </c>
      <c r="S2190" t="b">
        <v>0</v>
      </c>
      <c r="T2190" t="s">
        <v>86</v>
      </c>
      <c r="U2190" t="b">
        <v>0</v>
      </c>
      <c r="V2190" t="s">
        <v>202</v>
      </c>
      <c r="W2190" s="1">
        <v>44622.737673611111</v>
      </c>
      <c r="X2190">
        <v>23</v>
      </c>
      <c r="Y2190">
        <v>0</v>
      </c>
      <c r="Z2190">
        <v>0</v>
      </c>
      <c r="AA2190">
        <v>0</v>
      </c>
      <c r="AB2190">
        <v>37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 t="s">
        <v>257</v>
      </c>
      <c r="AI2190" s="1">
        <v>44623.305555555555</v>
      </c>
      <c r="AJ2190">
        <v>21</v>
      </c>
      <c r="AK2190">
        <v>0</v>
      </c>
      <c r="AL2190">
        <v>0</v>
      </c>
      <c r="AM2190">
        <v>0</v>
      </c>
      <c r="AN2190">
        <v>37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 t="s">
        <v>86</v>
      </c>
      <c r="AU2190" t="s">
        <v>86</v>
      </c>
      <c r="AV2190" t="s">
        <v>86</v>
      </c>
      <c r="AW2190" t="s">
        <v>86</v>
      </c>
      <c r="AX2190" t="s">
        <v>86</v>
      </c>
      <c r="AY2190" t="s">
        <v>86</v>
      </c>
      <c r="AZ2190" t="s">
        <v>86</v>
      </c>
      <c r="BA2190" t="s">
        <v>86</v>
      </c>
      <c r="BB2190" t="s">
        <v>86</v>
      </c>
      <c r="BC2190" t="s">
        <v>86</v>
      </c>
      <c r="BD2190" t="s">
        <v>86</v>
      </c>
      <c r="BE2190" t="s">
        <v>86</v>
      </c>
    </row>
    <row r="2191" spans="1:57" x14ac:dyDescent="0.45">
      <c r="A2191" t="s">
        <v>4666</v>
      </c>
      <c r="B2191" t="s">
        <v>77</v>
      </c>
      <c r="C2191" t="s">
        <v>4595</v>
      </c>
      <c r="D2191" t="s">
        <v>79</v>
      </c>
      <c r="E2191" s="2" t="str">
        <f>HYPERLINK("capsilon://?command=openfolder&amp;siteaddress=FAM.docvelocity-na8.net&amp;folderid=FX33078F8D-EF9F-F949-6ACA-6526BD6B8A5C","FX22019467")</f>
        <v>FX22019467</v>
      </c>
      <c r="F2191" t="s">
        <v>80</v>
      </c>
      <c r="G2191" t="s">
        <v>80</v>
      </c>
      <c r="H2191" t="s">
        <v>81</v>
      </c>
      <c r="I2191" t="s">
        <v>4667</v>
      </c>
      <c r="J2191">
        <v>0</v>
      </c>
      <c r="K2191" t="s">
        <v>83</v>
      </c>
      <c r="L2191" t="s">
        <v>84</v>
      </c>
      <c r="M2191" t="s">
        <v>85</v>
      </c>
      <c r="N2191">
        <v>2</v>
      </c>
      <c r="O2191" s="1">
        <v>44622.716481481482</v>
      </c>
      <c r="P2191" s="1">
        <v>44623.306631944448</v>
      </c>
      <c r="Q2191">
        <v>50389</v>
      </c>
      <c r="R2191">
        <v>600</v>
      </c>
      <c r="S2191" t="b">
        <v>0</v>
      </c>
      <c r="T2191" t="s">
        <v>86</v>
      </c>
      <c r="U2191" t="b">
        <v>0</v>
      </c>
      <c r="V2191" t="s">
        <v>116</v>
      </c>
      <c r="W2191" s="1">
        <v>44622.746388888889</v>
      </c>
      <c r="X2191">
        <v>485</v>
      </c>
      <c r="Y2191">
        <v>21</v>
      </c>
      <c r="Z2191">
        <v>0</v>
      </c>
      <c r="AA2191">
        <v>21</v>
      </c>
      <c r="AB2191">
        <v>0</v>
      </c>
      <c r="AC2191">
        <v>10</v>
      </c>
      <c r="AD2191">
        <v>-21</v>
      </c>
      <c r="AE2191">
        <v>0</v>
      </c>
      <c r="AF2191">
        <v>0</v>
      </c>
      <c r="AG2191">
        <v>0</v>
      </c>
      <c r="AH2191" t="s">
        <v>257</v>
      </c>
      <c r="AI2191" s="1">
        <v>44623.306631944448</v>
      </c>
      <c r="AJ2191">
        <v>92</v>
      </c>
      <c r="AK2191">
        <v>1</v>
      </c>
      <c r="AL2191">
        <v>0</v>
      </c>
      <c r="AM2191">
        <v>1</v>
      </c>
      <c r="AN2191">
        <v>0</v>
      </c>
      <c r="AO2191">
        <v>0</v>
      </c>
      <c r="AP2191">
        <v>-22</v>
      </c>
      <c r="AQ2191">
        <v>0</v>
      </c>
      <c r="AR2191">
        <v>0</v>
      </c>
      <c r="AS2191">
        <v>0</v>
      </c>
      <c r="AT2191" t="s">
        <v>86</v>
      </c>
      <c r="AU2191" t="s">
        <v>86</v>
      </c>
      <c r="AV2191" t="s">
        <v>86</v>
      </c>
      <c r="AW2191" t="s">
        <v>86</v>
      </c>
      <c r="AX2191" t="s">
        <v>86</v>
      </c>
      <c r="AY2191" t="s">
        <v>86</v>
      </c>
      <c r="AZ2191" t="s">
        <v>86</v>
      </c>
      <c r="BA2191" t="s">
        <v>86</v>
      </c>
      <c r="BB2191" t="s">
        <v>86</v>
      </c>
      <c r="BC2191" t="s">
        <v>86</v>
      </c>
      <c r="BD2191" t="s">
        <v>86</v>
      </c>
      <c r="BE2191" t="s">
        <v>86</v>
      </c>
    </row>
    <row r="2192" spans="1:57" x14ac:dyDescent="0.45">
      <c r="A2192" t="s">
        <v>4668</v>
      </c>
      <c r="B2192" t="s">
        <v>77</v>
      </c>
      <c r="C2192" t="s">
        <v>4595</v>
      </c>
      <c r="D2192" t="s">
        <v>79</v>
      </c>
      <c r="E2192" s="2" t="str">
        <f>HYPERLINK("capsilon://?command=openfolder&amp;siteaddress=FAM.docvelocity-na8.net&amp;folderid=FX33078F8D-EF9F-F949-6ACA-6526BD6B8A5C","FX22019467")</f>
        <v>FX22019467</v>
      </c>
      <c r="F2192" t="s">
        <v>80</v>
      </c>
      <c r="G2192" t="s">
        <v>80</v>
      </c>
      <c r="H2192" t="s">
        <v>81</v>
      </c>
      <c r="I2192" t="s">
        <v>4669</v>
      </c>
      <c r="J2192">
        <v>0</v>
      </c>
      <c r="K2192" t="s">
        <v>83</v>
      </c>
      <c r="L2192" t="s">
        <v>84</v>
      </c>
      <c r="M2192" t="s">
        <v>85</v>
      </c>
      <c r="N2192">
        <v>2</v>
      </c>
      <c r="O2192" s="1">
        <v>44622.716944444444</v>
      </c>
      <c r="P2192" s="1">
        <v>44623.309270833335</v>
      </c>
      <c r="Q2192">
        <v>50233</v>
      </c>
      <c r="R2192">
        <v>944</v>
      </c>
      <c r="S2192" t="b">
        <v>0</v>
      </c>
      <c r="T2192" t="s">
        <v>86</v>
      </c>
      <c r="U2192" t="b">
        <v>0</v>
      </c>
      <c r="V2192" t="s">
        <v>105</v>
      </c>
      <c r="W2192" s="1">
        <v>44622.750775462962</v>
      </c>
      <c r="X2192">
        <v>702</v>
      </c>
      <c r="Y2192">
        <v>21</v>
      </c>
      <c r="Z2192">
        <v>0</v>
      </c>
      <c r="AA2192">
        <v>21</v>
      </c>
      <c r="AB2192">
        <v>0</v>
      </c>
      <c r="AC2192">
        <v>19</v>
      </c>
      <c r="AD2192">
        <v>-21</v>
      </c>
      <c r="AE2192">
        <v>0</v>
      </c>
      <c r="AF2192">
        <v>0</v>
      </c>
      <c r="AG2192">
        <v>0</v>
      </c>
      <c r="AH2192" t="s">
        <v>257</v>
      </c>
      <c r="AI2192" s="1">
        <v>44623.309270833335</v>
      </c>
      <c r="AJ2192">
        <v>227</v>
      </c>
      <c r="AK2192">
        <v>2</v>
      </c>
      <c r="AL2192">
        <v>0</v>
      </c>
      <c r="AM2192">
        <v>2</v>
      </c>
      <c r="AN2192">
        <v>0</v>
      </c>
      <c r="AO2192">
        <v>2</v>
      </c>
      <c r="AP2192">
        <v>-23</v>
      </c>
      <c r="AQ2192">
        <v>0</v>
      </c>
      <c r="AR2192">
        <v>0</v>
      </c>
      <c r="AS2192">
        <v>0</v>
      </c>
      <c r="AT2192" t="s">
        <v>86</v>
      </c>
      <c r="AU2192" t="s">
        <v>86</v>
      </c>
      <c r="AV2192" t="s">
        <v>86</v>
      </c>
      <c r="AW2192" t="s">
        <v>86</v>
      </c>
      <c r="AX2192" t="s">
        <v>86</v>
      </c>
      <c r="AY2192" t="s">
        <v>86</v>
      </c>
      <c r="AZ2192" t="s">
        <v>86</v>
      </c>
      <c r="BA2192" t="s">
        <v>86</v>
      </c>
      <c r="BB2192" t="s">
        <v>86</v>
      </c>
      <c r="BC2192" t="s">
        <v>86</v>
      </c>
      <c r="BD2192" t="s">
        <v>86</v>
      </c>
      <c r="BE2192" t="s">
        <v>86</v>
      </c>
    </row>
    <row r="2193" spans="1:57" x14ac:dyDescent="0.45">
      <c r="A2193" t="s">
        <v>4670</v>
      </c>
      <c r="B2193" t="s">
        <v>77</v>
      </c>
      <c r="C2193" t="s">
        <v>4595</v>
      </c>
      <c r="D2193" t="s">
        <v>79</v>
      </c>
      <c r="E2193" s="2" t="str">
        <f>HYPERLINK("capsilon://?command=openfolder&amp;siteaddress=FAM.docvelocity-na8.net&amp;folderid=FX33078F8D-EF9F-F949-6ACA-6526BD6B8A5C","FX22019467")</f>
        <v>FX22019467</v>
      </c>
      <c r="F2193" t="s">
        <v>80</v>
      </c>
      <c r="G2193" t="s">
        <v>80</v>
      </c>
      <c r="H2193" t="s">
        <v>81</v>
      </c>
      <c r="I2193" t="s">
        <v>4671</v>
      </c>
      <c r="J2193">
        <v>0</v>
      </c>
      <c r="K2193" t="s">
        <v>83</v>
      </c>
      <c r="L2193" t="s">
        <v>84</v>
      </c>
      <c r="M2193" t="s">
        <v>85</v>
      </c>
      <c r="N2193">
        <v>2</v>
      </c>
      <c r="O2193" s="1">
        <v>44622.718935185185</v>
      </c>
      <c r="P2193" s="1">
        <v>44623.316863425927</v>
      </c>
      <c r="Q2193">
        <v>49803</v>
      </c>
      <c r="R2193">
        <v>1858</v>
      </c>
      <c r="S2193" t="b">
        <v>0</v>
      </c>
      <c r="T2193" t="s">
        <v>86</v>
      </c>
      <c r="U2193" t="b">
        <v>0</v>
      </c>
      <c r="V2193" t="s">
        <v>152</v>
      </c>
      <c r="W2193" s="1">
        <v>44622.78261574074</v>
      </c>
      <c r="X2193">
        <v>1303</v>
      </c>
      <c r="Y2193">
        <v>82</v>
      </c>
      <c r="Z2193">
        <v>0</v>
      </c>
      <c r="AA2193">
        <v>82</v>
      </c>
      <c r="AB2193">
        <v>0</v>
      </c>
      <c r="AC2193">
        <v>50</v>
      </c>
      <c r="AD2193">
        <v>-82</v>
      </c>
      <c r="AE2193">
        <v>0</v>
      </c>
      <c r="AF2193">
        <v>0</v>
      </c>
      <c r="AG2193">
        <v>0</v>
      </c>
      <c r="AH2193" t="s">
        <v>284</v>
      </c>
      <c r="AI2193" s="1">
        <v>44623.316863425927</v>
      </c>
      <c r="AJ2193">
        <v>444</v>
      </c>
      <c r="AK2193">
        <v>11</v>
      </c>
      <c r="AL2193">
        <v>0</v>
      </c>
      <c r="AM2193">
        <v>11</v>
      </c>
      <c r="AN2193">
        <v>0</v>
      </c>
      <c r="AO2193">
        <v>11</v>
      </c>
      <c r="AP2193">
        <v>-93</v>
      </c>
      <c r="AQ2193">
        <v>0</v>
      </c>
      <c r="AR2193">
        <v>0</v>
      </c>
      <c r="AS2193">
        <v>0</v>
      </c>
      <c r="AT2193" t="s">
        <v>86</v>
      </c>
      <c r="AU2193" t="s">
        <v>86</v>
      </c>
      <c r="AV2193" t="s">
        <v>86</v>
      </c>
      <c r="AW2193" t="s">
        <v>86</v>
      </c>
      <c r="AX2193" t="s">
        <v>86</v>
      </c>
      <c r="AY2193" t="s">
        <v>86</v>
      </c>
      <c r="AZ2193" t="s">
        <v>86</v>
      </c>
      <c r="BA2193" t="s">
        <v>86</v>
      </c>
      <c r="BB2193" t="s">
        <v>86</v>
      </c>
      <c r="BC2193" t="s">
        <v>86</v>
      </c>
      <c r="BD2193" t="s">
        <v>86</v>
      </c>
      <c r="BE2193" t="s">
        <v>86</v>
      </c>
    </row>
    <row r="2194" spans="1:57" x14ac:dyDescent="0.45">
      <c r="A2194" t="s">
        <v>4672</v>
      </c>
      <c r="B2194" t="s">
        <v>77</v>
      </c>
      <c r="C2194" t="s">
        <v>4651</v>
      </c>
      <c r="D2194" t="s">
        <v>79</v>
      </c>
      <c r="E2194" s="2" t="str">
        <f>HYPERLINK("capsilon://?command=openfolder&amp;siteaddress=FAM.docvelocity-na8.net&amp;folderid=FX03F6DD40-9A7F-0463-227E-98D8E4FB9EEF","FX220311162")</f>
        <v>FX220311162</v>
      </c>
      <c r="F2194" t="s">
        <v>80</v>
      </c>
      <c r="G2194" t="s">
        <v>80</v>
      </c>
      <c r="H2194" t="s">
        <v>81</v>
      </c>
      <c r="I2194" t="s">
        <v>4652</v>
      </c>
      <c r="J2194">
        <v>374</v>
      </c>
      <c r="K2194" t="s">
        <v>83</v>
      </c>
      <c r="L2194" t="s">
        <v>84</v>
      </c>
      <c r="M2194" t="s">
        <v>85</v>
      </c>
      <c r="N2194">
        <v>2</v>
      </c>
      <c r="O2194" s="1">
        <v>44648.501539351855</v>
      </c>
      <c r="P2194" s="1">
        <v>44648.540150462963</v>
      </c>
      <c r="Q2194">
        <v>510</v>
      </c>
      <c r="R2194">
        <v>2826</v>
      </c>
      <c r="S2194" t="b">
        <v>0</v>
      </c>
      <c r="T2194" t="s">
        <v>86</v>
      </c>
      <c r="U2194" t="b">
        <v>1</v>
      </c>
      <c r="V2194" t="s">
        <v>1797</v>
      </c>
      <c r="W2194" s="1">
        <v>44648.527650462966</v>
      </c>
      <c r="X2194">
        <v>2225</v>
      </c>
      <c r="Y2194">
        <v>234</v>
      </c>
      <c r="Z2194">
        <v>0</v>
      </c>
      <c r="AA2194">
        <v>234</v>
      </c>
      <c r="AB2194">
        <v>57</v>
      </c>
      <c r="AC2194">
        <v>89</v>
      </c>
      <c r="AD2194">
        <v>140</v>
      </c>
      <c r="AE2194">
        <v>0</v>
      </c>
      <c r="AF2194">
        <v>0</v>
      </c>
      <c r="AG2194">
        <v>0</v>
      </c>
      <c r="AH2194" t="s">
        <v>122</v>
      </c>
      <c r="AI2194" s="1">
        <v>44648.540150462963</v>
      </c>
      <c r="AJ2194">
        <v>601</v>
      </c>
      <c r="AK2194">
        <v>3</v>
      </c>
      <c r="AL2194">
        <v>0</v>
      </c>
      <c r="AM2194">
        <v>3</v>
      </c>
      <c r="AN2194">
        <v>57</v>
      </c>
      <c r="AO2194">
        <v>2</v>
      </c>
      <c r="AP2194">
        <v>137</v>
      </c>
      <c r="AQ2194">
        <v>0</v>
      </c>
      <c r="AR2194">
        <v>0</v>
      </c>
      <c r="AS2194">
        <v>0</v>
      </c>
      <c r="AT2194" t="s">
        <v>86</v>
      </c>
      <c r="AU2194" t="s">
        <v>86</v>
      </c>
      <c r="AV2194" t="s">
        <v>86</v>
      </c>
      <c r="AW2194" t="s">
        <v>86</v>
      </c>
      <c r="AX2194" t="s">
        <v>86</v>
      </c>
      <c r="AY2194" t="s">
        <v>86</v>
      </c>
      <c r="AZ2194" t="s">
        <v>86</v>
      </c>
      <c r="BA2194" t="s">
        <v>86</v>
      </c>
      <c r="BB2194" t="s">
        <v>86</v>
      </c>
      <c r="BC2194" t="s">
        <v>86</v>
      </c>
      <c r="BD2194" t="s">
        <v>86</v>
      </c>
      <c r="BE2194" t="s">
        <v>86</v>
      </c>
    </row>
    <row r="2195" spans="1:57" x14ac:dyDescent="0.45">
      <c r="A2195" t="s">
        <v>4673</v>
      </c>
      <c r="B2195" t="s">
        <v>77</v>
      </c>
      <c r="C2195" t="s">
        <v>4674</v>
      </c>
      <c r="D2195" t="s">
        <v>79</v>
      </c>
      <c r="E2195" s="2" t="str">
        <f>HYPERLINK("capsilon://?command=openfolder&amp;siteaddress=FAM.docvelocity-na8.net&amp;folderid=FXEA18ECE4-1502-3D29-6722-CCAFC23EB3F1","FX22021988")</f>
        <v>FX22021988</v>
      </c>
      <c r="F2195" t="s">
        <v>80</v>
      </c>
      <c r="G2195" t="s">
        <v>80</v>
      </c>
      <c r="H2195" t="s">
        <v>81</v>
      </c>
      <c r="I2195" t="s">
        <v>4675</v>
      </c>
      <c r="J2195">
        <v>204</v>
      </c>
      <c r="K2195" t="s">
        <v>83</v>
      </c>
      <c r="L2195" t="s">
        <v>84</v>
      </c>
      <c r="M2195" t="s">
        <v>85</v>
      </c>
      <c r="N2195">
        <v>1</v>
      </c>
      <c r="O2195" s="1">
        <v>44648.502534722225</v>
      </c>
      <c r="P2195" s="1">
        <v>44648.514166666668</v>
      </c>
      <c r="Q2195">
        <v>79</v>
      </c>
      <c r="R2195">
        <v>926</v>
      </c>
      <c r="S2195" t="b">
        <v>0</v>
      </c>
      <c r="T2195" t="s">
        <v>86</v>
      </c>
      <c r="U2195" t="b">
        <v>0</v>
      </c>
      <c r="V2195" t="s">
        <v>1895</v>
      </c>
      <c r="W2195" s="1">
        <v>44648.514166666668</v>
      </c>
      <c r="X2195">
        <v>814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204</v>
      </c>
      <c r="AE2195">
        <v>175</v>
      </c>
      <c r="AF2195">
        <v>0</v>
      </c>
      <c r="AG2195">
        <v>9</v>
      </c>
      <c r="AH2195" t="s">
        <v>86</v>
      </c>
      <c r="AI2195" t="s">
        <v>86</v>
      </c>
      <c r="AJ2195" t="s">
        <v>86</v>
      </c>
      <c r="AK2195" t="s">
        <v>86</v>
      </c>
      <c r="AL2195" t="s">
        <v>86</v>
      </c>
      <c r="AM2195" t="s">
        <v>86</v>
      </c>
      <c r="AN2195" t="s">
        <v>86</v>
      </c>
      <c r="AO2195" t="s">
        <v>86</v>
      </c>
      <c r="AP2195" t="s">
        <v>86</v>
      </c>
      <c r="AQ2195" t="s">
        <v>86</v>
      </c>
      <c r="AR2195" t="s">
        <v>86</v>
      </c>
      <c r="AS2195" t="s">
        <v>86</v>
      </c>
      <c r="AT2195" t="s">
        <v>86</v>
      </c>
      <c r="AU2195" t="s">
        <v>86</v>
      </c>
      <c r="AV2195" t="s">
        <v>86</v>
      </c>
      <c r="AW2195" t="s">
        <v>86</v>
      </c>
      <c r="AX2195" t="s">
        <v>86</v>
      </c>
      <c r="AY2195" t="s">
        <v>86</v>
      </c>
      <c r="AZ2195" t="s">
        <v>86</v>
      </c>
      <c r="BA2195" t="s">
        <v>86</v>
      </c>
      <c r="BB2195" t="s">
        <v>86</v>
      </c>
      <c r="BC2195" t="s">
        <v>86</v>
      </c>
      <c r="BD2195" t="s">
        <v>86</v>
      </c>
      <c r="BE2195" t="s">
        <v>86</v>
      </c>
    </row>
    <row r="2196" spans="1:57" x14ac:dyDescent="0.45">
      <c r="A2196" t="s">
        <v>4676</v>
      </c>
      <c r="B2196" t="s">
        <v>77</v>
      </c>
      <c r="C2196" t="s">
        <v>4677</v>
      </c>
      <c r="D2196" t="s">
        <v>79</v>
      </c>
      <c r="E2196" s="2" t="str">
        <f>HYPERLINK("capsilon://?command=openfolder&amp;siteaddress=FAM.docvelocity-na8.net&amp;folderid=FXE9A80C1F-990C-70EF-A143-C7AB3BB31DFE","FX2203418")</f>
        <v>FX2203418</v>
      </c>
      <c r="F2196" t="s">
        <v>80</v>
      </c>
      <c r="G2196" t="s">
        <v>80</v>
      </c>
      <c r="H2196" t="s">
        <v>81</v>
      </c>
      <c r="I2196" t="s">
        <v>4678</v>
      </c>
      <c r="J2196">
        <v>0</v>
      </c>
      <c r="K2196" t="s">
        <v>83</v>
      </c>
      <c r="L2196" t="s">
        <v>84</v>
      </c>
      <c r="M2196" t="s">
        <v>85</v>
      </c>
      <c r="N2196">
        <v>2</v>
      </c>
      <c r="O2196" s="1">
        <v>44622.720451388886</v>
      </c>
      <c r="P2196" s="1">
        <v>44623.310960648145</v>
      </c>
      <c r="Q2196">
        <v>50612</v>
      </c>
      <c r="R2196">
        <v>408</v>
      </c>
      <c r="S2196" t="b">
        <v>0</v>
      </c>
      <c r="T2196" t="s">
        <v>86</v>
      </c>
      <c r="U2196" t="b">
        <v>0</v>
      </c>
      <c r="V2196" t="s">
        <v>94</v>
      </c>
      <c r="W2196" s="1">
        <v>44622.759722222225</v>
      </c>
      <c r="X2196">
        <v>246</v>
      </c>
      <c r="Y2196">
        <v>21</v>
      </c>
      <c r="Z2196">
        <v>0</v>
      </c>
      <c r="AA2196">
        <v>21</v>
      </c>
      <c r="AB2196">
        <v>0</v>
      </c>
      <c r="AC2196">
        <v>0</v>
      </c>
      <c r="AD2196">
        <v>-21</v>
      </c>
      <c r="AE2196">
        <v>0</v>
      </c>
      <c r="AF2196">
        <v>0</v>
      </c>
      <c r="AG2196">
        <v>0</v>
      </c>
      <c r="AH2196" t="s">
        <v>257</v>
      </c>
      <c r="AI2196" s="1">
        <v>44623.310960648145</v>
      </c>
      <c r="AJ2196">
        <v>145</v>
      </c>
      <c r="AK2196">
        <v>1</v>
      </c>
      <c r="AL2196">
        <v>0</v>
      </c>
      <c r="AM2196">
        <v>1</v>
      </c>
      <c r="AN2196">
        <v>0</v>
      </c>
      <c r="AO2196">
        <v>0</v>
      </c>
      <c r="AP2196">
        <v>-22</v>
      </c>
      <c r="AQ2196">
        <v>0</v>
      </c>
      <c r="AR2196">
        <v>0</v>
      </c>
      <c r="AS2196">
        <v>0</v>
      </c>
      <c r="AT2196" t="s">
        <v>86</v>
      </c>
      <c r="AU2196" t="s">
        <v>86</v>
      </c>
      <c r="AV2196" t="s">
        <v>86</v>
      </c>
      <c r="AW2196" t="s">
        <v>86</v>
      </c>
      <c r="AX2196" t="s">
        <v>86</v>
      </c>
      <c r="AY2196" t="s">
        <v>86</v>
      </c>
      <c r="AZ2196" t="s">
        <v>86</v>
      </c>
      <c r="BA2196" t="s">
        <v>86</v>
      </c>
      <c r="BB2196" t="s">
        <v>86</v>
      </c>
      <c r="BC2196" t="s">
        <v>86</v>
      </c>
      <c r="BD2196" t="s">
        <v>86</v>
      </c>
      <c r="BE2196" t="s">
        <v>86</v>
      </c>
    </row>
    <row r="2197" spans="1:57" x14ac:dyDescent="0.45">
      <c r="A2197" t="s">
        <v>4679</v>
      </c>
      <c r="B2197" t="s">
        <v>77</v>
      </c>
      <c r="C2197" t="s">
        <v>4677</v>
      </c>
      <c r="D2197" t="s">
        <v>79</v>
      </c>
      <c r="E2197" s="2" t="str">
        <f>HYPERLINK("capsilon://?command=openfolder&amp;siteaddress=FAM.docvelocity-na8.net&amp;folderid=FXE9A80C1F-990C-70EF-A143-C7AB3BB31DFE","FX2203418")</f>
        <v>FX2203418</v>
      </c>
      <c r="F2197" t="s">
        <v>80</v>
      </c>
      <c r="G2197" t="s">
        <v>80</v>
      </c>
      <c r="H2197" t="s">
        <v>81</v>
      </c>
      <c r="I2197" t="s">
        <v>4680</v>
      </c>
      <c r="J2197">
        <v>0</v>
      </c>
      <c r="K2197" t="s">
        <v>83</v>
      </c>
      <c r="L2197" t="s">
        <v>84</v>
      </c>
      <c r="M2197" t="s">
        <v>85</v>
      </c>
      <c r="N2197">
        <v>2</v>
      </c>
      <c r="O2197" s="1">
        <v>44622.720543981479</v>
      </c>
      <c r="P2197" s="1">
        <v>44623.313634259262</v>
      </c>
      <c r="Q2197">
        <v>50634</v>
      </c>
      <c r="R2197">
        <v>609</v>
      </c>
      <c r="S2197" t="b">
        <v>0</v>
      </c>
      <c r="T2197" t="s">
        <v>86</v>
      </c>
      <c r="U2197" t="b">
        <v>0</v>
      </c>
      <c r="V2197" t="s">
        <v>94</v>
      </c>
      <c r="W2197" s="1">
        <v>44622.764282407406</v>
      </c>
      <c r="X2197">
        <v>393</v>
      </c>
      <c r="Y2197">
        <v>53</v>
      </c>
      <c r="Z2197">
        <v>0</v>
      </c>
      <c r="AA2197">
        <v>53</v>
      </c>
      <c r="AB2197">
        <v>0</v>
      </c>
      <c r="AC2197">
        <v>18</v>
      </c>
      <c r="AD2197">
        <v>-53</v>
      </c>
      <c r="AE2197">
        <v>0</v>
      </c>
      <c r="AF2197">
        <v>0</v>
      </c>
      <c r="AG2197">
        <v>0</v>
      </c>
      <c r="AH2197" t="s">
        <v>257</v>
      </c>
      <c r="AI2197" s="1">
        <v>44623.313634259262</v>
      </c>
      <c r="AJ2197">
        <v>147</v>
      </c>
      <c r="AK2197">
        <v>1</v>
      </c>
      <c r="AL2197">
        <v>0</v>
      </c>
      <c r="AM2197">
        <v>1</v>
      </c>
      <c r="AN2197">
        <v>0</v>
      </c>
      <c r="AO2197">
        <v>0</v>
      </c>
      <c r="AP2197">
        <v>-54</v>
      </c>
      <c r="AQ2197">
        <v>0</v>
      </c>
      <c r="AR2197">
        <v>0</v>
      </c>
      <c r="AS2197">
        <v>0</v>
      </c>
      <c r="AT2197" t="s">
        <v>86</v>
      </c>
      <c r="AU2197" t="s">
        <v>86</v>
      </c>
      <c r="AV2197" t="s">
        <v>86</v>
      </c>
      <c r="AW2197" t="s">
        <v>86</v>
      </c>
      <c r="AX2197" t="s">
        <v>86</v>
      </c>
      <c r="AY2197" t="s">
        <v>86</v>
      </c>
      <c r="AZ2197" t="s">
        <v>86</v>
      </c>
      <c r="BA2197" t="s">
        <v>86</v>
      </c>
      <c r="BB2197" t="s">
        <v>86</v>
      </c>
      <c r="BC2197" t="s">
        <v>86</v>
      </c>
      <c r="BD2197" t="s">
        <v>86</v>
      </c>
      <c r="BE2197" t="s">
        <v>86</v>
      </c>
    </row>
    <row r="2198" spans="1:57" x14ac:dyDescent="0.45">
      <c r="A2198" t="s">
        <v>4681</v>
      </c>
      <c r="B2198" t="s">
        <v>77</v>
      </c>
      <c r="C2198" t="s">
        <v>4677</v>
      </c>
      <c r="D2198" t="s">
        <v>79</v>
      </c>
      <c r="E2198" s="2" t="str">
        <f>HYPERLINK("capsilon://?command=openfolder&amp;siteaddress=FAM.docvelocity-na8.net&amp;folderid=FXE9A80C1F-990C-70EF-A143-C7AB3BB31DFE","FX2203418")</f>
        <v>FX2203418</v>
      </c>
      <c r="F2198" t="s">
        <v>80</v>
      </c>
      <c r="G2198" t="s">
        <v>80</v>
      </c>
      <c r="H2198" t="s">
        <v>81</v>
      </c>
      <c r="I2198" t="s">
        <v>4682</v>
      </c>
      <c r="J2198">
        <v>0</v>
      </c>
      <c r="K2198" t="s">
        <v>83</v>
      </c>
      <c r="L2198" t="s">
        <v>84</v>
      </c>
      <c r="M2198" t="s">
        <v>85</v>
      </c>
      <c r="N2198">
        <v>2</v>
      </c>
      <c r="O2198" s="1">
        <v>44622.720706018517</v>
      </c>
      <c r="P2198" s="1">
        <v>44623.314756944441</v>
      </c>
      <c r="Q2198">
        <v>50566</v>
      </c>
      <c r="R2198">
        <v>760</v>
      </c>
      <c r="S2198" t="b">
        <v>0</v>
      </c>
      <c r="T2198" t="s">
        <v>86</v>
      </c>
      <c r="U2198" t="b">
        <v>0</v>
      </c>
      <c r="V2198" t="s">
        <v>118</v>
      </c>
      <c r="W2198" s="1">
        <v>44622.767372685186</v>
      </c>
      <c r="X2198">
        <v>650</v>
      </c>
      <c r="Y2198">
        <v>21</v>
      </c>
      <c r="Z2198">
        <v>0</v>
      </c>
      <c r="AA2198">
        <v>21</v>
      </c>
      <c r="AB2198">
        <v>0</v>
      </c>
      <c r="AC2198">
        <v>1</v>
      </c>
      <c r="AD2198">
        <v>-21</v>
      </c>
      <c r="AE2198">
        <v>0</v>
      </c>
      <c r="AF2198">
        <v>0</v>
      </c>
      <c r="AG2198">
        <v>0</v>
      </c>
      <c r="AH2198" t="s">
        <v>257</v>
      </c>
      <c r="AI2198" s="1">
        <v>44623.314756944441</v>
      </c>
      <c r="AJ2198">
        <v>96</v>
      </c>
      <c r="AK2198">
        <v>1</v>
      </c>
      <c r="AL2198">
        <v>0</v>
      </c>
      <c r="AM2198">
        <v>1</v>
      </c>
      <c r="AN2198">
        <v>0</v>
      </c>
      <c r="AO2198">
        <v>0</v>
      </c>
      <c r="AP2198">
        <v>-22</v>
      </c>
      <c r="AQ2198">
        <v>0</v>
      </c>
      <c r="AR2198">
        <v>0</v>
      </c>
      <c r="AS2198">
        <v>0</v>
      </c>
      <c r="AT2198" t="s">
        <v>86</v>
      </c>
      <c r="AU2198" t="s">
        <v>86</v>
      </c>
      <c r="AV2198" t="s">
        <v>86</v>
      </c>
      <c r="AW2198" t="s">
        <v>86</v>
      </c>
      <c r="AX2198" t="s">
        <v>86</v>
      </c>
      <c r="AY2198" t="s">
        <v>86</v>
      </c>
      <c r="AZ2198" t="s">
        <v>86</v>
      </c>
      <c r="BA2198" t="s">
        <v>86</v>
      </c>
      <c r="BB2198" t="s">
        <v>86</v>
      </c>
      <c r="BC2198" t="s">
        <v>86</v>
      </c>
      <c r="BD2198" t="s">
        <v>86</v>
      </c>
      <c r="BE2198" t="s">
        <v>86</v>
      </c>
    </row>
    <row r="2199" spans="1:57" x14ac:dyDescent="0.45">
      <c r="A2199" t="s">
        <v>4683</v>
      </c>
      <c r="B2199" t="s">
        <v>77</v>
      </c>
      <c r="C2199" t="s">
        <v>4674</v>
      </c>
      <c r="D2199" t="s">
        <v>79</v>
      </c>
      <c r="E2199" s="2" t="str">
        <f>HYPERLINK("capsilon://?command=openfolder&amp;siteaddress=FAM.docvelocity-na8.net&amp;folderid=FXEA18ECE4-1502-3D29-6722-CCAFC23EB3F1","FX22021988")</f>
        <v>FX22021988</v>
      </c>
      <c r="F2199" t="s">
        <v>80</v>
      </c>
      <c r="G2199" t="s">
        <v>80</v>
      </c>
      <c r="H2199" t="s">
        <v>81</v>
      </c>
      <c r="I2199" t="s">
        <v>4675</v>
      </c>
      <c r="J2199">
        <v>308</v>
      </c>
      <c r="K2199" t="s">
        <v>83</v>
      </c>
      <c r="L2199" t="s">
        <v>84</v>
      </c>
      <c r="M2199" t="s">
        <v>85</v>
      </c>
      <c r="N2199">
        <v>2</v>
      </c>
      <c r="O2199" s="1">
        <v>44648.515173611115</v>
      </c>
      <c r="P2199" s="1">
        <v>44648.526712962965</v>
      </c>
      <c r="Q2199">
        <v>116</v>
      </c>
      <c r="R2199">
        <v>881</v>
      </c>
      <c r="S2199" t="b">
        <v>0</v>
      </c>
      <c r="T2199" t="s">
        <v>86</v>
      </c>
      <c r="U2199" t="b">
        <v>1</v>
      </c>
      <c r="V2199" t="s">
        <v>1895</v>
      </c>
      <c r="W2199" s="1">
        <v>44648.520636574074</v>
      </c>
      <c r="X2199">
        <v>471</v>
      </c>
      <c r="Y2199">
        <v>150</v>
      </c>
      <c r="Z2199">
        <v>0</v>
      </c>
      <c r="AA2199">
        <v>150</v>
      </c>
      <c r="AB2199">
        <v>105</v>
      </c>
      <c r="AC2199">
        <v>3</v>
      </c>
      <c r="AD2199">
        <v>158</v>
      </c>
      <c r="AE2199">
        <v>0</v>
      </c>
      <c r="AF2199">
        <v>0</v>
      </c>
      <c r="AG2199">
        <v>0</v>
      </c>
      <c r="AH2199" t="s">
        <v>122</v>
      </c>
      <c r="AI2199" s="1">
        <v>44648.526712962965</v>
      </c>
      <c r="AJ2199">
        <v>362</v>
      </c>
      <c r="AK2199">
        <v>0</v>
      </c>
      <c r="AL2199">
        <v>0</v>
      </c>
      <c r="AM2199">
        <v>0</v>
      </c>
      <c r="AN2199">
        <v>105</v>
      </c>
      <c r="AO2199">
        <v>0</v>
      </c>
      <c r="AP2199">
        <v>158</v>
      </c>
      <c r="AQ2199">
        <v>0</v>
      </c>
      <c r="AR2199">
        <v>0</v>
      </c>
      <c r="AS2199">
        <v>0</v>
      </c>
      <c r="AT2199" t="s">
        <v>86</v>
      </c>
      <c r="AU2199" t="s">
        <v>86</v>
      </c>
      <c r="AV2199" t="s">
        <v>86</v>
      </c>
      <c r="AW2199" t="s">
        <v>86</v>
      </c>
      <c r="AX2199" t="s">
        <v>86</v>
      </c>
      <c r="AY2199" t="s">
        <v>86</v>
      </c>
      <c r="AZ2199" t="s">
        <v>86</v>
      </c>
      <c r="BA2199" t="s">
        <v>86</v>
      </c>
      <c r="BB2199" t="s">
        <v>86</v>
      </c>
      <c r="BC2199" t="s">
        <v>86</v>
      </c>
      <c r="BD2199" t="s">
        <v>86</v>
      </c>
      <c r="BE2199" t="s">
        <v>86</v>
      </c>
    </row>
    <row r="2200" spans="1:57" x14ac:dyDescent="0.45">
      <c r="A2200" t="s">
        <v>4684</v>
      </c>
      <c r="B2200" t="s">
        <v>77</v>
      </c>
      <c r="C2200" t="s">
        <v>1122</v>
      </c>
      <c r="D2200" t="s">
        <v>79</v>
      </c>
      <c r="E2200" s="2" t="str">
        <f>HYPERLINK("capsilon://?command=openfolder&amp;siteaddress=FAM.docvelocity-na8.net&amp;folderid=FX085C16DD-AD48-E483-17C5-DD930B6C37C8","FX22028293")</f>
        <v>FX22028293</v>
      </c>
      <c r="F2200" t="s">
        <v>80</v>
      </c>
      <c r="G2200" t="s">
        <v>80</v>
      </c>
      <c r="H2200" t="s">
        <v>81</v>
      </c>
      <c r="I2200" t="s">
        <v>4685</v>
      </c>
      <c r="J2200">
        <v>0</v>
      </c>
      <c r="K2200" t="s">
        <v>83</v>
      </c>
      <c r="L2200" t="s">
        <v>84</v>
      </c>
      <c r="M2200" t="s">
        <v>85</v>
      </c>
      <c r="N2200">
        <v>2</v>
      </c>
      <c r="O2200" s="1">
        <v>44648.51635416667</v>
      </c>
      <c r="P2200" s="1">
        <v>44648.5387962963</v>
      </c>
      <c r="Q2200">
        <v>1723</v>
      </c>
      <c r="R2200">
        <v>216</v>
      </c>
      <c r="S2200" t="b">
        <v>0</v>
      </c>
      <c r="T2200" t="s">
        <v>86</v>
      </c>
      <c r="U2200" t="b">
        <v>0</v>
      </c>
      <c r="V2200" t="s">
        <v>1797</v>
      </c>
      <c r="W2200" s="1">
        <v>44648.528784722221</v>
      </c>
      <c r="X2200">
        <v>97</v>
      </c>
      <c r="Y2200">
        <v>0</v>
      </c>
      <c r="Z2200">
        <v>0</v>
      </c>
      <c r="AA2200">
        <v>0</v>
      </c>
      <c r="AB2200">
        <v>37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 t="s">
        <v>207</v>
      </c>
      <c r="AI2200" s="1">
        <v>44648.5387962963</v>
      </c>
      <c r="AJ2200">
        <v>15</v>
      </c>
      <c r="AK2200">
        <v>0</v>
      </c>
      <c r="AL2200">
        <v>0</v>
      </c>
      <c r="AM2200">
        <v>0</v>
      </c>
      <c r="AN2200">
        <v>37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 t="s">
        <v>86</v>
      </c>
      <c r="AU2200" t="s">
        <v>86</v>
      </c>
      <c r="AV2200" t="s">
        <v>86</v>
      </c>
      <c r="AW2200" t="s">
        <v>86</v>
      </c>
      <c r="AX2200" t="s">
        <v>86</v>
      </c>
      <c r="AY2200" t="s">
        <v>86</v>
      </c>
      <c r="AZ2200" t="s">
        <v>86</v>
      </c>
      <c r="BA2200" t="s">
        <v>86</v>
      </c>
      <c r="BB2200" t="s">
        <v>86</v>
      </c>
      <c r="BC2200" t="s">
        <v>86</v>
      </c>
      <c r="BD2200" t="s">
        <v>86</v>
      </c>
      <c r="BE2200" t="s">
        <v>86</v>
      </c>
    </row>
    <row r="2201" spans="1:57" x14ac:dyDescent="0.45">
      <c r="A2201" t="s">
        <v>4686</v>
      </c>
      <c r="B2201" t="s">
        <v>77</v>
      </c>
      <c r="C2201" t="s">
        <v>842</v>
      </c>
      <c r="D2201" t="s">
        <v>79</v>
      </c>
      <c r="E2201" s="2" t="str">
        <f>HYPERLINK("capsilon://?command=openfolder&amp;siteaddress=FAM.docvelocity-na8.net&amp;folderid=FX87444718-45AF-1BCF-792A-2DB1027A1585","FX2203774")</f>
        <v>FX2203774</v>
      </c>
      <c r="F2201" t="s">
        <v>80</v>
      </c>
      <c r="G2201" t="s">
        <v>80</v>
      </c>
      <c r="H2201" t="s">
        <v>81</v>
      </c>
      <c r="I2201" t="s">
        <v>4687</v>
      </c>
      <c r="J2201">
        <v>0</v>
      </c>
      <c r="K2201" t="s">
        <v>83</v>
      </c>
      <c r="L2201" t="s">
        <v>84</v>
      </c>
      <c r="M2201" t="s">
        <v>85</v>
      </c>
      <c r="N2201">
        <v>2</v>
      </c>
      <c r="O2201" s="1">
        <v>44622.720960648148</v>
      </c>
      <c r="P2201" s="1">
        <v>44623.317881944444</v>
      </c>
      <c r="Q2201">
        <v>51346</v>
      </c>
      <c r="R2201">
        <v>228</v>
      </c>
      <c r="S2201" t="b">
        <v>0</v>
      </c>
      <c r="T2201" t="s">
        <v>86</v>
      </c>
      <c r="U2201" t="b">
        <v>0</v>
      </c>
      <c r="V2201" t="s">
        <v>94</v>
      </c>
      <c r="W2201" s="1">
        <v>44622.765844907408</v>
      </c>
      <c r="X2201">
        <v>134</v>
      </c>
      <c r="Y2201">
        <v>9</v>
      </c>
      <c r="Z2201">
        <v>0</v>
      </c>
      <c r="AA2201">
        <v>9</v>
      </c>
      <c r="AB2201">
        <v>0</v>
      </c>
      <c r="AC2201">
        <v>1</v>
      </c>
      <c r="AD2201">
        <v>-9</v>
      </c>
      <c r="AE2201">
        <v>0</v>
      </c>
      <c r="AF2201">
        <v>0</v>
      </c>
      <c r="AG2201">
        <v>0</v>
      </c>
      <c r="AH2201" t="s">
        <v>284</v>
      </c>
      <c r="AI2201" s="1">
        <v>44623.317881944444</v>
      </c>
      <c r="AJ2201">
        <v>87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-9</v>
      </c>
      <c r="AQ2201">
        <v>0</v>
      </c>
      <c r="AR2201">
        <v>0</v>
      </c>
      <c r="AS2201">
        <v>0</v>
      </c>
      <c r="AT2201" t="s">
        <v>86</v>
      </c>
      <c r="AU2201" t="s">
        <v>86</v>
      </c>
      <c r="AV2201" t="s">
        <v>86</v>
      </c>
      <c r="AW2201" t="s">
        <v>86</v>
      </c>
      <c r="AX2201" t="s">
        <v>86</v>
      </c>
      <c r="AY2201" t="s">
        <v>86</v>
      </c>
      <c r="AZ2201" t="s">
        <v>86</v>
      </c>
      <c r="BA2201" t="s">
        <v>86</v>
      </c>
      <c r="BB2201" t="s">
        <v>86</v>
      </c>
      <c r="BC2201" t="s">
        <v>86</v>
      </c>
      <c r="BD2201" t="s">
        <v>86</v>
      </c>
      <c r="BE2201" t="s">
        <v>86</v>
      </c>
    </row>
    <row r="2202" spans="1:57" x14ac:dyDescent="0.45">
      <c r="A2202" t="s">
        <v>4688</v>
      </c>
      <c r="B2202" t="s">
        <v>77</v>
      </c>
      <c r="C2202" t="s">
        <v>3752</v>
      </c>
      <c r="D2202" t="s">
        <v>79</v>
      </c>
      <c r="E2202" s="2" t="str">
        <f>HYPERLINK("capsilon://?command=openfolder&amp;siteaddress=FAM.docvelocity-na8.net&amp;folderid=FX5101B62B-E38A-D03C-6AAB-428C9703C877","FX22038076")</f>
        <v>FX22038076</v>
      </c>
      <c r="F2202" t="s">
        <v>80</v>
      </c>
      <c r="G2202" t="s">
        <v>80</v>
      </c>
      <c r="H2202" t="s">
        <v>81</v>
      </c>
      <c r="I2202" t="s">
        <v>4689</v>
      </c>
      <c r="J2202">
        <v>46</v>
      </c>
      <c r="K2202" t="s">
        <v>83</v>
      </c>
      <c r="L2202" t="s">
        <v>84</v>
      </c>
      <c r="M2202" t="s">
        <v>85</v>
      </c>
      <c r="N2202">
        <v>2</v>
      </c>
      <c r="O2202" s="1">
        <v>44648.528877314813</v>
      </c>
      <c r="P2202" s="1">
        <v>44648.54105324074</v>
      </c>
      <c r="Q2202">
        <v>89</v>
      </c>
      <c r="R2202">
        <v>963</v>
      </c>
      <c r="S2202" t="b">
        <v>0</v>
      </c>
      <c r="T2202" t="s">
        <v>86</v>
      </c>
      <c r="U2202" t="b">
        <v>0</v>
      </c>
      <c r="V2202" t="s">
        <v>1797</v>
      </c>
      <c r="W2202" s="1">
        <v>44648.537905092591</v>
      </c>
      <c r="X2202">
        <v>769</v>
      </c>
      <c r="Y2202">
        <v>49</v>
      </c>
      <c r="Z2202">
        <v>0</v>
      </c>
      <c r="AA2202">
        <v>49</v>
      </c>
      <c r="AB2202">
        <v>0</v>
      </c>
      <c r="AC2202">
        <v>37</v>
      </c>
      <c r="AD2202">
        <v>-3</v>
      </c>
      <c r="AE2202">
        <v>0</v>
      </c>
      <c r="AF2202">
        <v>0</v>
      </c>
      <c r="AG2202">
        <v>0</v>
      </c>
      <c r="AH2202" t="s">
        <v>207</v>
      </c>
      <c r="AI2202" s="1">
        <v>44648.54105324074</v>
      </c>
      <c r="AJ2202">
        <v>194</v>
      </c>
      <c r="AK2202">
        <v>1</v>
      </c>
      <c r="AL2202">
        <v>0</v>
      </c>
      <c r="AM2202">
        <v>1</v>
      </c>
      <c r="AN2202">
        <v>0</v>
      </c>
      <c r="AO2202">
        <v>1</v>
      </c>
      <c r="AP2202">
        <v>-4</v>
      </c>
      <c r="AQ2202">
        <v>0</v>
      </c>
      <c r="AR2202">
        <v>0</v>
      </c>
      <c r="AS2202">
        <v>0</v>
      </c>
      <c r="AT2202" t="s">
        <v>86</v>
      </c>
      <c r="AU2202" t="s">
        <v>86</v>
      </c>
      <c r="AV2202" t="s">
        <v>86</v>
      </c>
      <c r="AW2202" t="s">
        <v>86</v>
      </c>
      <c r="AX2202" t="s">
        <v>86</v>
      </c>
      <c r="AY2202" t="s">
        <v>86</v>
      </c>
      <c r="AZ2202" t="s">
        <v>86</v>
      </c>
      <c r="BA2202" t="s">
        <v>86</v>
      </c>
      <c r="BB2202" t="s">
        <v>86</v>
      </c>
      <c r="BC2202" t="s">
        <v>86</v>
      </c>
      <c r="BD2202" t="s">
        <v>86</v>
      </c>
      <c r="BE2202" t="s">
        <v>86</v>
      </c>
    </row>
    <row r="2203" spans="1:57" x14ac:dyDescent="0.45">
      <c r="A2203" t="s">
        <v>4690</v>
      </c>
      <c r="B2203" t="s">
        <v>77</v>
      </c>
      <c r="C2203" t="s">
        <v>4691</v>
      </c>
      <c r="D2203" t="s">
        <v>79</v>
      </c>
      <c r="E2203" s="2" t="str">
        <f>HYPERLINK("capsilon://?command=openfolder&amp;siteaddress=FAM.docvelocity-na8.net&amp;folderid=FXE78ADBB4-1D9B-DF62-643C-E248AB05303A","FX220311226")</f>
        <v>FX220311226</v>
      </c>
      <c r="F2203" t="s">
        <v>80</v>
      </c>
      <c r="G2203" t="s">
        <v>80</v>
      </c>
      <c r="H2203" t="s">
        <v>81</v>
      </c>
      <c r="I2203" t="s">
        <v>4692</v>
      </c>
      <c r="J2203">
        <v>208</v>
      </c>
      <c r="K2203" t="s">
        <v>83</v>
      </c>
      <c r="L2203" t="s">
        <v>84</v>
      </c>
      <c r="M2203" t="s">
        <v>85</v>
      </c>
      <c r="N2203">
        <v>1</v>
      </c>
      <c r="O2203" s="1">
        <v>44648.530960648146</v>
      </c>
      <c r="P2203" s="1">
        <v>44648.556493055556</v>
      </c>
      <c r="Q2203">
        <v>857</v>
      </c>
      <c r="R2203">
        <v>1349</v>
      </c>
      <c r="S2203" t="b">
        <v>0</v>
      </c>
      <c r="T2203" t="s">
        <v>86</v>
      </c>
      <c r="U2203" t="b">
        <v>0</v>
      </c>
      <c r="V2203" t="s">
        <v>1895</v>
      </c>
      <c r="W2203" s="1">
        <v>44648.556493055556</v>
      </c>
      <c r="X2203">
        <v>773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208</v>
      </c>
      <c r="AE2203">
        <v>196</v>
      </c>
      <c r="AF2203">
        <v>0</v>
      </c>
      <c r="AG2203">
        <v>7</v>
      </c>
      <c r="AH2203" t="s">
        <v>86</v>
      </c>
      <c r="AI2203" t="s">
        <v>86</v>
      </c>
      <c r="AJ2203" t="s">
        <v>86</v>
      </c>
      <c r="AK2203" t="s">
        <v>86</v>
      </c>
      <c r="AL2203" t="s">
        <v>86</v>
      </c>
      <c r="AM2203" t="s">
        <v>86</v>
      </c>
      <c r="AN2203" t="s">
        <v>86</v>
      </c>
      <c r="AO2203" t="s">
        <v>86</v>
      </c>
      <c r="AP2203" t="s">
        <v>86</v>
      </c>
      <c r="AQ2203" t="s">
        <v>86</v>
      </c>
      <c r="AR2203" t="s">
        <v>86</v>
      </c>
      <c r="AS2203" t="s">
        <v>86</v>
      </c>
      <c r="AT2203" t="s">
        <v>86</v>
      </c>
      <c r="AU2203" t="s">
        <v>86</v>
      </c>
      <c r="AV2203" t="s">
        <v>86</v>
      </c>
      <c r="AW2203" t="s">
        <v>86</v>
      </c>
      <c r="AX2203" t="s">
        <v>86</v>
      </c>
      <c r="AY2203" t="s">
        <v>86</v>
      </c>
      <c r="AZ2203" t="s">
        <v>86</v>
      </c>
      <c r="BA2203" t="s">
        <v>86</v>
      </c>
      <c r="BB2203" t="s">
        <v>86</v>
      </c>
      <c r="BC2203" t="s">
        <v>86</v>
      </c>
      <c r="BD2203" t="s">
        <v>86</v>
      </c>
      <c r="BE2203" t="s">
        <v>86</v>
      </c>
    </row>
    <row r="2204" spans="1:57" x14ac:dyDescent="0.45">
      <c r="A2204" t="s">
        <v>4693</v>
      </c>
      <c r="B2204" t="s">
        <v>77</v>
      </c>
      <c r="C2204" t="s">
        <v>4323</v>
      </c>
      <c r="D2204" t="s">
        <v>79</v>
      </c>
      <c r="E2204" s="2" t="str">
        <f t="shared" ref="E2204:E2209" si="54">HYPERLINK("capsilon://?command=openfolder&amp;siteaddress=FAM.docvelocity-na8.net&amp;folderid=FX666E63B2-14DF-8DDD-BB64-D010B5A6F418","FX220310547")</f>
        <v>FX220310547</v>
      </c>
      <c r="F2204" t="s">
        <v>80</v>
      </c>
      <c r="G2204" t="s">
        <v>80</v>
      </c>
      <c r="H2204" t="s">
        <v>81</v>
      </c>
      <c r="I2204" t="s">
        <v>4694</v>
      </c>
      <c r="J2204">
        <v>46</v>
      </c>
      <c r="K2204" t="s">
        <v>83</v>
      </c>
      <c r="L2204" t="s">
        <v>84</v>
      </c>
      <c r="M2204" t="s">
        <v>85</v>
      </c>
      <c r="N2204">
        <v>2</v>
      </c>
      <c r="O2204" s="1">
        <v>44648.531793981485</v>
      </c>
      <c r="P2204" s="1">
        <v>44648.541562500002</v>
      </c>
      <c r="Q2204">
        <v>572</v>
      </c>
      <c r="R2204">
        <v>272</v>
      </c>
      <c r="S2204" t="b">
        <v>0</v>
      </c>
      <c r="T2204" t="s">
        <v>86</v>
      </c>
      <c r="U2204" t="b">
        <v>0</v>
      </c>
      <c r="V2204" t="s">
        <v>1816</v>
      </c>
      <c r="W2204" s="1">
        <v>44648.533333333333</v>
      </c>
      <c r="X2204">
        <v>125</v>
      </c>
      <c r="Y2204">
        <v>41</v>
      </c>
      <c r="Z2204">
        <v>0</v>
      </c>
      <c r="AA2204">
        <v>41</v>
      </c>
      <c r="AB2204">
        <v>0</v>
      </c>
      <c r="AC2204">
        <v>3</v>
      </c>
      <c r="AD2204">
        <v>5</v>
      </c>
      <c r="AE2204">
        <v>0</v>
      </c>
      <c r="AF2204">
        <v>0</v>
      </c>
      <c r="AG2204">
        <v>0</v>
      </c>
      <c r="AH2204" t="s">
        <v>106</v>
      </c>
      <c r="AI2204" s="1">
        <v>44648.541562500002</v>
      </c>
      <c r="AJ2204">
        <v>147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5</v>
      </c>
      <c r="AQ2204">
        <v>0</v>
      </c>
      <c r="AR2204">
        <v>0</v>
      </c>
      <c r="AS2204">
        <v>0</v>
      </c>
      <c r="AT2204" t="s">
        <v>86</v>
      </c>
      <c r="AU2204" t="s">
        <v>86</v>
      </c>
      <c r="AV2204" t="s">
        <v>86</v>
      </c>
      <c r="AW2204" t="s">
        <v>86</v>
      </c>
      <c r="AX2204" t="s">
        <v>86</v>
      </c>
      <c r="AY2204" t="s">
        <v>86</v>
      </c>
      <c r="AZ2204" t="s">
        <v>86</v>
      </c>
      <c r="BA2204" t="s">
        <v>86</v>
      </c>
      <c r="BB2204" t="s">
        <v>86</v>
      </c>
      <c r="BC2204" t="s">
        <v>86</v>
      </c>
      <c r="BD2204" t="s">
        <v>86</v>
      </c>
      <c r="BE2204" t="s">
        <v>86</v>
      </c>
    </row>
    <row r="2205" spans="1:57" x14ac:dyDescent="0.45">
      <c r="A2205" t="s">
        <v>4695</v>
      </c>
      <c r="B2205" t="s">
        <v>77</v>
      </c>
      <c r="C2205" t="s">
        <v>4323</v>
      </c>
      <c r="D2205" t="s">
        <v>79</v>
      </c>
      <c r="E2205" s="2" t="str">
        <f t="shared" si="54"/>
        <v>FX220310547</v>
      </c>
      <c r="F2205" t="s">
        <v>80</v>
      </c>
      <c r="G2205" t="s">
        <v>80</v>
      </c>
      <c r="H2205" t="s">
        <v>81</v>
      </c>
      <c r="I2205" t="s">
        <v>4696</v>
      </c>
      <c r="J2205">
        <v>46</v>
      </c>
      <c r="K2205" t="s">
        <v>83</v>
      </c>
      <c r="L2205" t="s">
        <v>84</v>
      </c>
      <c r="M2205" t="s">
        <v>85</v>
      </c>
      <c r="N2205">
        <v>2</v>
      </c>
      <c r="O2205" s="1">
        <v>44648.531875000001</v>
      </c>
      <c r="P2205" s="1">
        <v>44648.541192129633</v>
      </c>
      <c r="Q2205">
        <v>608</v>
      </c>
      <c r="R2205">
        <v>197</v>
      </c>
      <c r="S2205" t="b">
        <v>0</v>
      </c>
      <c r="T2205" t="s">
        <v>86</v>
      </c>
      <c r="U2205" t="b">
        <v>0</v>
      </c>
      <c r="V2205" t="s">
        <v>1816</v>
      </c>
      <c r="W2205" s="1">
        <v>44648.534594907411</v>
      </c>
      <c r="X2205">
        <v>108</v>
      </c>
      <c r="Y2205">
        <v>41</v>
      </c>
      <c r="Z2205">
        <v>0</v>
      </c>
      <c r="AA2205">
        <v>41</v>
      </c>
      <c r="AB2205">
        <v>0</v>
      </c>
      <c r="AC2205">
        <v>3</v>
      </c>
      <c r="AD2205">
        <v>5</v>
      </c>
      <c r="AE2205">
        <v>0</v>
      </c>
      <c r="AF2205">
        <v>0</v>
      </c>
      <c r="AG2205">
        <v>0</v>
      </c>
      <c r="AH2205" t="s">
        <v>122</v>
      </c>
      <c r="AI2205" s="1">
        <v>44648.541192129633</v>
      </c>
      <c r="AJ2205">
        <v>89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5</v>
      </c>
      <c r="AQ2205">
        <v>0</v>
      </c>
      <c r="AR2205">
        <v>0</v>
      </c>
      <c r="AS2205">
        <v>0</v>
      </c>
      <c r="AT2205" t="s">
        <v>86</v>
      </c>
      <c r="AU2205" t="s">
        <v>86</v>
      </c>
      <c r="AV2205" t="s">
        <v>86</v>
      </c>
      <c r="AW2205" t="s">
        <v>86</v>
      </c>
      <c r="AX2205" t="s">
        <v>86</v>
      </c>
      <c r="AY2205" t="s">
        <v>86</v>
      </c>
      <c r="AZ2205" t="s">
        <v>86</v>
      </c>
      <c r="BA2205" t="s">
        <v>86</v>
      </c>
      <c r="BB2205" t="s">
        <v>86</v>
      </c>
      <c r="BC2205" t="s">
        <v>86</v>
      </c>
      <c r="BD2205" t="s">
        <v>86</v>
      </c>
      <c r="BE2205" t="s">
        <v>86</v>
      </c>
    </row>
    <row r="2206" spans="1:57" x14ac:dyDescent="0.45">
      <c r="A2206" t="s">
        <v>4697</v>
      </c>
      <c r="B2206" t="s">
        <v>77</v>
      </c>
      <c r="C2206" t="s">
        <v>4323</v>
      </c>
      <c r="D2206" t="s">
        <v>79</v>
      </c>
      <c r="E2206" s="2" t="str">
        <f t="shared" si="54"/>
        <v>FX220310547</v>
      </c>
      <c r="F2206" t="s">
        <v>80</v>
      </c>
      <c r="G2206" t="s">
        <v>80</v>
      </c>
      <c r="H2206" t="s">
        <v>81</v>
      </c>
      <c r="I2206" t="s">
        <v>4698</v>
      </c>
      <c r="J2206">
        <v>46</v>
      </c>
      <c r="K2206" t="s">
        <v>83</v>
      </c>
      <c r="L2206" t="s">
        <v>84</v>
      </c>
      <c r="M2206" t="s">
        <v>85</v>
      </c>
      <c r="N2206">
        <v>2</v>
      </c>
      <c r="O2206" s="1">
        <v>44648.531944444447</v>
      </c>
      <c r="P2206" s="1">
        <v>44648.542314814818</v>
      </c>
      <c r="Q2206">
        <v>556</v>
      </c>
      <c r="R2206">
        <v>340</v>
      </c>
      <c r="S2206" t="b">
        <v>0</v>
      </c>
      <c r="T2206" t="s">
        <v>86</v>
      </c>
      <c r="U2206" t="b">
        <v>0</v>
      </c>
      <c r="V2206" t="s">
        <v>2088</v>
      </c>
      <c r="W2206" s="1">
        <v>44648.53670138889</v>
      </c>
      <c r="X2206">
        <v>231</v>
      </c>
      <c r="Y2206">
        <v>41</v>
      </c>
      <c r="Z2206">
        <v>0</v>
      </c>
      <c r="AA2206">
        <v>41</v>
      </c>
      <c r="AB2206">
        <v>0</v>
      </c>
      <c r="AC2206">
        <v>3</v>
      </c>
      <c r="AD2206">
        <v>5</v>
      </c>
      <c r="AE2206">
        <v>0</v>
      </c>
      <c r="AF2206">
        <v>0</v>
      </c>
      <c r="AG2206">
        <v>0</v>
      </c>
      <c r="AH2206" t="s">
        <v>207</v>
      </c>
      <c r="AI2206" s="1">
        <v>44648.542314814818</v>
      </c>
      <c r="AJ2206">
        <v>109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5</v>
      </c>
      <c r="AQ2206">
        <v>0</v>
      </c>
      <c r="AR2206">
        <v>0</v>
      </c>
      <c r="AS2206">
        <v>0</v>
      </c>
      <c r="AT2206" t="s">
        <v>86</v>
      </c>
      <c r="AU2206" t="s">
        <v>86</v>
      </c>
      <c r="AV2206" t="s">
        <v>86</v>
      </c>
      <c r="AW2206" t="s">
        <v>86</v>
      </c>
      <c r="AX2206" t="s">
        <v>86</v>
      </c>
      <c r="AY2206" t="s">
        <v>86</v>
      </c>
      <c r="AZ2206" t="s">
        <v>86</v>
      </c>
      <c r="BA2206" t="s">
        <v>86</v>
      </c>
      <c r="BB2206" t="s">
        <v>86</v>
      </c>
      <c r="BC2206" t="s">
        <v>86</v>
      </c>
      <c r="BD2206" t="s">
        <v>86</v>
      </c>
      <c r="BE2206" t="s">
        <v>86</v>
      </c>
    </row>
    <row r="2207" spans="1:57" x14ac:dyDescent="0.45">
      <c r="A2207" t="s">
        <v>4699</v>
      </c>
      <c r="B2207" t="s">
        <v>77</v>
      </c>
      <c r="C2207" t="s">
        <v>4323</v>
      </c>
      <c r="D2207" t="s">
        <v>79</v>
      </c>
      <c r="E2207" s="2" t="str">
        <f t="shared" si="54"/>
        <v>FX220310547</v>
      </c>
      <c r="F2207" t="s">
        <v>80</v>
      </c>
      <c r="G2207" t="s">
        <v>80</v>
      </c>
      <c r="H2207" t="s">
        <v>81</v>
      </c>
      <c r="I2207" t="s">
        <v>4700</v>
      </c>
      <c r="J2207">
        <v>46</v>
      </c>
      <c r="K2207" t="s">
        <v>83</v>
      </c>
      <c r="L2207" t="s">
        <v>84</v>
      </c>
      <c r="M2207" t="s">
        <v>85</v>
      </c>
      <c r="N2207">
        <v>2</v>
      </c>
      <c r="O2207" s="1">
        <v>44648.532002314816</v>
      </c>
      <c r="P2207" s="1">
        <v>44648.541712962964</v>
      </c>
      <c r="Q2207">
        <v>720</v>
      </c>
      <c r="R2207">
        <v>119</v>
      </c>
      <c r="S2207" t="b">
        <v>0</v>
      </c>
      <c r="T2207" t="s">
        <v>86</v>
      </c>
      <c r="U2207" t="b">
        <v>0</v>
      </c>
      <c r="V2207" t="s">
        <v>1816</v>
      </c>
      <c r="W2207" s="1">
        <v>44648.535474537035</v>
      </c>
      <c r="X2207">
        <v>75</v>
      </c>
      <c r="Y2207">
        <v>41</v>
      </c>
      <c r="Z2207">
        <v>0</v>
      </c>
      <c r="AA2207">
        <v>41</v>
      </c>
      <c r="AB2207">
        <v>0</v>
      </c>
      <c r="AC2207">
        <v>3</v>
      </c>
      <c r="AD2207">
        <v>5</v>
      </c>
      <c r="AE2207">
        <v>0</v>
      </c>
      <c r="AF2207">
        <v>0</v>
      </c>
      <c r="AG2207">
        <v>0</v>
      </c>
      <c r="AH2207" t="s">
        <v>122</v>
      </c>
      <c r="AI2207" s="1">
        <v>44648.541712962964</v>
      </c>
      <c r="AJ2207">
        <v>44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5</v>
      </c>
      <c r="AQ2207">
        <v>0</v>
      </c>
      <c r="AR2207">
        <v>0</v>
      </c>
      <c r="AS2207">
        <v>0</v>
      </c>
      <c r="AT2207" t="s">
        <v>86</v>
      </c>
      <c r="AU2207" t="s">
        <v>86</v>
      </c>
      <c r="AV2207" t="s">
        <v>86</v>
      </c>
      <c r="AW2207" t="s">
        <v>86</v>
      </c>
      <c r="AX2207" t="s">
        <v>86</v>
      </c>
      <c r="AY2207" t="s">
        <v>86</v>
      </c>
      <c r="AZ2207" t="s">
        <v>86</v>
      </c>
      <c r="BA2207" t="s">
        <v>86</v>
      </c>
      <c r="BB2207" t="s">
        <v>86</v>
      </c>
      <c r="BC2207" t="s">
        <v>86</v>
      </c>
      <c r="BD2207" t="s">
        <v>86</v>
      </c>
      <c r="BE2207" t="s">
        <v>86</v>
      </c>
    </row>
    <row r="2208" spans="1:57" x14ac:dyDescent="0.45">
      <c r="A2208" t="s">
        <v>4701</v>
      </c>
      <c r="B2208" t="s">
        <v>77</v>
      </c>
      <c r="C2208" t="s">
        <v>4323</v>
      </c>
      <c r="D2208" t="s">
        <v>79</v>
      </c>
      <c r="E2208" s="2" t="str">
        <f t="shared" si="54"/>
        <v>FX220310547</v>
      </c>
      <c r="F2208" t="s">
        <v>80</v>
      </c>
      <c r="G2208" t="s">
        <v>80</v>
      </c>
      <c r="H2208" t="s">
        <v>81</v>
      </c>
      <c r="I2208" t="s">
        <v>4702</v>
      </c>
      <c r="J2208">
        <v>61</v>
      </c>
      <c r="K2208" t="s">
        <v>83</v>
      </c>
      <c r="L2208" t="s">
        <v>84</v>
      </c>
      <c r="M2208" t="s">
        <v>85</v>
      </c>
      <c r="N2208">
        <v>2</v>
      </c>
      <c r="O2208" s="1">
        <v>44648.532118055555</v>
      </c>
      <c r="P2208" s="1">
        <v>44648.54446759259</v>
      </c>
      <c r="Q2208">
        <v>643</v>
      </c>
      <c r="R2208">
        <v>424</v>
      </c>
      <c r="S2208" t="b">
        <v>0</v>
      </c>
      <c r="T2208" t="s">
        <v>86</v>
      </c>
      <c r="U2208" t="b">
        <v>0</v>
      </c>
      <c r="V2208" t="s">
        <v>1816</v>
      </c>
      <c r="W2208" s="1">
        <v>44648.537777777776</v>
      </c>
      <c r="X2208">
        <v>198</v>
      </c>
      <c r="Y2208">
        <v>51</v>
      </c>
      <c r="Z2208">
        <v>0</v>
      </c>
      <c r="AA2208">
        <v>51</v>
      </c>
      <c r="AB2208">
        <v>0</v>
      </c>
      <c r="AC2208">
        <v>0</v>
      </c>
      <c r="AD2208">
        <v>10</v>
      </c>
      <c r="AE2208">
        <v>0</v>
      </c>
      <c r="AF2208">
        <v>0</v>
      </c>
      <c r="AG2208">
        <v>0</v>
      </c>
      <c r="AH2208" t="s">
        <v>207</v>
      </c>
      <c r="AI2208" s="1">
        <v>44648.54446759259</v>
      </c>
      <c r="AJ2208">
        <v>185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10</v>
      </c>
      <c r="AQ2208">
        <v>0</v>
      </c>
      <c r="AR2208">
        <v>0</v>
      </c>
      <c r="AS2208">
        <v>0</v>
      </c>
      <c r="AT2208" t="s">
        <v>86</v>
      </c>
      <c r="AU2208" t="s">
        <v>86</v>
      </c>
      <c r="AV2208" t="s">
        <v>86</v>
      </c>
      <c r="AW2208" t="s">
        <v>86</v>
      </c>
      <c r="AX2208" t="s">
        <v>86</v>
      </c>
      <c r="AY2208" t="s">
        <v>86</v>
      </c>
      <c r="AZ2208" t="s">
        <v>86</v>
      </c>
      <c r="BA2208" t="s">
        <v>86</v>
      </c>
      <c r="BB2208" t="s">
        <v>86</v>
      </c>
      <c r="BC2208" t="s">
        <v>86</v>
      </c>
      <c r="BD2208" t="s">
        <v>86</v>
      </c>
      <c r="BE2208" t="s">
        <v>86</v>
      </c>
    </row>
    <row r="2209" spans="1:57" x14ac:dyDescent="0.45">
      <c r="A2209" t="s">
        <v>4703</v>
      </c>
      <c r="B2209" t="s">
        <v>77</v>
      </c>
      <c r="C2209" t="s">
        <v>4323</v>
      </c>
      <c r="D2209" t="s">
        <v>79</v>
      </c>
      <c r="E2209" s="2" t="str">
        <f t="shared" si="54"/>
        <v>FX220310547</v>
      </c>
      <c r="F2209" t="s">
        <v>80</v>
      </c>
      <c r="G2209" t="s">
        <v>80</v>
      </c>
      <c r="H2209" t="s">
        <v>81</v>
      </c>
      <c r="I2209" t="s">
        <v>4704</v>
      </c>
      <c r="J2209">
        <v>61</v>
      </c>
      <c r="K2209" t="s">
        <v>83</v>
      </c>
      <c r="L2209" t="s">
        <v>84</v>
      </c>
      <c r="M2209" t="s">
        <v>85</v>
      </c>
      <c r="N2209">
        <v>2</v>
      </c>
      <c r="O2209" s="1">
        <v>44648.532453703701</v>
      </c>
      <c r="P2209" s="1">
        <v>44648.542581018519</v>
      </c>
      <c r="Q2209">
        <v>551</v>
      </c>
      <c r="R2209">
        <v>324</v>
      </c>
      <c r="S2209" t="b">
        <v>0</v>
      </c>
      <c r="T2209" t="s">
        <v>86</v>
      </c>
      <c r="U2209" t="b">
        <v>0</v>
      </c>
      <c r="V2209" t="s">
        <v>2088</v>
      </c>
      <c r="W2209" s="1">
        <v>44648.539594907408</v>
      </c>
      <c r="X2209">
        <v>249</v>
      </c>
      <c r="Y2209">
        <v>51</v>
      </c>
      <c r="Z2209">
        <v>0</v>
      </c>
      <c r="AA2209">
        <v>51</v>
      </c>
      <c r="AB2209">
        <v>0</v>
      </c>
      <c r="AC2209">
        <v>0</v>
      </c>
      <c r="AD2209">
        <v>10</v>
      </c>
      <c r="AE2209">
        <v>0</v>
      </c>
      <c r="AF2209">
        <v>0</v>
      </c>
      <c r="AG2209">
        <v>0</v>
      </c>
      <c r="AH2209" t="s">
        <v>122</v>
      </c>
      <c r="AI2209" s="1">
        <v>44648.542581018519</v>
      </c>
      <c r="AJ2209">
        <v>75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10</v>
      </c>
      <c r="AQ2209">
        <v>0</v>
      </c>
      <c r="AR2209">
        <v>0</v>
      </c>
      <c r="AS2209">
        <v>0</v>
      </c>
      <c r="AT2209" t="s">
        <v>86</v>
      </c>
      <c r="AU2209" t="s">
        <v>86</v>
      </c>
      <c r="AV2209" t="s">
        <v>86</v>
      </c>
      <c r="AW2209" t="s">
        <v>86</v>
      </c>
      <c r="AX2209" t="s">
        <v>86</v>
      </c>
      <c r="AY2209" t="s">
        <v>86</v>
      </c>
      <c r="AZ2209" t="s">
        <v>86</v>
      </c>
      <c r="BA2209" t="s">
        <v>86</v>
      </c>
      <c r="BB2209" t="s">
        <v>86</v>
      </c>
      <c r="BC2209" t="s">
        <v>86</v>
      </c>
      <c r="BD2209" t="s">
        <v>86</v>
      </c>
      <c r="BE2209" t="s">
        <v>86</v>
      </c>
    </row>
    <row r="2210" spans="1:57" x14ac:dyDescent="0.45">
      <c r="A2210" t="s">
        <v>4705</v>
      </c>
      <c r="B2210" t="s">
        <v>77</v>
      </c>
      <c r="C2210" t="s">
        <v>4503</v>
      </c>
      <c r="D2210" t="s">
        <v>79</v>
      </c>
      <c r="E2210" s="2" t="str">
        <f>HYPERLINK("capsilon://?command=openfolder&amp;siteaddress=FAM.docvelocity-na8.net&amp;folderid=FX181A1AFE-2A9A-7235-1715-D7A73EF8F866","FX220310790")</f>
        <v>FX220310790</v>
      </c>
      <c r="F2210" t="s">
        <v>80</v>
      </c>
      <c r="G2210" t="s">
        <v>80</v>
      </c>
      <c r="H2210" t="s">
        <v>81</v>
      </c>
      <c r="I2210" t="s">
        <v>4706</v>
      </c>
      <c r="J2210">
        <v>0</v>
      </c>
      <c r="K2210" t="s">
        <v>83</v>
      </c>
      <c r="L2210" t="s">
        <v>84</v>
      </c>
      <c r="M2210" t="s">
        <v>85</v>
      </c>
      <c r="N2210">
        <v>2</v>
      </c>
      <c r="O2210" s="1">
        <v>44648.535104166665</v>
      </c>
      <c r="P2210" s="1">
        <v>44648.542662037034</v>
      </c>
      <c r="Q2210">
        <v>534</v>
      </c>
      <c r="R2210">
        <v>119</v>
      </c>
      <c r="S2210" t="b">
        <v>0</v>
      </c>
      <c r="T2210" t="s">
        <v>86</v>
      </c>
      <c r="U2210" t="b">
        <v>0</v>
      </c>
      <c r="V2210" t="s">
        <v>1797</v>
      </c>
      <c r="W2210" s="1">
        <v>44648.538935185185</v>
      </c>
      <c r="X2210">
        <v>82</v>
      </c>
      <c r="Y2210">
        <v>0</v>
      </c>
      <c r="Z2210">
        <v>0</v>
      </c>
      <c r="AA2210">
        <v>0</v>
      </c>
      <c r="AB2210">
        <v>9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 t="s">
        <v>122</v>
      </c>
      <c r="AI2210" s="1">
        <v>44648.542662037034</v>
      </c>
      <c r="AJ2210">
        <v>7</v>
      </c>
      <c r="AK2210">
        <v>0</v>
      </c>
      <c r="AL2210">
        <v>0</v>
      </c>
      <c r="AM2210">
        <v>0</v>
      </c>
      <c r="AN2210">
        <v>9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 t="s">
        <v>86</v>
      </c>
      <c r="AU2210" t="s">
        <v>86</v>
      </c>
      <c r="AV2210" t="s">
        <v>86</v>
      </c>
      <c r="AW2210" t="s">
        <v>86</v>
      </c>
      <c r="AX2210" t="s">
        <v>86</v>
      </c>
      <c r="AY2210" t="s">
        <v>86</v>
      </c>
      <c r="AZ2210" t="s">
        <v>86</v>
      </c>
      <c r="BA2210" t="s">
        <v>86</v>
      </c>
      <c r="BB2210" t="s">
        <v>86</v>
      </c>
      <c r="BC2210" t="s">
        <v>86</v>
      </c>
      <c r="BD2210" t="s">
        <v>86</v>
      </c>
      <c r="BE2210" t="s">
        <v>86</v>
      </c>
    </row>
    <row r="2211" spans="1:57" x14ac:dyDescent="0.45">
      <c r="A2211" t="s">
        <v>4707</v>
      </c>
      <c r="B2211" t="s">
        <v>77</v>
      </c>
      <c r="C2211" t="s">
        <v>3405</v>
      </c>
      <c r="D2211" t="s">
        <v>79</v>
      </c>
      <c r="E2211" s="2" t="str">
        <f>HYPERLINK("capsilon://?command=openfolder&amp;siteaddress=FAM.docvelocity-na8.net&amp;folderid=FX55734235-7E80-A583-BB85-0E45F7990A30","FX2203106")</f>
        <v>FX2203106</v>
      </c>
      <c r="F2211" t="s">
        <v>80</v>
      </c>
      <c r="G2211" t="s">
        <v>80</v>
      </c>
      <c r="H2211" t="s">
        <v>81</v>
      </c>
      <c r="I2211" t="s">
        <v>4708</v>
      </c>
      <c r="J2211">
        <v>481</v>
      </c>
      <c r="K2211" t="s">
        <v>83</v>
      </c>
      <c r="L2211" t="s">
        <v>84</v>
      </c>
      <c r="M2211" t="s">
        <v>85</v>
      </c>
      <c r="N2211">
        <v>1</v>
      </c>
      <c r="O2211" s="1">
        <v>44648.547534722224</v>
      </c>
      <c r="P2211" s="1">
        <v>44648.611944444441</v>
      </c>
      <c r="Q2211">
        <v>2740</v>
      </c>
      <c r="R2211">
        <v>2825</v>
      </c>
      <c r="S2211" t="b">
        <v>0</v>
      </c>
      <c r="T2211" t="s">
        <v>86</v>
      </c>
      <c r="U2211" t="b">
        <v>0</v>
      </c>
      <c r="V2211" t="s">
        <v>815</v>
      </c>
      <c r="W2211" s="1">
        <v>44648.611944444441</v>
      </c>
      <c r="X2211">
        <v>1318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481</v>
      </c>
      <c r="AE2211">
        <v>412</v>
      </c>
      <c r="AF2211">
        <v>0</v>
      </c>
      <c r="AG2211">
        <v>11</v>
      </c>
      <c r="AH2211" t="s">
        <v>86</v>
      </c>
      <c r="AI2211" t="s">
        <v>86</v>
      </c>
      <c r="AJ2211" t="s">
        <v>86</v>
      </c>
      <c r="AK2211" t="s">
        <v>86</v>
      </c>
      <c r="AL2211" t="s">
        <v>86</v>
      </c>
      <c r="AM2211" t="s">
        <v>86</v>
      </c>
      <c r="AN2211" t="s">
        <v>86</v>
      </c>
      <c r="AO2211" t="s">
        <v>86</v>
      </c>
      <c r="AP2211" t="s">
        <v>86</v>
      </c>
      <c r="AQ2211" t="s">
        <v>86</v>
      </c>
      <c r="AR2211" t="s">
        <v>86</v>
      </c>
      <c r="AS2211" t="s">
        <v>86</v>
      </c>
      <c r="AT2211" t="s">
        <v>86</v>
      </c>
      <c r="AU2211" t="s">
        <v>86</v>
      </c>
      <c r="AV2211" t="s">
        <v>86</v>
      </c>
      <c r="AW2211" t="s">
        <v>86</v>
      </c>
      <c r="AX2211" t="s">
        <v>86</v>
      </c>
      <c r="AY2211" t="s">
        <v>86</v>
      </c>
      <c r="AZ2211" t="s">
        <v>86</v>
      </c>
      <c r="BA2211" t="s">
        <v>86</v>
      </c>
      <c r="BB2211" t="s">
        <v>86</v>
      </c>
      <c r="BC2211" t="s">
        <v>86</v>
      </c>
      <c r="BD2211" t="s">
        <v>86</v>
      </c>
      <c r="BE2211" t="s">
        <v>86</v>
      </c>
    </row>
    <row r="2212" spans="1:57" x14ac:dyDescent="0.45">
      <c r="A2212" t="s">
        <v>4709</v>
      </c>
      <c r="B2212" t="s">
        <v>77</v>
      </c>
      <c r="C2212" t="s">
        <v>4677</v>
      </c>
      <c r="D2212" t="s">
        <v>79</v>
      </c>
      <c r="E2212" s="2" t="str">
        <f>HYPERLINK("capsilon://?command=openfolder&amp;siteaddress=FAM.docvelocity-na8.net&amp;folderid=FXE9A80C1F-990C-70EF-A143-C7AB3BB31DFE","FX2203418")</f>
        <v>FX2203418</v>
      </c>
      <c r="F2212" t="s">
        <v>80</v>
      </c>
      <c r="G2212" t="s">
        <v>80</v>
      </c>
      <c r="H2212" t="s">
        <v>81</v>
      </c>
      <c r="I2212" t="s">
        <v>4710</v>
      </c>
      <c r="J2212">
        <v>0</v>
      </c>
      <c r="K2212" t="s">
        <v>83</v>
      </c>
      <c r="L2212" t="s">
        <v>84</v>
      </c>
      <c r="M2212" t="s">
        <v>85</v>
      </c>
      <c r="N2212">
        <v>1</v>
      </c>
      <c r="O2212" s="1">
        <v>44622.723993055559</v>
      </c>
      <c r="P2212" s="1">
        <v>44622.74077546296</v>
      </c>
      <c r="Q2212">
        <v>1350</v>
      </c>
      <c r="R2212">
        <v>100</v>
      </c>
      <c r="S2212" t="b">
        <v>0</v>
      </c>
      <c r="T2212" t="s">
        <v>86</v>
      </c>
      <c r="U2212" t="b">
        <v>0</v>
      </c>
      <c r="V2212" t="s">
        <v>202</v>
      </c>
      <c r="W2212" s="1">
        <v>44622.74077546296</v>
      </c>
      <c r="X2212">
        <v>100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85</v>
      </c>
      <c r="AF2212">
        <v>0</v>
      </c>
      <c r="AG2212">
        <v>3</v>
      </c>
      <c r="AH2212" t="s">
        <v>86</v>
      </c>
      <c r="AI2212" t="s">
        <v>86</v>
      </c>
      <c r="AJ2212" t="s">
        <v>86</v>
      </c>
      <c r="AK2212" t="s">
        <v>86</v>
      </c>
      <c r="AL2212" t="s">
        <v>86</v>
      </c>
      <c r="AM2212" t="s">
        <v>86</v>
      </c>
      <c r="AN2212" t="s">
        <v>86</v>
      </c>
      <c r="AO2212" t="s">
        <v>86</v>
      </c>
      <c r="AP2212" t="s">
        <v>86</v>
      </c>
      <c r="AQ2212" t="s">
        <v>86</v>
      </c>
      <c r="AR2212" t="s">
        <v>86</v>
      </c>
      <c r="AS2212" t="s">
        <v>86</v>
      </c>
      <c r="AT2212" t="s">
        <v>86</v>
      </c>
      <c r="AU2212" t="s">
        <v>86</v>
      </c>
      <c r="AV2212" t="s">
        <v>86</v>
      </c>
      <c r="AW2212" t="s">
        <v>86</v>
      </c>
      <c r="AX2212" t="s">
        <v>86</v>
      </c>
      <c r="AY2212" t="s">
        <v>86</v>
      </c>
      <c r="AZ2212" t="s">
        <v>86</v>
      </c>
      <c r="BA2212" t="s">
        <v>86</v>
      </c>
      <c r="BB2212" t="s">
        <v>86</v>
      </c>
      <c r="BC2212" t="s">
        <v>86</v>
      </c>
      <c r="BD2212" t="s">
        <v>86</v>
      </c>
      <c r="BE2212" t="s">
        <v>86</v>
      </c>
    </row>
    <row r="2213" spans="1:57" x14ac:dyDescent="0.45">
      <c r="A2213" t="s">
        <v>4711</v>
      </c>
      <c r="B2213" t="s">
        <v>77</v>
      </c>
      <c r="C2213" t="s">
        <v>3861</v>
      </c>
      <c r="D2213" t="s">
        <v>79</v>
      </c>
      <c r="E2213" s="2" t="str">
        <f>HYPERLINK("capsilon://?command=openfolder&amp;siteaddress=FAM.docvelocity-na8.net&amp;folderid=FX1F0DD026-14D1-52BD-1CF2-0902D421A7B5","FX22038563")</f>
        <v>FX22038563</v>
      </c>
      <c r="F2213" t="s">
        <v>80</v>
      </c>
      <c r="G2213" t="s">
        <v>80</v>
      </c>
      <c r="H2213" t="s">
        <v>81</v>
      </c>
      <c r="I2213" t="s">
        <v>4712</v>
      </c>
      <c r="J2213">
        <v>28</v>
      </c>
      <c r="K2213" t="s">
        <v>83</v>
      </c>
      <c r="L2213" t="s">
        <v>84</v>
      </c>
      <c r="M2213" t="s">
        <v>85</v>
      </c>
      <c r="N2213">
        <v>1</v>
      </c>
      <c r="O2213" s="1">
        <v>44648.55133101852</v>
      </c>
      <c r="P2213" s="1">
        <v>44648.56050925926</v>
      </c>
      <c r="Q2213">
        <v>258</v>
      </c>
      <c r="R2213">
        <v>535</v>
      </c>
      <c r="S2213" t="b">
        <v>0</v>
      </c>
      <c r="T2213" t="s">
        <v>86</v>
      </c>
      <c r="U2213" t="b">
        <v>0</v>
      </c>
      <c r="V2213" t="s">
        <v>1895</v>
      </c>
      <c r="W2213" s="1">
        <v>44648.56050925926</v>
      </c>
      <c r="X2213">
        <v>163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28</v>
      </c>
      <c r="AE2213">
        <v>21</v>
      </c>
      <c r="AF2213">
        <v>0</v>
      </c>
      <c r="AG2213">
        <v>2</v>
      </c>
      <c r="AH2213" t="s">
        <v>86</v>
      </c>
      <c r="AI2213" t="s">
        <v>86</v>
      </c>
      <c r="AJ2213" t="s">
        <v>86</v>
      </c>
      <c r="AK2213" t="s">
        <v>86</v>
      </c>
      <c r="AL2213" t="s">
        <v>86</v>
      </c>
      <c r="AM2213" t="s">
        <v>86</v>
      </c>
      <c r="AN2213" t="s">
        <v>86</v>
      </c>
      <c r="AO2213" t="s">
        <v>86</v>
      </c>
      <c r="AP2213" t="s">
        <v>86</v>
      </c>
      <c r="AQ2213" t="s">
        <v>86</v>
      </c>
      <c r="AR2213" t="s">
        <v>86</v>
      </c>
      <c r="AS2213" t="s">
        <v>86</v>
      </c>
      <c r="AT2213" t="s">
        <v>86</v>
      </c>
      <c r="AU2213" t="s">
        <v>86</v>
      </c>
      <c r="AV2213" t="s">
        <v>86</v>
      </c>
      <c r="AW2213" t="s">
        <v>86</v>
      </c>
      <c r="AX2213" t="s">
        <v>86</v>
      </c>
      <c r="AY2213" t="s">
        <v>86</v>
      </c>
      <c r="AZ2213" t="s">
        <v>86</v>
      </c>
      <c r="BA2213" t="s">
        <v>86</v>
      </c>
      <c r="BB2213" t="s">
        <v>86</v>
      </c>
      <c r="BC2213" t="s">
        <v>86</v>
      </c>
      <c r="BD2213" t="s">
        <v>86</v>
      </c>
      <c r="BE2213" t="s">
        <v>86</v>
      </c>
    </row>
    <row r="2214" spans="1:57" x14ac:dyDescent="0.45">
      <c r="A2214" t="s">
        <v>4713</v>
      </c>
      <c r="B2214" t="s">
        <v>77</v>
      </c>
      <c r="C2214" t="s">
        <v>4691</v>
      </c>
      <c r="D2214" t="s">
        <v>79</v>
      </c>
      <c r="E2214" s="2" t="str">
        <f>HYPERLINK("capsilon://?command=openfolder&amp;siteaddress=FAM.docvelocity-na8.net&amp;folderid=FXE78ADBB4-1D9B-DF62-643C-E248AB05303A","FX220311226")</f>
        <v>FX220311226</v>
      </c>
      <c r="F2214" t="s">
        <v>80</v>
      </c>
      <c r="G2214" t="s">
        <v>80</v>
      </c>
      <c r="H2214" t="s">
        <v>81</v>
      </c>
      <c r="I2214" t="s">
        <v>4692</v>
      </c>
      <c r="J2214">
        <v>500</v>
      </c>
      <c r="K2214" t="s">
        <v>83</v>
      </c>
      <c r="L2214" t="s">
        <v>84</v>
      </c>
      <c r="M2214" t="s">
        <v>85</v>
      </c>
      <c r="N2214">
        <v>2</v>
      </c>
      <c r="O2214" s="1">
        <v>44648.557719907411</v>
      </c>
      <c r="P2214" s="1">
        <v>44648.587037037039</v>
      </c>
      <c r="Q2214">
        <v>213</v>
      </c>
      <c r="R2214">
        <v>2320</v>
      </c>
      <c r="S2214" t="b">
        <v>0</v>
      </c>
      <c r="T2214" t="s">
        <v>86</v>
      </c>
      <c r="U2214" t="b">
        <v>1</v>
      </c>
      <c r="V2214" t="s">
        <v>1797</v>
      </c>
      <c r="W2214" s="1">
        <v>44648.573750000003</v>
      </c>
      <c r="X2214">
        <v>1385</v>
      </c>
      <c r="Y2214">
        <v>195</v>
      </c>
      <c r="Z2214">
        <v>0</v>
      </c>
      <c r="AA2214">
        <v>195</v>
      </c>
      <c r="AB2214">
        <v>63</v>
      </c>
      <c r="AC2214">
        <v>15</v>
      </c>
      <c r="AD2214">
        <v>305</v>
      </c>
      <c r="AE2214">
        <v>0</v>
      </c>
      <c r="AF2214">
        <v>0</v>
      </c>
      <c r="AG2214">
        <v>0</v>
      </c>
      <c r="AH2214" t="s">
        <v>207</v>
      </c>
      <c r="AI2214" s="1">
        <v>44648.587037037039</v>
      </c>
      <c r="AJ2214">
        <v>935</v>
      </c>
      <c r="AK2214">
        <v>12</v>
      </c>
      <c r="AL2214">
        <v>0</v>
      </c>
      <c r="AM2214">
        <v>12</v>
      </c>
      <c r="AN2214">
        <v>63</v>
      </c>
      <c r="AO2214">
        <v>10</v>
      </c>
      <c r="AP2214">
        <v>293</v>
      </c>
      <c r="AQ2214">
        <v>0</v>
      </c>
      <c r="AR2214">
        <v>0</v>
      </c>
      <c r="AS2214">
        <v>0</v>
      </c>
      <c r="AT2214" t="s">
        <v>86</v>
      </c>
      <c r="AU2214" t="s">
        <v>86</v>
      </c>
      <c r="AV2214" t="s">
        <v>86</v>
      </c>
      <c r="AW2214" t="s">
        <v>86</v>
      </c>
      <c r="AX2214" t="s">
        <v>86</v>
      </c>
      <c r="AY2214" t="s">
        <v>86</v>
      </c>
      <c r="AZ2214" t="s">
        <v>86</v>
      </c>
      <c r="BA2214" t="s">
        <v>86</v>
      </c>
      <c r="BB2214" t="s">
        <v>86</v>
      </c>
      <c r="BC2214" t="s">
        <v>86</v>
      </c>
      <c r="BD2214" t="s">
        <v>86</v>
      </c>
      <c r="BE2214" t="s">
        <v>86</v>
      </c>
    </row>
    <row r="2215" spans="1:57" x14ac:dyDescent="0.45">
      <c r="A2215" t="s">
        <v>4714</v>
      </c>
      <c r="B2215" t="s">
        <v>77</v>
      </c>
      <c r="C2215" t="s">
        <v>4485</v>
      </c>
      <c r="D2215" t="s">
        <v>79</v>
      </c>
      <c r="E2215" s="2" t="str">
        <f>HYPERLINK("capsilon://?command=openfolder&amp;siteaddress=FAM.docvelocity-na8.net&amp;folderid=FXC157DBD5-A779-7CCE-A67F-C36F5E2D69B6","FX220311477")</f>
        <v>FX220311477</v>
      </c>
      <c r="F2215" t="s">
        <v>80</v>
      </c>
      <c r="G2215" t="s">
        <v>80</v>
      </c>
      <c r="H2215" t="s">
        <v>81</v>
      </c>
      <c r="I2215" t="s">
        <v>4715</v>
      </c>
      <c r="J2215">
        <v>0</v>
      </c>
      <c r="K2215" t="s">
        <v>83</v>
      </c>
      <c r="L2215" t="s">
        <v>84</v>
      </c>
      <c r="M2215" t="s">
        <v>85</v>
      </c>
      <c r="N2215">
        <v>2</v>
      </c>
      <c r="O2215" s="1">
        <v>44648.55908564815</v>
      </c>
      <c r="P2215" s="1">
        <v>44648.570138888892</v>
      </c>
      <c r="Q2215">
        <v>813</v>
      </c>
      <c r="R2215">
        <v>142</v>
      </c>
      <c r="S2215" t="b">
        <v>0</v>
      </c>
      <c r="T2215" t="s">
        <v>86</v>
      </c>
      <c r="U2215" t="b">
        <v>0</v>
      </c>
      <c r="V2215" t="s">
        <v>2088</v>
      </c>
      <c r="W2215" s="1">
        <v>44648.559965277775</v>
      </c>
      <c r="X2215">
        <v>71</v>
      </c>
      <c r="Y2215">
        <v>9</v>
      </c>
      <c r="Z2215">
        <v>0</v>
      </c>
      <c r="AA2215">
        <v>9</v>
      </c>
      <c r="AB2215">
        <v>0</v>
      </c>
      <c r="AC2215">
        <v>2</v>
      </c>
      <c r="AD2215">
        <v>-9</v>
      </c>
      <c r="AE2215">
        <v>0</v>
      </c>
      <c r="AF2215">
        <v>0</v>
      </c>
      <c r="AG2215">
        <v>0</v>
      </c>
      <c r="AH2215" t="s">
        <v>207</v>
      </c>
      <c r="AI2215" s="1">
        <v>44648.570138888892</v>
      </c>
      <c r="AJ2215">
        <v>71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-9</v>
      </c>
      <c r="AQ2215">
        <v>0</v>
      </c>
      <c r="AR2215">
        <v>0</v>
      </c>
      <c r="AS2215">
        <v>0</v>
      </c>
      <c r="AT2215" t="s">
        <v>86</v>
      </c>
      <c r="AU2215" t="s">
        <v>86</v>
      </c>
      <c r="AV2215" t="s">
        <v>86</v>
      </c>
      <c r="AW2215" t="s">
        <v>86</v>
      </c>
      <c r="AX2215" t="s">
        <v>86</v>
      </c>
      <c r="AY2215" t="s">
        <v>86</v>
      </c>
      <c r="AZ2215" t="s">
        <v>86</v>
      </c>
      <c r="BA2215" t="s">
        <v>86</v>
      </c>
      <c r="BB2215" t="s">
        <v>86</v>
      </c>
      <c r="BC2215" t="s">
        <v>86</v>
      </c>
      <c r="BD2215" t="s">
        <v>86</v>
      </c>
      <c r="BE2215" t="s">
        <v>86</v>
      </c>
    </row>
    <row r="2216" spans="1:57" x14ac:dyDescent="0.45">
      <c r="A2216" t="s">
        <v>4716</v>
      </c>
      <c r="B2216" t="s">
        <v>77</v>
      </c>
      <c r="C2216" t="s">
        <v>3861</v>
      </c>
      <c r="D2216" t="s">
        <v>79</v>
      </c>
      <c r="E2216" s="2" t="str">
        <f>HYPERLINK("capsilon://?command=openfolder&amp;siteaddress=FAM.docvelocity-na8.net&amp;folderid=FX1F0DD026-14D1-52BD-1CF2-0902D421A7B5","FX22038563")</f>
        <v>FX22038563</v>
      </c>
      <c r="F2216" t="s">
        <v>80</v>
      </c>
      <c r="G2216" t="s">
        <v>80</v>
      </c>
      <c r="H2216" t="s">
        <v>81</v>
      </c>
      <c r="I2216" t="s">
        <v>4712</v>
      </c>
      <c r="J2216">
        <v>56</v>
      </c>
      <c r="K2216" t="s">
        <v>83</v>
      </c>
      <c r="L2216" t="s">
        <v>84</v>
      </c>
      <c r="M2216" t="s">
        <v>85</v>
      </c>
      <c r="N2216">
        <v>2</v>
      </c>
      <c r="O2216" s="1">
        <v>44648.561365740738</v>
      </c>
      <c r="P2216" s="1">
        <v>44648.572557870371</v>
      </c>
      <c r="Q2216">
        <v>304</v>
      </c>
      <c r="R2216">
        <v>663</v>
      </c>
      <c r="S2216" t="b">
        <v>0</v>
      </c>
      <c r="T2216" t="s">
        <v>86</v>
      </c>
      <c r="U2216" t="b">
        <v>1</v>
      </c>
      <c r="V2216" t="s">
        <v>1895</v>
      </c>
      <c r="W2216" s="1">
        <v>44648.563726851855</v>
      </c>
      <c r="X2216">
        <v>203</v>
      </c>
      <c r="Y2216">
        <v>42</v>
      </c>
      <c r="Z2216">
        <v>0</v>
      </c>
      <c r="AA2216">
        <v>42</v>
      </c>
      <c r="AB2216">
        <v>0</v>
      </c>
      <c r="AC2216">
        <v>0</v>
      </c>
      <c r="AD2216">
        <v>14</v>
      </c>
      <c r="AE2216">
        <v>0</v>
      </c>
      <c r="AF2216">
        <v>0</v>
      </c>
      <c r="AG2216">
        <v>0</v>
      </c>
      <c r="AH2216" t="s">
        <v>106</v>
      </c>
      <c r="AI2216" s="1">
        <v>44648.572557870371</v>
      </c>
      <c r="AJ2216">
        <v>357</v>
      </c>
      <c r="AK2216">
        <v>1</v>
      </c>
      <c r="AL2216">
        <v>0</v>
      </c>
      <c r="AM2216">
        <v>1</v>
      </c>
      <c r="AN2216">
        <v>0</v>
      </c>
      <c r="AO2216">
        <v>1</v>
      </c>
      <c r="AP2216">
        <v>13</v>
      </c>
      <c r="AQ2216">
        <v>0</v>
      </c>
      <c r="AR2216">
        <v>0</v>
      </c>
      <c r="AS2216">
        <v>0</v>
      </c>
      <c r="AT2216" t="s">
        <v>86</v>
      </c>
      <c r="AU2216" t="s">
        <v>86</v>
      </c>
      <c r="AV2216" t="s">
        <v>86</v>
      </c>
      <c r="AW2216" t="s">
        <v>86</v>
      </c>
      <c r="AX2216" t="s">
        <v>86</v>
      </c>
      <c r="AY2216" t="s">
        <v>86</v>
      </c>
      <c r="AZ2216" t="s">
        <v>86</v>
      </c>
      <c r="BA2216" t="s">
        <v>86</v>
      </c>
      <c r="BB2216" t="s">
        <v>86</v>
      </c>
      <c r="BC2216" t="s">
        <v>86</v>
      </c>
      <c r="BD2216" t="s">
        <v>86</v>
      </c>
      <c r="BE2216" t="s">
        <v>86</v>
      </c>
    </row>
    <row r="2217" spans="1:57" x14ac:dyDescent="0.45">
      <c r="A2217" t="s">
        <v>4717</v>
      </c>
      <c r="B2217" t="s">
        <v>77</v>
      </c>
      <c r="C2217" t="s">
        <v>4718</v>
      </c>
      <c r="D2217" t="s">
        <v>79</v>
      </c>
      <c r="E2217" s="2" t="str">
        <f>HYPERLINK("capsilon://?command=openfolder&amp;siteaddress=FAM.docvelocity-na8.net&amp;folderid=FX90A6C560-CA0C-1673-0F76-AD13B3C1631F","FX22026257")</f>
        <v>FX22026257</v>
      </c>
      <c r="F2217" t="s">
        <v>80</v>
      </c>
      <c r="G2217" t="s">
        <v>80</v>
      </c>
      <c r="H2217" t="s">
        <v>81</v>
      </c>
      <c r="I2217" t="s">
        <v>4719</v>
      </c>
      <c r="J2217">
        <v>0</v>
      </c>
      <c r="K2217" t="s">
        <v>83</v>
      </c>
      <c r="L2217" t="s">
        <v>84</v>
      </c>
      <c r="M2217" t="s">
        <v>85</v>
      </c>
      <c r="N2217">
        <v>2</v>
      </c>
      <c r="O2217" s="1">
        <v>44648.563969907409</v>
      </c>
      <c r="P2217" s="1">
        <v>44648.570300925923</v>
      </c>
      <c r="Q2217">
        <v>470</v>
      </c>
      <c r="R2217">
        <v>77</v>
      </c>
      <c r="S2217" t="b">
        <v>0</v>
      </c>
      <c r="T2217" t="s">
        <v>86</v>
      </c>
      <c r="U2217" t="b">
        <v>0</v>
      </c>
      <c r="V2217" t="s">
        <v>1895</v>
      </c>
      <c r="W2217" s="1">
        <v>44648.564733796295</v>
      </c>
      <c r="X2217">
        <v>63</v>
      </c>
      <c r="Y2217">
        <v>0</v>
      </c>
      <c r="Z2217">
        <v>0</v>
      </c>
      <c r="AA2217">
        <v>0</v>
      </c>
      <c r="AB2217">
        <v>37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 t="s">
        <v>207</v>
      </c>
      <c r="AI2217" s="1">
        <v>44648.570300925923</v>
      </c>
      <c r="AJ2217">
        <v>14</v>
      </c>
      <c r="AK2217">
        <v>0</v>
      </c>
      <c r="AL2217">
        <v>0</v>
      </c>
      <c r="AM2217">
        <v>0</v>
      </c>
      <c r="AN2217">
        <v>37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 t="s">
        <v>86</v>
      </c>
      <c r="AU2217" t="s">
        <v>86</v>
      </c>
      <c r="AV2217" t="s">
        <v>86</v>
      </c>
      <c r="AW2217" t="s">
        <v>86</v>
      </c>
      <c r="AX2217" t="s">
        <v>86</v>
      </c>
      <c r="AY2217" t="s">
        <v>86</v>
      </c>
      <c r="AZ2217" t="s">
        <v>86</v>
      </c>
      <c r="BA2217" t="s">
        <v>86</v>
      </c>
      <c r="BB2217" t="s">
        <v>86</v>
      </c>
      <c r="BC2217" t="s">
        <v>86</v>
      </c>
      <c r="BD2217" t="s">
        <v>86</v>
      </c>
      <c r="BE2217" t="s">
        <v>86</v>
      </c>
    </row>
    <row r="2218" spans="1:57" x14ac:dyDescent="0.45">
      <c r="A2218" t="s">
        <v>4720</v>
      </c>
      <c r="B2218" t="s">
        <v>77</v>
      </c>
      <c r="C2218" t="s">
        <v>4721</v>
      </c>
      <c r="D2218" t="s">
        <v>79</v>
      </c>
      <c r="E2218" s="2" t="str">
        <f>HYPERLINK("capsilon://?command=openfolder&amp;siteaddress=FAM.docvelocity-na8.net&amp;folderid=FXB8E9E29D-B06E-2825-B2F6-568FEF074AF6","FX220311188")</f>
        <v>FX220311188</v>
      </c>
      <c r="F2218" t="s">
        <v>80</v>
      </c>
      <c r="G2218" t="s">
        <v>80</v>
      </c>
      <c r="H2218" t="s">
        <v>81</v>
      </c>
      <c r="I2218" t="s">
        <v>4722</v>
      </c>
      <c r="J2218">
        <v>254</v>
      </c>
      <c r="K2218" t="s">
        <v>83</v>
      </c>
      <c r="L2218" t="s">
        <v>84</v>
      </c>
      <c r="M2218" t="s">
        <v>85</v>
      </c>
      <c r="N2218">
        <v>1</v>
      </c>
      <c r="O2218" s="1">
        <v>44648.564641203702</v>
      </c>
      <c r="P2218" s="1">
        <v>44648.614687499998</v>
      </c>
      <c r="Q2218">
        <v>3269</v>
      </c>
      <c r="R2218">
        <v>1055</v>
      </c>
      <c r="S2218" t="b">
        <v>0</v>
      </c>
      <c r="T2218" t="s">
        <v>86</v>
      </c>
      <c r="U2218" t="b">
        <v>0</v>
      </c>
      <c r="V2218" t="s">
        <v>815</v>
      </c>
      <c r="W2218" s="1">
        <v>44648.614687499998</v>
      </c>
      <c r="X2218">
        <v>236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254</v>
      </c>
      <c r="AE2218">
        <v>230</v>
      </c>
      <c r="AF2218">
        <v>0</v>
      </c>
      <c r="AG2218">
        <v>8</v>
      </c>
      <c r="AH2218" t="s">
        <v>86</v>
      </c>
      <c r="AI2218" t="s">
        <v>86</v>
      </c>
      <c r="AJ2218" t="s">
        <v>86</v>
      </c>
      <c r="AK2218" t="s">
        <v>86</v>
      </c>
      <c r="AL2218" t="s">
        <v>86</v>
      </c>
      <c r="AM2218" t="s">
        <v>86</v>
      </c>
      <c r="AN2218" t="s">
        <v>86</v>
      </c>
      <c r="AO2218" t="s">
        <v>86</v>
      </c>
      <c r="AP2218" t="s">
        <v>86</v>
      </c>
      <c r="AQ2218" t="s">
        <v>86</v>
      </c>
      <c r="AR2218" t="s">
        <v>86</v>
      </c>
      <c r="AS2218" t="s">
        <v>86</v>
      </c>
      <c r="AT2218" t="s">
        <v>86</v>
      </c>
      <c r="AU2218" t="s">
        <v>86</v>
      </c>
      <c r="AV2218" t="s">
        <v>86</v>
      </c>
      <c r="AW2218" t="s">
        <v>86</v>
      </c>
      <c r="AX2218" t="s">
        <v>86</v>
      </c>
      <c r="AY2218" t="s">
        <v>86</v>
      </c>
      <c r="AZ2218" t="s">
        <v>86</v>
      </c>
      <c r="BA2218" t="s">
        <v>86</v>
      </c>
      <c r="BB2218" t="s">
        <v>86</v>
      </c>
      <c r="BC2218" t="s">
        <v>86</v>
      </c>
      <c r="BD2218" t="s">
        <v>86</v>
      </c>
      <c r="BE2218" t="s">
        <v>86</v>
      </c>
    </row>
    <row r="2219" spans="1:57" x14ac:dyDescent="0.45">
      <c r="A2219" t="s">
        <v>4723</v>
      </c>
      <c r="B2219" t="s">
        <v>77</v>
      </c>
      <c r="C2219" t="s">
        <v>4047</v>
      </c>
      <c r="D2219" t="s">
        <v>79</v>
      </c>
      <c r="E2219" s="2" t="str">
        <f>HYPERLINK("capsilon://?command=openfolder&amp;siteaddress=FAM.docvelocity-na8.net&amp;folderid=FXAD757029-1760-209E-778A-D0C3F3887673","FX220310601")</f>
        <v>FX220310601</v>
      </c>
      <c r="F2219" t="s">
        <v>80</v>
      </c>
      <c r="G2219" t="s">
        <v>80</v>
      </c>
      <c r="H2219" t="s">
        <v>81</v>
      </c>
      <c r="I2219" t="s">
        <v>4724</v>
      </c>
      <c r="J2219">
        <v>0</v>
      </c>
      <c r="K2219" t="s">
        <v>83</v>
      </c>
      <c r="L2219" t="s">
        <v>84</v>
      </c>
      <c r="M2219" t="s">
        <v>85</v>
      </c>
      <c r="N2219">
        <v>2</v>
      </c>
      <c r="O2219" s="1">
        <v>44648.574606481481</v>
      </c>
      <c r="P2219" s="1">
        <v>44648.588287037041</v>
      </c>
      <c r="Q2219">
        <v>706</v>
      </c>
      <c r="R2219">
        <v>476</v>
      </c>
      <c r="S2219" t="b">
        <v>0</v>
      </c>
      <c r="T2219" t="s">
        <v>86</v>
      </c>
      <c r="U2219" t="b">
        <v>0</v>
      </c>
      <c r="V2219" t="s">
        <v>2162</v>
      </c>
      <c r="W2219" s="1">
        <v>44648.578923611109</v>
      </c>
      <c r="X2219">
        <v>369</v>
      </c>
      <c r="Y2219">
        <v>9</v>
      </c>
      <c r="Z2219">
        <v>0</v>
      </c>
      <c r="AA2219">
        <v>9</v>
      </c>
      <c r="AB2219">
        <v>0</v>
      </c>
      <c r="AC2219">
        <v>2</v>
      </c>
      <c r="AD2219">
        <v>-9</v>
      </c>
      <c r="AE2219">
        <v>0</v>
      </c>
      <c r="AF2219">
        <v>0</v>
      </c>
      <c r="AG2219">
        <v>0</v>
      </c>
      <c r="AH2219" t="s">
        <v>207</v>
      </c>
      <c r="AI2219" s="1">
        <v>44648.588287037041</v>
      </c>
      <c r="AJ2219">
        <v>107</v>
      </c>
      <c r="AK2219">
        <v>1</v>
      </c>
      <c r="AL2219">
        <v>0</v>
      </c>
      <c r="AM2219">
        <v>1</v>
      </c>
      <c r="AN2219">
        <v>0</v>
      </c>
      <c r="AO2219">
        <v>1</v>
      </c>
      <c r="AP2219">
        <v>-10</v>
      </c>
      <c r="AQ2219">
        <v>0</v>
      </c>
      <c r="AR2219">
        <v>0</v>
      </c>
      <c r="AS2219">
        <v>0</v>
      </c>
      <c r="AT2219" t="s">
        <v>86</v>
      </c>
      <c r="AU2219" t="s">
        <v>86</v>
      </c>
      <c r="AV2219" t="s">
        <v>86</v>
      </c>
      <c r="AW2219" t="s">
        <v>86</v>
      </c>
      <c r="AX2219" t="s">
        <v>86</v>
      </c>
      <c r="AY2219" t="s">
        <v>86</v>
      </c>
      <c r="AZ2219" t="s">
        <v>86</v>
      </c>
      <c r="BA2219" t="s">
        <v>86</v>
      </c>
      <c r="BB2219" t="s">
        <v>86</v>
      </c>
      <c r="BC2219" t="s">
        <v>86</v>
      </c>
      <c r="BD2219" t="s">
        <v>86</v>
      </c>
      <c r="BE2219" t="s">
        <v>86</v>
      </c>
    </row>
    <row r="2220" spans="1:57" x14ac:dyDescent="0.45">
      <c r="A2220" t="s">
        <v>4725</v>
      </c>
      <c r="B2220" t="s">
        <v>77</v>
      </c>
      <c r="C2220" t="s">
        <v>4726</v>
      </c>
      <c r="D2220" t="s">
        <v>79</v>
      </c>
      <c r="E2220" s="2" t="str">
        <f>HYPERLINK("capsilon://?command=openfolder&amp;siteaddress=FAM.docvelocity-na8.net&amp;folderid=FXDC885FC3-AB77-531E-3AFA-ADCB7A1A730A","FX220312148")</f>
        <v>FX220312148</v>
      </c>
      <c r="F2220" t="s">
        <v>80</v>
      </c>
      <c r="G2220" t="s">
        <v>80</v>
      </c>
      <c r="H2220" t="s">
        <v>81</v>
      </c>
      <c r="I2220" t="s">
        <v>4727</v>
      </c>
      <c r="J2220">
        <v>368</v>
      </c>
      <c r="K2220" t="s">
        <v>83</v>
      </c>
      <c r="L2220" t="s">
        <v>84</v>
      </c>
      <c r="M2220" t="s">
        <v>85</v>
      </c>
      <c r="N2220">
        <v>1</v>
      </c>
      <c r="O2220" s="1">
        <v>44648.57607638889</v>
      </c>
      <c r="P2220" s="1">
        <v>44648.619421296295</v>
      </c>
      <c r="Q2220">
        <v>3115</v>
      </c>
      <c r="R2220">
        <v>630</v>
      </c>
      <c r="S2220" t="b">
        <v>0</v>
      </c>
      <c r="T2220" t="s">
        <v>86</v>
      </c>
      <c r="U2220" t="b">
        <v>0</v>
      </c>
      <c r="V2220" t="s">
        <v>815</v>
      </c>
      <c r="W2220" s="1">
        <v>44648.619421296295</v>
      </c>
      <c r="X2220">
        <v>408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368</v>
      </c>
      <c r="AE2220">
        <v>344</v>
      </c>
      <c r="AF2220">
        <v>0</v>
      </c>
      <c r="AG2220">
        <v>9</v>
      </c>
      <c r="AH2220" t="s">
        <v>86</v>
      </c>
      <c r="AI2220" t="s">
        <v>86</v>
      </c>
      <c r="AJ2220" t="s">
        <v>86</v>
      </c>
      <c r="AK2220" t="s">
        <v>86</v>
      </c>
      <c r="AL2220" t="s">
        <v>86</v>
      </c>
      <c r="AM2220" t="s">
        <v>86</v>
      </c>
      <c r="AN2220" t="s">
        <v>86</v>
      </c>
      <c r="AO2220" t="s">
        <v>86</v>
      </c>
      <c r="AP2220" t="s">
        <v>86</v>
      </c>
      <c r="AQ2220" t="s">
        <v>86</v>
      </c>
      <c r="AR2220" t="s">
        <v>86</v>
      </c>
      <c r="AS2220" t="s">
        <v>86</v>
      </c>
      <c r="AT2220" t="s">
        <v>86</v>
      </c>
      <c r="AU2220" t="s">
        <v>86</v>
      </c>
      <c r="AV2220" t="s">
        <v>86</v>
      </c>
      <c r="AW2220" t="s">
        <v>86</v>
      </c>
      <c r="AX2220" t="s">
        <v>86</v>
      </c>
      <c r="AY2220" t="s">
        <v>86</v>
      </c>
      <c r="AZ2220" t="s">
        <v>86</v>
      </c>
      <c r="BA2220" t="s">
        <v>86</v>
      </c>
      <c r="BB2220" t="s">
        <v>86</v>
      </c>
      <c r="BC2220" t="s">
        <v>86</v>
      </c>
      <c r="BD2220" t="s">
        <v>86</v>
      </c>
      <c r="BE2220" t="s">
        <v>86</v>
      </c>
    </row>
    <row r="2221" spans="1:57" x14ac:dyDescent="0.45">
      <c r="A2221" t="s">
        <v>4728</v>
      </c>
      <c r="B2221" t="s">
        <v>77</v>
      </c>
      <c r="C2221" t="s">
        <v>1183</v>
      </c>
      <c r="D2221" t="s">
        <v>79</v>
      </c>
      <c r="E2221" s="2" t="str">
        <f>HYPERLINK("capsilon://?command=openfolder&amp;siteaddress=FAM.docvelocity-na8.net&amp;folderid=FXAE3F5E47-5C59-F353-BD8B-85EAB67ACF9B","FX22027728")</f>
        <v>FX22027728</v>
      </c>
      <c r="F2221" t="s">
        <v>80</v>
      </c>
      <c r="G2221" t="s">
        <v>80</v>
      </c>
      <c r="H2221" t="s">
        <v>81</v>
      </c>
      <c r="I2221" t="s">
        <v>4729</v>
      </c>
      <c r="J2221">
        <v>0</v>
      </c>
      <c r="K2221" t="s">
        <v>83</v>
      </c>
      <c r="L2221" t="s">
        <v>84</v>
      </c>
      <c r="M2221" t="s">
        <v>85</v>
      </c>
      <c r="N2221">
        <v>2</v>
      </c>
      <c r="O2221" s="1">
        <v>44648.582777777781</v>
      </c>
      <c r="P2221" s="1">
        <v>44648.6018287037</v>
      </c>
      <c r="Q2221">
        <v>1100</v>
      </c>
      <c r="R2221">
        <v>546</v>
      </c>
      <c r="S2221" t="b">
        <v>0</v>
      </c>
      <c r="T2221" t="s">
        <v>86</v>
      </c>
      <c r="U2221" t="b">
        <v>0</v>
      </c>
      <c r="V2221" t="s">
        <v>3652</v>
      </c>
      <c r="W2221" s="1">
        <v>44648.600891203707</v>
      </c>
      <c r="X2221">
        <v>404</v>
      </c>
      <c r="Y2221">
        <v>0</v>
      </c>
      <c r="Z2221">
        <v>0</v>
      </c>
      <c r="AA2221">
        <v>0</v>
      </c>
      <c r="AB2221">
        <v>52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 t="s">
        <v>207</v>
      </c>
      <c r="AI2221" s="1">
        <v>44648.6018287037</v>
      </c>
      <c r="AJ2221">
        <v>46</v>
      </c>
      <c r="AK2221">
        <v>0</v>
      </c>
      <c r="AL2221">
        <v>0</v>
      </c>
      <c r="AM2221">
        <v>0</v>
      </c>
      <c r="AN2221">
        <v>52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 t="s">
        <v>86</v>
      </c>
      <c r="AU2221" t="s">
        <v>86</v>
      </c>
      <c r="AV2221" t="s">
        <v>86</v>
      </c>
      <c r="AW2221" t="s">
        <v>86</v>
      </c>
      <c r="AX2221" t="s">
        <v>86</v>
      </c>
      <c r="AY2221" t="s">
        <v>86</v>
      </c>
      <c r="AZ2221" t="s">
        <v>86</v>
      </c>
      <c r="BA2221" t="s">
        <v>86</v>
      </c>
      <c r="BB2221" t="s">
        <v>86</v>
      </c>
      <c r="BC2221" t="s">
        <v>86</v>
      </c>
      <c r="BD2221" t="s">
        <v>86</v>
      </c>
      <c r="BE2221" t="s">
        <v>86</v>
      </c>
    </row>
    <row r="2222" spans="1:57" x14ac:dyDescent="0.45">
      <c r="A2222" t="s">
        <v>4730</v>
      </c>
      <c r="B2222" t="s">
        <v>77</v>
      </c>
      <c r="C2222" t="s">
        <v>4097</v>
      </c>
      <c r="D2222" t="s">
        <v>79</v>
      </c>
      <c r="E2222" s="2" t="str">
        <f>HYPERLINK("capsilon://?command=openfolder&amp;siteaddress=FAM.docvelocity-na8.net&amp;folderid=FXCE20287B-BACE-F8DC-D909-9EFCB5740F83","FX220310891")</f>
        <v>FX220310891</v>
      </c>
      <c r="F2222" t="s">
        <v>80</v>
      </c>
      <c r="G2222" t="s">
        <v>80</v>
      </c>
      <c r="H2222" t="s">
        <v>81</v>
      </c>
      <c r="I2222" t="s">
        <v>4731</v>
      </c>
      <c r="J2222">
        <v>249</v>
      </c>
      <c r="K2222" t="s">
        <v>83</v>
      </c>
      <c r="L2222" t="s">
        <v>84</v>
      </c>
      <c r="M2222" t="s">
        <v>85</v>
      </c>
      <c r="N2222">
        <v>1</v>
      </c>
      <c r="O2222" s="1">
        <v>44648.582858796297</v>
      </c>
      <c r="P2222" s="1">
        <v>44648.622048611112</v>
      </c>
      <c r="Q2222">
        <v>2918</v>
      </c>
      <c r="R2222">
        <v>468</v>
      </c>
      <c r="S2222" t="b">
        <v>0</v>
      </c>
      <c r="T2222" t="s">
        <v>86</v>
      </c>
      <c r="U2222" t="b">
        <v>0</v>
      </c>
      <c r="V2222" t="s">
        <v>815</v>
      </c>
      <c r="W2222" s="1">
        <v>44648.622048611112</v>
      </c>
      <c r="X2222">
        <v>227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249</v>
      </c>
      <c r="AE2222">
        <v>225</v>
      </c>
      <c r="AF2222">
        <v>0</v>
      </c>
      <c r="AG2222">
        <v>9</v>
      </c>
      <c r="AH2222" t="s">
        <v>86</v>
      </c>
      <c r="AI2222" t="s">
        <v>86</v>
      </c>
      <c r="AJ2222" t="s">
        <v>86</v>
      </c>
      <c r="AK2222" t="s">
        <v>86</v>
      </c>
      <c r="AL2222" t="s">
        <v>86</v>
      </c>
      <c r="AM2222" t="s">
        <v>86</v>
      </c>
      <c r="AN2222" t="s">
        <v>86</v>
      </c>
      <c r="AO2222" t="s">
        <v>86</v>
      </c>
      <c r="AP2222" t="s">
        <v>86</v>
      </c>
      <c r="AQ2222" t="s">
        <v>86</v>
      </c>
      <c r="AR2222" t="s">
        <v>86</v>
      </c>
      <c r="AS2222" t="s">
        <v>86</v>
      </c>
      <c r="AT2222" t="s">
        <v>86</v>
      </c>
      <c r="AU2222" t="s">
        <v>86</v>
      </c>
      <c r="AV2222" t="s">
        <v>86</v>
      </c>
      <c r="AW2222" t="s">
        <v>86</v>
      </c>
      <c r="AX2222" t="s">
        <v>86</v>
      </c>
      <c r="AY2222" t="s">
        <v>86</v>
      </c>
      <c r="AZ2222" t="s">
        <v>86</v>
      </c>
      <c r="BA2222" t="s">
        <v>86</v>
      </c>
      <c r="BB2222" t="s">
        <v>86</v>
      </c>
      <c r="BC2222" t="s">
        <v>86</v>
      </c>
      <c r="BD2222" t="s">
        <v>86</v>
      </c>
      <c r="BE2222" t="s">
        <v>86</v>
      </c>
    </row>
    <row r="2223" spans="1:57" x14ac:dyDescent="0.45">
      <c r="A2223" t="s">
        <v>4732</v>
      </c>
      <c r="B2223" t="s">
        <v>77</v>
      </c>
      <c r="C2223" t="s">
        <v>4595</v>
      </c>
      <c r="D2223" t="s">
        <v>79</v>
      </c>
      <c r="E2223" s="2" t="str">
        <f>HYPERLINK("capsilon://?command=openfolder&amp;siteaddress=FAM.docvelocity-na8.net&amp;folderid=FX33078F8D-EF9F-F949-6ACA-6526BD6B8A5C","FX22019467")</f>
        <v>FX22019467</v>
      </c>
      <c r="F2223" t="s">
        <v>80</v>
      </c>
      <c r="G2223" t="s">
        <v>80</v>
      </c>
      <c r="H2223" t="s">
        <v>81</v>
      </c>
      <c r="I2223" t="s">
        <v>4733</v>
      </c>
      <c r="J2223">
        <v>108</v>
      </c>
      <c r="K2223" t="s">
        <v>83</v>
      </c>
      <c r="L2223" t="s">
        <v>84</v>
      </c>
      <c r="M2223" t="s">
        <v>85</v>
      </c>
      <c r="N2223">
        <v>2</v>
      </c>
      <c r="O2223" s="1">
        <v>44648.584687499999</v>
      </c>
      <c r="P2223" s="1">
        <v>44648.610208333332</v>
      </c>
      <c r="Q2223">
        <v>410</v>
      </c>
      <c r="R2223">
        <v>1795</v>
      </c>
      <c r="S2223" t="b">
        <v>0</v>
      </c>
      <c r="T2223" t="s">
        <v>86</v>
      </c>
      <c r="U2223" t="b">
        <v>0</v>
      </c>
      <c r="V2223" t="s">
        <v>2162</v>
      </c>
      <c r="W2223" s="1">
        <v>44648.596597222226</v>
      </c>
      <c r="X2223">
        <v>1026</v>
      </c>
      <c r="Y2223">
        <v>103</v>
      </c>
      <c r="Z2223">
        <v>0</v>
      </c>
      <c r="AA2223">
        <v>103</v>
      </c>
      <c r="AB2223">
        <v>0</v>
      </c>
      <c r="AC2223">
        <v>7</v>
      </c>
      <c r="AD2223">
        <v>5</v>
      </c>
      <c r="AE2223">
        <v>0</v>
      </c>
      <c r="AF2223">
        <v>0</v>
      </c>
      <c r="AG2223">
        <v>0</v>
      </c>
      <c r="AH2223" t="s">
        <v>106</v>
      </c>
      <c r="AI2223" s="1">
        <v>44648.610208333332</v>
      </c>
      <c r="AJ2223">
        <v>684</v>
      </c>
      <c r="AK2223">
        <v>13</v>
      </c>
      <c r="AL2223">
        <v>0</v>
      </c>
      <c r="AM2223">
        <v>13</v>
      </c>
      <c r="AN2223">
        <v>0</v>
      </c>
      <c r="AO2223">
        <v>12</v>
      </c>
      <c r="AP2223">
        <v>-8</v>
      </c>
      <c r="AQ2223">
        <v>0</v>
      </c>
      <c r="AR2223">
        <v>0</v>
      </c>
      <c r="AS2223">
        <v>0</v>
      </c>
      <c r="AT2223" t="s">
        <v>86</v>
      </c>
      <c r="AU2223" t="s">
        <v>86</v>
      </c>
      <c r="AV2223" t="s">
        <v>86</v>
      </c>
      <c r="AW2223" t="s">
        <v>86</v>
      </c>
      <c r="AX2223" t="s">
        <v>86</v>
      </c>
      <c r="AY2223" t="s">
        <v>86</v>
      </c>
      <c r="AZ2223" t="s">
        <v>86</v>
      </c>
      <c r="BA2223" t="s">
        <v>86</v>
      </c>
      <c r="BB2223" t="s">
        <v>86</v>
      </c>
      <c r="BC2223" t="s">
        <v>86</v>
      </c>
      <c r="BD2223" t="s">
        <v>86</v>
      </c>
      <c r="BE2223" t="s">
        <v>86</v>
      </c>
    </row>
    <row r="2224" spans="1:57" x14ac:dyDescent="0.45">
      <c r="A2224" t="s">
        <v>4734</v>
      </c>
      <c r="B2224" t="s">
        <v>77</v>
      </c>
      <c r="C2224" t="s">
        <v>4595</v>
      </c>
      <c r="D2224" t="s">
        <v>79</v>
      </c>
      <c r="E2224" s="2" t="str">
        <f>HYPERLINK("capsilon://?command=openfolder&amp;siteaddress=FAM.docvelocity-na8.net&amp;folderid=FX33078F8D-EF9F-F949-6ACA-6526BD6B8A5C","FX22019467")</f>
        <v>FX22019467</v>
      </c>
      <c r="F2224" t="s">
        <v>80</v>
      </c>
      <c r="G2224" t="s">
        <v>80</v>
      </c>
      <c r="H2224" t="s">
        <v>81</v>
      </c>
      <c r="I2224" t="s">
        <v>4735</v>
      </c>
      <c r="J2224">
        <v>75</v>
      </c>
      <c r="K2224" t="s">
        <v>83</v>
      </c>
      <c r="L2224" t="s">
        <v>84</v>
      </c>
      <c r="M2224" t="s">
        <v>85</v>
      </c>
      <c r="N2224">
        <v>2</v>
      </c>
      <c r="O2224" s="1">
        <v>44648.584710648145</v>
      </c>
      <c r="P2224" s="1">
        <v>44648.603865740741</v>
      </c>
      <c r="Q2224">
        <v>124</v>
      </c>
      <c r="R2224">
        <v>1531</v>
      </c>
      <c r="S2224" t="b">
        <v>0</v>
      </c>
      <c r="T2224" t="s">
        <v>86</v>
      </c>
      <c r="U2224" t="b">
        <v>0</v>
      </c>
      <c r="V2224" t="s">
        <v>2108</v>
      </c>
      <c r="W2224" s="1">
        <v>44648.602141203701</v>
      </c>
      <c r="X2224">
        <v>1396</v>
      </c>
      <c r="Y2224">
        <v>70</v>
      </c>
      <c r="Z2224">
        <v>0</v>
      </c>
      <c r="AA2224">
        <v>70</v>
      </c>
      <c r="AB2224">
        <v>0</v>
      </c>
      <c r="AC2224">
        <v>2</v>
      </c>
      <c r="AD2224">
        <v>5</v>
      </c>
      <c r="AE2224">
        <v>0</v>
      </c>
      <c r="AF2224">
        <v>0</v>
      </c>
      <c r="AG2224">
        <v>0</v>
      </c>
      <c r="AH2224" t="s">
        <v>122</v>
      </c>
      <c r="AI2224" s="1">
        <v>44648.603865740741</v>
      </c>
      <c r="AJ2224">
        <v>135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5</v>
      </c>
      <c r="AQ2224">
        <v>0</v>
      </c>
      <c r="AR2224">
        <v>0</v>
      </c>
      <c r="AS2224">
        <v>0</v>
      </c>
      <c r="AT2224" t="s">
        <v>86</v>
      </c>
      <c r="AU2224" t="s">
        <v>86</v>
      </c>
      <c r="AV2224" t="s">
        <v>86</v>
      </c>
      <c r="AW2224" t="s">
        <v>86</v>
      </c>
      <c r="AX2224" t="s">
        <v>86</v>
      </c>
      <c r="AY2224" t="s">
        <v>86</v>
      </c>
      <c r="AZ2224" t="s">
        <v>86</v>
      </c>
      <c r="BA2224" t="s">
        <v>86</v>
      </c>
      <c r="BB2224" t="s">
        <v>86</v>
      </c>
      <c r="BC2224" t="s">
        <v>86</v>
      </c>
      <c r="BD2224" t="s">
        <v>86</v>
      </c>
      <c r="BE2224" t="s">
        <v>86</v>
      </c>
    </row>
    <row r="2225" spans="1:57" x14ac:dyDescent="0.45">
      <c r="A2225" t="s">
        <v>4736</v>
      </c>
      <c r="B2225" t="s">
        <v>77</v>
      </c>
      <c r="C2225" t="s">
        <v>4595</v>
      </c>
      <c r="D2225" t="s">
        <v>79</v>
      </c>
      <c r="E2225" s="2" t="str">
        <f>HYPERLINK("capsilon://?command=openfolder&amp;siteaddress=FAM.docvelocity-na8.net&amp;folderid=FX33078F8D-EF9F-F949-6ACA-6526BD6B8A5C","FX22019467")</f>
        <v>FX22019467</v>
      </c>
      <c r="F2225" t="s">
        <v>80</v>
      </c>
      <c r="G2225" t="s">
        <v>80</v>
      </c>
      <c r="H2225" t="s">
        <v>81</v>
      </c>
      <c r="I2225" t="s">
        <v>4737</v>
      </c>
      <c r="J2225">
        <v>73</v>
      </c>
      <c r="K2225" t="s">
        <v>83</v>
      </c>
      <c r="L2225" t="s">
        <v>84</v>
      </c>
      <c r="M2225" t="s">
        <v>85</v>
      </c>
      <c r="N2225">
        <v>2</v>
      </c>
      <c r="O2225" s="1">
        <v>44648.584872685184</v>
      </c>
      <c r="P2225" s="1">
        <v>44648.598391203705</v>
      </c>
      <c r="Q2225">
        <v>357</v>
      </c>
      <c r="R2225">
        <v>811</v>
      </c>
      <c r="S2225" t="b">
        <v>0</v>
      </c>
      <c r="T2225" t="s">
        <v>86</v>
      </c>
      <c r="U2225" t="b">
        <v>0</v>
      </c>
      <c r="V2225" t="s">
        <v>2921</v>
      </c>
      <c r="W2225" s="1">
        <v>44648.591736111113</v>
      </c>
      <c r="X2225">
        <v>336</v>
      </c>
      <c r="Y2225">
        <v>68</v>
      </c>
      <c r="Z2225">
        <v>0</v>
      </c>
      <c r="AA2225">
        <v>68</v>
      </c>
      <c r="AB2225">
        <v>0</v>
      </c>
      <c r="AC2225">
        <v>6</v>
      </c>
      <c r="AD2225">
        <v>5</v>
      </c>
      <c r="AE2225">
        <v>0</v>
      </c>
      <c r="AF2225">
        <v>0</v>
      </c>
      <c r="AG2225">
        <v>0</v>
      </c>
      <c r="AH2225" t="s">
        <v>207</v>
      </c>
      <c r="AI2225" s="1">
        <v>44648.598391203705</v>
      </c>
      <c r="AJ2225">
        <v>475</v>
      </c>
      <c r="AK2225">
        <v>7</v>
      </c>
      <c r="AL2225">
        <v>0</v>
      </c>
      <c r="AM2225">
        <v>7</v>
      </c>
      <c r="AN2225">
        <v>0</v>
      </c>
      <c r="AO2225">
        <v>7</v>
      </c>
      <c r="AP2225">
        <v>-2</v>
      </c>
      <c r="AQ2225">
        <v>0</v>
      </c>
      <c r="AR2225">
        <v>0</v>
      </c>
      <c r="AS2225">
        <v>0</v>
      </c>
      <c r="AT2225" t="s">
        <v>86</v>
      </c>
      <c r="AU2225" t="s">
        <v>86</v>
      </c>
      <c r="AV2225" t="s">
        <v>86</v>
      </c>
      <c r="AW2225" t="s">
        <v>86</v>
      </c>
      <c r="AX2225" t="s">
        <v>86</v>
      </c>
      <c r="AY2225" t="s">
        <v>86</v>
      </c>
      <c r="AZ2225" t="s">
        <v>86</v>
      </c>
      <c r="BA2225" t="s">
        <v>86</v>
      </c>
      <c r="BB2225" t="s">
        <v>86</v>
      </c>
      <c r="BC2225" t="s">
        <v>86</v>
      </c>
      <c r="BD2225" t="s">
        <v>86</v>
      </c>
      <c r="BE2225" t="s">
        <v>86</v>
      </c>
    </row>
    <row r="2226" spans="1:57" x14ac:dyDescent="0.45">
      <c r="A2226" t="s">
        <v>4738</v>
      </c>
      <c r="B2226" t="s">
        <v>77</v>
      </c>
      <c r="C2226" t="s">
        <v>426</v>
      </c>
      <c r="D2226" t="s">
        <v>79</v>
      </c>
      <c r="E2226" s="2" t="str">
        <f>HYPERLINK("capsilon://?command=openfolder&amp;siteaddress=FAM.docvelocity-na8.net&amp;folderid=FX8FFA80FE-247F-6D9B-5FF9-16601FA7E113","FX220212603")</f>
        <v>FX220212603</v>
      </c>
      <c r="F2226" t="s">
        <v>80</v>
      </c>
      <c r="G2226" t="s">
        <v>80</v>
      </c>
      <c r="H2226" t="s">
        <v>81</v>
      </c>
      <c r="I2226" t="s">
        <v>4739</v>
      </c>
      <c r="J2226">
        <v>0</v>
      </c>
      <c r="K2226" t="s">
        <v>83</v>
      </c>
      <c r="L2226" t="s">
        <v>84</v>
      </c>
      <c r="M2226" t="s">
        <v>85</v>
      </c>
      <c r="N2226">
        <v>2</v>
      </c>
      <c r="O2226" s="1">
        <v>44622.727858796294</v>
      </c>
      <c r="P2226" s="1">
        <v>44623.318136574075</v>
      </c>
      <c r="Q2226">
        <v>50849</v>
      </c>
      <c r="R2226">
        <v>151</v>
      </c>
      <c r="S2226" t="b">
        <v>0</v>
      </c>
      <c r="T2226" t="s">
        <v>86</v>
      </c>
      <c r="U2226" t="b">
        <v>0</v>
      </c>
      <c r="V2226" t="s">
        <v>94</v>
      </c>
      <c r="W2226" s="1">
        <v>44622.766840277778</v>
      </c>
      <c r="X2226">
        <v>85</v>
      </c>
      <c r="Y2226">
        <v>9</v>
      </c>
      <c r="Z2226">
        <v>0</v>
      </c>
      <c r="AA2226">
        <v>9</v>
      </c>
      <c r="AB2226">
        <v>0</v>
      </c>
      <c r="AC2226">
        <v>1</v>
      </c>
      <c r="AD2226">
        <v>-9</v>
      </c>
      <c r="AE2226">
        <v>0</v>
      </c>
      <c r="AF2226">
        <v>0</v>
      </c>
      <c r="AG2226">
        <v>0</v>
      </c>
      <c r="AH2226" t="s">
        <v>257</v>
      </c>
      <c r="AI2226" s="1">
        <v>44623.318136574075</v>
      </c>
      <c r="AJ2226">
        <v>58</v>
      </c>
      <c r="AK2226">
        <v>1</v>
      </c>
      <c r="AL2226">
        <v>0</v>
      </c>
      <c r="AM2226">
        <v>1</v>
      </c>
      <c r="AN2226">
        <v>0</v>
      </c>
      <c r="AO2226">
        <v>0</v>
      </c>
      <c r="AP2226">
        <v>-10</v>
      </c>
      <c r="AQ2226">
        <v>0</v>
      </c>
      <c r="AR2226">
        <v>0</v>
      </c>
      <c r="AS2226">
        <v>0</v>
      </c>
      <c r="AT2226" t="s">
        <v>86</v>
      </c>
      <c r="AU2226" t="s">
        <v>86</v>
      </c>
      <c r="AV2226" t="s">
        <v>86</v>
      </c>
      <c r="AW2226" t="s">
        <v>86</v>
      </c>
      <c r="AX2226" t="s">
        <v>86</v>
      </c>
      <c r="AY2226" t="s">
        <v>86</v>
      </c>
      <c r="AZ2226" t="s">
        <v>86</v>
      </c>
      <c r="BA2226" t="s">
        <v>86</v>
      </c>
      <c r="BB2226" t="s">
        <v>86</v>
      </c>
      <c r="BC2226" t="s">
        <v>86</v>
      </c>
      <c r="BD2226" t="s">
        <v>86</v>
      </c>
      <c r="BE2226" t="s">
        <v>86</v>
      </c>
    </row>
    <row r="2227" spans="1:57" x14ac:dyDescent="0.45">
      <c r="A2227" t="s">
        <v>4740</v>
      </c>
      <c r="B2227" t="s">
        <v>77</v>
      </c>
      <c r="C2227" t="s">
        <v>4433</v>
      </c>
      <c r="D2227" t="s">
        <v>79</v>
      </c>
      <c r="E2227" s="2" t="str">
        <f>HYPERLINK("capsilon://?command=openfolder&amp;siteaddress=FAM.docvelocity-na8.net&amp;folderid=FXFD718A47-FD89-82EC-2D34-EA5EE5F180A3","FX220310274")</f>
        <v>FX220310274</v>
      </c>
      <c r="F2227" t="s">
        <v>80</v>
      </c>
      <c r="G2227" t="s">
        <v>80</v>
      </c>
      <c r="H2227" t="s">
        <v>81</v>
      </c>
      <c r="I2227" t="s">
        <v>4741</v>
      </c>
      <c r="J2227">
        <v>28</v>
      </c>
      <c r="K2227" t="s">
        <v>83</v>
      </c>
      <c r="L2227" t="s">
        <v>84</v>
      </c>
      <c r="M2227" t="s">
        <v>85</v>
      </c>
      <c r="N2227">
        <v>2</v>
      </c>
      <c r="O2227" s="1">
        <v>44648.586724537039</v>
      </c>
      <c r="P2227" s="1">
        <v>44648.600231481483</v>
      </c>
      <c r="Q2227">
        <v>892</v>
      </c>
      <c r="R2227">
        <v>275</v>
      </c>
      <c r="S2227" t="b">
        <v>0</v>
      </c>
      <c r="T2227" t="s">
        <v>86</v>
      </c>
      <c r="U2227" t="b">
        <v>0</v>
      </c>
      <c r="V2227" t="s">
        <v>2088</v>
      </c>
      <c r="W2227" s="1">
        <v>44648.59</v>
      </c>
      <c r="X2227">
        <v>117</v>
      </c>
      <c r="Y2227">
        <v>21</v>
      </c>
      <c r="Z2227">
        <v>0</v>
      </c>
      <c r="AA2227">
        <v>21</v>
      </c>
      <c r="AB2227">
        <v>0</v>
      </c>
      <c r="AC2227">
        <v>0</v>
      </c>
      <c r="AD2227">
        <v>7</v>
      </c>
      <c r="AE2227">
        <v>0</v>
      </c>
      <c r="AF2227">
        <v>0</v>
      </c>
      <c r="AG2227">
        <v>0</v>
      </c>
      <c r="AH2227" t="s">
        <v>207</v>
      </c>
      <c r="AI2227" s="1">
        <v>44648.600231481483</v>
      </c>
      <c r="AJ2227">
        <v>158</v>
      </c>
      <c r="AK2227">
        <v>1</v>
      </c>
      <c r="AL2227">
        <v>0</v>
      </c>
      <c r="AM2227">
        <v>1</v>
      </c>
      <c r="AN2227">
        <v>0</v>
      </c>
      <c r="AO2227">
        <v>1</v>
      </c>
      <c r="AP2227">
        <v>6</v>
      </c>
      <c r="AQ2227">
        <v>0</v>
      </c>
      <c r="AR2227">
        <v>0</v>
      </c>
      <c r="AS2227">
        <v>0</v>
      </c>
      <c r="AT2227" t="s">
        <v>86</v>
      </c>
      <c r="AU2227" t="s">
        <v>86</v>
      </c>
      <c r="AV2227" t="s">
        <v>86</v>
      </c>
      <c r="AW2227" t="s">
        <v>86</v>
      </c>
      <c r="AX2227" t="s">
        <v>86</v>
      </c>
      <c r="AY2227" t="s">
        <v>86</v>
      </c>
      <c r="AZ2227" t="s">
        <v>86</v>
      </c>
      <c r="BA2227" t="s">
        <v>86</v>
      </c>
      <c r="BB2227" t="s">
        <v>86</v>
      </c>
      <c r="BC2227" t="s">
        <v>86</v>
      </c>
      <c r="BD2227" t="s">
        <v>86</v>
      </c>
      <c r="BE2227" t="s">
        <v>86</v>
      </c>
    </row>
    <row r="2228" spans="1:57" x14ac:dyDescent="0.45">
      <c r="A2228" t="s">
        <v>4742</v>
      </c>
      <c r="B2228" t="s">
        <v>77</v>
      </c>
      <c r="C2228" t="s">
        <v>4433</v>
      </c>
      <c r="D2228" t="s">
        <v>79</v>
      </c>
      <c r="E2228" s="2" t="str">
        <f>HYPERLINK("capsilon://?command=openfolder&amp;siteaddress=FAM.docvelocity-na8.net&amp;folderid=FXFD718A47-FD89-82EC-2D34-EA5EE5F180A3","FX220310274")</f>
        <v>FX220310274</v>
      </c>
      <c r="F2228" t="s">
        <v>80</v>
      </c>
      <c r="G2228" t="s">
        <v>80</v>
      </c>
      <c r="H2228" t="s">
        <v>81</v>
      </c>
      <c r="I2228" t="s">
        <v>4743</v>
      </c>
      <c r="J2228">
        <v>28</v>
      </c>
      <c r="K2228" t="s">
        <v>83</v>
      </c>
      <c r="L2228" t="s">
        <v>84</v>
      </c>
      <c r="M2228" t="s">
        <v>85</v>
      </c>
      <c r="N2228">
        <v>2</v>
      </c>
      <c r="O2228" s="1">
        <v>44648.587395833332</v>
      </c>
      <c r="P2228" s="1">
        <v>44648.602962962963</v>
      </c>
      <c r="Q2228">
        <v>1164</v>
      </c>
      <c r="R2228">
        <v>181</v>
      </c>
      <c r="S2228" t="b">
        <v>0</v>
      </c>
      <c r="T2228" t="s">
        <v>86</v>
      </c>
      <c r="U2228" t="b">
        <v>0</v>
      </c>
      <c r="V2228" t="s">
        <v>2088</v>
      </c>
      <c r="W2228" s="1">
        <v>44648.590983796297</v>
      </c>
      <c r="X2228">
        <v>84</v>
      </c>
      <c r="Y2228">
        <v>21</v>
      </c>
      <c r="Z2228">
        <v>0</v>
      </c>
      <c r="AA2228">
        <v>21</v>
      </c>
      <c r="AB2228">
        <v>0</v>
      </c>
      <c r="AC2228">
        <v>0</v>
      </c>
      <c r="AD2228">
        <v>7</v>
      </c>
      <c r="AE2228">
        <v>0</v>
      </c>
      <c r="AF2228">
        <v>0</v>
      </c>
      <c r="AG2228">
        <v>0</v>
      </c>
      <c r="AH2228" t="s">
        <v>207</v>
      </c>
      <c r="AI2228" s="1">
        <v>44648.602962962963</v>
      </c>
      <c r="AJ2228">
        <v>97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7</v>
      </c>
      <c r="AQ2228">
        <v>0</v>
      </c>
      <c r="AR2228">
        <v>0</v>
      </c>
      <c r="AS2228">
        <v>0</v>
      </c>
      <c r="AT2228" t="s">
        <v>86</v>
      </c>
      <c r="AU2228" t="s">
        <v>86</v>
      </c>
      <c r="AV2228" t="s">
        <v>86</v>
      </c>
      <c r="AW2228" t="s">
        <v>86</v>
      </c>
      <c r="AX2228" t="s">
        <v>86</v>
      </c>
      <c r="AY2228" t="s">
        <v>86</v>
      </c>
      <c r="AZ2228" t="s">
        <v>86</v>
      </c>
      <c r="BA2228" t="s">
        <v>86</v>
      </c>
      <c r="BB2228" t="s">
        <v>86</v>
      </c>
      <c r="BC2228" t="s">
        <v>86</v>
      </c>
      <c r="BD2228" t="s">
        <v>86</v>
      </c>
      <c r="BE2228" t="s">
        <v>86</v>
      </c>
    </row>
    <row r="2229" spans="1:57" x14ac:dyDescent="0.45">
      <c r="A2229" t="s">
        <v>4744</v>
      </c>
      <c r="B2229" t="s">
        <v>77</v>
      </c>
      <c r="C2229" t="s">
        <v>4433</v>
      </c>
      <c r="D2229" t="s">
        <v>79</v>
      </c>
      <c r="E2229" s="2" t="str">
        <f>HYPERLINK("capsilon://?command=openfolder&amp;siteaddress=FAM.docvelocity-na8.net&amp;folderid=FXFD718A47-FD89-82EC-2D34-EA5EE5F180A3","FX220310274")</f>
        <v>FX220310274</v>
      </c>
      <c r="F2229" t="s">
        <v>80</v>
      </c>
      <c r="G2229" t="s">
        <v>80</v>
      </c>
      <c r="H2229" t="s">
        <v>81</v>
      </c>
      <c r="I2229" t="s">
        <v>4745</v>
      </c>
      <c r="J2229">
        <v>240</v>
      </c>
      <c r="K2229" t="s">
        <v>83</v>
      </c>
      <c r="L2229" t="s">
        <v>84</v>
      </c>
      <c r="M2229" t="s">
        <v>85</v>
      </c>
      <c r="N2229">
        <v>1</v>
      </c>
      <c r="O2229" s="1">
        <v>44648.587488425925</v>
      </c>
      <c r="P2229" s="1">
        <v>44648.624456018515</v>
      </c>
      <c r="Q2229">
        <v>2525</v>
      </c>
      <c r="R2229">
        <v>669</v>
      </c>
      <c r="S2229" t="b">
        <v>0</v>
      </c>
      <c r="T2229" t="s">
        <v>86</v>
      </c>
      <c r="U2229" t="b">
        <v>0</v>
      </c>
      <c r="V2229" t="s">
        <v>815</v>
      </c>
      <c r="W2229" s="1">
        <v>44648.624456018515</v>
      </c>
      <c r="X2229">
        <v>201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240</v>
      </c>
      <c r="AE2229">
        <v>228</v>
      </c>
      <c r="AF2229">
        <v>0</v>
      </c>
      <c r="AG2229">
        <v>5</v>
      </c>
      <c r="AH2229" t="s">
        <v>86</v>
      </c>
      <c r="AI2229" t="s">
        <v>86</v>
      </c>
      <c r="AJ2229" t="s">
        <v>86</v>
      </c>
      <c r="AK2229" t="s">
        <v>86</v>
      </c>
      <c r="AL2229" t="s">
        <v>86</v>
      </c>
      <c r="AM2229" t="s">
        <v>86</v>
      </c>
      <c r="AN2229" t="s">
        <v>86</v>
      </c>
      <c r="AO2229" t="s">
        <v>86</v>
      </c>
      <c r="AP2229" t="s">
        <v>86</v>
      </c>
      <c r="AQ2229" t="s">
        <v>86</v>
      </c>
      <c r="AR2229" t="s">
        <v>86</v>
      </c>
      <c r="AS2229" t="s">
        <v>86</v>
      </c>
      <c r="AT2229" t="s">
        <v>86</v>
      </c>
      <c r="AU2229" t="s">
        <v>86</v>
      </c>
      <c r="AV2229" t="s">
        <v>86</v>
      </c>
      <c r="AW2229" t="s">
        <v>86</v>
      </c>
      <c r="AX2229" t="s">
        <v>86</v>
      </c>
      <c r="AY2229" t="s">
        <v>86</v>
      </c>
      <c r="AZ2229" t="s">
        <v>86</v>
      </c>
      <c r="BA2229" t="s">
        <v>86</v>
      </c>
      <c r="BB2229" t="s">
        <v>86</v>
      </c>
      <c r="BC2229" t="s">
        <v>86</v>
      </c>
      <c r="BD2229" t="s">
        <v>86</v>
      </c>
      <c r="BE2229" t="s">
        <v>86</v>
      </c>
    </row>
    <row r="2230" spans="1:57" x14ac:dyDescent="0.45">
      <c r="A2230" t="s">
        <v>4746</v>
      </c>
      <c r="B2230" t="s">
        <v>77</v>
      </c>
      <c r="C2230" t="s">
        <v>4747</v>
      </c>
      <c r="D2230" t="s">
        <v>79</v>
      </c>
      <c r="E2230" s="2" t="str">
        <f>HYPERLINK("capsilon://?command=openfolder&amp;siteaddress=FAM.docvelocity-na8.net&amp;folderid=FX6CC45600-65DE-BA07-061B-B229D4F43EE2","FX220310746")</f>
        <v>FX220310746</v>
      </c>
      <c r="F2230" t="s">
        <v>80</v>
      </c>
      <c r="G2230" t="s">
        <v>80</v>
      </c>
      <c r="H2230" t="s">
        <v>81</v>
      </c>
      <c r="I2230" t="s">
        <v>4748</v>
      </c>
      <c r="J2230">
        <v>56</v>
      </c>
      <c r="K2230" t="s">
        <v>83</v>
      </c>
      <c r="L2230" t="s">
        <v>84</v>
      </c>
      <c r="M2230" t="s">
        <v>85</v>
      </c>
      <c r="N2230">
        <v>2</v>
      </c>
      <c r="O2230" s="1">
        <v>44648.589629629627</v>
      </c>
      <c r="P2230" s="1">
        <v>44648.605763888889</v>
      </c>
      <c r="Q2230">
        <v>606</v>
      </c>
      <c r="R2230">
        <v>788</v>
      </c>
      <c r="S2230" t="b">
        <v>0</v>
      </c>
      <c r="T2230" t="s">
        <v>86</v>
      </c>
      <c r="U2230" t="b">
        <v>0</v>
      </c>
      <c r="V2230" t="s">
        <v>2088</v>
      </c>
      <c r="W2230" s="1">
        <v>44648.597418981481</v>
      </c>
      <c r="X2230">
        <v>547</v>
      </c>
      <c r="Y2230">
        <v>42</v>
      </c>
      <c r="Z2230">
        <v>0</v>
      </c>
      <c r="AA2230">
        <v>42</v>
      </c>
      <c r="AB2230">
        <v>0</v>
      </c>
      <c r="AC2230">
        <v>7</v>
      </c>
      <c r="AD2230">
        <v>14</v>
      </c>
      <c r="AE2230">
        <v>0</v>
      </c>
      <c r="AF2230">
        <v>0</v>
      </c>
      <c r="AG2230">
        <v>0</v>
      </c>
      <c r="AH2230" t="s">
        <v>207</v>
      </c>
      <c r="AI2230" s="1">
        <v>44648.605763888889</v>
      </c>
      <c r="AJ2230">
        <v>241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14</v>
      </c>
      <c r="AQ2230">
        <v>0</v>
      </c>
      <c r="AR2230">
        <v>0</v>
      </c>
      <c r="AS2230">
        <v>0</v>
      </c>
      <c r="AT2230" t="s">
        <v>86</v>
      </c>
      <c r="AU2230" t="s">
        <v>86</v>
      </c>
      <c r="AV2230" t="s">
        <v>86</v>
      </c>
      <c r="AW2230" t="s">
        <v>86</v>
      </c>
      <c r="AX2230" t="s">
        <v>86</v>
      </c>
      <c r="AY2230" t="s">
        <v>86</v>
      </c>
      <c r="AZ2230" t="s">
        <v>86</v>
      </c>
      <c r="BA2230" t="s">
        <v>86</v>
      </c>
      <c r="BB2230" t="s">
        <v>86</v>
      </c>
      <c r="BC2230" t="s">
        <v>86</v>
      </c>
      <c r="BD2230" t="s">
        <v>86</v>
      </c>
      <c r="BE2230" t="s">
        <v>86</v>
      </c>
    </row>
    <row r="2231" spans="1:57" x14ac:dyDescent="0.45">
      <c r="A2231" t="s">
        <v>4749</v>
      </c>
      <c r="B2231" t="s">
        <v>77</v>
      </c>
      <c r="C2231" t="s">
        <v>2454</v>
      </c>
      <c r="D2231" t="s">
        <v>79</v>
      </c>
      <c r="E2231" s="2" t="str">
        <f>HYPERLINK("capsilon://?command=openfolder&amp;siteaddress=FAM.docvelocity-na8.net&amp;folderid=FX960782CD-2714-F6AA-57F6-AA7388611683","FX220210286")</f>
        <v>FX220210286</v>
      </c>
      <c r="F2231" t="s">
        <v>80</v>
      </c>
      <c r="G2231" t="s">
        <v>80</v>
      </c>
      <c r="H2231" t="s">
        <v>81</v>
      </c>
      <c r="I2231" t="s">
        <v>4750</v>
      </c>
      <c r="J2231">
        <v>0</v>
      </c>
      <c r="K2231" t="s">
        <v>83</v>
      </c>
      <c r="L2231" t="s">
        <v>84</v>
      </c>
      <c r="M2231" t="s">
        <v>85</v>
      </c>
      <c r="N2231">
        <v>2</v>
      </c>
      <c r="O2231" s="1">
        <v>44648.593946759262</v>
      </c>
      <c r="P2231" s="1">
        <v>44648.604027777779</v>
      </c>
      <c r="Q2231">
        <v>571</v>
      </c>
      <c r="R2231">
        <v>300</v>
      </c>
      <c r="S2231" t="b">
        <v>0</v>
      </c>
      <c r="T2231" t="s">
        <v>86</v>
      </c>
      <c r="U2231" t="b">
        <v>0</v>
      </c>
      <c r="V2231" t="s">
        <v>2088</v>
      </c>
      <c r="W2231" s="1">
        <v>44648.600671296299</v>
      </c>
      <c r="X2231">
        <v>280</v>
      </c>
      <c r="Y2231">
        <v>0</v>
      </c>
      <c r="Z2231">
        <v>0</v>
      </c>
      <c r="AA2231">
        <v>0</v>
      </c>
      <c r="AB2231">
        <v>37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 t="s">
        <v>122</v>
      </c>
      <c r="AI2231" s="1">
        <v>44648.604027777779</v>
      </c>
      <c r="AJ2231">
        <v>13</v>
      </c>
      <c r="AK2231">
        <v>0</v>
      </c>
      <c r="AL2231">
        <v>0</v>
      </c>
      <c r="AM2231">
        <v>0</v>
      </c>
      <c r="AN2231">
        <v>37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 t="s">
        <v>86</v>
      </c>
      <c r="AU2231" t="s">
        <v>86</v>
      </c>
      <c r="AV2231" t="s">
        <v>86</v>
      </c>
      <c r="AW2231" t="s">
        <v>86</v>
      </c>
      <c r="AX2231" t="s">
        <v>86</v>
      </c>
      <c r="AY2231" t="s">
        <v>86</v>
      </c>
      <c r="AZ2231" t="s">
        <v>86</v>
      </c>
      <c r="BA2231" t="s">
        <v>86</v>
      </c>
      <c r="BB2231" t="s">
        <v>86</v>
      </c>
      <c r="BC2231" t="s">
        <v>86</v>
      </c>
      <c r="BD2231" t="s">
        <v>86</v>
      </c>
      <c r="BE2231" t="s">
        <v>86</v>
      </c>
    </row>
    <row r="2232" spans="1:57" x14ac:dyDescent="0.45">
      <c r="A2232" t="s">
        <v>4751</v>
      </c>
      <c r="B2232" t="s">
        <v>77</v>
      </c>
      <c r="C2232" t="s">
        <v>4268</v>
      </c>
      <c r="D2232" t="s">
        <v>79</v>
      </c>
      <c r="E2232" s="2" t="str">
        <f>HYPERLINK("capsilon://?command=openfolder&amp;siteaddress=FAM.docvelocity-na8.net&amp;folderid=FXDB123990-398F-ECB3-24F8-E9CF2F26151B","FX220310681")</f>
        <v>FX220310681</v>
      </c>
      <c r="F2232" t="s">
        <v>80</v>
      </c>
      <c r="G2232" t="s">
        <v>80</v>
      </c>
      <c r="H2232" t="s">
        <v>81</v>
      </c>
      <c r="I2232" t="s">
        <v>4752</v>
      </c>
      <c r="J2232">
        <v>28</v>
      </c>
      <c r="K2232" t="s">
        <v>83</v>
      </c>
      <c r="L2232" t="s">
        <v>84</v>
      </c>
      <c r="M2232" t="s">
        <v>85</v>
      </c>
      <c r="N2232">
        <v>2</v>
      </c>
      <c r="O2232" s="1">
        <v>44648.600185185183</v>
      </c>
      <c r="P2232" s="1">
        <v>44648.604826388888</v>
      </c>
      <c r="Q2232">
        <v>76</v>
      </c>
      <c r="R2232">
        <v>325</v>
      </c>
      <c r="S2232" t="b">
        <v>0</v>
      </c>
      <c r="T2232" t="s">
        <v>86</v>
      </c>
      <c r="U2232" t="b">
        <v>0</v>
      </c>
      <c r="V2232" t="s">
        <v>2921</v>
      </c>
      <c r="W2232" s="1">
        <v>44648.603576388887</v>
      </c>
      <c r="X2232">
        <v>257</v>
      </c>
      <c r="Y2232">
        <v>21</v>
      </c>
      <c r="Z2232">
        <v>0</v>
      </c>
      <c r="AA2232">
        <v>21</v>
      </c>
      <c r="AB2232">
        <v>0</v>
      </c>
      <c r="AC2232">
        <v>6</v>
      </c>
      <c r="AD2232">
        <v>7</v>
      </c>
      <c r="AE2232">
        <v>0</v>
      </c>
      <c r="AF2232">
        <v>0</v>
      </c>
      <c r="AG2232">
        <v>0</v>
      </c>
      <c r="AH2232" t="s">
        <v>122</v>
      </c>
      <c r="AI2232" s="1">
        <v>44648.604826388888</v>
      </c>
      <c r="AJ2232">
        <v>68</v>
      </c>
      <c r="AK2232">
        <v>2</v>
      </c>
      <c r="AL2232">
        <v>0</v>
      </c>
      <c r="AM2232">
        <v>2</v>
      </c>
      <c r="AN2232">
        <v>0</v>
      </c>
      <c r="AO2232">
        <v>1</v>
      </c>
      <c r="AP2232">
        <v>5</v>
      </c>
      <c r="AQ2232">
        <v>0</v>
      </c>
      <c r="AR2232">
        <v>0</v>
      </c>
      <c r="AS2232">
        <v>0</v>
      </c>
      <c r="AT2232" t="s">
        <v>86</v>
      </c>
      <c r="AU2232" t="s">
        <v>86</v>
      </c>
      <c r="AV2232" t="s">
        <v>86</v>
      </c>
      <c r="AW2232" t="s">
        <v>86</v>
      </c>
      <c r="AX2232" t="s">
        <v>86</v>
      </c>
      <c r="AY2232" t="s">
        <v>86</v>
      </c>
      <c r="AZ2232" t="s">
        <v>86</v>
      </c>
      <c r="BA2232" t="s">
        <v>86</v>
      </c>
      <c r="BB2232" t="s">
        <v>86</v>
      </c>
      <c r="BC2232" t="s">
        <v>86</v>
      </c>
      <c r="BD2232" t="s">
        <v>86</v>
      </c>
      <c r="BE2232" t="s">
        <v>86</v>
      </c>
    </row>
    <row r="2233" spans="1:57" x14ac:dyDescent="0.45">
      <c r="A2233" t="s">
        <v>4753</v>
      </c>
      <c r="B2233" t="s">
        <v>77</v>
      </c>
      <c r="C2233" t="s">
        <v>4565</v>
      </c>
      <c r="D2233" t="s">
        <v>79</v>
      </c>
      <c r="E2233" s="2" t="str">
        <f>HYPERLINK("capsilon://?command=openfolder&amp;siteaddress=FAM.docvelocity-na8.net&amp;folderid=FX1AE53C09-EC53-CBCB-6FAA-C8C80791F5D5","FX220311638")</f>
        <v>FX220311638</v>
      </c>
      <c r="F2233" t="s">
        <v>80</v>
      </c>
      <c r="G2233" t="s">
        <v>80</v>
      </c>
      <c r="H2233" t="s">
        <v>81</v>
      </c>
      <c r="I2233" t="s">
        <v>4754</v>
      </c>
      <c r="J2233">
        <v>0</v>
      </c>
      <c r="K2233" t="s">
        <v>83</v>
      </c>
      <c r="L2233" t="s">
        <v>84</v>
      </c>
      <c r="M2233" t="s">
        <v>85</v>
      </c>
      <c r="N2233">
        <v>2</v>
      </c>
      <c r="O2233" s="1">
        <v>44648.60769675926</v>
      </c>
      <c r="P2233" s="1">
        <v>44648.792245370372</v>
      </c>
      <c r="Q2233">
        <v>15623</v>
      </c>
      <c r="R2233">
        <v>322</v>
      </c>
      <c r="S2233" t="b">
        <v>0</v>
      </c>
      <c r="T2233" t="s">
        <v>86</v>
      </c>
      <c r="U2233" t="b">
        <v>0</v>
      </c>
      <c r="V2233" t="s">
        <v>3652</v>
      </c>
      <c r="W2233" s="1">
        <v>44648.610659722224</v>
      </c>
      <c r="X2233">
        <v>253</v>
      </c>
      <c r="Y2233">
        <v>9</v>
      </c>
      <c r="Z2233">
        <v>0</v>
      </c>
      <c r="AA2233">
        <v>9</v>
      </c>
      <c r="AB2233">
        <v>0</v>
      </c>
      <c r="AC2233">
        <v>4</v>
      </c>
      <c r="AD2233">
        <v>-9</v>
      </c>
      <c r="AE2233">
        <v>0</v>
      </c>
      <c r="AF2233">
        <v>0</v>
      </c>
      <c r="AG2233">
        <v>0</v>
      </c>
      <c r="AH2233" t="s">
        <v>106</v>
      </c>
      <c r="AI2233" s="1">
        <v>44648.792245370372</v>
      </c>
      <c r="AJ2233">
        <v>69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-9</v>
      </c>
      <c r="AQ2233">
        <v>0</v>
      </c>
      <c r="AR2233">
        <v>0</v>
      </c>
      <c r="AS2233">
        <v>0</v>
      </c>
      <c r="AT2233" t="s">
        <v>86</v>
      </c>
      <c r="AU2233" t="s">
        <v>86</v>
      </c>
      <c r="AV2233" t="s">
        <v>86</v>
      </c>
      <c r="AW2233" t="s">
        <v>86</v>
      </c>
      <c r="AX2233" t="s">
        <v>86</v>
      </c>
      <c r="AY2233" t="s">
        <v>86</v>
      </c>
      <c r="AZ2233" t="s">
        <v>86</v>
      </c>
      <c r="BA2233" t="s">
        <v>86</v>
      </c>
      <c r="BB2233" t="s">
        <v>86</v>
      </c>
      <c r="BC2233" t="s">
        <v>86</v>
      </c>
      <c r="BD2233" t="s">
        <v>86</v>
      </c>
      <c r="BE2233" t="s">
        <v>86</v>
      </c>
    </row>
    <row r="2234" spans="1:57" x14ac:dyDescent="0.45">
      <c r="A2234" t="s">
        <v>4755</v>
      </c>
      <c r="B2234" t="s">
        <v>77</v>
      </c>
      <c r="C2234" t="s">
        <v>2054</v>
      </c>
      <c r="D2234" t="s">
        <v>79</v>
      </c>
      <c r="E2234" s="2" t="str">
        <f>HYPERLINK("capsilon://?command=openfolder&amp;siteaddress=FAM.docvelocity-na8.net&amp;folderid=FX890FC282-03A8-4C74-627A-818D020B53C7","FX220212205")</f>
        <v>FX220212205</v>
      </c>
      <c r="F2234" t="s">
        <v>80</v>
      </c>
      <c r="G2234" t="s">
        <v>80</v>
      </c>
      <c r="H2234" t="s">
        <v>81</v>
      </c>
      <c r="I2234" t="s">
        <v>4756</v>
      </c>
      <c r="J2234">
        <v>0</v>
      </c>
      <c r="K2234" t="s">
        <v>83</v>
      </c>
      <c r="L2234" t="s">
        <v>84</v>
      </c>
      <c r="M2234" t="s">
        <v>85</v>
      </c>
      <c r="N2234">
        <v>2</v>
      </c>
      <c r="O2234" s="1">
        <v>44622.73269675926</v>
      </c>
      <c r="P2234" s="1">
        <v>44623.318784722222</v>
      </c>
      <c r="Q2234">
        <v>50452</v>
      </c>
      <c r="R2234">
        <v>186</v>
      </c>
      <c r="S2234" t="b">
        <v>0</v>
      </c>
      <c r="T2234" t="s">
        <v>86</v>
      </c>
      <c r="U2234" t="b">
        <v>0</v>
      </c>
      <c r="V2234" t="s">
        <v>94</v>
      </c>
      <c r="W2234" s="1">
        <v>44622.76798611111</v>
      </c>
      <c r="X2234">
        <v>98</v>
      </c>
      <c r="Y2234">
        <v>9</v>
      </c>
      <c r="Z2234">
        <v>0</v>
      </c>
      <c r="AA2234">
        <v>9</v>
      </c>
      <c r="AB2234">
        <v>0</v>
      </c>
      <c r="AC2234">
        <v>3</v>
      </c>
      <c r="AD2234">
        <v>-9</v>
      </c>
      <c r="AE2234">
        <v>0</v>
      </c>
      <c r="AF2234">
        <v>0</v>
      </c>
      <c r="AG2234">
        <v>0</v>
      </c>
      <c r="AH2234" t="s">
        <v>284</v>
      </c>
      <c r="AI2234" s="1">
        <v>44623.318784722222</v>
      </c>
      <c r="AJ2234">
        <v>77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-9</v>
      </c>
      <c r="AQ2234">
        <v>0</v>
      </c>
      <c r="AR2234">
        <v>0</v>
      </c>
      <c r="AS2234">
        <v>0</v>
      </c>
      <c r="AT2234" t="s">
        <v>86</v>
      </c>
      <c r="AU2234" t="s">
        <v>86</v>
      </c>
      <c r="AV2234" t="s">
        <v>86</v>
      </c>
      <c r="AW2234" t="s">
        <v>86</v>
      </c>
      <c r="AX2234" t="s">
        <v>86</v>
      </c>
      <c r="AY2234" t="s">
        <v>86</v>
      </c>
      <c r="AZ2234" t="s">
        <v>86</v>
      </c>
      <c r="BA2234" t="s">
        <v>86</v>
      </c>
      <c r="BB2234" t="s">
        <v>86</v>
      </c>
      <c r="BC2234" t="s">
        <v>86</v>
      </c>
      <c r="BD2234" t="s">
        <v>86</v>
      </c>
      <c r="BE2234" t="s">
        <v>86</v>
      </c>
    </row>
    <row r="2235" spans="1:57" x14ac:dyDescent="0.45">
      <c r="A2235" t="s">
        <v>4757</v>
      </c>
      <c r="B2235" t="s">
        <v>77</v>
      </c>
      <c r="C2235" t="s">
        <v>3405</v>
      </c>
      <c r="D2235" t="s">
        <v>79</v>
      </c>
      <c r="E2235" s="2" t="str">
        <f>HYPERLINK("capsilon://?command=openfolder&amp;siteaddress=FAM.docvelocity-na8.net&amp;folderid=FX55734235-7E80-A583-BB85-0E45F7990A30","FX2203106")</f>
        <v>FX2203106</v>
      </c>
      <c r="F2235" t="s">
        <v>80</v>
      </c>
      <c r="G2235" t="s">
        <v>80</v>
      </c>
      <c r="H2235" t="s">
        <v>81</v>
      </c>
      <c r="I2235" t="s">
        <v>4708</v>
      </c>
      <c r="J2235">
        <v>481</v>
      </c>
      <c r="K2235" t="s">
        <v>83</v>
      </c>
      <c r="L2235" t="s">
        <v>84</v>
      </c>
      <c r="M2235" t="s">
        <v>85</v>
      </c>
      <c r="N2235">
        <v>2</v>
      </c>
      <c r="O2235" s="1">
        <v>44648.612893518519</v>
      </c>
      <c r="P2235" s="1">
        <v>44648.68546296296</v>
      </c>
      <c r="Q2235">
        <v>2627</v>
      </c>
      <c r="R2235">
        <v>3643</v>
      </c>
      <c r="S2235" t="b">
        <v>0</v>
      </c>
      <c r="T2235" t="s">
        <v>86</v>
      </c>
      <c r="U2235" t="b">
        <v>1</v>
      </c>
      <c r="V2235" t="s">
        <v>1797</v>
      </c>
      <c r="W2235" s="1">
        <v>44648.648935185185</v>
      </c>
      <c r="X2235">
        <v>2465</v>
      </c>
      <c r="Y2235">
        <v>366</v>
      </c>
      <c r="Z2235">
        <v>0</v>
      </c>
      <c r="AA2235">
        <v>366</v>
      </c>
      <c r="AB2235">
        <v>105</v>
      </c>
      <c r="AC2235">
        <v>114</v>
      </c>
      <c r="AD2235">
        <v>115</v>
      </c>
      <c r="AE2235">
        <v>0</v>
      </c>
      <c r="AF2235">
        <v>0</v>
      </c>
      <c r="AG2235">
        <v>0</v>
      </c>
      <c r="AH2235" t="s">
        <v>122</v>
      </c>
      <c r="AI2235" s="1">
        <v>44648.68546296296</v>
      </c>
      <c r="AJ2235">
        <v>1043</v>
      </c>
      <c r="AK2235">
        <v>9</v>
      </c>
      <c r="AL2235">
        <v>0</v>
      </c>
      <c r="AM2235">
        <v>9</v>
      </c>
      <c r="AN2235">
        <v>21</v>
      </c>
      <c r="AO2235">
        <v>8</v>
      </c>
      <c r="AP2235">
        <v>106</v>
      </c>
      <c r="AQ2235">
        <v>0</v>
      </c>
      <c r="AR2235">
        <v>0</v>
      </c>
      <c r="AS2235">
        <v>0</v>
      </c>
      <c r="AT2235" t="s">
        <v>86</v>
      </c>
      <c r="AU2235" t="s">
        <v>86</v>
      </c>
      <c r="AV2235" t="s">
        <v>86</v>
      </c>
      <c r="AW2235" t="s">
        <v>86</v>
      </c>
      <c r="AX2235" t="s">
        <v>86</v>
      </c>
      <c r="AY2235" t="s">
        <v>86</v>
      </c>
      <c r="AZ2235" t="s">
        <v>86</v>
      </c>
      <c r="BA2235" t="s">
        <v>86</v>
      </c>
      <c r="BB2235" t="s">
        <v>86</v>
      </c>
      <c r="BC2235" t="s">
        <v>86</v>
      </c>
      <c r="BD2235" t="s">
        <v>86</v>
      </c>
      <c r="BE2235" t="s">
        <v>86</v>
      </c>
    </row>
    <row r="2236" spans="1:57" x14ac:dyDescent="0.45">
      <c r="A2236" t="s">
        <v>4758</v>
      </c>
      <c r="B2236" t="s">
        <v>77</v>
      </c>
      <c r="C2236" t="s">
        <v>4721</v>
      </c>
      <c r="D2236" t="s">
        <v>79</v>
      </c>
      <c r="E2236" s="2" t="str">
        <f>HYPERLINK("capsilon://?command=openfolder&amp;siteaddress=FAM.docvelocity-na8.net&amp;folderid=FXB8E9E29D-B06E-2825-B2F6-568FEF074AF6","FX220311188")</f>
        <v>FX220311188</v>
      </c>
      <c r="F2236" t="s">
        <v>80</v>
      </c>
      <c r="G2236" t="s">
        <v>80</v>
      </c>
      <c r="H2236" t="s">
        <v>81</v>
      </c>
      <c r="I2236" t="s">
        <v>4722</v>
      </c>
      <c r="J2236">
        <v>366</v>
      </c>
      <c r="K2236" t="s">
        <v>83</v>
      </c>
      <c r="L2236" t="s">
        <v>84</v>
      </c>
      <c r="M2236" t="s">
        <v>85</v>
      </c>
      <c r="N2236">
        <v>2</v>
      </c>
      <c r="O2236" s="1">
        <v>44648.615740740737</v>
      </c>
      <c r="P2236" s="1">
        <v>44648.698657407411</v>
      </c>
      <c r="Q2236">
        <v>2044</v>
      </c>
      <c r="R2236">
        <v>5120</v>
      </c>
      <c r="S2236" t="b">
        <v>0</v>
      </c>
      <c r="T2236" t="s">
        <v>86</v>
      </c>
      <c r="U2236" t="b">
        <v>1</v>
      </c>
      <c r="V2236" t="s">
        <v>2086</v>
      </c>
      <c r="W2236" s="1">
        <v>44648.662685185183</v>
      </c>
      <c r="X2236">
        <v>4047</v>
      </c>
      <c r="Y2236">
        <v>326</v>
      </c>
      <c r="Z2236">
        <v>0</v>
      </c>
      <c r="AA2236">
        <v>326</v>
      </c>
      <c r="AB2236">
        <v>0</v>
      </c>
      <c r="AC2236">
        <v>135</v>
      </c>
      <c r="AD2236">
        <v>40</v>
      </c>
      <c r="AE2236">
        <v>0</v>
      </c>
      <c r="AF2236">
        <v>0</v>
      </c>
      <c r="AG2236">
        <v>0</v>
      </c>
      <c r="AH2236" t="s">
        <v>122</v>
      </c>
      <c r="AI2236" s="1">
        <v>44648.698657407411</v>
      </c>
      <c r="AJ2236">
        <v>1067</v>
      </c>
      <c r="AK2236">
        <v>8</v>
      </c>
      <c r="AL2236">
        <v>0</v>
      </c>
      <c r="AM2236">
        <v>8</v>
      </c>
      <c r="AN2236">
        <v>0</v>
      </c>
      <c r="AO2236">
        <v>8</v>
      </c>
      <c r="AP2236">
        <v>32</v>
      </c>
      <c r="AQ2236">
        <v>0</v>
      </c>
      <c r="AR2236">
        <v>0</v>
      </c>
      <c r="AS2236">
        <v>0</v>
      </c>
      <c r="AT2236" t="s">
        <v>86</v>
      </c>
      <c r="AU2236" t="s">
        <v>86</v>
      </c>
      <c r="AV2236" t="s">
        <v>86</v>
      </c>
      <c r="AW2236" t="s">
        <v>86</v>
      </c>
      <c r="AX2236" t="s">
        <v>86</v>
      </c>
      <c r="AY2236" t="s">
        <v>86</v>
      </c>
      <c r="AZ2236" t="s">
        <v>86</v>
      </c>
      <c r="BA2236" t="s">
        <v>86</v>
      </c>
      <c r="BB2236" t="s">
        <v>86</v>
      </c>
      <c r="BC2236" t="s">
        <v>86</v>
      </c>
      <c r="BD2236" t="s">
        <v>86</v>
      </c>
      <c r="BE2236" t="s">
        <v>86</v>
      </c>
    </row>
    <row r="2237" spans="1:57" x14ac:dyDescent="0.45">
      <c r="A2237" t="s">
        <v>4759</v>
      </c>
      <c r="B2237" t="s">
        <v>77</v>
      </c>
      <c r="C2237" t="s">
        <v>4726</v>
      </c>
      <c r="D2237" t="s">
        <v>79</v>
      </c>
      <c r="E2237" s="2" t="str">
        <f>HYPERLINK("capsilon://?command=openfolder&amp;siteaddress=FAM.docvelocity-na8.net&amp;folderid=FXDC885FC3-AB77-531E-3AFA-ADCB7A1A730A","FX220312148")</f>
        <v>FX220312148</v>
      </c>
      <c r="F2237" t="s">
        <v>80</v>
      </c>
      <c r="G2237" t="s">
        <v>80</v>
      </c>
      <c r="H2237" t="s">
        <v>81</v>
      </c>
      <c r="I2237" t="s">
        <v>4727</v>
      </c>
      <c r="J2237">
        <v>496</v>
      </c>
      <c r="K2237" t="s">
        <v>83</v>
      </c>
      <c r="L2237" t="s">
        <v>84</v>
      </c>
      <c r="M2237" t="s">
        <v>85</v>
      </c>
      <c r="N2237">
        <v>2</v>
      </c>
      <c r="O2237" s="1">
        <v>44648.620381944442</v>
      </c>
      <c r="P2237" s="1">
        <v>44648.732199074075</v>
      </c>
      <c r="Q2237">
        <v>7668</v>
      </c>
      <c r="R2237">
        <v>1993</v>
      </c>
      <c r="S2237" t="b">
        <v>0</v>
      </c>
      <c r="T2237" t="s">
        <v>86</v>
      </c>
      <c r="U2237" t="b">
        <v>1</v>
      </c>
      <c r="V2237" t="s">
        <v>1895</v>
      </c>
      <c r="W2237" s="1">
        <v>44648.633726851855</v>
      </c>
      <c r="X2237">
        <v>966</v>
      </c>
      <c r="Y2237">
        <v>437</v>
      </c>
      <c r="Z2237">
        <v>0</v>
      </c>
      <c r="AA2237">
        <v>437</v>
      </c>
      <c r="AB2237">
        <v>0</v>
      </c>
      <c r="AC2237">
        <v>7</v>
      </c>
      <c r="AD2237">
        <v>59</v>
      </c>
      <c r="AE2237">
        <v>0</v>
      </c>
      <c r="AF2237">
        <v>0</v>
      </c>
      <c r="AG2237">
        <v>0</v>
      </c>
      <c r="AH2237" t="s">
        <v>122</v>
      </c>
      <c r="AI2237" s="1">
        <v>44648.732199074075</v>
      </c>
      <c r="AJ2237">
        <v>965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59</v>
      </c>
      <c r="AQ2237">
        <v>0</v>
      </c>
      <c r="AR2237">
        <v>0</v>
      </c>
      <c r="AS2237">
        <v>0</v>
      </c>
      <c r="AT2237" t="s">
        <v>86</v>
      </c>
      <c r="AU2237" t="s">
        <v>86</v>
      </c>
      <c r="AV2237" t="s">
        <v>86</v>
      </c>
      <c r="AW2237" t="s">
        <v>86</v>
      </c>
      <c r="AX2237" t="s">
        <v>86</v>
      </c>
      <c r="AY2237" t="s">
        <v>86</v>
      </c>
      <c r="AZ2237" t="s">
        <v>86</v>
      </c>
      <c r="BA2237" t="s">
        <v>86</v>
      </c>
      <c r="BB2237" t="s">
        <v>86</v>
      </c>
      <c r="BC2237" t="s">
        <v>86</v>
      </c>
      <c r="BD2237" t="s">
        <v>86</v>
      </c>
      <c r="BE2237" t="s">
        <v>86</v>
      </c>
    </row>
    <row r="2238" spans="1:57" x14ac:dyDescent="0.45">
      <c r="A2238" t="s">
        <v>4760</v>
      </c>
      <c r="B2238" t="s">
        <v>77</v>
      </c>
      <c r="C2238" t="s">
        <v>4097</v>
      </c>
      <c r="D2238" t="s">
        <v>79</v>
      </c>
      <c r="E2238" s="2" t="str">
        <f>HYPERLINK("capsilon://?command=openfolder&amp;siteaddress=FAM.docvelocity-na8.net&amp;folderid=FXCE20287B-BACE-F8DC-D909-9EFCB5740F83","FX220310891")</f>
        <v>FX220310891</v>
      </c>
      <c r="F2238" t="s">
        <v>80</v>
      </c>
      <c r="G2238" t="s">
        <v>80</v>
      </c>
      <c r="H2238" t="s">
        <v>81</v>
      </c>
      <c r="I2238" t="s">
        <v>4731</v>
      </c>
      <c r="J2238">
        <v>381</v>
      </c>
      <c r="K2238" t="s">
        <v>83</v>
      </c>
      <c r="L2238" t="s">
        <v>84</v>
      </c>
      <c r="M2238" t="s">
        <v>85</v>
      </c>
      <c r="N2238">
        <v>2</v>
      </c>
      <c r="O2238" s="1">
        <v>44648.622986111113</v>
      </c>
      <c r="P2238" s="1">
        <v>44648.742210648146</v>
      </c>
      <c r="Q2238">
        <v>6606</v>
      </c>
      <c r="R2238">
        <v>3695</v>
      </c>
      <c r="S2238" t="b">
        <v>0</v>
      </c>
      <c r="T2238" t="s">
        <v>86</v>
      </c>
      <c r="U2238" t="b">
        <v>1</v>
      </c>
      <c r="V2238" t="s">
        <v>2088</v>
      </c>
      <c r="W2238" s="1">
        <v>44648.668993055559</v>
      </c>
      <c r="X2238">
        <v>2649</v>
      </c>
      <c r="Y2238">
        <v>316</v>
      </c>
      <c r="Z2238">
        <v>0</v>
      </c>
      <c r="AA2238">
        <v>316</v>
      </c>
      <c r="AB2238">
        <v>0</v>
      </c>
      <c r="AC2238">
        <v>117</v>
      </c>
      <c r="AD2238">
        <v>65</v>
      </c>
      <c r="AE2238">
        <v>0</v>
      </c>
      <c r="AF2238">
        <v>0</v>
      </c>
      <c r="AG2238">
        <v>0</v>
      </c>
      <c r="AH2238" t="s">
        <v>122</v>
      </c>
      <c r="AI2238" s="1">
        <v>44648.742210648146</v>
      </c>
      <c r="AJ2238">
        <v>864</v>
      </c>
      <c r="AK2238">
        <v>2</v>
      </c>
      <c r="AL2238">
        <v>0</v>
      </c>
      <c r="AM2238">
        <v>2</v>
      </c>
      <c r="AN2238">
        <v>0</v>
      </c>
      <c r="AO2238">
        <v>1</v>
      </c>
      <c r="AP2238">
        <v>63</v>
      </c>
      <c r="AQ2238">
        <v>0</v>
      </c>
      <c r="AR2238">
        <v>0</v>
      </c>
      <c r="AS2238">
        <v>0</v>
      </c>
      <c r="AT2238" t="s">
        <v>86</v>
      </c>
      <c r="AU2238" t="s">
        <v>86</v>
      </c>
      <c r="AV2238" t="s">
        <v>86</v>
      </c>
      <c r="AW2238" t="s">
        <v>86</v>
      </c>
      <c r="AX2238" t="s">
        <v>86</v>
      </c>
      <c r="AY2238" t="s">
        <v>86</v>
      </c>
      <c r="AZ2238" t="s">
        <v>86</v>
      </c>
      <c r="BA2238" t="s">
        <v>86</v>
      </c>
      <c r="BB2238" t="s">
        <v>86</v>
      </c>
      <c r="BC2238" t="s">
        <v>86</v>
      </c>
      <c r="BD2238" t="s">
        <v>86</v>
      </c>
      <c r="BE2238" t="s">
        <v>86</v>
      </c>
    </row>
    <row r="2239" spans="1:57" x14ac:dyDescent="0.45">
      <c r="A2239" t="s">
        <v>4761</v>
      </c>
      <c r="B2239" t="s">
        <v>77</v>
      </c>
      <c r="C2239" t="s">
        <v>4433</v>
      </c>
      <c r="D2239" t="s">
        <v>79</v>
      </c>
      <c r="E2239" s="2" t="str">
        <f>HYPERLINK("capsilon://?command=openfolder&amp;siteaddress=FAM.docvelocity-na8.net&amp;folderid=FXFD718A47-FD89-82EC-2D34-EA5EE5F180A3","FX220310274")</f>
        <v>FX220310274</v>
      </c>
      <c r="F2239" t="s">
        <v>80</v>
      </c>
      <c r="G2239" t="s">
        <v>80</v>
      </c>
      <c r="H2239" t="s">
        <v>81</v>
      </c>
      <c r="I2239" t="s">
        <v>4745</v>
      </c>
      <c r="J2239">
        <v>312</v>
      </c>
      <c r="K2239" t="s">
        <v>83</v>
      </c>
      <c r="L2239" t="s">
        <v>84</v>
      </c>
      <c r="M2239" t="s">
        <v>85</v>
      </c>
      <c r="N2239">
        <v>2</v>
      </c>
      <c r="O2239" s="1">
        <v>44648.625208333331</v>
      </c>
      <c r="P2239" s="1">
        <v>44648.758125</v>
      </c>
      <c r="Q2239">
        <v>7839</v>
      </c>
      <c r="R2239">
        <v>3645</v>
      </c>
      <c r="S2239" t="b">
        <v>0</v>
      </c>
      <c r="T2239" t="s">
        <v>86</v>
      </c>
      <c r="U2239" t="b">
        <v>1</v>
      </c>
      <c r="V2239" t="s">
        <v>2617</v>
      </c>
      <c r="W2239" s="1">
        <v>44648.655057870368</v>
      </c>
      <c r="X2239">
        <v>2569</v>
      </c>
      <c r="Y2239">
        <v>285</v>
      </c>
      <c r="Z2239">
        <v>0</v>
      </c>
      <c r="AA2239">
        <v>285</v>
      </c>
      <c r="AB2239">
        <v>0</v>
      </c>
      <c r="AC2239">
        <v>27</v>
      </c>
      <c r="AD2239">
        <v>27</v>
      </c>
      <c r="AE2239">
        <v>0</v>
      </c>
      <c r="AF2239">
        <v>0</v>
      </c>
      <c r="AG2239">
        <v>0</v>
      </c>
      <c r="AH2239" t="s">
        <v>207</v>
      </c>
      <c r="AI2239" s="1">
        <v>44648.758125</v>
      </c>
      <c r="AJ2239">
        <v>1068</v>
      </c>
      <c r="AK2239">
        <v>6</v>
      </c>
      <c r="AL2239">
        <v>0</v>
      </c>
      <c r="AM2239">
        <v>6</v>
      </c>
      <c r="AN2239">
        <v>0</v>
      </c>
      <c r="AO2239">
        <v>6</v>
      </c>
      <c r="AP2239">
        <v>21</v>
      </c>
      <c r="AQ2239">
        <v>0</v>
      </c>
      <c r="AR2239">
        <v>0</v>
      </c>
      <c r="AS2239">
        <v>0</v>
      </c>
      <c r="AT2239" t="s">
        <v>86</v>
      </c>
      <c r="AU2239" t="s">
        <v>86</v>
      </c>
      <c r="AV2239" t="s">
        <v>86</v>
      </c>
      <c r="AW2239" t="s">
        <v>86</v>
      </c>
      <c r="AX2239" t="s">
        <v>86</v>
      </c>
      <c r="AY2239" t="s">
        <v>86</v>
      </c>
      <c r="AZ2239" t="s">
        <v>86</v>
      </c>
      <c r="BA2239" t="s">
        <v>86</v>
      </c>
      <c r="BB2239" t="s">
        <v>86</v>
      </c>
      <c r="BC2239" t="s">
        <v>86</v>
      </c>
      <c r="BD2239" t="s">
        <v>86</v>
      </c>
      <c r="BE2239" t="s">
        <v>86</v>
      </c>
    </row>
    <row r="2240" spans="1:57" x14ac:dyDescent="0.45">
      <c r="A2240" t="s">
        <v>4762</v>
      </c>
      <c r="B2240" t="s">
        <v>77</v>
      </c>
      <c r="C2240" t="s">
        <v>4763</v>
      </c>
      <c r="D2240" t="s">
        <v>79</v>
      </c>
      <c r="E2240" s="2" t="str">
        <f>HYPERLINK("capsilon://?command=openfolder&amp;siteaddress=FAM.docvelocity-na8.net&amp;folderid=FX39B3BDE2-FFBC-3270-1C17-603A65A32B1A","FX220312212")</f>
        <v>FX220312212</v>
      </c>
      <c r="F2240" t="s">
        <v>80</v>
      </c>
      <c r="G2240" t="s">
        <v>80</v>
      </c>
      <c r="H2240" t="s">
        <v>81</v>
      </c>
      <c r="I2240" t="s">
        <v>4764</v>
      </c>
      <c r="J2240">
        <v>86</v>
      </c>
      <c r="K2240" t="s">
        <v>83</v>
      </c>
      <c r="L2240" t="s">
        <v>84</v>
      </c>
      <c r="M2240" t="s">
        <v>85</v>
      </c>
      <c r="N2240">
        <v>1</v>
      </c>
      <c r="O2240" s="1">
        <v>44648.626319444447</v>
      </c>
      <c r="P2240" s="1">
        <v>44648.652685185189</v>
      </c>
      <c r="Q2240">
        <v>1786</v>
      </c>
      <c r="R2240">
        <v>492</v>
      </c>
      <c r="S2240" t="b">
        <v>0</v>
      </c>
      <c r="T2240" t="s">
        <v>86</v>
      </c>
      <c r="U2240" t="b">
        <v>0</v>
      </c>
      <c r="V2240" t="s">
        <v>815</v>
      </c>
      <c r="W2240" s="1">
        <v>44648.652685185189</v>
      </c>
      <c r="X2240">
        <v>246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86</v>
      </c>
      <c r="AE2240">
        <v>74</v>
      </c>
      <c r="AF2240">
        <v>0</v>
      </c>
      <c r="AG2240">
        <v>7</v>
      </c>
      <c r="AH2240" t="s">
        <v>86</v>
      </c>
      <c r="AI2240" t="s">
        <v>86</v>
      </c>
      <c r="AJ2240" t="s">
        <v>86</v>
      </c>
      <c r="AK2240" t="s">
        <v>86</v>
      </c>
      <c r="AL2240" t="s">
        <v>86</v>
      </c>
      <c r="AM2240" t="s">
        <v>86</v>
      </c>
      <c r="AN2240" t="s">
        <v>86</v>
      </c>
      <c r="AO2240" t="s">
        <v>86</v>
      </c>
      <c r="AP2240" t="s">
        <v>86</v>
      </c>
      <c r="AQ2240" t="s">
        <v>86</v>
      </c>
      <c r="AR2240" t="s">
        <v>86</v>
      </c>
      <c r="AS2240" t="s">
        <v>86</v>
      </c>
      <c r="AT2240" t="s">
        <v>86</v>
      </c>
      <c r="AU2240" t="s">
        <v>86</v>
      </c>
      <c r="AV2240" t="s">
        <v>86</v>
      </c>
      <c r="AW2240" t="s">
        <v>86</v>
      </c>
      <c r="AX2240" t="s">
        <v>86</v>
      </c>
      <c r="AY2240" t="s">
        <v>86</v>
      </c>
      <c r="AZ2240" t="s">
        <v>86</v>
      </c>
      <c r="BA2240" t="s">
        <v>86</v>
      </c>
      <c r="BB2240" t="s">
        <v>86</v>
      </c>
      <c r="BC2240" t="s">
        <v>86</v>
      </c>
      <c r="BD2240" t="s">
        <v>86</v>
      </c>
      <c r="BE2240" t="s">
        <v>86</v>
      </c>
    </row>
    <row r="2241" spans="1:57" x14ac:dyDescent="0.45">
      <c r="A2241" t="s">
        <v>4765</v>
      </c>
      <c r="B2241" t="s">
        <v>77</v>
      </c>
      <c r="C2241" t="s">
        <v>4766</v>
      </c>
      <c r="D2241" t="s">
        <v>79</v>
      </c>
      <c r="E2241" s="2" t="str">
        <f>HYPERLINK("capsilon://?command=openfolder&amp;siteaddress=FAM.docvelocity-na8.net&amp;folderid=FX2C0E5921-7D7C-A501-917B-39BA0516E743","FX220311683")</f>
        <v>FX220311683</v>
      </c>
      <c r="F2241" t="s">
        <v>80</v>
      </c>
      <c r="G2241" t="s">
        <v>80</v>
      </c>
      <c r="H2241" t="s">
        <v>81</v>
      </c>
      <c r="I2241" t="s">
        <v>4767</v>
      </c>
      <c r="J2241">
        <v>264</v>
      </c>
      <c r="K2241" t="s">
        <v>83</v>
      </c>
      <c r="L2241" t="s">
        <v>84</v>
      </c>
      <c r="M2241" t="s">
        <v>85</v>
      </c>
      <c r="N2241">
        <v>1</v>
      </c>
      <c r="O2241" s="1">
        <v>44648.627326388887</v>
      </c>
      <c r="P2241" s="1">
        <v>44648.718043981484</v>
      </c>
      <c r="Q2241">
        <v>6721</v>
      </c>
      <c r="R2241">
        <v>1117</v>
      </c>
      <c r="S2241" t="b">
        <v>0</v>
      </c>
      <c r="T2241" t="s">
        <v>86</v>
      </c>
      <c r="U2241" t="b">
        <v>0</v>
      </c>
      <c r="V2241" t="s">
        <v>815</v>
      </c>
      <c r="W2241" s="1">
        <v>44648.718043981484</v>
      </c>
      <c r="X2241">
        <v>371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264</v>
      </c>
      <c r="AE2241">
        <v>240</v>
      </c>
      <c r="AF2241">
        <v>0</v>
      </c>
      <c r="AG2241">
        <v>10</v>
      </c>
      <c r="AH2241" t="s">
        <v>86</v>
      </c>
      <c r="AI2241" t="s">
        <v>86</v>
      </c>
      <c r="AJ2241" t="s">
        <v>86</v>
      </c>
      <c r="AK2241" t="s">
        <v>86</v>
      </c>
      <c r="AL2241" t="s">
        <v>86</v>
      </c>
      <c r="AM2241" t="s">
        <v>86</v>
      </c>
      <c r="AN2241" t="s">
        <v>86</v>
      </c>
      <c r="AO2241" t="s">
        <v>86</v>
      </c>
      <c r="AP2241" t="s">
        <v>86</v>
      </c>
      <c r="AQ2241" t="s">
        <v>86</v>
      </c>
      <c r="AR2241" t="s">
        <v>86</v>
      </c>
      <c r="AS2241" t="s">
        <v>86</v>
      </c>
      <c r="AT2241" t="s">
        <v>86</v>
      </c>
      <c r="AU2241" t="s">
        <v>86</v>
      </c>
      <c r="AV2241" t="s">
        <v>86</v>
      </c>
      <c r="AW2241" t="s">
        <v>86</v>
      </c>
      <c r="AX2241" t="s">
        <v>86</v>
      </c>
      <c r="AY2241" t="s">
        <v>86</v>
      </c>
      <c r="AZ2241" t="s">
        <v>86</v>
      </c>
      <c r="BA2241" t="s">
        <v>86</v>
      </c>
      <c r="BB2241" t="s">
        <v>86</v>
      </c>
      <c r="BC2241" t="s">
        <v>86</v>
      </c>
      <c r="BD2241" t="s">
        <v>86</v>
      </c>
      <c r="BE2241" t="s">
        <v>86</v>
      </c>
    </row>
    <row r="2242" spans="1:57" x14ac:dyDescent="0.45">
      <c r="A2242" t="s">
        <v>4768</v>
      </c>
      <c r="B2242" t="s">
        <v>77</v>
      </c>
      <c r="C2242" t="s">
        <v>4769</v>
      </c>
      <c r="D2242" t="s">
        <v>79</v>
      </c>
      <c r="E2242" s="2" t="str">
        <f>HYPERLINK("capsilon://?command=openfolder&amp;siteaddress=FAM.docvelocity-na8.net&amp;folderid=FX8FB26280-EE3C-752A-C72A-DA36F2525721","FX22025052")</f>
        <v>FX22025052</v>
      </c>
      <c r="F2242" t="s">
        <v>80</v>
      </c>
      <c r="G2242" t="s">
        <v>80</v>
      </c>
      <c r="H2242" t="s">
        <v>81</v>
      </c>
      <c r="I2242" t="s">
        <v>4770</v>
      </c>
      <c r="J2242">
        <v>0</v>
      </c>
      <c r="K2242" t="s">
        <v>83</v>
      </c>
      <c r="L2242" t="s">
        <v>84</v>
      </c>
      <c r="M2242" t="s">
        <v>85</v>
      </c>
      <c r="N2242">
        <v>2</v>
      </c>
      <c r="O2242" s="1">
        <v>44648.644085648149</v>
      </c>
      <c r="P2242" s="1">
        <v>44648.792395833334</v>
      </c>
      <c r="Q2242">
        <v>12665</v>
      </c>
      <c r="R2242">
        <v>149</v>
      </c>
      <c r="S2242" t="b">
        <v>0</v>
      </c>
      <c r="T2242" t="s">
        <v>86</v>
      </c>
      <c r="U2242" t="b">
        <v>0</v>
      </c>
      <c r="V2242" t="s">
        <v>2921</v>
      </c>
      <c r="W2242" s="1">
        <v>44648.647164351853</v>
      </c>
      <c r="X2242">
        <v>109</v>
      </c>
      <c r="Y2242">
        <v>0</v>
      </c>
      <c r="Z2242">
        <v>0</v>
      </c>
      <c r="AA2242">
        <v>0</v>
      </c>
      <c r="AB2242">
        <v>37</v>
      </c>
      <c r="AC2242">
        <v>1</v>
      </c>
      <c r="AD2242">
        <v>0</v>
      </c>
      <c r="AE2242">
        <v>0</v>
      </c>
      <c r="AF2242">
        <v>0</v>
      </c>
      <c r="AG2242">
        <v>0</v>
      </c>
      <c r="AH2242" t="s">
        <v>106</v>
      </c>
      <c r="AI2242" s="1">
        <v>44648.792395833334</v>
      </c>
      <c r="AJ2242">
        <v>13</v>
      </c>
      <c r="AK2242">
        <v>0</v>
      </c>
      <c r="AL2242">
        <v>0</v>
      </c>
      <c r="AM2242">
        <v>0</v>
      </c>
      <c r="AN2242">
        <v>37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 t="s">
        <v>86</v>
      </c>
      <c r="AU2242" t="s">
        <v>86</v>
      </c>
      <c r="AV2242" t="s">
        <v>86</v>
      </c>
      <c r="AW2242" t="s">
        <v>86</v>
      </c>
      <c r="AX2242" t="s">
        <v>86</v>
      </c>
      <c r="AY2242" t="s">
        <v>86</v>
      </c>
      <c r="AZ2242" t="s">
        <v>86</v>
      </c>
      <c r="BA2242" t="s">
        <v>86</v>
      </c>
      <c r="BB2242" t="s">
        <v>86</v>
      </c>
      <c r="BC2242" t="s">
        <v>86</v>
      </c>
      <c r="BD2242" t="s">
        <v>86</v>
      </c>
      <c r="BE2242" t="s">
        <v>86</v>
      </c>
    </row>
    <row r="2243" spans="1:57" x14ac:dyDescent="0.45">
      <c r="A2243" t="s">
        <v>4771</v>
      </c>
      <c r="B2243" t="s">
        <v>77</v>
      </c>
      <c r="C2243" t="s">
        <v>4772</v>
      </c>
      <c r="D2243" t="s">
        <v>79</v>
      </c>
      <c r="E2243" s="2" t="str">
        <f>HYPERLINK("capsilon://?command=openfolder&amp;siteaddress=FAM.docvelocity-na8.net&amp;folderid=FXD5D91727-9D0C-ECC7-7528-9E8CECDC3BF4","FX220310836")</f>
        <v>FX220310836</v>
      </c>
      <c r="F2243" t="s">
        <v>80</v>
      </c>
      <c r="G2243" t="s">
        <v>80</v>
      </c>
      <c r="H2243" t="s">
        <v>81</v>
      </c>
      <c r="I2243" t="s">
        <v>4773</v>
      </c>
      <c r="J2243">
        <v>59</v>
      </c>
      <c r="K2243" t="s">
        <v>83</v>
      </c>
      <c r="L2243" t="s">
        <v>84</v>
      </c>
      <c r="M2243" t="s">
        <v>85</v>
      </c>
      <c r="N2243">
        <v>2</v>
      </c>
      <c r="O2243" s="1">
        <v>44648.646724537037</v>
      </c>
      <c r="P2243" s="1">
        <v>44648.796481481484</v>
      </c>
      <c r="Q2243">
        <v>12362</v>
      </c>
      <c r="R2243">
        <v>577</v>
      </c>
      <c r="S2243" t="b">
        <v>0</v>
      </c>
      <c r="T2243" t="s">
        <v>86</v>
      </c>
      <c r="U2243" t="b">
        <v>0</v>
      </c>
      <c r="V2243" t="s">
        <v>2921</v>
      </c>
      <c r="W2243" s="1">
        <v>44648.649780092594</v>
      </c>
      <c r="X2243">
        <v>225</v>
      </c>
      <c r="Y2243">
        <v>44</v>
      </c>
      <c r="Z2243">
        <v>0</v>
      </c>
      <c r="AA2243">
        <v>44</v>
      </c>
      <c r="AB2243">
        <v>0</v>
      </c>
      <c r="AC2243">
        <v>8</v>
      </c>
      <c r="AD2243">
        <v>15</v>
      </c>
      <c r="AE2243">
        <v>0</v>
      </c>
      <c r="AF2243">
        <v>0</v>
      </c>
      <c r="AG2243">
        <v>0</v>
      </c>
      <c r="AH2243" t="s">
        <v>106</v>
      </c>
      <c r="AI2243" s="1">
        <v>44648.796481481484</v>
      </c>
      <c r="AJ2243">
        <v>352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15</v>
      </c>
      <c r="AQ2243">
        <v>0</v>
      </c>
      <c r="AR2243">
        <v>0</v>
      </c>
      <c r="AS2243">
        <v>0</v>
      </c>
      <c r="AT2243" t="s">
        <v>86</v>
      </c>
      <c r="AU2243" t="s">
        <v>86</v>
      </c>
      <c r="AV2243" t="s">
        <v>86</v>
      </c>
      <c r="AW2243" t="s">
        <v>86</v>
      </c>
      <c r="AX2243" t="s">
        <v>86</v>
      </c>
      <c r="AY2243" t="s">
        <v>86</v>
      </c>
      <c r="AZ2243" t="s">
        <v>86</v>
      </c>
      <c r="BA2243" t="s">
        <v>86</v>
      </c>
      <c r="BB2243" t="s">
        <v>86</v>
      </c>
      <c r="BC2243" t="s">
        <v>86</v>
      </c>
      <c r="BD2243" t="s">
        <v>86</v>
      </c>
      <c r="BE2243" t="s">
        <v>86</v>
      </c>
    </row>
    <row r="2244" spans="1:57" x14ac:dyDescent="0.45">
      <c r="A2244" t="s">
        <v>4774</v>
      </c>
      <c r="B2244" t="s">
        <v>77</v>
      </c>
      <c r="C2244" t="s">
        <v>4772</v>
      </c>
      <c r="D2244" t="s">
        <v>79</v>
      </c>
      <c r="E2244" s="2" t="str">
        <f>HYPERLINK("capsilon://?command=openfolder&amp;siteaddress=FAM.docvelocity-na8.net&amp;folderid=FXD5D91727-9D0C-ECC7-7528-9E8CECDC3BF4","FX220310836")</f>
        <v>FX220310836</v>
      </c>
      <c r="F2244" t="s">
        <v>80</v>
      </c>
      <c r="G2244" t="s">
        <v>80</v>
      </c>
      <c r="H2244" t="s">
        <v>81</v>
      </c>
      <c r="I2244" t="s">
        <v>4775</v>
      </c>
      <c r="J2244">
        <v>59</v>
      </c>
      <c r="K2244" t="s">
        <v>83</v>
      </c>
      <c r="L2244" t="s">
        <v>84</v>
      </c>
      <c r="M2244" t="s">
        <v>85</v>
      </c>
      <c r="N2244">
        <v>2</v>
      </c>
      <c r="O2244" s="1">
        <v>44648.646817129629</v>
      </c>
      <c r="P2244" s="1">
        <v>44648.794583333336</v>
      </c>
      <c r="Q2244">
        <v>11565</v>
      </c>
      <c r="R2244">
        <v>1202</v>
      </c>
      <c r="S2244" t="b">
        <v>0</v>
      </c>
      <c r="T2244" t="s">
        <v>86</v>
      </c>
      <c r="U2244" t="b">
        <v>0</v>
      </c>
      <c r="V2244" t="s">
        <v>2162</v>
      </c>
      <c r="W2244" s="1">
        <v>44648.660081018519</v>
      </c>
      <c r="X2244">
        <v>1028</v>
      </c>
      <c r="Y2244">
        <v>44</v>
      </c>
      <c r="Z2244">
        <v>0</v>
      </c>
      <c r="AA2244">
        <v>44</v>
      </c>
      <c r="AB2244">
        <v>0</v>
      </c>
      <c r="AC2244">
        <v>5</v>
      </c>
      <c r="AD2244">
        <v>15</v>
      </c>
      <c r="AE2244">
        <v>0</v>
      </c>
      <c r="AF2244">
        <v>0</v>
      </c>
      <c r="AG2244">
        <v>0</v>
      </c>
      <c r="AH2244" t="s">
        <v>207</v>
      </c>
      <c r="AI2244" s="1">
        <v>44648.794583333336</v>
      </c>
      <c r="AJ2244">
        <v>174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15</v>
      </c>
      <c r="AQ2244">
        <v>0</v>
      </c>
      <c r="AR2244">
        <v>0</v>
      </c>
      <c r="AS2244">
        <v>0</v>
      </c>
      <c r="AT2244" t="s">
        <v>86</v>
      </c>
      <c r="AU2244" t="s">
        <v>86</v>
      </c>
      <c r="AV2244" t="s">
        <v>86</v>
      </c>
      <c r="AW2244" t="s">
        <v>86</v>
      </c>
      <c r="AX2244" t="s">
        <v>86</v>
      </c>
      <c r="AY2244" t="s">
        <v>86</v>
      </c>
      <c r="AZ2244" t="s">
        <v>86</v>
      </c>
      <c r="BA2244" t="s">
        <v>86</v>
      </c>
      <c r="BB2244" t="s">
        <v>86</v>
      </c>
      <c r="BC2244" t="s">
        <v>86</v>
      </c>
      <c r="BD2244" t="s">
        <v>86</v>
      </c>
      <c r="BE2244" t="s">
        <v>86</v>
      </c>
    </row>
    <row r="2245" spans="1:57" x14ac:dyDescent="0.45">
      <c r="A2245" t="s">
        <v>4776</v>
      </c>
      <c r="B2245" t="s">
        <v>77</v>
      </c>
      <c r="C2245" t="s">
        <v>4772</v>
      </c>
      <c r="D2245" t="s">
        <v>79</v>
      </c>
      <c r="E2245" s="2" t="str">
        <f>HYPERLINK("capsilon://?command=openfolder&amp;siteaddress=FAM.docvelocity-na8.net&amp;folderid=FXD5D91727-9D0C-ECC7-7528-9E8CECDC3BF4","FX220310836")</f>
        <v>FX220310836</v>
      </c>
      <c r="F2245" t="s">
        <v>80</v>
      </c>
      <c r="G2245" t="s">
        <v>80</v>
      </c>
      <c r="H2245" t="s">
        <v>81</v>
      </c>
      <c r="I2245" t="s">
        <v>4777</v>
      </c>
      <c r="J2245">
        <v>28</v>
      </c>
      <c r="K2245" t="s">
        <v>83</v>
      </c>
      <c r="L2245" t="s">
        <v>84</v>
      </c>
      <c r="M2245" t="s">
        <v>85</v>
      </c>
      <c r="N2245">
        <v>2</v>
      </c>
      <c r="O2245" s="1">
        <v>44648.646898148145</v>
      </c>
      <c r="P2245" s="1">
        <v>44648.795520833337</v>
      </c>
      <c r="Q2245">
        <v>12541</v>
      </c>
      <c r="R2245">
        <v>300</v>
      </c>
      <c r="S2245" t="b">
        <v>0</v>
      </c>
      <c r="T2245" t="s">
        <v>86</v>
      </c>
      <c r="U2245" t="b">
        <v>0</v>
      </c>
      <c r="V2245" t="s">
        <v>1797</v>
      </c>
      <c r="W2245" s="1">
        <v>44648.651863425926</v>
      </c>
      <c r="X2245">
        <v>220</v>
      </c>
      <c r="Y2245">
        <v>21</v>
      </c>
      <c r="Z2245">
        <v>0</v>
      </c>
      <c r="AA2245">
        <v>21</v>
      </c>
      <c r="AB2245">
        <v>0</v>
      </c>
      <c r="AC2245">
        <v>17</v>
      </c>
      <c r="AD2245">
        <v>7</v>
      </c>
      <c r="AE2245">
        <v>0</v>
      </c>
      <c r="AF2245">
        <v>0</v>
      </c>
      <c r="AG2245">
        <v>0</v>
      </c>
      <c r="AH2245" t="s">
        <v>207</v>
      </c>
      <c r="AI2245" s="1">
        <v>44648.795520833337</v>
      </c>
      <c r="AJ2245">
        <v>80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7</v>
      </c>
      <c r="AQ2245">
        <v>0</v>
      </c>
      <c r="AR2245">
        <v>0</v>
      </c>
      <c r="AS2245">
        <v>0</v>
      </c>
      <c r="AT2245" t="s">
        <v>86</v>
      </c>
      <c r="AU2245" t="s">
        <v>86</v>
      </c>
      <c r="AV2245" t="s">
        <v>86</v>
      </c>
      <c r="AW2245" t="s">
        <v>86</v>
      </c>
      <c r="AX2245" t="s">
        <v>86</v>
      </c>
      <c r="AY2245" t="s">
        <v>86</v>
      </c>
      <c r="AZ2245" t="s">
        <v>86</v>
      </c>
      <c r="BA2245" t="s">
        <v>86</v>
      </c>
      <c r="BB2245" t="s">
        <v>86</v>
      </c>
      <c r="BC2245" t="s">
        <v>86</v>
      </c>
      <c r="BD2245" t="s">
        <v>86</v>
      </c>
      <c r="BE2245" t="s">
        <v>86</v>
      </c>
    </row>
    <row r="2246" spans="1:57" x14ac:dyDescent="0.45">
      <c r="A2246" t="s">
        <v>4778</v>
      </c>
      <c r="B2246" t="s">
        <v>77</v>
      </c>
      <c r="C2246" t="s">
        <v>4779</v>
      </c>
      <c r="D2246" t="s">
        <v>79</v>
      </c>
      <c r="E2246" s="2" t="str">
        <f>HYPERLINK("capsilon://?command=openfolder&amp;siteaddress=FAM.docvelocity-na8.net&amp;folderid=FX17F86DC4-97C4-83E5-FDFB-95F626FD67E1","FX22011742")</f>
        <v>FX22011742</v>
      </c>
      <c r="F2246" t="s">
        <v>80</v>
      </c>
      <c r="G2246" t="s">
        <v>80</v>
      </c>
      <c r="H2246" t="s">
        <v>81</v>
      </c>
      <c r="I2246" t="s">
        <v>4780</v>
      </c>
      <c r="J2246">
        <v>0</v>
      </c>
      <c r="K2246" t="s">
        <v>83</v>
      </c>
      <c r="L2246" t="s">
        <v>84</v>
      </c>
      <c r="M2246" t="s">
        <v>85</v>
      </c>
      <c r="N2246">
        <v>2</v>
      </c>
      <c r="O2246" s="1">
        <v>44648.647893518515</v>
      </c>
      <c r="P2246" s="1">
        <v>44648.797210648147</v>
      </c>
      <c r="Q2246">
        <v>12166</v>
      </c>
      <c r="R2246">
        <v>735</v>
      </c>
      <c r="S2246" t="b">
        <v>0</v>
      </c>
      <c r="T2246" t="s">
        <v>86</v>
      </c>
      <c r="U2246" t="b">
        <v>0</v>
      </c>
      <c r="V2246" t="s">
        <v>1797</v>
      </c>
      <c r="W2246" s="1">
        <v>44648.670300925929</v>
      </c>
      <c r="X2246">
        <v>465</v>
      </c>
      <c r="Y2246">
        <v>0</v>
      </c>
      <c r="Z2246">
        <v>0</v>
      </c>
      <c r="AA2246">
        <v>0</v>
      </c>
      <c r="AB2246">
        <v>259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 t="s">
        <v>106</v>
      </c>
      <c r="AI2246" s="1">
        <v>44648.797210648147</v>
      </c>
      <c r="AJ2246">
        <v>62</v>
      </c>
      <c r="AK2246">
        <v>0</v>
      </c>
      <c r="AL2246">
        <v>0</v>
      </c>
      <c r="AM2246">
        <v>0</v>
      </c>
      <c r="AN2246">
        <v>37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 t="s">
        <v>86</v>
      </c>
      <c r="AU2246" t="s">
        <v>86</v>
      </c>
      <c r="AV2246" t="s">
        <v>86</v>
      </c>
      <c r="AW2246" t="s">
        <v>86</v>
      </c>
      <c r="AX2246" t="s">
        <v>86</v>
      </c>
      <c r="AY2246" t="s">
        <v>86</v>
      </c>
      <c r="AZ2246" t="s">
        <v>86</v>
      </c>
      <c r="BA2246" t="s">
        <v>86</v>
      </c>
      <c r="BB2246" t="s">
        <v>86</v>
      </c>
      <c r="BC2246" t="s">
        <v>86</v>
      </c>
      <c r="BD2246" t="s">
        <v>86</v>
      </c>
      <c r="BE2246" t="s">
        <v>86</v>
      </c>
    </row>
    <row r="2247" spans="1:57" x14ac:dyDescent="0.45">
      <c r="A2247" t="s">
        <v>4781</v>
      </c>
      <c r="B2247" t="s">
        <v>77</v>
      </c>
      <c r="C2247" t="s">
        <v>1911</v>
      </c>
      <c r="D2247" t="s">
        <v>79</v>
      </c>
      <c r="E2247" s="2" t="str">
        <f>HYPERLINK("capsilon://?command=openfolder&amp;siteaddress=FAM.docvelocity-na8.net&amp;folderid=FXFCB999EE-773D-981F-32F6-8DF9C0ACD97C","FX22027434")</f>
        <v>FX22027434</v>
      </c>
      <c r="F2247" t="s">
        <v>80</v>
      </c>
      <c r="G2247" t="s">
        <v>80</v>
      </c>
      <c r="H2247" t="s">
        <v>81</v>
      </c>
      <c r="I2247" t="s">
        <v>4782</v>
      </c>
      <c r="J2247">
        <v>0</v>
      </c>
      <c r="K2247" t="s">
        <v>83</v>
      </c>
      <c r="L2247" t="s">
        <v>84</v>
      </c>
      <c r="M2247" t="s">
        <v>85</v>
      </c>
      <c r="N2247">
        <v>2</v>
      </c>
      <c r="O2247" s="1">
        <v>44648.653958333336</v>
      </c>
      <c r="P2247" s="1">
        <v>44648.885509259257</v>
      </c>
      <c r="Q2247">
        <v>17494</v>
      </c>
      <c r="R2247">
        <v>2512</v>
      </c>
      <c r="S2247" t="b">
        <v>0</v>
      </c>
      <c r="T2247" t="s">
        <v>86</v>
      </c>
      <c r="U2247" t="b">
        <v>0</v>
      </c>
      <c r="V2247" t="s">
        <v>2921</v>
      </c>
      <c r="W2247" s="1">
        <v>44648.684710648151</v>
      </c>
      <c r="X2247">
        <v>1458</v>
      </c>
      <c r="Y2247">
        <v>52</v>
      </c>
      <c r="Z2247">
        <v>0</v>
      </c>
      <c r="AA2247">
        <v>52</v>
      </c>
      <c r="AB2247">
        <v>0</v>
      </c>
      <c r="AC2247">
        <v>46</v>
      </c>
      <c r="AD2247">
        <v>-52</v>
      </c>
      <c r="AE2247">
        <v>0</v>
      </c>
      <c r="AF2247">
        <v>0</v>
      </c>
      <c r="AG2247">
        <v>0</v>
      </c>
      <c r="AH2247" t="s">
        <v>152</v>
      </c>
      <c r="AI2247" s="1">
        <v>44648.885509259257</v>
      </c>
      <c r="AJ2247">
        <v>974</v>
      </c>
      <c r="AK2247">
        <v>17</v>
      </c>
      <c r="AL2247">
        <v>0</v>
      </c>
      <c r="AM2247">
        <v>17</v>
      </c>
      <c r="AN2247">
        <v>0</v>
      </c>
      <c r="AO2247">
        <v>33</v>
      </c>
      <c r="AP2247">
        <v>-69</v>
      </c>
      <c r="AQ2247">
        <v>0</v>
      </c>
      <c r="AR2247">
        <v>0</v>
      </c>
      <c r="AS2247">
        <v>0</v>
      </c>
      <c r="AT2247" t="s">
        <v>86</v>
      </c>
      <c r="AU2247" t="s">
        <v>86</v>
      </c>
      <c r="AV2247" t="s">
        <v>86</v>
      </c>
      <c r="AW2247" t="s">
        <v>86</v>
      </c>
      <c r="AX2247" t="s">
        <v>86</v>
      </c>
      <c r="AY2247" t="s">
        <v>86</v>
      </c>
      <c r="AZ2247" t="s">
        <v>86</v>
      </c>
      <c r="BA2247" t="s">
        <v>86</v>
      </c>
      <c r="BB2247" t="s">
        <v>86</v>
      </c>
      <c r="BC2247" t="s">
        <v>86</v>
      </c>
      <c r="BD2247" t="s">
        <v>86</v>
      </c>
      <c r="BE2247" t="s">
        <v>86</v>
      </c>
    </row>
    <row r="2248" spans="1:57" x14ac:dyDescent="0.45">
      <c r="A2248" t="s">
        <v>4783</v>
      </c>
      <c r="B2248" t="s">
        <v>77</v>
      </c>
      <c r="C2248" t="s">
        <v>4763</v>
      </c>
      <c r="D2248" t="s">
        <v>79</v>
      </c>
      <c r="E2248" s="2" t="str">
        <f>HYPERLINK("capsilon://?command=openfolder&amp;siteaddress=FAM.docvelocity-na8.net&amp;folderid=FX39B3BDE2-FFBC-3270-1C17-603A65A32B1A","FX220312212")</f>
        <v>FX220312212</v>
      </c>
      <c r="F2248" t="s">
        <v>80</v>
      </c>
      <c r="G2248" t="s">
        <v>80</v>
      </c>
      <c r="H2248" t="s">
        <v>81</v>
      </c>
      <c r="I2248" t="s">
        <v>4764</v>
      </c>
      <c r="J2248">
        <v>222</v>
      </c>
      <c r="K2248" t="s">
        <v>83</v>
      </c>
      <c r="L2248" t="s">
        <v>84</v>
      </c>
      <c r="M2248" t="s">
        <v>85</v>
      </c>
      <c r="N2248">
        <v>2</v>
      </c>
      <c r="O2248" s="1">
        <v>44648.653981481482</v>
      </c>
      <c r="P2248" s="1">
        <v>44648.77753472222</v>
      </c>
      <c r="Q2248">
        <v>8330</v>
      </c>
      <c r="R2248">
        <v>2345</v>
      </c>
      <c r="S2248" t="b">
        <v>0</v>
      </c>
      <c r="T2248" t="s">
        <v>86</v>
      </c>
      <c r="U2248" t="b">
        <v>1</v>
      </c>
      <c r="V2248" t="s">
        <v>2921</v>
      </c>
      <c r="W2248" s="1">
        <v>44648.667222222219</v>
      </c>
      <c r="X2248">
        <v>1111</v>
      </c>
      <c r="Y2248">
        <v>154</v>
      </c>
      <c r="Z2248">
        <v>0</v>
      </c>
      <c r="AA2248">
        <v>154</v>
      </c>
      <c r="AB2248">
        <v>42</v>
      </c>
      <c r="AC2248">
        <v>13</v>
      </c>
      <c r="AD2248">
        <v>68</v>
      </c>
      <c r="AE2248">
        <v>0</v>
      </c>
      <c r="AF2248">
        <v>0</v>
      </c>
      <c r="AG2248">
        <v>0</v>
      </c>
      <c r="AH2248" t="s">
        <v>207</v>
      </c>
      <c r="AI2248" s="1">
        <v>44648.77753472222</v>
      </c>
      <c r="AJ2248">
        <v>914</v>
      </c>
      <c r="AK2248">
        <v>3</v>
      </c>
      <c r="AL2248">
        <v>0</v>
      </c>
      <c r="AM2248">
        <v>3</v>
      </c>
      <c r="AN2248">
        <v>42</v>
      </c>
      <c r="AO2248">
        <v>3</v>
      </c>
      <c r="AP2248">
        <v>65</v>
      </c>
      <c r="AQ2248">
        <v>0</v>
      </c>
      <c r="AR2248">
        <v>0</v>
      </c>
      <c r="AS2248">
        <v>0</v>
      </c>
      <c r="AT2248" t="s">
        <v>86</v>
      </c>
      <c r="AU2248" t="s">
        <v>86</v>
      </c>
      <c r="AV2248" t="s">
        <v>86</v>
      </c>
      <c r="AW2248" t="s">
        <v>86</v>
      </c>
      <c r="AX2248" t="s">
        <v>86</v>
      </c>
      <c r="AY2248" t="s">
        <v>86</v>
      </c>
      <c r="AZ2248" t="s">
        <v>86</v>
      </c>
      <c r="BA2248" t="s">
        <v>86</v>
      </c>
      <c r="BB2248" t="s">
        <v>86</v>
      </c>
      <c r="BC2248" t="s">
        <v>86</v>
      </c>
      <c r="BD2248" t="s">
        <v>86</v>
      </c>
      <c r="BE2248" t="s">
        <v>86</v>
      </c>
    </row>
    <row r="2249" spans="1:57" x14ac:dyDescent="0.45">
      <c r="A2249" t="s">
        <v>4784</v>
      </c>
      <c r="B2249" t="s">
        <v>77</v>
      </c>
      <c r="C2249" t="s">
        <v>2063</v>
      </c>
      <c r="D2249" t="s">
        <v>79</v>
      </c>
      <c r="E2249" s="2" t="str">
        <f>HYPERLINK("capsilon://?command=openfolder&amp;siteaddress=FAM.docvelocity-na8.net&amp;folderid=FX929F139C-CF44-F28F-F006-EAB2CFCD4E86","FX22031869")</f>
        <v>FX22031869</v>
      </c>
      <c r="F2249" t="s">
        <v>80</v>
      </c>
      <c r="G2249" t="s">
        <v>80</v>
      </c>
      <c r="H2249" t="s">
        <v>81</v>
      </c>
      <c r="I2249" t="s">
        <v>4785</v>
      </c>
      <c r="J2249">
        <v>0</v>
      </c>
      <c r="K2249" t="s">
        <v>83</v>
      </c>
      <c r="L2249" t="s">
        <v>84</v>
      </c>
      <c r="M2249" t="s">
        <v>85</v>
      </c>
      <c r="N2249">
        <v>2</v>
      </c>
      <c r="O2249" s="1">
        <v>44648.654039351852</v>
      </c>
      <c r="P2249" s="1">
        <v>44648.877881944441</v>
      </c>
      <c r="Q2249">
        <v>19172</v>
      </c>
      <c r="R2249">
        <v>168</v>
      </c>
      <c r="S2249" t="b">
        <v>0</v>
      </c>
      <c r="T2249" t="s">
        <v>86</v>
      </c>
      <c r="U2249" t="b">
        <v>0</v>
      </c>
      <c r="V2249" t="s">
        <v>2617</v>
      </c>
      <c r="W2249" s="1">
        <v>44648.669166666667</v>
      </c>
      <c r="X2249">
        <v>126</v>
      </c>
      <c r="Y2249">
        <v>0</v>
      </c>
      <c r="Z2249">
        <v>0</v>
      </c>
      <c r="AA2249">
        <v>0</v>
      </c>
      <c r="AB2249">
        <v>74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 t="s">
        <v>448</v>
      </c>
      <c r="AI2249" s="1">
        <v>44648.877881944441</v>
      </c>
      <c r="AJ2249">
        <v>42</v>
      </c>
      <c r="AK2249">
        <v>0</v>
      </c>
      <c r="AL2249">
        <v>0</v>
      </c>
      <c r="AM2249">
        <v>0</v>
      </c>
      <c r="AN2249">
        <v>74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 t="s">
        <v>86</v>
      </c>
      <c r="AU2249" t="s">
        <v>86</v>
      </c>
      <c r="AV2249" t="s">
        <v>86</v>
      </c>
      <c r="AW2249" t="s">
        <v>86</v>
      </c>
      <c r="AX2249" t="s">
        <v>86</v>
      </c>
      <c r="AY2249" t="s">
        <v>86</v>
      </c>
      <c r="AZ2249" t="s">
        <v>86</v>
      </c>
      <c r="BA2249" t="s">
        <v>86</v>
      </c>
      <c r="BB2249" t="s">
        <v>86</v>
      </c>
      <c r="BC2249" t="s">
        <v>86</v>
      </c>
      <c r="BD2249" t="s">
        <v>86</v>
      </c>
      <c r="BE2249" t="s">
        <v>86</v>
      </c>
    </row>
    <row r="2250" spans="1:57" x14ac:dyDescent="0.45">
      <c r="A2250" t="s">
        <v>4786</v>
      </c>
      <c r="B2250" t="s">
        <v>77</v>
      </c>
      <c r="C2250" t="s">
        <v>4787</v>
      </c>
      <c r="D2250" t="s">
        <v>79</v>
      </c>
      <c r="E2250" s="2" t="str">
        <f>HYPERLINK("capsilon://?command=openfolder&amp;siteaddress=FAM.docvelocity-na8.net&amp;folderid=FXA83C5ED9-1000-059C-8279-5BFD186015F5","FX220212819")</f>
        <v>FX220212819</v>
      </c>
      <c r="F2250" t="s">
        <v>80</v>
      </c>
      <c r="G2250" t="s">
        <v>80</v>
      </c>
      <c r="H2250" t="s">
        <v>81</v>
      </c>
      <c r="I2250" t="s">
        <v>4788</v>
      </c>
      <c r="J2250">
        <v>0</v>
      </c>
      <c r="K2250" t="s">
        <v>83</v>
      </c>
      <c r="L2250" t="s">
        <v>84</v>
      </c>
      <c r="M2250" t="s">
        <v>85</v>
      </c>
      <c r="N2250">
        <v>1</v>
      </c>
      <c r="O2250" s="1">
        <v>44622.73542824074</v>
      </c>
      <c r="P2250" s="1">
        <v>44622.744166666664</v>
      </c>
      <c r="Q2250">
        <v>484</v>
      </c>
      <c r="R2250">
        <v>271</v>
      </c>
      <c r="S2250" t="b">
        <v>0</v>
      </c>
      <c r="T2250" t="s">
        <v>86</v>
      </c>
      <c r="U2250" t="b">
        <v>0</v>
      </c>
      <c r="V2250" t="s">
        <v>202</v>
      </c>
      <c r="W2250" s="1">
        <v>44622.744166666664</v>
      </c>
      <c r="X2250">
        <v>271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168</v>
      </c>
      <c r="AF2250">
        <v>0</v>
      </c>
      <c r="AG2250">
        <v>9</v>
      </c>
      <c r="AH2250" t="s">
        <v>86</v>
      </c>
      <c r="AI2250" t="s">
        <v>86</v>
      </c>
      <c r="AJ2250" t="s">
        <v>86</v>
      </c>
      <c r="AK2250" t="s">
        <v>86</v>
      </c>
      <c r="AL2250" t="s">
        <v>86</v>
      </c>
      <c r="AM2250" t="s">
        <v>86</v>
      </c>
      <c r="AN2250" t="s">
        <v>86</v>
      </c>
      <c r="AO2250" t="s">
        <v>86</v>
      </c>
      <c r="AP2250" t="s">
        <v>86</v>
      </c>
      <c r="AQ2250" t="s">
        <v>86</v>
      </c>
      <c r="AR2250" t="s">
        <v>86</v>
      </c>
      <c r="AS2250" t="s">
        <v>86</v>
      </c>
      <c r="AT2250" t="s">
        <v>86</v>
      </c>
      <c r="AU2250" t="s">
        <v>86</v>
      </c>
      <c r="AV2250" t="s">
        <v>86</v>
      </c>
      <c r="AW2250" t="s">
        <v>86</v>
      </c>
      <c r="AX2250" t="s">
        <v>86</v>
      </c>
      <c r="AY2250" t="s">
        <v>86</v>
      </c>
      <c r="AZ2250" t="s">
        <v>86</v>
      </c>
      <c r="BA2250" t="s">
        <v>86</v>
      </c>
      <c r="BB2250" t="s">
        <v>86</v>
      </c>
      <c r="BC2250" t="s">
        <v>86</v>
      </c>
      <c r="BD2250" t="s">
        <v>86</v>
      </c>
      <c r="BE2250" t="s">
        <v>86</v>
      </c>
    </row>
    <row r="2251" spans="1:57" x14ac:dyDescent="0.45">
      <c r="A2251" t="s">
        <v>4789</v>
      </c>
      <c r="B2251" t="s">
        <v>77</v>
      </c>
      <c r="C2251" t="s">
        <v>4790</v>
      </c>
      <c r="D2251" t="s">
        <v>79</v>
      </c>
      <c r="E2251" s="2" t="str">
        <f>HYPERLINK("capsilon://?command=openfolder&amp;siteaddress=FAM.docvelocity-na8.net&amp;folderid=FXAAC78FD1-F3C3-0C56-3780-9216D10C1F4F","FX220310020")</f>
        <v>FX220310020</v>
      </c>
      <c r="F2251" t="s">
        <v>80</v>
      </c>
      <c r="G2251" t="s">
        <v>80</v>
      </c>
      <c r="H2251" t="s">
        <v>81</v>
      </c>
      <c r="I2251" t="s">
        <v>4791</v>
      </c>
      <c r="J2251">
        <v>250</v>
      </c>
      <c r="K2251" t="s">
        <v>83</v>
      </c>
      <c r="L2251" t="s">
        <v>84</v>
      </c>
      <c r="M2251" t="s">
        <v>85</v>
      </c>
      <c r="N2251">
        <v>1</v>
      </c>
      <c r="O2251" s="1">
        <v>44648.660104166665</v>
      </c>
      <c r="P2251" s="1">
        <v>44648.719849537039</v>
      </c>
      <c r="Q2251">
        <v>4730</v>
      </c>
      <c r="R2251">
        <v>432</v>
      </c>
      <c r="S2251" t="b">
        <v>0</v>
      </c>
      <c r="T2251" t="s">
        <v>86</v>
      </c>
      <c r="U2251" t="b">
        <v>0</v>
      </c>
      <c r="V2251" t="s">
        <v>815</v>
      </c>
      <c r="W2251" s="1">
        <v>44648.719849537039</v>
      </c>
      <c r="X2251">
        <v>155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250</v>
      </c>
      <c r="AE2251">
        <v>226</v>
      </c>
      <c r="AF2251">
        <v>0</v>
      </c>
      <c r="AG2251">
        <v>7</v>
      </c>
      <c r="AH2251" t="s">
        <v>86</v>
      </c>
      <c r="AI2251" t="s">
        <v>86</v>
      </c>
      <c r="AJ2251" t="s">
        <v>86</v>
      </c>
      <c r="AK2251" t="s">
        <v>86</v>
      </c>
      <c r="AL2251" t="s">
        <v>86</v>
      </c>
      <c r="AM2251" t="s">
        <v>86</v>
      </c>
      <c r="AN2251" t="s">
        <v>86</v>
      </c>
      <c r="AO2251" t="s">
        <v>86</v>
      </c>
      <c r="AP2251" t="s">
        <v>86</v>
      </c>
      <c r="AQ2251" t="s">
        <v>86</v>
      </c>
      <c r="AR2251" t="s">
        <v>86</v>
      </c>
      <c r="AS2251" t="s">
        <v>86</v>
      </c>
      <c r="AT2251" t="s">
        <v>86</v>
      </c>
      <c r="AU2251" t="s">
        <v>86</v>
      </c>
      <c r="AV2251" t="s">
        <v>86</v>
      </c>
      <c r="AW2251" t="s">
        <v>86</v>
      </c>
      <c r="AX2251" t="s">
        <v>86</v>
      </c>
      <c r="AY2251" t="s">
        <v>86</v>
      </c>
      <c r="AZ2251" t="s">
        <v>86</v>
      </c>
      <c r="BA2251" t="s">
        <v>86</v>
      </c>
      <c r="BB2251" t="s">
        <v>86</v>
      </c>
      <c r="BC2251" t="s">
        <v>86</v>
      </c>
      <c r="BD2251" t="s">
        <v>86</v>
      </c>
      <c r="BE2251" t="s">
        <v>86</v>
      </c>
    </row>
    <row r="2252" spans="1:57" x14ac:dyDescent="0.45">
      <c r="A2252" t="s">
        <v>4792</v>
      </c>
      <c r="B2252" t="s">
        <v>77</v>
      </c>
      <c r="C2252" t="s">
        <v>4595</v>
      </c>
      <c r="D2252" t="s">
        <v>79</v>
      </c>
      <c r="E2252" s="2" t="str">
        <f>HYPERLINK("capsilon://?command=openfolder&amp;siteaddress=FAM.docvelocity-na8.net&amp;folderid=FX33078F8D-EF9F-F949-6ACA-6526BD6B8A5C","FX22019467")</f>
        <v>FX22019467</v>
      </c>
      <c r="F2252" t="s">
        <v>80</v>
      </c>
      <c r="G2252" t="s">
        <v>80</v>
      </c>
      <c r="H2252" t="s">
        <v>81</v>
      </c>
      <c r="I2252" t="s">
        <v>4793</v>
      </c>
      <c r="J2252">
        <v>652</v>
      </c>
      <c r="K2252" t="s">
        <v>83</v>
      </c>
      <c r="L2252" t="s">
        <v>84</v>
      </c>
      <c r="M2252" t="s">
        <v>85</v>
      </c>
      <c r="N2252">
        <v>1</v>
      </c>
      <c r="O2252" s="1">
        <v>44648.661990740744</v>
      </c>
      <c r="P2252" s="1">
        <v>44648.740844907406</v>
      </c>
      <c r="Q2252">
        <v>6087</v>
      </c>
      <c r="R2252">
        <v>726</v>
      </c>
      <c r="S2252" t="b">
        <v>0</v>
      </c>
      <c r="T2252" t="s">
        <v>86</v>
      </c>
      <c r="U2252" t="b">
        <v>0</v>
      </c>
      <c r="V2252" t="s">
        <v>815</v>
      </c>
      <c r="W2252" s="1">
        <v>44648.740844907406</v>
      </c>
      <c r="X2252">
        <v>279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652</v>
      </c>
      <c r="AE2252">
        <v>602</v>
      </c>
      <c r="AF2252">
        <v>0</v>
      </c>
      <c r="AG2252">
        <v>15</v>
      </c>
      <c r="AH2252" t="s">
        <v>86</v>
      </c>
      <c r="AI2252" t="s">
        <v>86</v>
      </c>
      <c r="AJ2252" t="s">
        <v>86</v>
      </c>
      <c r="AK2252" t="s">
        <v>86</v>
      </c>
      <c r="AL2252" t="s">
        <v>86</v>
      </c>
      <c r="AM2252" t="s">
        <v>86</v>
      </c>
      <c r="AN2252" t="s">
        <v>86</v>
      </c>
      <c r="AO2252" t="s">
        <v>86</v>
      </c>
      <c r="AP2252" t="s">
        <v>86</v>
      </c>
      <c r="AQ2252" t="s">
        <v>86</v>
      </c>
      <c r="AR2252" t="s">
        <v>86</v>
      </c>
      <c r="AS2252" t="s">
        <v>86</v>
      </c>
      <c r="AT2252" t="s">
        <v>86</v>
      </c>
      <c r="AU2252" t="s">
        <v>86</v>
      </c>
      <c r="AV2252" t="s">
        <v>86</v>
      </c>
      <c r="AW2252" t="s">
        <v>86</v>
      </c>
      <c r="AX2252" t="s">
        <v>86</v>
      </c>
      <c r="AY2252" t="s">
        <v>86</v>
      </c>
      <c r="AZ2252" t="s">
        <v>86</v>
      </c>
      <c r="BA2252" t="s">
        <v>86</v>
      </c>
      <c r="BB2252" t="s">
        <v>86</v>
      </c>
      <c r="BC2252" t="s">
        <v>86</v>
      </c>
      <c r="BD2252" t="s">
        <v>86</v>
      </c>
      <c r="BE2252" t="s">
        <v>86</v>
      </c>
    </row>
    <row r="2253" spans="1:57" x14ac:dyDescent="0.45">
      <c r="A2253" t="s">
        <v>4794</v>
      </c>
      <c r="B2253" t="s">
        <v>77</v>
      </c>
      <c r="C2253" t="s">
        <v>100</v>
      </c>
      <c r="D2253" t="s">
        <v>79</v>
      </c>
      <c r="E2253" s="2" t="str">
        <f>HYPERLINK("capsilon://?command=openfolder&amp;siteaddress=FAM.docvelocity-na8.net&amp;folderid=FX9D32B6EE-004D-F702-B817-F4880457C014","FX220211167")</f>
        <v>FX220211167</v>
      </c>
      <c r="F2253" t="s">
        <v>80</v>
      </c>
      <c r="G2253" t="s">
        <v>80</v>
      </c>
      <c r="H2253" t="s">
        <v>81</v>
      </c>
      <c r="I2253" t="s">
        <v>4795</v>
      </c>
      <c r="J2253">
        <v>0</v>
      </c>
      <c r="K2253" t="s">
        <v>83</v>
      </c>
      <c r="L2253" t="s">
        <v>84</v>
      </c>
      <c r="M2253" t="s">
        <v>85</v>
      </c>
      <c r="N2253">
        <v>2</v>
      </c>
      <c r="O2253" s="1">
        <v>44648.6641087963</v>
      </c>
      <c r="P2253" s="1">
        <v>44648.879305555558</v>
      </c>
      <c r="Q2253">
        <v>18387</v>
      </c>
      <c r="R2253">
        <v>206</v>
      </c>
      <c r="S2253" t="b">
        <v>0</v>
      </c>
      <c r="T2253" t="s">
        <v>86</v>
      </c>
      <c r="U2253" t="b">
        <v>0</v>
      </c>
      <c r="V2253" t="s">
        <v>2617</v>
      </c>
      <c r="W2253" s="1">
        <v>44648.671087962961</v>
      </c>
      <c r="X2253">
        <v>83</v>
      </c>
      <c r="Y2253">
        <v>0</v>
      </c>
      <c r="Z2253">
        <v>0</v>
      </c>
      <c r="AA2253">
        <v>0</v>
      </c>
      <c r="AB2253">
        <v>37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 t="s">
        <v>448</v>
      </c>
      <c r="AI2253" s="1">
        <v>44648.879305555558</v>
      </c>
      <c r="AJ2253">
        <v>123</v>
      </c>
      <c r="AK2253">
        <v>0</v>
      </c>
      <c r="AL2253">
        <v>0</v>
      </c>
      <c r="AM2253">
        <v>0</v>
      </c>
      <c r="AN2253">
        <v>37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 t="s">
        <v>86</v>
      </c>
      <c r="AU2253" t="s">
        <v>86</v>
      </c>
      <c r="AV2253" t="s">
        <v>86</v>
      </c>
      <c r="AW2253" t="s">
        <v>86</v>
      </c>
      <c r="AX2253" t="s">
        <v>86</v>
      </c>
      <c r="AY2253" t="s">
        <v>86</v>
      </c>
      <c r="AZ2253" t="s">
        <v>86</v>
      </c>
      <c r="BA2253" t="s">
        <v>86</v>
      </c>
      <c r="BB2253" t="s">
        <v>86</v>
      </c>
      <c r="BC2253" t="s">
        <v>86</v>
      </c>
      <c r="BD2253" t="s">
        <v>86</v>
      </c>
      <c r="BE2253" t="s">
        <v>86</v>
      </c>
    </row>
    <row r="2254" spans="1:57" x14ac:dyDescent="0.45">
      <c r="A2254" t="s">
        <v>4796</v>
      </c>
      <c r="B2254" t="s">
        <v>77</v>
      </c>
      <c r="C2254" t="s">
        <v>4797</v>
      </c>
      <c r="D2254" t="s">
        <v>79</v>
      </c>
      <c r="E2254" s="2" t="str">
        <f>HYPERLINK("capsilon://?command=openfolder&amp;siteaddress=FAM.docvelocity-na8.net&amp;folderid=FX07138424-3CCD-9D08-032E-F1F4B63C38CC","FX220113840")</f>
        <v>FX220113840</v>
      </c>
      <c r="F2254" t="s">
        <v>80</v>
      </c>
      <c r="G2254" t="s">
        <v>80</v>
      </c>
      <c r="H2254" t="s">
        <v>81</v>
      </c>
      <c r="I2254" t="s">
        <v>4798</v>
      </c>
      <c r="J2254">
        <v>0</v>
      </c>
      <c r="K2254" t="s">
        <v>83</v>
      </c>
      <c r="L2254" t="s">
        <v>84</v>
      </c>
      <c r="M2254" t="s">
        <v>85</v>
      </c>
      <c r="N2254">
        <v>2</v>
      </c>
      <c r="O2254" s="1">
        <v>44648.666041666664</v>
      </c>
      <c r="P2254" s="1">
        <v>44648.887094907404</v>
      </c>
      <c r="Q2254">
        <v>18861</v>
      </c>
      <c r="R2254">
        <v>238</v>
      </c>
      <c r="S2254" t="b">
        <v>0</v>
      </c>
      <c r="T2254" t="s">
        <v>86</v>
      </c>
      <c r="U2254" t="b">
        <v>0</v>
      </c>
      <c r="V2254" t="s">
        <v>1797</v>
      </c>
      <c r="W2254" s="1">
        <v>44648.671493055554</v>
      </c>
      <c r="X2254">
        <v>70</v>
      </c>
      <c r="Y2254">
        <v>0</v>
      </c>
      <c r="Z2254">
        <v>0</v>
      </c>
      <c r="AA2254">
        <v>0</v>
      </c>
      <c r="AB2254">
        <v>37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 t="s">
        <v>152</v>
      </c>
      <c r="AI2254" s="1">
        <v>44648.887094907404</v>
      </c>
      <c r="AJ2254">
        <v>136</v>
      </c>
      <c r="AK2254">
        <v>0</v>
      </c>
      <c r="AL2254">
        <v>0</v>
      </c>
      <c r="AM2254">
        <v>0</v>
      </c>
      <c r="AN2254">
        <v>37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 t="s">
        <v>86</v>
      </c>
      <c r="AU2254" t="s">
        <v>86</v>
      </c>
      <c r="AV2254" t="s">
        <v>86</v>
      </c>
      <c r="AW2254" t="s">
        <v>86</v>
      </c>
      <c r="AX2254" t="s">
        <v>86</v>
      </c>
      <c r="AY2254" t="s">
        <v>86</v>
      </c>
      <c r="AZ2254" t="s">
        <v>86</v>
      </c>
      <c r="BA2254" t="s">
        <v>86</v>
      </c>
      <c r="BB2254" t="s">
        <v>86</v>
      </c>
      <c r="BC2254" t="s">
        <v>86</v>
      </c>
      <c r="BD2254" t="s">
        <v>86</v>
      </c>
      <c r="BE2254" t="s">
        <v>86</v>
      </c>
    </row>
    <row r="2255" spans="1:57" x14ac:dyDescent="0.45">
      <c r="A2255" t="s">
        <v>4799</v>
      </c>
      <c r="B2255" t="s">
        <v>77</v>
      </c>
      <c r="C2255" t="s">
        <v>4568</v>
      </c>
      <c r="D2255" t="s">
        <v>79</v>
      </c>
      <c r="E2255" s="2" t="str">
        <f>HYPERLINK("capsilon://?command=openfolder&amp;siteaddress=FAM.docvelocity-na8.net&amp;folderid=FX3258BD50-ED19-0D80-6290-542A845947BE","FX220310347")</f>
        <v>FX220310347</v>
      </c>
      <c r="F2255" t="s">
        <v>80</v>
      </c>
      <c r="G2255" t="s">
        <v>80</v>
      </c>
      <c r="H2255" t="s">
        <v>81</v>
      </c>
      <c r="I2255" t="s">
        <v>4800</v>
      </c>
      <c r="J2255">
        <v>92</v>
      </c>
      <c r="K2255" t="s">
        <v>83</v>
      </c>
      <c r="L2255" t="s">
        <v>84</v>
      </c>
      <c r="M2255" t="s">
        <v>85</v>
      </c>
      <c r="N2255">
        <v>2</v>
      </c>
      <c r="O2255" s="1">
        <v>44648.672048611108</v>
      </c>
      <c r="P2255" s="1">
        <v>44648.891875000001</v>
      </c>
      <c r="Q2255">
        <v>18175</v>
      </c>
      <c r="R2255">
        <v>818</v>
      </c>
      <c r="S2255" t="b">
        <v>0</v>
      </c>
      <c r="T2255" t="s">
        <v>86</v>
      </c>
      <c r="U2255" t="b">
        <v>0</v>
      </c>
      <c r="V2255" t="s">
        <v>1797</v>
      </c>
      <c r="W2255" s="1">
        <v>44648.676863425928</v>
      </c>
      <c r="X2255">
        <v>406</v>
      </c>
      <c r="Y2255">
        <v>69</v>
      </c>
      <c r="Z2255">
        <v>0</v>
      </c>
      <c r="AA2255">
        <v>69</v>
      </c>
      <c r="AB2255">
        <v>0</v>
      </c>
      <c r="AC2255">
        <v>6</v>
      </c>
      <c r="AD2255">
        <v>23</v>
      </c>
      <c r="AE2255">
        <v>0</v>
      </c>
      <c r="AF2255">
        <v>0</v>
      </c>
      <c r="AG2255">
        <v>0</v>
      </c>
      <c r="AH2255" t="s">
        <v>152</v>
      </c>
      <c r="AI2255" s="1">
        <v>44648.891875000001</v>
      </c>
      <c r="AJ2255">
        <v>412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23</v>
      </c>
      <c r="AQ2255">
        <v>0</v>
      </c>
      <c r="AR2255">
        <v>0</v>
      </c>
      <c r="AS2255">
        <v>0</v>
      </c>
      <c r="AT2255" t="s">
        <v>86</v>
      </c>
      <c r="AU2255" t="s">
        <v>86</v>
      </c>
      <c r="AV2255" t="s">
        <v>86</v>
      </c>
      <c r="AW2255" t="s">
        <v>86</v>
      </c>
      <c r="AX2255" t="s">
        <v>86</v>
      </c>
      <c r="AY2255" t="s">
        <v>86</v>
      </c>
      <c r="AZ2255" t="s">
        <v>86</v>
      </c>
      <c r="BA2255" t="s">
        <v>86</v>
      </c>
      <c r="BB2255" t="s">
        <v>86</v>
      </c>
      <c r="BC2255" t="s">
        <v>86</v>
      </c>
      <c r="BD2255" t="s">
        <v>86</v>
      </c>
      <c r="BE2255" t="s">
        <v>86</v>
      </c>
    </row>
    <row r="2256" spans="1:57" x14ac:dyDescent="0.45">
      <c r="A2256" t="s">
        <v>4801</v>
      </c>
      <c r="B2256" t="s">
        <v>77</v>
      </c>
      <c r="C2256" t="s">
        <v>4568</v>
      </c>
      <c r="D2256" t="s">
        <v>79</v>
      </c>
      <c r="E2256" s="2" t="str">
        <f>HYPERLINK("capsilon://?command=openfolder&amp;siteaddress=FAM.docvelocity-na8.net&amp;folderid=FX3258BD50-ED19-0D80-6290-542A845947BE","FX220310347")</f>
        <v>FX220310347</v>
      </c>
      <c r="F2256" t="s">
        <v>80</v>
      </c>
      <c r="G2256" t="s">
        <v>80</v>
      </c>
      <c r="H2256" t="s">
        <v>81</v>
      </c>
      <c r="I2256" t="s">
        <v>4802</v>
      </c>
      <c r="J2256">
        <v>97</v>
      </c>
      <c r="K2256" t="s">
        <v>83</v>
      </c>
      <c r="L2256" t="s">
        <v>84</v>
      </c>
      <c r="M2256" t="s">
        <v>79</v>
      </c>
      <c r="N2256">
        <v>2</v>
      </c>
      <c r="O2256" s="1">
        <v>44648.672210648147</v>
      </c>
      <c r="P2256" s="1">
        <v>44648.890810185185</v>
      </c>
      <c r="Q2256">
        <v>18352</v>
      </c>
      <c r="R2256">
        <v>535</v>
      </c>
      <c r="S2256" t="b">
        <v>0</v>
      </c>
      <c r="T2256" t="s">
        <v>3489</v>
      </c>
      <c r="U2256" t="b">
        <v>0</v>
      </c>
      <c r="V2256" t="s">
        <v>2088</v>
      </c>
      <c r="W2256" s="1">
        <v>44648.678402777776</v>
      </c>
      <c r="X2256">
        <v>530</v>
      </c>
      <c r="Y2256">
        <v>74</v>
      </c>
      <c r="Z2256">
        <v>0</v>
      </c>
      <c r="AA2256">
        <v>74</v>
      </c>
      <c r="AB2256">
        <v>0</v>
      </c>
      <c r="AC2256">
        <v>17</v>
      </c>
      <c r="AD2256">
        <v>23</v>
      </c>
      <c r="AE2256">
        <v>0</v>
      </c>
      <c r="AF2256">
        <v>0</v>
      </c>
      <c r="AG2256">
        <v>0</v>
      </c>
      <c r="AH2256" t="s">
        <v>3489</v>
      </c>
      <c r="AI2256" s="1">
        <v>44648.890810185185</v>
      </c>
      <c r="AJ2256">
        <v>5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23</v>
      </c>
      <c r="AQ2256">
        <v>0</v>
      </c>
      <c r="AR2256">
        <v>0</v>
      </c>
      <c r="AS2256">
        <v>0</v>
      </c>
      <c r="AT2256" t="s">
        <v>86</v>
      </c>
      <c r="AU2256" t="s">
        <v>86</v>
      </c>
      <c r="AV2256" t="s">
        <v>86</v>
      </c>
      <c r="AW2256" t="s">
        <v>86</v>
      </c>
      <c r="AX2256" t="s">
        <v>86</v>
      </c>
      <c r="AY2256" t="s">
        <v>86</v>
      </c>
      <c r="AZ2256" t="s">
        <v>86</v>
      </c>
      <c r="BA2256" t="s">
        <v>86</v>
      </c>
      <c r="BB2256" t="s">
        <v>86</v>
      </c>
      <c r="BC2256" t="s">
        <v>86</v>
      </c>
      <c r="BD2256" t="s">
        <v>86</v>
      </c>
      <c r="BE2256" t="s">
        <v>86</v>
      </c>
    </row>
    <row r="2257" spans="1:57" x14ac:dyDescent="0.45">
      <c r="A2257" t="s">
        <v>4803</v>
      </c>
      <c r="B2257" t="s">
        <v>77</v>
      </c>
      <c r="C2257" t="s">
        <v>4804</v>
      </c>
      <c r="D2257" t="s">
        <v>79</v>
      </c>
      <c r="E2257" s="2" t="str">
        <f>HYPERLINK("capsilon://?command=openfolder&amp;siteaddress=FAM.docvelocity-na8.net&amp;folderid=FXA0DE80E1-BA82-D108-D7A4-1337A4C811D7","FX220311045")</f>
        <v>FX220311045</v>
      </c>
      <c r="F2257" t="s">
        <v>80</v>
      </c>
      <c r="G2257" t="s">
        <v>80</v>
      </c>
      <c r="H2257" t="s">
        <v>81</v>
      </c>
      <c r="I2257" t="s">
        <v>4805</v>
      </c>
      <c r="J2257">
        <v>131</v>
      </c>
      <c r="K2257" t="s">
        <v>83</v>
      </c>
      <c r="L2257" t="s">
        <v>84</v>
      </c>
      <c r="M2257" t="s">
        <v>85</v>
      </c>
      <c r="N2257">
        <v>1</v>
      </c>
      <c r="O2257" s="1">
        <v>44648.682187500002</v>
      </c>
      <c r="P2257" s="1">
        <v>44648.749166666668</v>
      </c>
      <c r="Q2257">
        <v>4464</v>
      </c>
      <c r="R2257">
        <v>1323</v>
      </c>
      <c r="S2257" t="b">
        <v>0</v>
      </c>
      <c r="T2257" t="s">
        <v>86</v>
      </c>
      <c r="U2257" t="b">
        <v>0</v>
      </c>
      <c r="V2257" t="s">
        <v>1895</v>
      </c>
      <c r="W2257" s="1">
        <v>44648.749166666668</v>
      </c>
      <c r="X2257">
        <v>1057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131</v>
      </c>
      <c r="AE2257">
        <v>119</v>
      </c>
      <c r="AF2257">
        <v>0</v>
      </c>
      <c r="AG2257">
        <v>3</v>
      </c>
      <c r="AH2257" t="s">
        <v>86</v>
      </c>
      <c r="AI2257" t="s">
        <v>86</v>
      </c>
      <c r="AJ2257" t="s">
        <v>86</v>
      </c>
      <c r="AK2257" t="s">
        <v>86</v>
      </c>
      <c r="AL2257" t="s">
        <v>86</v>
      </c>
      <c r="AM2257" t="s">
        <v>86</v>
      </c>
      <c r="AN2257" t="s">
        <v>86</v>
      </c>
      <c r="AO2257" t="s">
        <v>86</v>
      </c>
      <c r="AP2257" t="s">
        <v>86</v>
      </c>
      <c r="AQ2257" t="s">
        <v>86</v>
      </c>
      <c r="AR2257" t="s">
        <v>86</v>
      </c>
      <c r="AS2257" t="s">
        <v>86</v>
      </c>
      <c r="AT2257" t="s">
        <v>86</v>
      </c>
      <c r="AU2257" t="s">
        <v>86</v>
      </c>
      <c r="AV2257" t="s">
        <v>86</v>
      </c>
      <c r="AW2257" t="s">
        <v>86</v>
      </c>
      <c r="AX2257" t="s">
        <v>86</v>
      </c>
      <c r="AY2257" t="s">
        <v>86</v>
      </c>
      <c r="AZ2257" t="s">
        <v>86</v>
      </c>
      <c r="BA2257" t="s">
        <v>86</v>
      </c>
      <c r="BB2257" t="s">
        <v>86</v>
      </c>
      <c r="BC2257" t="s">
        <v>86</v>
      </c>
      <c r="BD2257" t="s">
        <v>86</v>
      </c>
      <c r="BE2257" t="s">
        <v>86</v>
      </c>
    </row>
    <row r="2258" spans="1:57" x14ac:dyDescent="0.45">
      <c r="A2258" t="s">
        <v>4806</v>
      </c>
      <c r="B2258" t="s">
        <v>77</v>
      </c>
      <c r="C2258" t="s">
        <v>4677</v>
      </c>
      <c r="D2258" t="s">
        <v>79</v>
      </c>
      <c r="E2258" s="2" t="str">
        <f>HYPERLINK("capsilon://?command=openfolder&amp;siteaddress=FAM.docvelocity-na8.net&amp;folderid=FXE9A80C1F-990C-70EF-A143-C7AB3BB31DFE","FX2203418")</f>
        <v>FX2203418</v>
      </c>
      <c r="F2258" t="s">
        <v>80</v>
      </c>
      <c r="G2258" t="s">
        <v>80</v>
      </c>
      <c r="H2258" t="s">
        <v>81</v>
      </c>
      <c r="I2258" t="s">
        <v>4710</v>
      </c>
      <c r="J2258">
        <v>0</v>
      </c>
      <c r="K2258" t="s">
        <v>83</v>
      </c>
      <c r="L2258" t="s">
        <v>84</v>
      </c>
      <c r="M2258" t="s">
        <v>85</v>
      </c>
      <c r="N2258">
        <v>2</v>
      </c>
      <c r="O2258" s="1">
        <v>44622.742905092593</v>
      </c>
      <c r="P2258" s="1">
        <v>44622.8205787037</v>
      </c>
      <c r="Q2258">
        <v>2991</v>
      </c>
      <c r="R2258">
        <v>3720</v>
      </c>
      <c r="S2258" t="b">
        <v>0</v>
      </c>
      <c r="T2258" t="s">
        <v>86</v>
      </c>
      <c r="U2258" t="b">
        <v>1</v>
      </c>
      <c r="V2258" t="s">
        <v>116</v>
      </c>
      <c r="W2258" s="1">
        <v>44622.785486111112</v>
      </c>
      <c r="X2258">
        <v>3377</v>
      </c>
      <c r="Y2258">
        <v>164</v>
      </c>
      <c r="Z2258">
        <v>0</v>
      </c>
      <c r="AA2258">
        <v>164</v>
      </c>
      <c r="AB2258">
        <v>0</v>
      </c>
      <c r="AC2258">
        <v>84</v>
      </c>
      <c r="AD2258">
        <v>-164</v>
      </c>
      <c r="AE2258">
        <v>0</v>
      </c>
      <c r="AF2258">
        <v>0</v>
      </c>
      <c r="AG2258">
        <v>0</v>
      </c>
      <c r="AH2258" t="s">
        <v>122</v>
      </c>
      <c r="AI2258" s="1">
        <v>44622.8205787037</v>
      </c>
      <c r="AJ2258">
        <v>324</v>
      </c>
      <c r="AK2258">
        <v>2</v>
      </c>
      <c r="AL2258">
        <v>0</v>
      </c>
      <c r="AM2258">
        <v>2</v>
      </c>
      <c r="AN2258">
        <v>0</v>
      </c>
      <c r="AO2258">
        <v>2</v>
      </c>
      <c r="AP2258">
        <v>-166</v>
      </c>
      <c r="AQ2258">
        <v>0</v>
      </c>
      <c r="AR2258">
        <v>0</v>
      </c>
      <c r="AS2258">
        <v>0</v>
      </c>
      <c r="AT2258" t="s">
        <v>86</v>
      </c>
      <c r="AU2258" t="s">
        <v>86</v>
      </c>
      <c r="AV2258" t="s">
        <v>86</v>
      </c>
      <c r="AW2258" t="s">
        <v>86</v>
      </c>
      <c r="AX2258" t="s">
        <v>86</v>
      </c>
      <c r="AY2258" t="s">
        <v>86</v>
      </c>
      <c r="AZ2258" t="s">
        <v>86</v>
      </c>
      <c r="BA2258" t="s">
        <v>86</v>
      </c>
      <c r="BB2258" t="s">
        <v>86</v>
      </c>
      <c r="BC2258" t="s">
        <v>86</v>
      </c>
      <c r="BD2258" t="s">
        <v>86</v>
      </c>
      <c r="BE2258" t="s">
        <v>86</v>
      </c>
    </row>
    <row r="2259" spans="1:57" x14ac:dyDescent="0.45">
      <c r="A2259" t="s">
        <v>4807</v>
      </c>
      <c r="B2259" t="s">
        <v>77</v>
      </c>
      <c r="C2259" t="s">
        <v>2063</v>
      </c>
      <c r="D2259" t="s">
        <v>79</v>
      </c>
      <c r="E2259" s="2" t="str">
        <f>HYPERLINK("capsilon://?command=openfolder&amp;siteaddress=FAM.docvelocity-na8.net&amp;folderid=FX929F139C-CF44-F28F-F006-EAB2CFCD4E86","FX22031869")</f>
        <v>FX22031869</v>
      </c>
      <c r="F2259" t="s">
        <v>80</v>
      </c>
      <c r="G2259" t="s">
        <v>80</v>
      </c>
      <c r="H2259" t="s">
        <v>81</v>
      </c>
      <c r="I2259" t="s">
        <v>4808</v>
      </c>
      <c r="J2259">
        <v>0</v>
      </c>
      <c r="K2259" t="s">
        <v>83</v>
      </c>
      <c r="L2259" t="s">
        <v>84</v>
      </c>
      <c r="M2259" t="s">
        <v>85</v>
      </c>
      <c r="N2259">
        <v>2</v>
      </c>
      <c r="O2259" s="1">
        <v>44648.706076388888</v>
      </c>
      <c r="P2259" s="1">
        <v>44648.892372685186</v>
      </c>
      <c r="Q2259">
        <v>15882</v>
      </c>
      <c r="R2259">
        <v>214</v>
      </c>
      <c r="S2259" t="b">
        <v>0</v>
      </c>
      <c r="T2259" t="s">
        <v>86</v>
      </c>
      <c r="U2259" t="b">
        <v>0</v>
      </c>
      <c r="V2259" t="s">
        <v>2921</v>
      </c>
      <c r="W2259" s="1">
        <v>44648.709131944444</v>
      </c>
      <c r="X2259">
        <v>154</v>
      </c>
      <c r="Y2259">
        <v>0</v>
      </c>
      <c r="Z2259">
        <v>0</v>
      </c>
      <c r="AA2259">
        <v>0</v>
      </c>
      <c r="AB2259">
        <v>74</v>
      </c>
      <c r="AC2259">
        <v>1</v>
      </c>
      <c r="AD2259">
        <v>0</v>
      </c>
      <c r="AE2259">
        <v>0</v>
      </c>
      <c r="AF2259">
        <v>0</v>
      </c>
      <c r="AG2259">
        <v>0</v>
      </c>
      <c r="AH2259" t="s">
        <v>152</v>
      </c>
      <c r="AI2259" s="1">
        <v>44648.892372685186</v>
      </c>
      <c r="AJ2259">
        <v>42</v>
      </c>
      <c r="AK2259">
        <v>0</v>
      </c>
      <c r="AL2259">
        <v>0</v>
      </c>
      <c r="AM2259">
        <v>0</v>
      </c>
      <c r="AN2259">
        <v>74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 t="s">
        <v>86</v>
      </c>
      <c r="AU2259" t="s">
        <v>86</v>
      </c>
      <c r="AV2259" t="s">
        <v>86</v>
      </c>
      <c r="AW2259" t="s">
        <v>86</v>
      </c>
      <c r="AX2259" t="s">
        <v>86</v>
      </c>
      <c r="AY2259" t="s">
        <v>86</v>
      </c>
      <c r="AZ2259" t="s">
        <v>86</v>
      </c>
      <c r="BA2259" t="s">
        <v>86</v>
      </c>
      <c r="BB2259" t="s">
        <v>86</v>
      </c>
      <c r="BC2259" t="s">
        <v>86</v>
      </c>
      <c r="BD2259" t="s">
        <v>86</v>
      </c>
      <c r="BE2259" t="s">
        <v>86</v>
      </c>
    </row>
    <row r="2260" spans="1:57" x14ac:dyDescent="0.45">
      <c r="A2260" t="s">
        <v>4809</v>
      </c>
      <c r="B2260" t="s">
        <v>77</v>
      </c>
      <c r="C2260" t="s">
        <v>4766</v>
      </c>
      <c r="D2260" t="s">
        <v>79</v>
      </c>
      <c r="E2260" s="2" t="str">
        <f>HYPERLINK("capsilon://?command=openfolder&amp;siteaddress=FAM.docvelocity-na8.net&amp;folderid=FX2C0E5921-7D7C-A501-917B-39BA0516E743","FX220311683")</f>
        <v>FX220311683</v>
      </c>
      <c r="F2260" t="s">
        <v>80</v>
      </c>
      <c r="G2260" t="s">
        <v>80</v>
      </c>
      <c r="H2260" t="s">
        <v>81</v>
      </c>
      <c r="I2260" t="s">
        <v>4767</v>
      </c>
      <c r="J2260">
        <v>576</v>
      </c>
      <c r="K2260" t="s">
        <v>83</v>
      </c>
      <c r="L2260" t="s">
        <v>84</v>
      </c>
      <c r="M2260" t="s">
        <v>85</v>
      </c>
      <c r="N2260">
        <v>2</v>
      </c>
      <c r="O2260" s="1">
        <v>44648.719050925924</v>
      </c>
      <c r="P2260" s="1">
        <v>44648.815509259257</v>
      </c>
      <c r="Q2260">
        <v>986</v>
      </c>
      <c r="R2260">
        <v>7348</v>
      </c>
      <c r="S2260" t="b">
        <v>0</v>
      </c>
      <c r="T2260" t="s">
        <v>86</v>
      </c>
      <c r="U2260" t="b">
        <v>1</v>
      </c>
      <c r="V2260" t="s">
        <v>1797</v>
      </c>
      <c r="W2260" s="1">
        <v>44648.795347222222</v>
      </c>
      <c r="X2260">
        <v>5295</v>
      </c>
      <c r="Y2260">
        <v>371</v>
      </c>
      <c r="Z2260">
        <v>0</v>
      </c>
      <c r="AA2260">
        <v>371</v>
      </c>
      <c r="AB2260">
        <v>0</v>
      </c>
      <c r="AC2260">
        <v>229</v>
      </c>
      <c r="AD2260">
        <v>205</v>
      </c>
      <c r="AE2260">
        <v>0</v>
      </c>
      <c r="AF2260">
        <v>0</v>
      </c>
      <c r="AG2260">
        <v>0</v>
      </c>
      <c r="AH2260" t="s">
        <v>207</v>
      </c>
      <c r="AI2260" s="1">
        <v>44648.815509259257</v>
      </c>
      <c r="AJ2260">
        <v>1726</v>
      </c>
      <c r="AK2260">
        <v>21</v>
      </c>
      <c r="AL2260">
        <v>0</v>
      </c>
      <c r="AM2260">
        <v>21</v>
      </c>
      <c r="AN2260">
        <v>0</v>
      </c>
      <c r="AO2260">
        <v>21</v>
      </c>
      <c r="AP2260">
        <v>184</v>
      </c>
      <c r="AQ2260">
        <v>0</v>
      </c>
      <c r="AR2260">
        <v>0</v>
      </c>
      <c r="AS2260">
        <v>0</v>
      </c>
      <c r="AT2260" t="s">
        <v>86</v>
      </c>
      <c r="AU2260" t="s">
        <v>86</v>
      </c>
      <c r="AV2260" t="s">
        <v>86</v>
      </c>
      <c r="AW2260" t="s">
        <v>86</v>
      </c>
      <c r="AX2260" t="s">
        <v>86</v>
      </c>
      <c r="AY2260" t="s">
        <v>86</v>
      </c>
      <c r="AZ2260" t="s">
        <v>86</v>
      </c>
      <c r="BA2260" t="s">
        <v>86</v>
      </c>
      <c r="BB2260" t="s">
        <v>86</v>
      </c>
      <c r="BC2260" t="s">
        <v>86</v>
      </c>
      <c r="BD2260" t="s">
        <v>86</v>
      </c>
      <c r="BE2260" t="s">
        <v>86</v>
      </c>
    </row>
    <row r="2261" spans="1:57" x14ac:dyDescent="0.45">
      <c r="A2261" t="s">
        <v>4810</v>
      </c>
      <c r="B2261" t="s">
        <v>77</v>
      </c>
      <c r="C2261" t="s">
        <v>4790</v>
      </c>
      <c r="D2261" t="s">
        <v>79</v>
      </c>
      <c r="E2261" s="2" t="str">
        <f>HYPERLINK("capsilon://?command=openfolder&amp;siteaddress=FAM.docvelocity-na8.net&amp;folderid=FXAAC78FD1-F3C3-0C56-3780-9216D10C1F4F","FX220310020")</f>
        <v>FX220310020</v>
      </c>
      <c r="F2261" t="s">
        <v>80</v>
      </c>
      <c r="G2261" t="s">
        <v>80</v>
      </c>
      <c r="H2261" t="s">
        <v>81</v>
      </c>
      <c r="I2261" t="s">
        <v>4791</v>
      </c>
      <c r="J2261">
        <v>326</v>
      </c>
      <c r="K2261" t="s">
        <v>83</v>
      </c>
      <c r="L2261" t="s">
        <v>84</v>
      </c>
      <c r="M2261" t="s">
        <v>85</v>
      </c>
      <c r="N2261">
        <v>2</v>
      </c>
      <c r="O2261" s="1">
        <v>44648.720567129632</v>
      </c>
      <c r="P2261" s="1">
        <v>44648.766944444447</v>
      </c>
      <c r="Q2261">
        <v>2239</v>
      </c>
      <c r="R2261">
        <v>1768</v>
      </c>
      <c r="S2261" t="b">
        <v>0</v>
      </c>
      <c r="T2261" t="s">
        <v>86</v>
      </c>
      <c r="U2261" t="b">
        <v>1</v>
      </c>
      <c r="V2261" t="s">
        <v>2921</v>
      </c>
      <c r="W2261" s="1">
        <v>44648.732488425929</v>
      </c>
      <c r="X2261">
        <v>1007</v>
      </c>
      <c r="Y2261">
        <v>280</v>
      </c>
      <c r="Z2261">
        <v>0</v>
      </c>
      <c r="AA2261">
        <v>280</v>
      </c>
      <c r="AB2261">
        <v>0</v>
      </c>
      <c r="AC2261">
        <v>19</v>
      </c>
      <c r="AD2261">
        <v>46</v>
      </c>
      <c r="AE2261">
        <v>0</v>
      </c>
      <c r="AF2261">
        <v>0</v>
      </c>
      <c r="AG2261">
        <v>0</v>
      </c>
      <c r="AH2261" t="s">
        <v>207</v>
      </c>
      <c r="AI2261" s="1">
        <v>44648.766944444447</v>
      </c>
      <c r="AJ2261">
        <v>761</v>
      </c>
      <c r="AK2261">
        <v>2</v>
      </c>
      <c r="AL2261">
        <v>0</v>
      </c>
      <c r="AM2261">
        <v>2</v>
      </c>
      <c r="AN2261">
        <v>0</v>
      </c>
      <c r="AO2261">
        <v>2</v>
      </c>
      <c r="AP2261">
        <v>44</v>
      </c>
      <c r="AQ2261">
        <v>0</v>
      </c>
      <c r="AR2261">
        <v>0</v>
      </c>
      <c r="AS2261">
        <v>0</v>
      </c>
      <c r="AT2261" t="s">
        <v>86</v>
      </c>
      <c r="AU2261" t="s">
        <v>86</v>
      </c>
      <c r="AV2261" t="s">
        <v>86</v>
      </c>
      <c r="AW2261" t="s">
        <v>86</v>
      </c>
      <c r="AX2261" t="s">
        <v>86</v>
      </c>
      <c r="AY2261" t="s">
        <v>86</v>
      </c>
      <c r="AZ2261" t="s">
        <v>86</v>
      </c>
      <c r="BA2261" t="s">
        <v>86</v>
      </c>
      <c r="BB2261" t="s">
        <v>86</v>
      </c>
      <c r="BC2261" t="s">
        <v>86</v>
      </c>
      <c r="BD2261" t="s">
        <v>86</v>
      </c>
      <c r="BE2261" t="s">
        <v>86</v>
      </c>
    </row>
    <row r="2262" spans="1:57" x14ac:dyDescent="0.45">
      <c r="A2262" t="s">
        <v>4811</v>
      </c>
      <c r="B2262" t="s">
        <v>77</v>
      </c>
      <c r="C2262" t="s">
        <v>4812</v>
      </c>
      <c r="D2262" t="s">
        <v>79</v>
      </c>
      <c r="E2262" s="2" t="str">
        <f>HYPERLINK("capsilon://?command=openfolder&amp;siteaddress=FAM.docvelocity-na8.net&amp;folderid=FX44F93970-2F4D-36C2-A2BD-E1697D4A1FD6","FX220312329")</f>
        <v>FX220312329</v>
      </c>
      <c r="F2262" t="s">
        <v>80</v>
      </c>
      <c r="G2262" t="s">
        <v>80</v>
      </c>
      <c r="H2262" t="s">
        <v>81</v>
      </c>
      <c r="I2262" t="s">
        <v>4813</v>
      </c>
      <c r="J2262">
        <v>83</v>
      </c>
      <c r="K2262" t="s">
        <v>83</v>
      </c>
      <c r="L2262" t="s">
        <v>84</v>
      </c>
      <c r="M2262" t="s">
        <v>85</v>
      </c>
      <c r="N2262">
        <v>2</v>
      </c>
      <c r="O2262" s="1">
        <v>44648.725532407407</v>
      </c>
      <c r="P2262" s="1">
        <v>44648.897210648145</v>
      </c>
      <c r="Q2262">
        <v>14110</v>
      </c>
      <c r="R2262">
        <v>723</v>
      </c>
      <c r="S2262" t="b">
        <v>0</v>
      </c>
      <c r="T2262" t="s">
        <v>86</v>
      </c>
      <c r="U2262" t="b">
        <v>0</v>
      </c>
      <c r="V2262" t="s">
        <v>1816</v>
      </c>
      <c r="W2262" s="1">
        <v>44648.729212962964</v>
      </c>
      <c r="X2262">
        <v>306</v>
      </c>
      <c r="Y2262">
        <v>71</v>
      </c>
      <c r="Z2262">
        <v>0</v>
      </c>
      <c r="AA2262">
        <v>71</v>
      </c>
      <c r="AB2262">
        <v>0</v>
      </c>
      <c r="AC2262">
        <v>3</v>
      </c>
      <c r="AD2262">
        <v>12</v>
      </c>
      <c r="AE2262">
        <v>0</v>
      </c>
      <c r="AF2262">
        <v>0</v>
      </c>
      <c r="AG2262">
        <v>0</v>
      </c>
      <c r="AH2262" t="s">
        <v>152</v>
      </c>
      <c r="AI2262" s="1">
        <v>44648.897210648145</v>
      </c>
      <c r="AJ2262">
        <v>417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12</v>
      </c>
      <c r="AQ2262">
        <v>0</v>
      </c>
      <c r="AR2262">
        <v>0</v>
      </c>
      <c r="AS2262">
        <v>0</v>
      </c>
      <c r="AT2262" t="s">
        <v>86</v>
      </c>
      <c r="AU2262" t="s">
        <v>86</v>
      </c>
      <c r="AV2262" t="s">
        <v>86</v>
      </c>
      <c r="AW2262" t="s">
        <v>86</v>
      </c>
      <c r="AX2262" t="s">
        <v>86</v>
      </c>
      <c r="AY2262" t="s">
        <v>86</v>
      </c>
      <c r="AZ2262" t="s">
        <v>86</v>
      </c>
      <c r="BA2262" t="s">
        <v>86</v>
      </c>
      <c r="BB2262" t="s">
        <v>86</v>
      </c>
      <c r="BC2262" t="s">
        <v>86</v>
      </c>
      <c r="BD2262" t="s">
        <v>86</v>
      </c>
      <c r="BE2262" t="s">
        <v>86</v>
      </c>
    </row>
    <row r="2263" spans="1:57" x14ac:dyDescent="0.45">
      <c r="A2263" t="s">
        <v>4814</v>
      </c>
      <c r="B2263" t="s">
        <v>77</v>
      </c>
      <c r="C2263" t="s">
        <v>4787</v>
      </c>
      <c r="D2263" t="s">
        <v>79</v>
      </c>
      <c r="E2263" s="2" t="str">
        <f>HYPERLINK("capsilon://?command=openfolder&amp;siteaddress=FAM.docvelocity-na8.net&amp;folderid=FXA83C5ED9-1000-059C-8279-5BFD186015F5","FX220212819")</f>
        <v>FX220212819</v>
      </c>
      <c r="F2263" t="s">
        <v>80</v>
      </c>
      <c r="G2263" t="s">
        <v>80</v>
      </c>
      <c r="H2263" t="s">
        <v>81</v>
      </c>
      <c r="I2263" t="s">
        <v>4788</v>
      </c>
      <c r="J2263">
        <v>0</v>
      </c>
      <c r="K2263" t="s">
        <v>83</v>
      </c>
      <c r="L2263" t="s">
        <v>84</v>
      </c>
      <c r="M2263" t="s">
        <v>85</v>
      </c>
      <c r="N2263">
        <v>2</v>
      </c>
      <c r="O2263" s="1">
        <v>44622.745729166665</v>
      </c>
      <c r="P2263" s="1">
        <v>44623.173842592594</v>
      </c>
      <c r="Q2263">
        <v>32595</v>
      </c>
      <c r="R2263">
        <v>4394</v>
      </c>
      <c r="S2263" t="b">
        <v>0</v>
      </c>
      <c r="T2263" t="s">
        <v>86</v>
      </c>
      <c r="U2263" t="b">
        <v>1</v>
      </c>
      <c r="V2263" t="s">
        <v>105</v>
      </c>
      <c r="W2263" s="1">
        <v>44622.784120370372</v>
      </c>
      <c r="X2263">
        <v>2880</v>
      </c>
      <c r="Y2263">
        <v>389</v>
      </c>
      <c r="Z2263">
        <v>0</v>
      </c>
      <c r="AA2263">
        <v>389</v>
      </c>
      <c r="AB2263">
        <v>0</v>
      </c>
      <c r="AC2263">
        <v>209</v>
      </c>
      <c r="AD2263">
        <v>-389</v>
      </c>
      <c r="AE2263">
        <v>0</v>
      </c>
      <c r="AF2263">
        <v>0</v>
      </c>
      <c r="AG2263">
        <v>0</v>
      </c>
      <c r="AH2263" t="s">
        <v>257</v>
      </c>
      <c r="AI2263" s="1">
        <v>44623.173842592594</v>
      </c>
      <c r="AJ2263">
        <v>1464</v>
      </c>
      <c r="AK2263">
        <v>6</v>
      </c>
      <c r="AL2263">
        <v>0</v>
      </c>
      <c r="AM2263">
        <v>6</v>
      </c>
      <c r="AN2263">
        <v>0</v>
      </c>
      <c r="AO2263">
        <v>5</v>
      </c>
      <c r="AP2263">
        <v>-395</v>
      </c>
      <c r="AQ2263">
        <v>0</v>
      </c>
      <c r="AR2263">
        <v>0</v>
      </c>
      <c r="AS2263">
        <v>0</v>
      </c>
      <c r="AT2263" t="s">
        <v>86</v>
      </c>
      <c r="AU2263" t="s">
        <v>86</v>
      </c>
      <c r="AV2263" t="s">
        <v>86</v>
      </c>
      <c r="AW2263" t="s">
        <v>86</v>
      </c>
      <c r="AX2263" t="s">
        <v>86</v>
      </c>
      <c r="AY2263" t="s">
        <v>86</v>
      </c>
      <c r="AZ2263" t="s">
        <v>86</v>
      </c>
      <c r="BA2263" t="s">
        <v>86</v>
      </c>
      <c r="BB2263" t="s">
        <v>86</v>
      </c>
      <c r="BC2263" t="s">
        <v>86</v>
      </c>
      <c r="BD2263" t="s">
        <v>86</v>
      </c>
      <c r="BE2263" t="s">
        <v>86</v>
      </c>
    </row>
    <row r="2264" spans="1:57" x14ac:dyDescent="0.45">
      <c r="A2264" t="s">
        <v>4815</v>
      </c>
      <c r="B2264" t="s">
        <v>77</v>
      </c>
      <c r="C2264" t="s">
        <v>4595</v>
      </c>
      <c r="D2264" t="s">
        <v>79</v>
      </c>
      <c r="E2264" s="2" t="str">
        <f>HYPERLINK("capsilon://?command=openfolder&amp;siteaddress=FAM.docvelocity-na8.net&amp;folderid=FX33078F8D-EF9F-F949-6ACA-6526BD6B8A5C","FX22019467")</f>
        <v>FX22019467</v>
      </c>
      <c r="F2264" t="s">
        <v>80</v>
      </c>
      <c r="G2264" t="s">
        <v>80</v>
      </c>
      <c r="H2264" t="s">
        <v>81</v>
      </c>
      <c r="I2264" t="s">
        <v>4793</v>
      </c>
      <c r="J2264">
        <v>856</v>
      </c>
      <c r="K2264" t="s">
        <v>83</v>
      </c>
      <c r="L2264" t="s">
        <v>84</v>
      </c>
      <c r="M2264" t="s">
        <v>85</v>
      </c>
      <c r="N2264">
        <v>2</v>
      </c>
      <c r="O2264" s="1">
        <v>44648.742094907408</v>
      </c>
      <c r="P2264" s="1">
        <v>44648.981921296298</v>
      </c>
      <c r="Q2264">
        <v>7028</v>
      </c>
      <c r="R2264">
        <v>13693</v>
      </c>
      <c r="S2264" t="b">
        <v>0</v>
      </c>
      <c r="T2264" t="s">
        <v>86</v>
      </c>
      <c r="U2264" t="b">
        <v>1</v>
      </c>
      <c r="V2264" t="s">
        <v>2392</v>
      </c>
      <c r="W2264" s="1">
        <v>44648.93953703704</v>
      </c>
      <c r="X2264">
        <v>8048</v>
      </c>
      <c r="Y2264">
        <v>708</v>
      </c>
      <c r="Z2264">
        <v>0</v>
      </c>
      <c r="AA2264">
        <v>708</v>
      </c>
      <c r="AB2264">
        <v>104</v>
      </c>
      <c r="AC2264">
        <v>139</v>
      </c>
      <c r="AD2264">
        <v>148</v>
      </c>
      <c r="AE2264">
        <v>0</v>
      </c>
      <c r="AF2264">
        <v>0</v>
      </c>
      <c r="AG2264">
        <v>0</v>
      </c>
      <c r="AH2264" t="s">
        <v>152</v>
      </c>
      <c r="AI2264" s="1">
        <v>44648.981921296298</v>
      </c>
      <c r="AJ2264">
        <v>2115</v>
      </c>
      <c r="AK2264">
        <v>2</v>
      </c>
      <c r="AL2264">
        <v>0</v>
      </c>
      <c r="AM2264">
        <v>2</v>
      </c>
      <c r="AN2264">
        <v>52</v>
      </c>
      <c r="AO2264">
        <v>2</v>
      </c>
      <c r="AP2264">
        <v>146</v>
      </c>
      <c r="AQ2264">
        <v>0</v>
      </c>
      <c r="AR2264">
        <v>0</v>
      </c>
      <c r="AS2264">
        <v>0</v>
      </c>
      <c r="AT2264" t="s">
        <v>86</v>
      </c>
      <c r="AU2264" t="s">
        <v>86</v>
      </c>
      <c r="AV2264" t="s">
        <v>86</v>
      </c>
      <c r="AW2264" t="s">
        <v>86</v>
      </c>
      <c r="AX2264" t="s">
        <v>86</v>
      </c>
      <c r="AY2264" t="s">
        <v>86</v>
      </c>
      <c r="AZ2264" t="s">
        <v>86</v>
      </c>
      <c r="BA2264" t="s">
        <v>86</v>
      </c>
      <c r="BB2264" t="s">
        <v>86</v>
      </c>
      <c r="BC2264" t="s">
        <v>86</v>
      </c>
      <c r="BD2264" t="s">
        <v>86</v>
      </c>
      <c r="BE2264" t="s">
        <v>86</v>
      </c>
    </row>
    <row r="2265" spans="1:57" x14ac:dyDescent="0.45">
      <c r="A2265" t="s">
        <v>4816</v>
      </c>
      <c r="B2265" t="s">
        <v>77</v>
      </c>
      <c r="C2265" t="s">
        <v>4804</v>
      </c>
      <c r="D2265" t="s">
        <v>79</v>
      </c>
      <c r="E2265" s="2" t="str">
        <f>HYPERLINK("capsilon://?command=openfolder&amp;siteaddress=FAM.docvelocity-na8.net&amp;folderid=FXA0DE80E1-BA82-D108-D7A4-1337A4C811D7","FX220311045")</f>
        <v>FX220311045</v>
      </c>
      <c r="F2265" t="s">
        <v>80</v>
      </c>
      <c r="G2265" t="s">
        <v>80</v>
      </c>
      <c r="H2265" t="s">
        <v>81</v>
      </c>
      <c r="I2265" t="s">
        <v>4805</v>
      </c>
      <c r="J2265">
        <v>155</v>
      </c>
      <c r="K2265" t="s">
        <v>83</v>
      </c>
      <c r="L2265" t="s">
        <v>84</v>
      </c>
      <c r="M2265" t="s">
        <v>85</v>
      </c>
      <c r="N2265">
        <v>2</v>
      </c>
      <c r="O2265" s="1">
        <v>44648.749884259261</v>
      </c>
      <c r="P2265" s="1">
        <v>44648.782129629632</v>
      </c>
      <c r="Q2265">
        <v>1583</v>
      </c>
      <c r="R2265">
        <v>1203</v>
      </c>
      <c r="S2265" t="b">
        <v>0</v>
      </c>
      <c r="T2265" t="s">
        <v>86</v>
      </c>
      <c r="U2265" t="b">
        <v>1</v>
      </c>
      <c r="V2265" t="s">
        <v>2108</v>
      </c>
      <c r="W2265" s="1">
        <v>44648.759317129632</v>
      </c>
      <c r="X2265">
        <v>807</v>
      </c>
      <c r="Y2265">
        <v>141</v>
      </c>
      <c r="Z2265">
        <v>0</v>
      </c>
      <c r="AA2265">
        <v>141</v>
      </c>
      <c r="AB2265">
        <v>0</v>
      </c>
      <c r="AC2265">
        <v>12</v>
      </c>
      <c r="AD2265">
        <v>14</v>
      </c>
      <c r="AE2265">
        <v>0</v>
      </c>
      <c r="AF2265">
        <v>0</v>
      </c>
      <c r="AG2265">
        <v>0</v>
      </c>
      <c r="AH2265" t="s">
        <v>207</v>
      </c>
      <c r="AI2265" s="1">
        <v>44648.782129629632</v>
      </c>
      <c r="AJ2265">
        <v>396</v>
      </c>
      <c r="AK2265">
        <v>1</v>
      </c>
      <c r="AL2265">
        <v>0</v>
      </c>
      <c r="AM2265">
        <v>1</v>
      </c>
      <c r="AN2265">
        <v>0</v>
      </c>
      <c r="AO2265">
        <v>1</v>
      </c>
      <c r="AP2265">
        <v>13</v>
      </c>
      <c r="AQ2265">
        <v>0</v>
      </c>
      <c r="AR2265">
        <v>0</v>
      </c>
      <c r="AS2265">
        <v>0</v>
      </c>
      <c r="AT2265" t="s">
        <v>86</v>
      </c>
      <c r="AU2265" t="s">
        <v>86</v>
      </c>
      <c r="AV2265" t="s">
        <v>86</v>
      </c>
      <c r="AW2265" t="s">
        <v>86</v>
      </c>
      <c r="AX2265" t="s">
        <v>86</v>
      </c>
      <c r="AY2265" t="s">
        <v>86</v>
      </c>
      <c r="AZ2265" t="s">
        <v>86</v>
      </c>
      <c r="BA2265" t="s">
        <v>86</v>
      </c>
      <c r="BB2265" t="s">
        <v>86</v>
      </c>
      <c r="BC2265" t="s">
        <v>86</v>
      </c>
      <c r="BD2265" t="s">
        <v>86</v>
      </c>
      <c r="BE2265" t="s">
        <v>86</v>
      </c>
    </row>
    <row r="2266" spans="1:57" x14ac:dyDescent="0.45">
      <c r="A2266" t="s">
        <v>4817</v>
      </c>
      <c r="B2266" t="s">
        <v>77</v>
      </c>
      <c r="C2266" t="s">
        <v>4818</v>
      </c>
      <c r="D2266" t="s">
        <v>79</v>
      </c>
      <c r="E2266" s="2" t="str">
        <f>HYPERLINK("capsilon://?command=openfolder&amp;siteaddress=FAM.docvelocity-na8.net&amp;folderid=FX76F4D19C-1C92-A292-5737-29900FC4FD28","FX220312516")</f>
        <v>FX220312516</v>
      </c>
      <c r="F2266" t="s">
        <v>80</v>
      </c>
      <c r="G2266" t="s">
        <v>80</v>
      </c>
      <c r="H2266" t="s">
        <v>81</v>
      </c>
      <c r="I2266" t="s">
        <v>4819</v>
      </c>
      <c r="J2266">
        <v>87</v>
      </c>
      <c r="K2266" t="s">
        <v>83</v>
      </c>
      <c r="L2266" t="s">
        <v>84</v>
      </c>
      <c r="M2266" t="s">
        <v>85</v>
      </c>
      <c r="N2266">
        <v>1</v>
      </c>
      <c r="O2266" s="1">
        <v>44648.839756944442</v>
      </c>
      <c r="P2266" s="1">
        <v>44648.912986111114</v>
      </c>
      <c r="Q2266">
        <v>4998</v>
      </c>
      <c r="R2266">
        <v>1329</v>
      </c>
      <c r="S2266" t="b">
        <v>0</v>
      </c>
      <c r="T2266" t="s">
        <v>86</v>
      </c>
      <c r="U2266" t="b">
        <v>0</v>
      </c>
      <c r="V2266" t="s">
        <v>2418</v>
      </c>
      <c r="W2266" s="1">
        <v>44648.912986111114</v>
      </c>
      <c r="X2266">
        <v>1062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87</v>
      </c>
      <c r="AE2266">
        <v>75</v>
      </c>
      <c r="AF2266">
        <v>0</v>
      </c>
      <c r="AG2266">
        <v>5</v>
      </c>
      <c r="AH2266" t="s">
        <v>86</v>
      </c>
      <c r="AI2266" t="s">
        <v>86</v>
      </c>
      <c r="AJ2266" t="s">
        <v>86</v>
      </c>
      <c r="AK2266" t="s">
        <v>86</v>
      </c>
      <c r="AL2266" t="s">
        <v>86</v>
      </c>
      <c r="AM2266" t="s">
        <v>86</v>
      </c>
      <c r="AN2266" t="s">
        <v>86</v>
      </c>
      <c r="AO2266" t="s">
        <v>86</v>
      </c>
      <c r="AP2266" t="s">
        <v>86</v>
      </c>
      <c r="AQ2266" t="s">
        <v>86</v>
      </c>
      <c r="AR2266" t="s">
        <v>86</v>
      </c>
      <c r="AS2266" t="s">
        <v>86</v>
      </c>
      <c r="AT2266" t="s">
        <v>86</v>
      </c>
      <c r="AU2266" t="s">
        <v>86</v>
      </c>
      <c r="AV2266" t="s">
        <v>86</v>
      </c>
      <c r="AW2266" t="s">
        <v>86</v>
      </c>
      <c r="AX2266" t="s">
        <v>86</v>
      </c>
      <c r="AY2266" t="s">
        <v>86</v>
      </c>
      <c r="AZ2266" t="s">
        <v>86</v>
      </c>
      <c r="BA2266" t="s">
        <v>86</v>
      </c>
      <c r="BB2266" t="s">
        <v>86</v>
      </c>
      <c r="BC2266" t="s">
        <v>86</v>
      </c>
      <c r="BD2266" t="s">
        <v>86</v>
      </c>
      <c r="BE2266" t="s">
        <v>86</v>
      </c>
    </row>
    <row r="2267" spans="1:57" x14ac:dyDescent="0.45">
      <c r="A2267" t="s">
        <v>4820</v>
      </c>
      <c r="B2267" t="s">
        <v>77</v>
      </c>
      <c r="C2267" t="s">
        <v>3739</v>
      </c>
      <c r="D2267" t="s">
        <v>79</v>
      </c>
      <c r="E2267" s="2" t="str">
        <f t="shared" ref="E2267:E2274" si="55">HYPERLINK("capsilon://?command=openfolder&amp;siteaddress=FAM.docvelocity-na8.net&amp;folderid=FX50085986-4E68-96FE-67A6-16BDED075BCC","FX22039040")</f>
        <v>FX22039040</v>
      </c>
      <c r="F2267" t="s">
        <v>80</v>
      </c>
      <c r="G2267" t="s">
        <v>80</v>
      </c>
      <c r="H2267" t="s">
        <v>81</v>
      </c>
      <c r="I2267" t="s">
        <v>4821</v>
      </c>
      <c r="J2267">
        <v>44</v>
      </c>
      <c r="K2267" t="s">
        <v>83</v>
      </c>
      <c r="L2267" t="s">
        <v>84</v>
      </c>
      <c r="M2267" t="s">
        <v>85</v>
      </c>
      <c r="N2267">
        <v>2</v>
      </c>
      <c r="O2267" s="1">
        <v>44648.883796296293</v>
      </c>
      <c r="P2267" s="1">
        <v>44648.902488425927</v>
      </c>
      <c r="Q2267">
        <v>933</v>
      </c>
      <c r="R2267">
        <v>682</v>
      </c>
      <c r="S2267" t="b">
        <v>0</v>
      </c>
      <c r="T2267" t="s">
        <v>86</v>
      </c>
      <c r="U2267" t="b">
        <v>0</v>
      </c>
      <c r="V2267" t="s">
        <v>3493</v>
      </c>
      <c r="W2267" s="1">
        <v>44648.896377314813</v>
      </c>
      <c r="X2267">
        <v>227</v>
      </c>
      <c r="Y2267">
        <v>39</v>
      </c>
      <c r="Z2267">
        <v>0</v>
      </c>
      <c r="AA2267">
        <v>39</v>
      </c>
      <c r="AB2267">
        <v>0</v>
      </c>
      <c r="AC2267">
        <v>1</v>
      </c>
      <c r="AD2267">
        <v>5</v>
      </c>
      <c r="AE2267">
        <v>0</v>
      </c>
      <c r="AF2267">
        <v>0</v>
      </c>
      <c r="AG2267">
        <v>0</v>
      </c>
      <c r="AH2267" t="s">
        <v>152</v>
      </c>
      <c r="AI2267" s="1">
        <v>44648.902488425927</v>
      </c>
      <c r="AJ2267">
        <v>455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5</v>
      </c>
      <c r="AQ2267">
        <v>0</v>
      </c>
      <c r="AR2267">
        <v>0</v>
      </c>
      <c r="AS2267">
        <v>0</v>
      </c>
      <c r="AT2267" t="s">
        <v>86</v>
      </c>
      <c r="AU2267" t="s">
        <v>86</v>
      </c>
      <c r="AV2267" t="s">
        <v>86</v>
      </c>
      <c r="AW2267" t="s">
        <v>86</v>
      </c>
      <c r="AX2267" t="s">
        <v>86</v>
      </c>
      <c r="AY2267" t="s">
        <v>86</v>
      </c>
      <c r="AZ2267" t="s">
        <v>86</v>
      </c>
      <c r="BA2267" t="s">
        <v>86</v>
      </c>
      <c r="BB2267" t="s">
        <v>86</v>
      </c>
      <c r="BC2267" t="s">
        <v>86</v>
      </c>
      <c r="BD2267" t="s">
        <v>86</v>
      </c>
      <c r="BE2267" t="s">
        <v>86</v>
      </c>
    </row>
    <row r="2268" spans="1:57" x14ac:dyDescent="0.45">
      <c r="A2268" t="s">
        <v>4822</v>
      </c>
      <c r="B2268" t="s">
        <v>77</v>
      </c>
      <c r="C2268" t="s">
        <v>3739</v>
      </c>
      <c r="D2268" t="s">
        <v>79</v>
      </c>
      <c r="E2268" s="2" t="str">
        <f t="shared" si="55"/>
        <v>FX22039040</v>
      </c>
      <c r="F2268" t="s">
        <v>80</v>
      </c>
      <c r="G2268" t="s">
        <v>80</v>
      </c>
      <c r="H2268" t="s">
        <v>81</v>
      </c>
      <c r="I2268" t="s">
        <v>4823</v>
      </c>
      <c r="J2268">
        <v>44</v>
      </c>
      <c r="K2268" t="s">
        <v>83</v>
      </c>
      <c r="L2268" t="s">
        <v>84</v>
      </c>
      <c r="M2268" t="s">
        <v>85</v>
      </c>
      <c r="N2268">
        <v>2</v>
      </c>
      <c r="O2268" s="1">
        <v>44648.883831018517</v>
      </c>
      <c r="P2268" s="1">
        <v>44648.906527777777</v>
      </c>
      <c r="Q2268">
        <v>1468</v>
      </c>
      <c r="R2268">
        <v>493</v>
      </c>
      <c r="S2268" t="b">
        <v>0</v>
      </c>
      <c r="T2268" t="s">
        <v>86</v>
      </c>
      <c r="U2268" t="b">
        <v>0</v>
      </c>
      <c r="V2268" t="s">
        <v>3493</v>
      </c>
      <c r="W2268" s="1">
        <v>44648.89806712963</v>
      </c>
      <c r="X2268">
        <v>145</v>
      </c>
      <c r="Y2268">
        <v>39</v>
      </c>
      <c r="Z2268">
        <v>0</v>
      </c>
      <c r="AA2268">
        <v>39</v>
      </c>
      <c r="AB2268">
        <v>0</v>
      </c>
      <c r="AC2268">
        <v>1</v>
      </c>
      <c r="AD2268">
        <v>5</v>
      </c>
      <c r="AE2268">
        <v>0</v>
      </c>
      <c r="AF2268">
        <v>0</v>
      </c>
      <c r="AG2268">
        <v>0</v>
      </c>
      <c r="AH2268" t="s">
        <v>152</v>
      </c>
      <c r="AI2268" s="1">
        <v>44648.906527777777</v>
      </c>
      <c r="AJ2268">
        <v>348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5</v>
      </c>
      <c r="AQ2268">
        <v>0</v>
      </c>
      <c r="AR2268">
        <v>0</v>
      </c>
      <c r="AS2268">
        <v>0</v>
      </c>
      <c r="AT2268" t="s">
        <v>86</v>
      </c>
      <c r="AU2268" t="s">
        <v>86</v>
      </c>
      <c r="AV2268" t="s">
        <v>86</v>
      </c>
      <c r="AW2268" t="s">
        <v>86</v>
      </c>
      <c r="AX2268" t="s">
        <v>86</v>
      </c>
      <c r="AY2268" t="s">
        <v>86</v>
      </c>
      <c r="AZ2268" t="s">
        <v>86</v>
      </c>
      <c r="BA2268" t="s">
        <v>86</v>
      </c>
      <c r="BB2268" t="s">
        <v>86</v>
      </c>
      <c r="BC2268" t="s">
        <v>86</v>
      </c>
      <c r="BD2268" t="s">
        <v>86</v>
      </c>
      <c r="BE2268" t="s">
        <v>86</v>
      </c>
    </row>
    <row r="2269" spans="1:57" x14ac:dyDescent="0.45">
      <c r="A2269" t="s">
        <v>4824</v>
      </c>
      <c r="B2269" t="s">
        <v>77</v>
      </c>
      <c r="C2269" t="s">
        <v>3739</v>
      </c>
      <c r="D2269" t="s">
        <v>79</v>
      </c>
      <c r="E2269" s="2" t="str">
        <f t="shared" si="55"/>
        <v>FX22039040</v>
      </c>
      <c r="F2269" t="s">
        <v>80</v>
      </c>
      <c r="G2269" t="s">
        <v>80</v>
      </c>
      <c r="H2269" t="s">
        <v>81</v>
      </c>
      <c r="I2269" t="s">
        <v>4825</v>
      </c>
      <c r="J2269">
        <v>28</v>
      </c>
      <c r="K2269" t="s">
        <v>83</v>
      </c>
      <c r="L2269" t="s">
        <v>84</v>
      </c>
      <c r="M2269" t="s">
        <v>85</v>
      </c>
      <c r="N2269">
        <v>2</v>
      </c>
      <c r="O2269" s="1">
        <v>44648.884131944447</v>
      </c>
      <c r="P2269" s="1">
        <v>44648.958229166667</v>
      </c>
      <c r="Q2269">
        <v>4289</v>
      </c>
      <c r="R2269">
        <v>2113</v>
      </c>
      <c r="S2269" t="b">
        <v>0</v>
      </c>
      <c r="T2269" t="s">
        <v>86</v>
      </c>
      <c r="U2269" t="b">
        <v>0</v>
      </c>
      <c r="V2269" t="s">
        <v>2392</v>
      </c>
      <c r="W2269" s="1">
        <v>44648.953680555554</v>
      </c>
      <c r="X2269">
        <v>1221</v>
      </c>
      <c r="Y2269">
        <v>21</v>
      </c>
      <c r="Z2269">
        <v>0</v>
      </c>
      <c r="AA2269">
        <v>21</v>
      </c>
      <c r="AB2269">
        <v>0</v>
      </c>
      <c r="AC2269">
        <v>1</v>
      </c>
      <c r="AD2269">
        <v>7</v>
      </c>
      <c r="AE2269">
        <v>0</v>
      </c>
      <c r="AF2269">
        <v>0</v>
      </c>
      <c r="AG2269">
        <v>0</v>
      </c>
      <c r="AH2269" t="s">
        <v>551</v>
      </c>
      <c r="AI2269" s="1">
        <v>44648.958229166667</v>
      </c>
      <c r="AJ2269">
        <v>135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7</v>
      </c>
      <c r="AQ2269">
        <v>0</v>
      </c>
      <c r="AR2269">
        <v>0</v>
      </c>
      <c r="AS2269">
        <v>0</v>
      </c>
      <c r="AT2269" t="s">
        <v>86</v>
      </c>
      <c r="AU2269" t="s">
        <v>86</v>
      </c>
      <c r="AV2269" t="s">
        <v>86</v>
      </c>
      <c r="AW2269" t="s">
        <v>86</v>
      </c>
      <c r="AX2269" t="s">
        <v>86</v>
      </c>
      <c r="AY2269" t="s">
        <v>86</v>
      </c>
      <c r="AZ2269" t="s">
        <v>86</v>
      </c>
      <c r="BA2269" t="s">
        <v>86</v>
      </c>
      <c r="BB2269" t="s">
        <v>86</v>
      </c>
      <c r="BC2269" t="s">
        <v>86</v>
      </c>
      <c r="BD2269" t="s">
        <v>86</v>
      </c>
      <c r="BE2269" t="s">
        <v>86</v>
      </c>
    </row>
    <row r="2270" spans="1:57" x14ac:dyDescent="0.45">
      <c r="A2270" t="s">
        <v>4826</v>
      </c>
      <c r="B2270" t="s">
        <v>77</v>
      </c>
      <c r="C2270" t="s">
        <v>3739</v>
      </c>
      <c r="D2270" t="s">
        <v>79</v>
      </c>
      <c r="E2270" s="2" t="str">
        <f t="shared" si="55"/>
        <v>FX22039040</v>
      </c>
      <c r="F2270" t="s">
        <v>80</v>
      </c>
      <c r="G2270" t="s">
        <v>80</v>
      </c>
      <c r="H2270" t="s">
        <v>81</v>
      </c>
      <c r="I2270" t="s">
        <v>4827</v>
      </c>
      <c r="J2270">
        <v>28</v>
      </c>
      <c r="K2270" t="s">
        <v>83</v>
      </c>
      <c r="L2270" t="s">
        <v>84</v>
      </c>
      <c r="M2270" t="s">
        <v>85</v>
      </c>
      <c r="N2270">
        <v>2</v>
      </c>
      <c r="O2270" s="1">
        <v>44648.884282407409</v>
      </c>
      <c r="P2270" s="1">
        <v>44648.909502314818</v>
      </c>
      <c r="Q2270">
        <v>1745</v>
      </c>
      <c r="R2270">
        <v>434</v>
      </c>
      <c r="S2270" t="b">
        <v>0</v>
      </c>
      <c r="T2270" t="s">
        <v>86</v>
      </c>
      <c r="U2270" t="b">
        <v>0</v>
      </c>
      <c r="V2270" t="s">
        <v>3493</v>
      </c>
      <c r="W2270" s="1">
        <v>44648.906354166669</v>
      </c>
      <c r="X2270">
        <v>177</v>
      </c>
      <c r="Y2270">
        <v>21</v>
      </c>
      <c r="Z2270">
        <v>0</v>
      </c>
      <c r="AA2270">
        <v>21</v>
      </c>
      <c r="AB2270">
        <v>0</v>
      </c>
      <c r="AC2270">
        <v>1</v>
      </c>
      <c r="AD2270">
        <v>7</v>
      </c>
      <c r="AE2270">
        <v>0</v>
      </c>
      <c r="AF2270">
        <v>0</v>
      </c>
      <c r="AG2270">
        <v>0</v>
      </c>
      <c r="AH2270" t="s">
        <v>152</v>
      </c>
      <c r="AI2270" s="1">
        <v>44648.909502314818</v>
      </c>
      <c r="AJ2270">
        <v>257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7</v>
      </c>
      <c r="AQ2270">
        <v>0</v>
      </c>
      <c r="AR2270">
        <v>0</v>
      </c>
      <c r="AS2270">
        <v>0</v>
      </c>
      <c r="AT2270" t="s">
        <v>86</v>
      </c>
      <c r="AU2270" t="s">
        <v>86</v>
      </c>
      <c r="AV2270" t="s">
        <v>86</v>
      </c>
      <c r="AW2270" t="s">
        <v>86</v>
      </c>
      <c r="AX2270" t="s">
        <v>86</v>
      </c>
      <c r="AY2270" t="s">
        <v>86</v>
      </c>
      <c r="AZ2270" t="s">
        <v>86</v>
      </c>
      <c r="BA2270" t="s">
        <v>86</v>
      </c>
      <c r="BB2270" t="s">
        <v>86</v>
      </c>
      <c r="BC2270" t="s">
        <v>86</v>
      </c>
      <c r="BD2270" t="s">
        <v>86</v>
      </c>
      <c r="BE2270" t="s">
        <v>86</v>
      </c>
    </row>
    <row r="2271" spans="1:57" x14ac:dyDescent="0.45">
      <c r="A2271" t="s">
        <v>4828</v>
      </c>
      <c r="B2271" t="s">
        <v>77</v>
      </c>
      <c r="C2271" t="s">
        <v>3739</v>
      </c>
      <c r="D2271" t="s">
        <v>79</v>
      </c>
      <c r="E2271" s="2" t="str">
        <f t="shared" si="55"/>
        <v>FX22039040</v>
      </c>
      <c r="F2271" t="s">
        <v>80</v>
      </c>
      <c r="G2271" t="s">
        <v>80</v>
      </c>
      <c r="H2271" t="s">
        <v>81</v>
      </c>
      <c r="I2271" t="s">
        <v>4829</v>
      </c>
      <c r="J2271">
        <v>44</v>
      </c>
      <c r="K2271" t="s">
        <v>83</v>
      </c>
      <c r="L2271" t="s">
        <v>84</v>
      </c>
      <c r="M2271" t="s">
        <v>85</v>
      </c>
      <c r="N2271">
        <v>2</v>
      </c>
      <c r="O2271" s="1">
        <v>44648.885092592594</v>
      </c>
      <c r="P2271" s="1">
        <v>44648.911134259259</v>
      </c>
      <c r="Q2271">
        <v>1860</v>
      </c>
      <c r="R2271">
        <v>390</v>
      </c>
      <c r="S2271" t="b">
        <v>0</v>
      </c>
      <c r="T2271" t="s">
        <v>86</v>
      </c>
      <c r="U2271" t="b">
        <v>0</v>
      </c>
      <c r="V2271" t="s">
        <v>3493</v>
      </c>
      <c r="W2271" s="1">
        <v>44648.908171296294</v>
      </c>
      <c r="X2271">
        <v>156</v>
      </c>
      <c r="Y2271">
        <v>39</v>
      </c>
      <c r="Z2271">
        <v>0</v>
      </c>
      <c r="AA2271">
        <v>39</v>
      </c>
      <c r="AB2271">
        <v>0</v>
      </c>
      <c r="AC2271">
        <v>1</v>
      </c>
      <c r="AD2271">
        <v>5</v>
      </c>
      <c r="AE2271">
        <v>0</v>
      </c>
      <c r="AF2271">
        <v>0</v>
      </c>
      <c r="AG2271">
        <v>0</v>
      </c>
      <c r="AH2271" t="s">
        <v>551</v>
      </c>
      <c r="AI2271" s="1">
        <v>44648.911134259259</v>
      </c>
      <c r="AJ2271">
        <v>234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5</v>
      </c>
      <c r="AQ2271">
        <v>0</v>
      </c>
      <c r="AR2271">
        <v>0</v>
      </c>
      <c r="AS2271">
        <v>0</v>
      </c>
      <c r="AT2271" t="s">
        <v>86</v>
      </c>
      <c r="AU2271" t="s">
        <v>86</v>
      </c>
      <c r="AV2271" t="s">
        <v>86</v>
      </c>
      <c r="AW2271" t="s">
        <v>86</v>
      </c>
      <c r="AX2271" t="s">
        <v>86</v>
      </c>
      <c r="AY2271" t="s">
        <v>86</v>
      </c>
      <c r="AZ2271" t="s">
        <v>86</v>
      </c>
      <c r="BA2271" t="s">
        <v>86</v>
      </c>
      <c r="BB2271" t="s">
        <v>86</v>
      </c>
      <c r="BC2271" t="s">
        <v>86</v>
      </c>
      <c r="BD2271" t="s">
        <v>86</v>
      </c>
      <c r="BE2271" t="s">
        <v>86</v>
      </c>
    </row>
    <row r="2272" spans="1:57" x14ac:dyDescent="0.45">
      <c r="A2272" t="s">
        <v>4830</v>
      </c>
      <c r="B2272" t="s">
        <v>77</v>
      </c>
      <c r="C2272" t="s">
        <v>3739</v>
      </c>
      <c r="D2272" t="s">
        <v>79</v>
      </c>
      <c r="E2272" s="2" t="str">
        <f t="shared" si="55"/>
        <v>FX22039040</v>
      </c>
      <c r="F2272" t="s">
        <v>80</v>
      </c>
      <c r="G2272" t="s">
        <v>80</v>
      </c>
      <c r="H2272" t="s">
        <v>81</v>
      </c>
      <c r="I2272" t="s">
        <v>4831</v>
      </c>
      <c r="J2272">
        <v>44</v>
      </c>
      <c r="K2272" t="s">
        <v>83</v>
      </c>
      <c r="L2272" t="s">
        <v>84</v>
      </c>
      <c r="M2272" t="s">
        <v>85</v>
      </c>
      <c r="N2272">
        <v>2</v>
      </c>
      <c r="O2272" s="1">
        <v>44648.885162037041</v>
      </c>
      <c r="P2272" s="1">
        <v>44648.915092592593</v>
      </c>
      <c r="Q2272">
        <v>2264</v>
      </c>
      <c r="R2272">
        <v>322</v>
      </c>
      <c r="S2272" t="b">
        <v>0</v>
      </c>
      <c r="T2272" t="s">
        <v>86</v>
      </c>
      <c r="U2272" t="b">
        <v>0</v>
      </c>
      <c r="V2272" t="s">
        <v>3493</v>
      </c>
      <c r="W2272" s="1">
        <v>44648.909722222219</v>
      </c>
      <c r="X2272">
        <v>133</v>
      </c>
      <c r="Y2272">
        <v>39</v>
      </c>
      <c r="Z2272">
        <v>0</v>
      </c>
      <c r="AA2272">
        <v>39</v>
      </c>
      <c r="AB2272">
        <v>0</v>
      </c>
      <c r="AC2272">
        <v>1</v>
      </c>
      <c r="AD2272">
        <v>5</v>
      </c>
      <c r="AE2272">
        <v>0</v>
      </c>
      <c r="AF2272">
        <v>0</v>
      </c>
      <c r="AG2272">
        <v>0</v>
      </c>
      <c r="AH2272" t="s">
        <v>551</v>
      </c>
      <c r="AI2272" s="1">
        <v>44648.915092592593</v>
      </c>
      <c r="AJ2272">
        <v>181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5</v>
      </c>
      <c r="AQ2272">
        <v>0</v>
      </c>
      <c r="AR2272">
        <v>0</v>
      </c>
      <c r="AS2272">
        <v>0</v>
      </c>
      <c r="AT2272" t="s">
        <v>86</v>
      </c>
      <c r="AU2272" t="s">
        <v>86</v>
      </c>
      <c r="AV2272" t="s">
        <v>86</v>
      </c>
      <c r="AW2272" t="s">
        <v>86</v>
      </c>
      <c r="AX2272" t="s">
        <v>86</v>
      </c>
      <c r="AY2272" t="s">
        <v>86</v>
      </c>
      <c r="AZ2272" t="s">
        <v>86</v>
      </c>
      <c r="BA2272" t="s">
        <v>86</v>
      </c>
      <c r="BB2272" t="s">
        <v>86</v>
      </c>
      <c r="BC2272" t="s">
        <v>86</v>
      </c>
      <c r="BD2272" t="s">
        <v>86</v>
      </c>
      <c r="BE2272" t="s">
        <v>86</v>
      </c>
    </row>
    <row r="2273" spans="1:57" x14ac:dyDescent="0.45">
      <c r="A2273" t="s">
        <v>4832</v>
      </c>
      <c r="B2273" t="s">
        <v>77</v>
      </c>
      <c r="C2273" t="s">
        <v>3739</v>
      </c>
      <c r="D2273" t="s">
        <v>79</v>
      </c>
      <c r="E2273" s="2" t="str">
        <f t="shared" si="55"/>
        <v>FX22039040</v>
      </c>
      <c r="F2273" t="s">
        <v>80</v>
      </c>
      <c r="G2273" t="s">
        <v>80</v>
      </c>
      <c r="H2273" t="s">
        <v>81</v>
      </c>
      <c r="I2273" t="s">
        <v>4833</v>
      </c>
      <c r="J2273">
        <v>28</v>
      </c>
      <c r="K2273" t="s">
        <v>83</v>
      </c>
      <c r="L2273" t="s">
        <v>84</v>
      </c>
      <c r="M2273" t="s">
        <v>85</v>
      </c>
      <c r="N2273">
        <v>2</v>
      </c>
      <c r="O2273" s="1">
        <v>44648.88548611111</v>
      </c>
      <c r="P2273" s="1">
        <v>44648.916446759256</v>
      </c>
      <c r="Q2273">
        <v>2201</v>
      </c>
      <c r="R2273">
        <v>474</v>
      </c>
      <c r="S2273" t="b">
        <v>0</v>
      </c>
      <c r="T2273" t="s">
        <v>86</v>
      </c>
      <c r="U2273" t="b">
        <v>0</v>
      </c>
      <c r="V2273" t="s">
        <v>3493</v>
      </c>
      <c r="W2273" s="1">
        <v>44648.913877314815</v>
      </c>
      <c r="X2273">
        <v>358</v>
      </c>
      <c r="Y2273">
        <v>21</v>
      </c>
      <c r="Z2273">
        <v>0</v>
      </c>
      <c r="AA2273">
        <v>21</v>
      </c>
      <c r="AB2273">
        <v>0</v>
      </c>
      <c r="AC2273">
        <v>1</v>
      </c>
      <c r="AD2273">
        <v>7</v>
      </c>
      <c r="AE2273">
        <v>0</v>
      </c>
      <c r="AF2273">
        <v>0</v>
      </c>
      <c r="AG2273">
        <v>0</v>
      </c>
      <c r="AH2273" t="s">
        <v>551</v>
      </c>
      <c r="AI2273" s="1">
        <v>44648.916446759256</v>
      </c>
      <c r="AJ2273">
        <v>116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7</v>
      </c>
      <c r="AQ2273">
        <v>0</v>
      </c>
      <c r="AR2273">
        <v>0</v>
      </c>
      <c r="AS2273">
        <v>0</v>
      </c>
      <c r="AT2273" t="s">
        <v>86</v>
      </c>
      <c r="AU2273" t="s">
        <v>86</v>
      </c>
      <c r="AV2273" t="s">
        <v>86</v>
      </c>
      <c r="AW2273" t="s">
        <v>86</v>
      </c>
      <c r="AX2273" t="s">
        <v>86</v>
      </c>
      <c r="AY2273" t="s">
        <v>86</v>
      </c>
      <c r="AZ2273" t="s">
        <v>86</v>
      </c>
      <c r="BA2273" t="s">
        <v>86</v>
      </c>
      <c r="BB2273" t="s">
        <v>86</v>
      </c>
      <c r="BC2273" t="s">
        <v>86</v>
      </c>
      <c r="BD2273" t="s">
        <v>86</v>
      </c>
      <c r="BE2273" t="s">
        <v>86</v>
      </c>
    </row>
    <row r="2274" spans="1:57" x14ac:dyDescent="0.45">
      <c r="A2274" t="s">
        <v>4834</v>
      </c>
      <c r="B2274" t="s">
        <v>77</v>
      </c>
      <c r="C2274" t="s">
        <v>3739</v>
      </c>
      <c r="D2274" t="s">
        <v>79</v>
      </c>
      <c r="E2274" s="2" t="str">
        <f t="shared" si="55"/>
        <v>FX22039040</v>
      </c>
      <c r="F2274" t="s">
        <v>80</v>
      </c>
      <c r="G2274" t="s">
        <v>80</v>
      </c>
      <c r="H2274" t="s">
        <v>81</v>
      </c>
      <c r="I2274" t="s">
        <v>4835</v>
      </c>
      <c r="J2274">
        <v>28</v>
      </c>
      <c r="K2274" t="s">
        <v>83</v>
      </c>
      <c r="L2274" t="s">
        <v>84</v>
      </c>
      <c r="M2274" t="s">
        <v>85</v>
      </c>
      <c r="N2274">
        <v>2</v>
      </c>
      <c r="O2274" s="1">
        <v>44648.885567129626</v>
      </c>
      <c r="P2274" s="1">
        <v>44648.939988425926</v>
      </c>
      <c r="Q2274">
        <v>3925</v>
      </c>
      <c r="R2274">
        <v>777</v>
      </c>
      <c r="S2274" t="b">
        <v>0</v>
      </c>
      <c r="T2274" t="s">
        <v>86</v>
      </c>
      <c r="U2274" t="b">
        <v>0</v>
      </c>
      <c r="V2274" t="s">
        <v>1975</v>
      </c>
      <c r="W2274" s="1">
        <v>44648.91914351852</v>
      </c>
      <c r="X2274">
        <v>483</v>
      </c>
      <c r="Y2274">
        <v>21</v>
      </c>
      <c r="Z2274">
        <v>0</v>
      </c>
      <c r="AA2274">
        <v>21</v>
      </c>
      <c r="AB2274">
        <v>0</v>
      </c>
      <c r="AC2274">
        <v>3</v>
      </c>
      <c r="AD2274">
        <v>7</v>
      </c>
      <c r="AE2274">
        <v>0</v>
      </c>
      <c r="AF2274">
        <v>0</v>
      </c>
      <c r="AG2274">
        <v>0</v>
      </c>
      <c r="AH2274" t="s">
        <v>152</v>
      </c>
      <c r="AI2274" s="1">
        <v>44648.939988425926</v>
      </c>
      <c r="AJ2274">
        <v>283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7</v>
      </c>
      <c r="AQ2274">
        <v>0</v>
      </c>
      <c r="AR2274">
        <v>0</v>
      </c>
      <c r="AS2274">
        <v>0</v>
      </c>
      <c r="AT2274" t="s">
        <v>86</v>
      </c>
      <c r="AU2274" t="s">
        <v>86</v>
      </c>
      <c r="AV2274" t="s">
        <v>86</v>
      </c>
      <c r="AW2274" t="s">
        <v>86</v>
      </c>
      <c r="AX2274" t="s">
        <v>86</v>
      </c>
      <c r="AY2274" t="s">
        <v>86</v>
      </c>
      <c r="AZ2274" t="s">
        <v>86</v>
      </c>
      <c r="BA2274" t="s">
        <v>86</v>
      </c>
      <c r="BB2274" t="s">
        <v>86</v>
      </c>
      <c r="BC2274" t="s">
        <v>86</v>
      </c>
      <c r="BD2274" t="s">
        <v>86</v>
      </c>
      <c r="BE2274" t="s">
        <v>86</v>
      </c>
    </row>
    <row r="2275" spans="1:57" x14ac:dyDescent="0.45">
      <c r="A2275" t="s">
        <v>4836</v>
      </c>
      <c r="B2275" t="s">
        <v>77</v>
      </c>
      <c r="C2275" t="s">
        <v>4818</v>
      </c>
      <c r="D2275" t="s">
        <v>79</v>
      </c>
      <c r="E2275" s="2" t="str">
        <f>HYPERLINK("capsilon://?command=openfolder&amp;siteaddress=FAM.docvelocity-na8.net&amp;folderid=FX76F4D19C-1C92-A292-5737-29900FC4FD28","FX220312516")</f>
        <v>FX220312516</v>
      </c>
      <c r="F2275" t="s">
        <v>80</v>
      </c>
      <c r="G2275" t="s">
        <v>80</v>
      </c>
      <c r="H2275" t="s">
        <v>81</v>
      </c>
      <c r="I2275" t="s">
        <v>4819</v>
      </c>
      <c r="J2275">
        <v>171</v>
      </c>
      <c r="K2275" t="s">
        <v>83</v>
      </c>
      <c r="L2275" t="s">
        <v>84</v>
      </c>
      <c r="M2275" t="s">
        <v>85</v>
      </c>
      <c r="N2275">
        <v>2</v>
      </c>
      <c r="O2275" s="1">
        <v>44648.913888888892</v>
      </c>
      <c r="P2275" s="1">
        <v>44648.936701388891</v>
      </c>
      <c r="Q2275">
        <v>13</v>
      </c>
      <c r="R2275">
        <v>1958</v>
      </c>
      <c r="S2275" t="b">
        <v>0</v>
      </c>
      <c r="T2275" t="s">
        <v>86</v>
      </c>
      <c r="U2275" t="b">
        <v>1</v>
      </c>
      <c r="V2275" t="s">
        <v>3493</v>
      </c>
      <c r="W2275" s="1">
        <v>44648.92287037037</v>
      </c>
      <c r="X2275">
        <v>769</v>
      </c>
      <c r="Y2275">
        <v>138</v>
      </c>
      <c r="Z2275">
        <v>0</v>
      </c>
      <c r="AA2275">
        <v>138</v>
      </c>
      <c r="AB2275">
        <v>0</v>
      </c>
      <c r="AC2275">
        <v>3</v>
      </c>
      <c r="AD2275">
        <v>33</v>
      </c>
      <c r="AE2275">
        <v>0</v>
      </c>
      <c r="AF2275">
        <v>0</v>
      </c>
      <c r="AG2275">
        <v>0</v>
      </c>
      <c r="AH2275" t="s">
        <v>152</v>
      </c>
      <c r="AI2275" s="1">
        <v>44648.936701388891</v>
      </c>
      <c r="AJ2275">
        <v>1189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33</v>
      </c>
      <c r="AQ2275">
        <v>0</v>
      </c>
      <c r="AR2275">
        <v>0</v>
      </c>
      <c r="AS2275">
        <v>0</v>
      </c>
      <c r="AT2275" t="s">
        <v>86</v>
      </c>
      <c r="AU2275" t="s">
        <v>86</v>
      </c>
      <c r="AV2275" t="s">
        <v>86</v>
      </c>
      <c r="AW2275" t="s">
        <v>86</v>
      </c>
      <c r="AX2275" t="s">
        <v>86</v>
      </c>
      <c r="AY2275" t="s">
        <v>86</v>
      </c>
      <c r="AZ2275" t="s">
        <v>86</v>
      </c>
      <c r="BA2275" t="s">
        <v>86</v>
      </c>
      <c r="BB2275" t="s">
        <v>86</v>
      </c>
      <c r="BC2275" t="s">
        <v>86</v>
      </c>
      <c r="BD2275" t="s">
        <v>86</v>
      </c>
      <c r="BE2275" t="s">
        <v>86</v>
      </c>
    </row>
    <row r="2276" spans="1:57" x14ac:dyDescent="0.45">
      <c r="A2276" t="s">
        <v>4837</v>
      </c>
      <c r="B2276" t="s">
        <v>77</v>
      </c>
      <c r="C2276" t="s">
        <v>4500</v>
      </c>
      <c r="D2276" t="s">
        <v>79</v>
      </c>
      <c r="E2276" s="2" t="str">
        <f>HYPERLINK("capsilon://?command=openfolder&amp;siteaddress=FAM.docvelocity-na8.net&amp;folderid=FX8454ED17-36A3-7432-E788-4AA884281A21","FX220311002")</f>
        <v>FX220311002</v>
      </c>
      <c r="F2276" t="s">
        <v>80</v>
      </c>
      <c r="G2276" t="s">
        <v>80</v>
      </c>
      <c r="H2276" t="s">
        <v>81</v>
      </c>
      <c r="I2276" t="s">
        <v>4838</v>
      </c>
      <c r="J2276">
        <v>28</v>
      </c>
      <c r="K2276" t="s">
        <v>83</v>
      </c>
      <c r="L2276" t="s">
        <v>84</v>
      </c>
      <c r="M2276" t="s">
        <v>85</v>
      </c>
      <c r="N2276">
        <v>2</v>
      </c>
      <c r="O2276" s="1">
        <v>44648.992303240739</v>
      </c>
      <c r="P2276" s="1">
        <v>44649.00439814815</v>
      </c>
      <c r="Q2276">
        <v>67</v>
      </c>
      <c r="R2276">
        <v>978</v>
      </c>
      <c r="S2276" t="b">
        <v>0</v>
      </c>
      <c r="T2276" t="s">
        <v>86</v>
      </c>
      <c r="U2276" t="b">
        <v>0</v>
      </c>
      <c r="V2276" t="s">
        <v>2747</v>
      </c>
      <c r="W2276" s="1">
        <v>44648.999282407407</v>
      </c>
      <c r="X2276">
        <v>587</v>
      </c>
      <c r="Y2276">
        <v>21</v>
      </c>
      <c r="Z2276">
        <v>0</v>
      </c>
      <c r="AA2276">
        <v>21</v>
      </c>
      <c r="AB2276">
        <v>0</v>
      </c>
      <c r="AC2276">
        <v>0</v>
      </c>
      <c r="AD2276">
        <v>7</v>
      </c>
      <c r="AE2276">
        <v>0</v>
      </c>
      <c r="AF2276">
        <v>0</v>
      </c>
      <c r="AG2276">
        <v>0</v>
      </c>
      <c r="AH2276" t="s">
        <v>152</v>
      </c>
      <c r="AI2276" s="1">
        <v>44649.00439814815</v>
      </c>
      <c r="AJ2276">
        <v>391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7</v>
      </c>
      <c r="AQ2276">
        <v>0</v>
      </c>
      <c r="AR2276">
        <v>0</v>
      </c>
      <c r="AS2276">
        <v>0</v>
      </c>
      <c r="AT2276" t="s">
        <v>86</v>
      </c>
      <c r="AU2276" t="s">
        <v>86</v>
      </c>
      <c r="AV2276" t="s">
        <v>86</v>
      </c>
      <c r="AW2276" t="s">
        <v>86</v>
      </c>
      <c r="AX2276" t="s">
        <v>86</v>
      </c>
      <c r="AY2276" t="s">
        <v>86</v>
      </c>
      <c r="AZ2276" t="s">
        <v>86</v>
      </c>
      <c r="BA2276" t="s">
        <v>86</v>
      </c>
      <c r="BB2276" t="s">
        <v>86</v>
      </c>
      <c r="BC2276" t="s">
        <v>86</v>
      </c>
      <c r="BD2276" t="s">
        <v>86</v>
      </c>
      <c r="BE2276" t="s">
        <v>86</v>
      </c>
    </row>
    <row r="2277" spans="1:57" x14ac:dyDescent="0.45">
      <c r="A2277" t="s">
        <v>4839</v>
      </c>
      <c r="B2277" t="s">
        <v>77</v>
      </c>
      <c r="C2277" t="s">
        <v>4840</v>
      </c>
      <c r="D2277" t="s">
        <v>79</v>
      </c>
      <c r="E2277" s="2" t="str">
        <f>HYPERLINK("capsilon://?command=openfolder&amp;siteaddress=FAM.docvelocity-na8.net&amp;folderid=FX203D0756-70F6-231D-E183-AE611E636246","FX220312609")</f>
        <v>FX220312609</v>
      </c>
      <c r="F2277" t="s">
        <v>80</v>
      </c>
      <c r="G2277" t="s">
        <v>80</v>
      </c>
      <c r="H2277" t="s">
        <v>81</v>
      </c>
      <c r="I2277" t="s">
        <v>4841</v>
      </c>
      <c r="J2277">
        <v>695</v>
      </c>
      <c r="K2277" t="s">
        <v>83</v>
      </c>
      <c r="L2277" t="s">
        <v>84</v>
      </c>
      <c r="M2277" t="s">
        <v>85</v>
      </c>
      <c r="N2277">
        <v>1</v>
      </c>
      <c r="O2277" s="1">
        <v>44648.992511574077</v>
      </c>
      <c r="P2277" s="1">
        <v>44649.010567129626</v>
      </c>
      <c r="Q2277">
        <v>163</v>
      </c>
      <c r="R2277">
        <v>1397</v>
      </c>
      <c r="S2277" t="b">
        <v>0</v>
      </c>
      <c r="T2277" t="s">
        <v>86</v>
      </c>
      <c r="U2277" t="b">
        <v>0</v>
      </c>
      <c r="V2277" t="s">
        <v>2392</v>
      </c>
      <c r="W2277" s="1">
        <v>44649.010567129626</v>
      </c>
      <c r="X2277">
        <v>1397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695</v>
      </c>
      <c r="AE2277">
        <v>669</v>
      </c>
      <c r="AF2277">
        <v>0</v>
      </c>
      <c r="AG2277">
        <v>11</v>
      </c>
      <c r="AH2277" t="s">
        <v>86</v>
      </c>
      <c r="AI2277" t="s">
        <v>86</v>
      </c>
      <c r="AJ2277" t="s">
        <v>86</v>
      </c>
      <c r="AK2277" t="s">
        <v>86</v>
      </c>
      <c r="AL2277" t="s">
        <v>86</v>
      </c>
      <c r="AM2277" t="s">
        <v>86</v>
      </c>
      <c r="AN2277" t="s">
        <v>86</v>
      </c>
      <c r="AO2277" t="s">
        <v>86</v>
      </c>
      <c r="AP2277" t="s">
        <v>86</v>
      </c>
      <c r="AQ2277" t="s">
        <v>86</v>
      </c>
      <c r="AR2277" t="s">
        <v>86</v>
      </c>
      <c r="AS2277" t="s">
        <v>86</v>
      </c>
      <c r="AT2277" t="s">
        <v>86</v>
      </c>
      <c r="AU2277" t="s">
        <v>86</v>
      </c>
      <c r="AV2277" t="s">
        <v>86</v>
      </c>
      <c r="AW2277" t="s">
        <v>86</v>
      </c>
      <c r="AX2277" t="s">
        <v>86</v>
      </c>
      <c r="AY2277" t="s">
        <v>86</v>
      </c>
      <c r="AZ2277" t="s">
        <v>86</v>
      </c>
      <c r="BA2277" t="s">
        <v>86</v>
      </c>
      <c r="BB2277" t="s">
        <v>86</v>
      </c>
      <c r="BC2277" t="s">
        <v>86</v>
      </c>
      <c r="BD2277" t="s">
        <v>86</v>
      </c>
      <c r="BE2277" t="s">
        <v>86</v>
      </c>
    </row>
    <row r="2278" spans="1:57" x14ac:dyDescent="0.45">
      <c r="A2278" t="s">
        <v>4842</v>
      </c>
      <c r="B2278" t="s">
        <v>77</v>
      </c>
      <c r="C2278" t="s">
        <v>4500</v>
      </c>
      <c r="D2278" t="s">
        <v>79</v>
      </c>
      <c r="E2278" s="2" t="str">
        <f t="shared" ref="E2278:E2283" si="56">HYPERLINK("capsilon://?command=openfolder&amp;siteaddress=FAM.docvelocity-na8.net&amp;folderid=FX8454ED17-36A3-7432-E788-4AA884281A21","FX220311002")</f>
        <v>FX220311002</v>
      </c>
      <c r="F2278" t="s">
        <v>80</v>
      </c>
      <c r="G2278" t="s">
        <v>80</v>
      </c>
      <c r="H2278" t="s">
        <v>81</v>
      </c>
      <c r="I2278" t="s">
        <v>4843</v>
      </c>
      <c r="J2278">
        <v>28</v>
      </c>
      <c r="K2278" t="s">
        <v>83</v>
      </c>
      <c r="L2278" t="s">
        <v>84</v>
      </c>
      <c r="M2278" t="s">
        <v>85</v>
      </c>
      <c r="N2278">
        <v>2</v>
      </c>
      <c r="O2278" s="1">
        <v>44648.992581018516</v>
      </c>
      <c r="P2278" s="1">
        <v>44649.007581018515</v>
      </c>
      <c r="Q2278">
        <v>842</v>
      </c>
      <c r="R2278">
        <v>454</v>
      </c>
      <c r="S2278" t="b">
        <v>0</v>
      </c>
      <c r="T2278" t="s">
        <v>86</v>
      </c>
      <c r="U2278" t="b">
        <v>0</v>
      </c>
      <c r="V2278" t="s">
        <v>1963</v>
      </c>
      <c r="W2278" s="1">
        <v>44648.999201388891</v>
      </c>
      <c r="X2278">
        <v>179</v>
      </c>
      <c r="Y2278">
        <v>21</v>
      </c>
      <c r="Z2278">
        <v>0</v>
      </c>
      <c r="AA2278">
        <v>21</v>
      </c>
      <c r="AB2278">
        <v>0</v>
      </c>
      <c r="AC2278">
        <v>0</v>
      </c>
      <c r="AD2278">
        <v>7</v>
      </c>
      <c r="AE2278">
        <v>0</v>
      </c>
      <c r="AF2278">
        <v>0</v>
      </c>
      <c r="AG2278">
        <v>0</v>
      </c>
      <c r="AH2278" t="s">
        <v>152</v>
      </c>
      <c r="AI2278" s="1">
        <v>44649.007581018515</v>
      </c>
      <c r="AJ2278">
        <v>275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7</v>
      </c>
      <c r="AQ2278">
        <v>0</v>
      </c>
      <c r="AR2278">
        <v>0</v>
      </c>
      <c r="AS2278">
        <v>0</v>
      </c>
      <c r="AT2278" t="s">
        <v>86</v>
      </c>
      <c r="AU2278" t="s">
        <v>86</v>
      </c>
      <c r="AV2278" t="s">
        <v>86</v>
      </c>
      <c r="AW2278" t="s">
        <v>86</v>
      </c>
      <c r="AX2278" t="s">
        <v>86</v>
      </c>
      <c r="AY2278" t="s">
        <v>86</v>
      </c>
      <c r="AZ2278" t="s">
        <v>86</v>
      </c>
      <c r="BA2278" t="s">
        <v>86</v>
      </c>
      <c r="BB2278" t="s">
        <v>86</v>
      </c>
      <c r="BC2278" t="s">
        <v>86</v>
      </c>
      <c r="BD2278" t="s">
        <v>86</v>
      </c>
      <c r="BE2278" t="s">
        <v>86</v>
      </c>
    </row>
    <row r="2279" spans="1:57" x14ac:dyDescent="0.45">
      <c r="A2279" t="s">
        <v>4844</v>
      </c>
      <c r="B2279" t="s">
        <v>77</v>
      </c>
      <c r="C2279" t="s">
        <v>4500</v>
      </c>
      <c r="D2279" t="s">
        <v>79</v>
      </c>
      <c r="E2279" s="2" t="str">
        <f t="shared" si="56"/>
        <v>FX220311002</v>
      </c>
      <c r="F2279" t="s">
        <v>80</v>
      </c>
      <c r="G2279" t="s">
        <v>80</v>
      </c>
      <c r="H2279" t="s">
        <v>81</v>
      </c>
      <c r="I2279" t="s">
        <v>4845</v>
      </c>
      <c r="J2279">
        <v>28</v>
      </c>
      <c r="K2279" t="s">
        <v>83</v>
      </c>
      <c r="L2279" t="s">
        <v>84</v>
      </c>
      <c r="M2279" t="s">
        <v>85</v>
      </c>
      <c r="N2279">
        <v>2</v>
      </c>
      <c r="O2279" s="1">
        <v>44648.992638888885</v>
      </c>
      <c r="P2279" s="1">
        <v>44649.006666666668</v>
      </c>
      <c r="Q2279">
        <v>849</v>
      </c>
      <c r="R2279">
        <v>363</v>
      </c>
      <c r="S2279" t="b">
        <v>0</v>
      </c>
      <c r="T2279" t="s">
        <v>86</v>
      </c>
      <c r="U2279" t="b">
        <v>0</v>
      </c>
      <c r="V2279" t="s">
        <v>2740</v>
      </c>
      <c r="W2279" s="1">
        <v>44649.001215277778</v>
      </c>
      <c r="X2279">
        <v>198</v>
      </c>
      <c r="Y2279">
        <v>21</v>
      </c>
      <c r="Z2279">
        <v>0</v>
      </c>
      <c r="AA2279">
        <v>21</v>
      </c>
      <c r="AB2279">
        <v>0</v>
      </c>
      <c r="AC2279">
        <v>0</v>
      </c>
      <c r="AD2279">
        <v>7</v>
      </c>
      <c r="AE2279">
        <v>0</v>
      </c>
      <c r="AF2279">
        <v>0</v>
      </c>
      <c r="AG2279">
        <v>0</v>
      </c>
      <c r="AH2279" t="s">
        <v>551</v>
      </c>
      <c r="AI2279" s="1">
        <v>44649.006666666668</v>
      </c>
      <c r="AJ2279">
        <v>165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7</v>
      </c>
      <c r="AQ2279">
        <v>0</v>
      </c>
      <c r="AR2279">
        <v>0</v>
      </c>
      <c r="AS2279">
        <v>0</v>
      </c>
      <c r="AT2279" t="s">
        <v>86</v>
      </c>
      <c r="AU2279" t="s">
        <v>86</v>
      </c>
      <c r="AV2279" t="s">
        <v>86</v>
      </c>
      <c r="AW2279" t="s">
        <v>86</v>
      </c>
      <c r="AX2279" t="s">
        <v>86</v>
      </c>
      <c r="AY2279" t="s">
        <v>86</v>
      </c>
      <c r="AZ2279" t="s">
        <v>86</v>
      </c>
      <c r="BA2279" t="s">
        <v>86</v>
      </c>
      <c r="BB2279" t="s">
        <v>86</v>
      </c>
      <c r="BC2279" t="s">
        <v>86</v>
      </c>
      <c r="BD2279" t="s">
        <v>86</v>
      </c>
      <c r="BE2279" t="s">
        <v>86</v>
      </c>
    </row>
    <row r="2280" spans="1:57" x14ac:dyDescent="0.45">
      <c r="A2280" t="s">
        <v>4846</v>
      </c>
      <c r="B2280" t="s">
        <v>77</v>
      </c>
      <c r="C2280" t="s">
        <v>4500</v>
      </c>
      <c r="D2280" t="s">
        <v>79</v>
      </c>
      <c r="E2280" s="2" t="str">
        <f t="shared" si="56"/>
        <v>FX220311002</v>
      </c>
      <c r="F2280" t="s">
        <v>80</v>
      </c>
      <c r="G2280" t="s">
        <v>80</v>
      </c>
      <c r="H2280" t="s">
        <v>81</v>
      </c>
      <c r="I2280" t="s">
        <v>4847</v>
      </c>
      <c r="J2280">
        <v>28</v>
      </c>
      <c r="K2280" t="s">
        <v>83</v>
      </c>
      <c r="L2280" t="s">
        <v>84</v>
      </c>
      <c r="M2280" t="s">
        <v>85</v>
      </c>
      <c r="N2280">
        <v>2</v>
      </c>
      <c r="O2280" s="1">
        <v>44648.993252314816</v>
      </c>
      <c r="P2280" s="1">
        <v>44649.008645833332</v>
      </c>
      <c r="Q2280">
        <v>832</v>
      </c>
      <c r="R2280">
        <v>498</v>
      </c>
      <c r="S2280" t="b">
        <v>0</v>
      </c>
      <c r="T2280" t="s">
        <v>86</v>
      </c>
      <c r="U2280" t="b">
        <v>0</v>
      </c>
      <c r="V2280" t="s">
        <v>1963</v>
      </c>
      <c r="W2280" s="1">
        <v>44649.002997685187</v>
      </c>
      <c r="X2280">
        <v>328</v>
      </c>
      <c r="Y2280">
        <v>21</v>
      </c>
      <c r="Z2280">
        <v>0</v>
      </c>
      <c r="AA2280">
        <v>21</v>
      </c>
      <c r="AB2280">
        <v>0</v>
      </c>
      <c r="AC2280">
        <v>10</v>
      </c>
      <c r="AD2280">
        <v>7</v>
      </c>
      <c r="AE2280">
        <v>0</v>
      </c>
      <c r="AF2280">
        <v>0</v>
      </c>
      <c r="AG2280">
        <v>0</v>
      </c>
      <c r="AH2280" t="s">
        <v>551</v>
      </c>
      <c r="AI2280" s="1">
        <v>44649.008645833332</v>
      </c>
      <c r="AJ2280">
        <v>170</v>
      </c>
      <c r="AK2280">
        <v>1</v>
      </c>
      <c r="AL2280">
        <v>0</v>
      </c>
      <c r="AM2280">
        <v>1</v>
      </c>
      <c r="AN2280">
        <v>0</v>
      </c>
      <c r="AO2280">
        <v>1</v>
      </c>
      <c r="AP2280">
        <v>6</v>
      </c>
      <c r="AQ2280">
        <v>0</v>
      </c>
      <c r="AR2280">
        <v>0</v>
      </c>
      <c r="AS2280">
        <v>0</v>
      </c>
      <c r="AT2280" t="s">
        <v>86</v>
      </c>
      <c r="AU2280" t="s">
        <v>86</v>
      </c>
      <c r="AV2280" t="s">
        <v>86</v>
      </c>
      <c r="AW2280" t="s">
        <v>86</v>
      </c>
      <c r="AX2280" t="s">
        <v>86</v>
      </c>
      <c r="AY2280" t="s">
        <v>86</v>
      </c>
      <c r="AZ2280" t="s">
        <v>86</v>
      </c>
      <c r="BA2280" t="s">
        <v>86</v>
      </c>
      <c r="BB2280" t="s">
        <v>86</v>
      </c>
      <c r="BC2280" t="s">
        <v>86</v>
      </c>
      <c r="BD2280" t="s">
        <v>86</v>
      </c>
      <c r="BE2280" t="s">
        <v>86</v>
      </c>
    </row>
    <row r="2281" spans="1:57" x14ac:dyDescent="0.45">
      <c r="A2281" t="s">
        <v>4848</v>
      </c>
      <c r="B2281" t="s">
        <v>77</v>
      </c>
      <c r="C2281" t="s">
        <v>4500</v>
      </c>
      <c r="D2281" t="s">
        <v>79</v>
      </c>
      <c r="E2281" s="2" t="str">
        <f t="shared" si="56"/>
        <v>FX220311002</v>
      </c>
      <c r="F2281" t="s">
        <v>80</v>
      </c>
      <c r="G2281" t="s">
        <v>80</v>
      </c>
      <c r="H2281" t="s">
        <v>81</v>
      </c>
      <c r="I2281" t="s">
        <v>4849</v>
      </c>
      <c r="J2281">
        <v>28</v>
      </c>
      <c r="K2281" t="s">
        <v>83</v>
      </c>
      <c r="L2281" t="s">
        <v>84</v>
      </c>
      <c r="M2281" t="s">
        <v>85</v>
      </c>
      <c r="N2281">
        <v>2</v>
      </c>
      <c r="O2281" s="1">
        <v>44648.993275462963</v>
      </c>
      <c r="P2281" s="1">
        <v>44649.015069444446</v>
      </c>
      <c r="Q2281">
        <v>549</v>
      </c>
      <c r="R2281">
        <v>1334</v>
      </c>
      <c r="S2281" t="b">
        <v>0</v>
      </c>
      <c r="T2281" t="s">
        <v>86</v>
      </c>
      <c r="U2281" t="b">
        <v>0</v>
      </c>
      <c r="V2281" t="s">
        <v>2747</v>
      </c>
      <c r="W2281" s="1">
        <v>44649.011018518519</v>
      </c>
      <c r="X2281">
        <v>1013</v>
      </c>
      <c r="Y2281">
        <v>21</v>
      </c>
      <c r="Z2281">
        <v>0</v>
      </c>
      <c r="AA2281">
        <v>21</v>
      </c>
      <c r="AB2281">
        <v>0</v>
      </c>
      <c r="AC2281">
        <v>2</v>
      </c>
      <c r="AD2281">
        <v>7</v>
      </c>
      <c r="AE2281">
        <v>0</v>
      </c>
      <c r="AF2281">
        <v>0</v>
      </c>
      <c r="AG2281">
        <v>0</v>
      </c>
      <c r="AH2281" t="s">
        <v>152</v>
      </c>
      <c r="AI2281" s="1">
        <v>44649.015069444446</v>
      </c>
      <c r="AJ2281">
        <v>321</v>
      </c>
      <c r="AK2281">
        <v>1</v>
      </c>
      <c r="AL2281">
        <v>0</v>
      </c>
      <c r="AM2281">
        <v>1</v>
      </c>
      <c r="AN2281">
        <v>0</v>
      </c>
      <c r="AO2281">
        <v>1</v>
      </c>
      <c r="AP2281">
        <v>6</v>
      </c>
      <c r="AQ2281">
        <v>0</v>
      </c>
      <c r="AR2281">
        <v>0</v>
      </c>
      <c r="AS2281">
        <v>0</v>
      </c>
      <c r="AT2281" t="s">
        <v>86</v>
      </c>
      <c r="AU2281" t="s">
        <v>86</v>
      </c>
      <c r="AV2281" t="s">
        <v>86</v>
      </c>
      <c r="AW2281" t="s">
        <v>86</v>
      </c>
      <c r="AX2281" t="s">
        <v>86</v>
      </c>
      <c r="AY2281" t="s">
        <v>86</v>
      </c>
      <c r="AZ2281" t="s">
        <v>86</v>
      </c>
      <c r="BA2281" t="s">
        <v>86</v>
      </c>
      <c r="BB2281" t="s">
        <v>86</v>
      </c>
      <c r="BC2281" t="s">
        <v>86</v>
      </c>
      <c r="BD2281" t="s">
        <v>86</v>
      </c>
      <c r="BE2281" t="s">
        <v>86</v>
      </c>
    </row>
    <row r="2282" spans="1:57" x14ac:dyDescent="0.45">
      <c r="A2282" t="s">
        <v>4850</v>
      </c>
      <c r="B2282" t="s">
        <v>77</v>
      </c>
      <c r="C2282" t="s">
        <v>4500</v>
      </c>
      <c r="D2282" t="s">
        <v>79</v>
      </c>
      <c r="E2282" s="2" t="str">
        <f t="shared" si="56"/>
        <v>FX220311002</v>
      </c>
      <c r="F2282" t="s">
        <v>80</v>
      </c>
      <c r="G2282" t="s">
        <v>80</v>
      </c>
      <c r="H2282" t="s">
        <v>81</v>
      </c>
      <c r="I2282" t="s">
        <v>4851</v>
      </c>
      <c r="J2282">
        <v>28</v>
      </c>
      <c r="K2282" t="s">
        <v>83</v>
      </c>
      <c r="L2282" t="s">
        <v>84</v>
      </c>
      <c r="M2282" t="s">
        <v>85</v>
      </c>
      <c r="N2282">
        <v>2</v>
      </c>
      <c r="O2282" s="1">
        <v>44648.993576388886</v>
      </c>
      <c r="P2282" s="1">
        <v>44649.020428240743</v>
      </c>
      <c r="Q2282">
        <v>946</v>
      </c>
      <c r="R2282">
        <v>1374</v>
      </c>
      <c r="S2282" t="b">
        <v>0</v>
      </c>
      <c r="T2282" t="s">
        <v>86</v>
      </c>
      <c r="U2282" t="b">
        <v>0</v>
      </c>
      <c r="V2282" t="s">
        <v>2740</v>
      </c>
      <c r="W2282" s="1">
        <v>44649.01357638889</v>
      </c>
      <c r="X2282">
        <v>1067</v>
      </c>
      <c r="Y2282">
        <v>21</v>
      </c>
      <c r="Z2282">
        <v>0</v>
      </c>
      <c r="AA2282">
        <v>21</v>
      </c>
      <c r="AB2282">
        <v>0</v>
      </c>
      <c r="AC2282">
        <v>11</v>
      </c>
      <c r="AD2282">
        <v>7</v>
      </c>
      <c r="AE2282">
        <v>0</v>
      </c>
      <c r="AF2282">
        <v>0</v>
      </c>
      <c r="AG2282">
        <v>0</v>
      </c>
      <c r="AH2282" t="s">
        <v>152</v>
      </c>
      <c r="AI2282" s="1">
        <v>44649.020428240743</v>
      </c>
      <c r="AJ2282">
        <v>272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7</v>
      </c>
      <c r="AQ2282">
        <v>0</v>
      </c>
      <c r="AR2282">
        <v>0</v>
      </c>
      <c r="AS2282">
        <v>0</v>
      </c>
      <c r="AT2282" t="s">
        <v>86</v>
      </c>
      <c r="AU2282" t="s">
        <v>86</v>
      </c>
      <c r="AV2282" t="s">
        <v>86</v>
      </c>
      <c r="AW2282" t="s">
        <v>86</v>
      </c>
      <c r="AX2282" t="s">
        <v>86</v>
      </c>
      <c r="AY2282" t="s">
        <v>86</v>
      </c>
      <c r="AZ2282" t="s">
        <v>86</v>
      </c>
      <c r="BA2282" t="s">
        <v>86</v>
      </c>
      <c r="BB2282" t="s">
        <v>86</v>
      </c>
      <c r="BC2282" t="s">
        <v>86</v>
      </c>
      <c r="BD2282" t="s">
        <v>86</v>
      </c>
      <c r="BE2282" t="s">
        <v>86</v>
      </c>
    </row>
    <row r="2283" spans="1:57" x14ac:dyDescent="0.45">
      <c r="A2283" t="s">
        <v>4852</v>
      </c>
      <c r="B2283" t="s">
        <v>77</v>
      </c>
      <c r="C2283" t="s">
        <v>4500</v>
      </c>
      <c r="D2283" t="s">
        <v>79</v>
      </c>
      <c r="E2283" s="2" t="str">
        <f t="shared" si="56"/>
        <v>FX220311002</v>
      </c>
      <c r="F2283" t="s">
        <v>80</v>
      </c>
      <c r="G2283" t="s">
        <v>80</v>
      </c>
      <c r="H2283" t="s">
        <v>81</v>
      </c>
      <c r="I2283" t="s">
        <v>4853</v>
      </c>
      <c r="J2283">
        <v>28</v>
      </c>
      <c r="K2283" t="s">
        <v>83</v>
      </c>
      <c r="L2283" t="s">
        <v>84</v>
      </c>
      <c r="M2283" t="s">
        <v>85</v>
      </c>
      <c r="N2283">
        <v>2</v>
      </c>
      <c r="O2283" s="1">
        <v>44648.994155092594</v>
      </c>
      <c r="P2283" s="1">
        <v>44649.011342592596</v>
      </c>
      <c r="Q2283">
        <v>940</v>
      </c>
      <c r="R2283">
        <v>545</v>
      </c>
      <c r="S2283" t="b">
        <v>0</v>
      </c>
      <c r="T2283" t="s">
        <v>86</v>
      </c>
      <c r="U2283" t="b">
        <v>0</v>
      </c>
      <c r="V2283" t="s">
        <v>3493</v>
      </c>
      <c r="W2283" s="1">
        <v>44649.004756944443</v>
      </c>
      <c r="X2283">
        <v>220</v>
      </c>
      <c r="Y2283">
        <v>21</v>
      </c>
      <c r="Z2283">
        <v>0</v>
      </c>
      <c r="AA2283">
        <v>21</v>
      </c>
      <c r="AB2283">
        <v>0</v>
      </c>
      <c r="AC2283">
        <v>0</v>
      </c>
      <c r="AD2283">
        <v>7</v>
      </c>
      <c r="AE2283">
        <v>0</v>
      </c>
      <c r="AF2283">
        <v>0</v>
      </c>
      <c r="AG2283">
        <v>0</v>
      </c>
      <c r="AH2283" t="s">
        <v>152</v>
      </c>
      <c r="AI2283" s="1">
        <v>44649.011342592596</v>
      </c>
      <c r="AJ2283">
        <v>325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7</v>
      </c>
      <c r="AQ2283">
        <v>0</v>
      </c>
      <c r="AR2283">
        <v>0</v>
      </c>
      <c r="AS2283">
        <v>0</v>
      </c>
      <c r="AT2283" t="s">
        <v>86</v>
      </c>
      <c r="AU2283" t="s">
        <v>86</v>
      </c>
      <c r="AV2283" t="s">
        <v>86</v>
      </c>
      <c r="AW2283" t="s">
        <v>86</v>
      </c>
      <c r="AX2283" t="s">
        <v>86</v>
      </c>
      <c r="AY2283" t="s">
        <v>86</v>
      </c>
      <c r="AZ2283" t="s">
        <v>86</v>
      </c>
      <c r="BA2283" t="s">
        <v>86</v>
      </c>
      <c r="BB2283" t="s">
        <v>86</v>
      </c>
      <c r="BC2283" t="s">
        <v>86</v>
      </c>
      <c r="BD2283" t="s">
        <v>86</v>
      </c>
      <c r="BE2283" t="s">
        <v>86</v>
      </c>
    </row>
    <row r="2284" spans="1:57" x14ac:dyDescent="0.45">
      <c r="A2284" t="s">
        <v>4854</v>
      </c>
      <c r="B2284" t="s">
        <v>77</v>
      </c>
      <c r="C2284" t="s">
        <v>4644</v>
      </c>
      <c r="D2284" t="s">
        <v>79</v>
      </c>
      <c r="E2284" s="2" t="str">
        <f>HYPERLINK("capsilon://?command=openfolder&amp;siteaddress=FAM.docvelocity-na8.net&amp;folderid=FX79127FF4-76C9-F478-FBB4-8BCFEB7A9ED9","FX220311582")</f>
        <v>FX220311582</v>
      </c>
      <c r="F2284" t="s">
        <v>80</v>
      </c>
      <c r="G2284" t="s">
        <v>80</v>
      </c>
      <c r="H2284" t="s">
        <v>81</v>
      </c>
      <c r="I2284" t="s">
        <v>4855</v>
      </c>
      <c r="J2284">
        <v>28</v>
      </c>
      <c r="K2284" t="s">
        <v>83</v>
      </c>
      <c r="L2284" t="s">
        <v>84</v>
      </c>
      <c r="M2284" t="s">
        <v>85</v>
      </c>
      <c r="N2284">
        <v>2</v>
      </c>
      <c r="O2284" s="1">
        <v>44648.995150462964</v>
      </c>
      <c r="P2284" s="1">
        <v>44649.008946759262</v>
      </c>
      <c r="Q2284">
        <v>916</v>
      </c>
      <c r="R2284">
        <v>276</v>
      </c>
      <c r="S2284" t="b">
        <v>0</v>
      </c>
      <c r="T2284" t="s">
        <v>86</v>
      </c>
      <c r="U2284" t="b">
        <v>0</v>
      </c>
      <c r="V2284" t="s">
        <v>1963</v>
      </c>
      <c r="W2284" s="1">
        <v>44649.005914351852</v>
      </c>
      <c r="X2284">
        <v>251</v>
      </c>
      <c r="Y2284">
        <v>0</v>
      </c>
      <c r="Z2284">
        <v>0</v>
      </c>
      <c r="AA2284">
        <v>0</v>
      </c>
      <c r="AB2284">
        <v>21</v>
      </c>
      <c r="AC2284">
        <v>0</v>
      </c>
      <c r="AD2284">
        <v>28</v>
      </c>
      <c r="AE2284">
        <v>0</v>
      </c>
      <c r="AF2284">
        <v>0</v>
      </c>
      <c r="AG2284">
        <v>0</v>
      </c>
      <c r="AH2284" t="s">
        <v>551</v>
      </c>
      <c r="AI2284" s="1">
        <v>44649.008946759262</v>
      </c>
      <c r="AJ2284">
        <v>25</v>
      </c>
      <c r="AK2284">
        <v>0</v>
      </c>
      <c r="AL2284">
        <v>0</v>
      </c>
      <c r="AM2284">
        <v>0</v>
      </c>
      <c r="AN2284">
        <v>21</v>
      </c>
      <c r="AO2284">
        <v>0</v>
      </c>
      <c r="AP2284">
        <v>28</v>
      </c>
      <c r="AQ2284">
        <v>0</v>
      </c>
      <c r="AR2284">
        <v>0</v>
      </c>
      <c r="AS2284">
        <v>0</v>
      </c>
      <c r="AT2284" t="s">
        <v>86</v>
      </c>
      <c r="AU2284" t="s">
        <v>86</v>
      </c>
      <c r="AV2284" t="s">
        <v>86</v>
      </c>
      <c r="AW2284" t="s">
        <v>86</v>
      </c>
      <c r="AX2284" t="s">
        <v>86</v>
      </c>
      <c r="AY2284" t="s">
        <v>86</v>
      </c>
      <c r="AZ2284" t="s">
        <v>86</v>
      </c>
      <c r="BA2284" t="s">
        <v>86</v>
      </c>
      <c r="BB2284" t="s">
        <v>86</v>
      </c>
      <c r="BC2284" t="s">
        <v>86</v>
      </c>
      <c r="BD2284" t="s">
        <v>86</v>
      </c>
      <c r="BE2284" t="s">
        <v>86</v>
      </c>
    </row>
    <row r="2285" spans="1:57" x14ac:dyDescent="0.45">
      <c r="A2285" t="s">
        <v>4856</v>
      </c>
      <c r="B2285" t="s">
        <v>77</v>
      </c>
      <c r="C2285" t="s">
        <v>4840</v>
      </c>
      <c r="D2285" t="s">
        <v>79</v>
      </c>
      <c r="E2285" s="2" t="str">
        <f>HYPERLINK("capsilon://?command=openfolder&amp;siteaddress=FAM.docvelocity-na8.net&amp;folderid=FX203D0756-70F6-231D-E183-AE611E636246","FX220312609")</f>
        <v>FX220312609</v>
      </c>
      <c r="F2285" t="s">
        <v>80</v>
      </c>
      <c r="G2285" t="s">
        <v>80</v>
      </c>
      <c r="H2285" t="s">
        <v>81</v>
      </c>
      <c r="I2285" t="s">
        <v>4841</v>
      </c>
      <c r="J2285">
        <v>823</v>
      </c>
      <c r="K2285" t="s">
        <v>83</v>
      </c>
      <c r="L2285" t="s">
        <v>84</v>
      </c>
      <c r="M2285" t="s">
        <v>85</v>
      </c>
      <c r="N2285">
        <v>2</v>
      </c>
      <c r="O2285" s="1">
        <v>44649.011631944442</v>
      </c>
      <c r="P2285" s="1">
        <v>44649.151608796295</v>
      </c>
      <c r="Q2285">
        <v>71</v>
      </c>
      <c r="R2285">
        <v>12023</v>
      </c>
      <c r="S2285" t="b">
        <v>0</v>
      </c>
      <c r="T2285" t="s">
        <v>86</v>
      </c>
      <c r="U2285" t="b">
        <v>1</v>
      </c>
      <c r="V2285" t="s">
        <v>2392</v>
      </c>
      <c r="W2285" s="1">
        <v>44649.12295138889</v>
      </c>
      <c r="X2285">
        <v>9500</v>
      </c>
      <c r="Y2285">
        <v>679</v>
      </c>
      <c r="Z2285">
        <v>0</v>
      </c>
      <c r="AA2285">
        <v>679</v>
      </c>
      <c r="AB2285">
        <v>5</v>
      </c>
      <c r="AC2285">
        <v>228</v>
      </c>
      <c r="AD2285">
        <v>144</v>
      </c>
      <c r="AE2285">
        <v>0</v>
      </c>
      <c r="AF2285">
        <v>0</v>
      </c>
      <c r="AG2285">
        <v>0</v>
      </c>
      <c r="AH2285" t="s">
        <v>448</v>
      </c>
      <c r="AI2285" s="1">
        <v>44649.151608796295</v>
      </c>
      <c r="AJ2285">
        <v>2445</v>
      </c>
      <c r="AK2285">
        <v>14</v>
      </c>
      <c r="AL2285">
        <v>0</v>
      </c>
      <c r="AM2285">
        <v>14</v>
      </c>
      <c r="AN2285">
        <v>0</v>
      </c>
      <c r="AO2285">
        <v>13</v>
      </c>
      <c r="AP2285">
        <v>130</v>
      </c>
      <c r="AQ2285">
        <v>0</v>
      </c>
      <c r="AR2285">
        <v>0</v>
      </c>
      <c r="AS2285">
        <v>0</v>
      </c>
      <c r="AT2285" t="s">
        <v>86</v>
      </c>
      <c r="AU2285" t="s">
        <v>86</v>
      </c>
      <c r="AV2285" t="s">
        <v>86</v>
      </c>
      <c r="AW2285" t="s">
        <v>86</v>
      </c>
      <c r="AX2285" t="s">
        <v>86</v>
      </c>
      <c r="AY2285" t="s">
        <v>86</v>
      </c>
      <c r="AZ2285" t="s">
        <v>86</v>
      </c>
      <c r="BA2285" t="s">
        <v>86</v>
      </c>
      <c r="BB2285" t="s">
        <v>86</v>
      </c>
      <c r="BC2285" t="s">
        <v>86</v>
      </c>
      <c r="BD2285" t="s">
        <v>86</v>
      </c>
      <c r="BE2285" t="s">
        <v>86</v>
      </c>
    </row>
    <row r="2286" spans="1:57" x14ac:dyDescent="0.45">
      <c r="A2286" t="s">
        <v>4857</v>
      </c>
      <c r="B2286" t="s">
        <v>77</v>
      </c>
      <c r="C2286" t="s">
        <v>4858</v>
      </c>
      <c r="D2286" t="s">
        <v>79</v>
      </c>
      <c r="E2286" s="2" t="str">
        <f>HYPERLINK("capsilon://?command=openfolder&amp;siteaddress=FAM.docvelocity-na8.net&amp;folderid=FX03E19C3E-4079-4525-6C46-8EC38ECC32CE","FX220312549")</f>
        <v>FX220312549</v>
      </c>
      <c r="F2286" t="s">
        <v>80</v>
      </c>
      <c r="G2286" t="s">
        <v>80</v>
      </c>
      <c r="H2286" t="s">
        <v>81</v>
      </c>
      <c r="I2286" t="s">
        <v>4859</v>
      </c>
      <c r="J2286">
        <v>220</v>
      </c>
      <c r="K2286" t="s">
        <v>83</v>
      </c>
      <c r="L2286" t="s">
        <v>84</v>
      </c>
      <c r="M2286" t="s">
        <v>85</v>
      </c>
      <c r="N2286">
        <v>1</v>
      </c>
      <c r="O2286" s="1">
        <v>44649.043715277781</v>
      </c>
      <c r="P2286" s="1">
        <v>44649.100613425922</v>
      </c>
      <c r="Q2286">
        <v>2805</v>
      </c>
      <c r="R2286">
        <v>2111</v>
      </c>
      <c r="S2286" t="b">
        <v>0</v>
      </c>
      <c r="T2286" t="s">
        <v>86</v>
      </c>
      <c r="U2286" t="b">
        <v>0</v>
      </c>
      <c r="V2286" t="s">
        <v>1975</v>
      </c>
      <c r="W2286" s="1">
        <v>44649.100613425922</v>
      </c>
      <c r="X2286">
        <v>1473</v>
      </c>
      <c r="Y2286">
        <v>59</v>
      </c>
      <c r="Z2286">
        <v>0</v>
      </c>
      <c r="AA2286">
        <v>59</v>
      </c>
      <c r="AB2286">
        <v>0</v>
      </c>
      <c r="AC2286">
        <v>0</v>
      </c>
      <c r="AD2286">
        <v>161</v>
      </c>
      <c r="AE2286">
        <v>137</v>
      </c>
      <c r="AF2286">
        <v>0</v>
      </c>
      <c r="AG2286">
        <v>6</v>
      </c>
      <c r="AH2286" t="s">
        <v>86</v>
      </c>
      <c r="AI2286" t="s">
        <v>86</v>
      </c>
      <c r="AJ2286" t="s">
        <v>86</v>
      </c>
      <c r="AK2286" t="s">
        <v>86</v>
      </c>
      <c r="AL2286" t="s">
        <v>86</v>
      </c>
      <c r="AM2286" t="s">
        <v>86</v>
      </c>
      <c r="AN2286" t="s">
        <v>86</v>
      </c>
      <c r="AO2286" t="s">
        <v>86</v>
      </c>
      <c r="AP2286" t="s">
        <v>86</v>
      </c>
      <c r="AQ2286" t="s">
        <v>86</v>
      </c>
      <c r="AR2286" t="s">
        <v>86</v>
      </c>
      <c r="AS2286" t="s">
        <v>86</v>
      </c>
      <c r="AT2286" t="s">
        <v>86</v>
      </c>
      <c r="AU2286" t="s">
        <v>86</v>
      </c>
      <c r="AV2286" t="s">
        <v>86</v>
      </c>
      <c r="AW2286" t="s">
        <v>86</v>
      </c>
      <c r="AX2286" t="s">
        <v>86</v>
      </c>
      <c r="AY2286" t="s">
        <v>86</v>
      </c>
      <c r="AZ2286" t="s">
        <v>86</v>
      </c>
      <c r="BA2286" t="s">
        <v>86</v>
      </c>
      <c r="BB2286" t="s">
        <v>86</v>
      </c>
      <c r="BC2286" t="s">
        <v>86</v>
      </c>
      <c r="BD2286" t="s">
        <v>86</v>
      </c>
      <c r="BE2286" t="s">
        <v>86</v>
      </c>
    </row>
    <row r="2287" spans="1:57" x14ac:dyDescent="0.45">
      <c r="A2287" t="s">
        <v>4860</v>
      </c>
      <c r="B2287" t="s">
        <v>77</v>
      </c>
      <c r="C2287" t="s">
        <v>4861</v>
      </c>
      <c r="D2287" t="s">
        <v>79</v>
      </c>
      <c r="E2287" s="2" t="str">
        <f>HYPERLINK("capsilon://?command=openfolder&amp;siteaddress=FAM.docvelocity-na8.net&amp;folderid=FX488B16B2-5B88-28F5-23BE-A3CA44AA6F63","FX220312646")</f>
        <v>FX220312646</v>
      </c>
      <c r="F2287" t="s">
        <v>80</v>
      </c>
      <c r="G2287" t="s">
        <v>80</v>
      </c>
      <c r="H2287" t="s">
        <v>81</v>
      </c>
      <c r="I2287" t="s">
        <v>4862</v>
      </c>
      <c r="J2287">
        <v>142</v>
      </c>
      <c r="K2287" t="s">
        <v>83</v>
      </c>
      <c r="L2287" t="s">
        <v>84</v>
      </c>
      <c r="M2287" t="s">
        <v>85</v>
      </c>
      <c r="N2287">
        <v>1</v>
      </c>
      <c r="O2287" s="1">
        <v>44649.049942129626</v>
      </c>
      <c r="P2287" s="1">
        <v>44649.105682870373</v>
      </c>
      <c r="Q2287">
        <v>2775</v>
      </c>
      <c r="R2287">
        <v>2041</v>
      </c>
      <c r="S2287" t="b">
        <v>0</v>
      </c>
      <c r="T2287" t="s">
        <v>86</v>
      </c>
      <c r="U2287" t="b">
        <v>0</v>
      </c>
      <c r="V2287" t="s">
        <v>2418</v>
      </c>
      <c r="W2287" s="1">
        <v>44649.105682870373</v>
      </c>
      <c r="X2287">
        <v>1637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142</v>
      </c>
      <c r="AE2287">
        <v>130</v>
      </c>
      <c r="AF2287">
        <v>0</v>
      </c>
      <c r="AG2287">
        <v>4</v>
      </c>
      <c r="AH2287" t="s">
        <v>86</v>
      </c>
      <c r="AI2287" t="s">
        <v>86</v>
      </c>
      <c r="AJ2287" t="s">
        <v>86</v>
      </c>
      <c r="AK2287" t="s">
        <v>86</v>
      </c>
      <c r="AL2287" t="s">
        <v>86</v>
      </c>
      <c r="AM2287" t="s">
        <v>86</v>
      </c>
      <c r="AN2287" t="s">
        <v>86</v>
      </c>
      <c r="AO2287" t="s">
        <v>86</v>
      </c>
      <c r="AP2287" t="s">
        <v>86</v>
      </c>
      <c r="AQ2287" t="s">
        <v>86</v>
      </c>
      <c r="AR2287" t="s">
        <v>86</v>
      </c>
      <c r="AS2287" t="s">
        <v>86</v>
      </c>
      <c r="AT2287" t="s">
        <v>86</v>
      </c>
      <c r="AU2287" t="s">
        <v>86</v>
      </c>
      <c r="AV2287" t="s">
        <v>86</v>
      </c>
      <c r="AW2287" t="s">
        <v>86</v>
      </c>
      <c r="AX2287" t="s">
        <v>86</v>
      </c>
      <c r="AY2287" t="s">
        <v>86</v>
      </c>
      <c r="AZ2287" t="s">
        <v>86</v>
      </c>
      <c r="BA2287" t="s">
        <v>86</v>
      </c>
      <c r="BB2287" t="s">
        <v>86</v>
      </c>
      <c r="BC2287" t="s">
        <v>86</v>
      </c>
      <c r="BD2287" t="s">
        <v>86</v>
      </c>
      <c r="BE2287" t="s">
        <v>86</v>
      </c>
    </row>
    <row r="2288" spans="1:57" x14ac:dyDescent="0.45">
      <c r="A2288" t="s">
        <v>4863</v>
      </c>
      <c r="B2288" t="s">
        <v>77</v>
      </c>
      <c r="C2288" t="s">
        <v>4858</v>
      </c>
      <c r="D2288" t="s">
        <v>79</v>
      </c>
      <c r="E2288" s="2" t="str">
        <f>HYPERLINK("capsilon://?command=openfolder&amp;siteaddress=FAM.docvelocity-na8.net&amp;folderid=FX03E19C3E-4079-4525-6C46-8EC38ECC32CE","FX220312549")</f>
        <v>FX220312549</v>
      </c>
      <c r="F2288" t="s">
        <v>80</v>
      </c>
      <c r="G2288" t="s">
        <v>80</v>
      </c>
      <c r="H2288" t="s">
        <v>81</v>
      </c>
      <c r="I2288" t="s">
        <v>4859</v>
      </c>
      <c r="J2288">
        <v>236</v>
      </c>
      <c r="K2288" t="s">
        <v>83</v>
      </c>
      <c r="L2288" t="s">
        <v>84</v>
      </c>
      <c r="M2288" t="s">
        <v>85</v>
      </c>
      <c r="N2288">
        <v>2</v>
      </c>
      <c r="O2288" s="1">
        <v>44649.101689814815</v>
      </c>
      <c r="P2288" s="1">
        <v>44649.142337962963</v>
      </c>
      <c r="Q2288">
        <v>27</v>
      </c>
      <c r="R2288">
        <v>3485</v>
      </c>
      <c r="S2288" t="b">
        <v>0</v>
      </c>
      <c r="T2288" t="s">
        <v>86</v>
      </c>
      <c r="U2288" t="b">
        <v>1</v>
      </c>
      <c r="V2288" t="s">
        <v>1975</v>
      </c>
      <c r="W2288" s="1">
        <v>44649.125613425924</v>
      </c>
      <c r="X2288">
        <v>2060</v>
      </c>
      <c r="Y2288">
        <v>215</v>
      </c>
      <c r="Z2288">
        <v>0</v>
      </c>
      <c r="AA2288">
        <v>215</v>
      </c>
      <c r="AB2288">
        <v>0</v>
      </c>
      <c r="AC2288">
        <v>47</v>
      </c>
      <c r="AD2288">
        <v>21</v>
      </c>
      <c r="AE2288">
        <v>0</v>
      </c>
      <c r="AF2288">
        <v>0</v>
      </c>
      <c r="AG2288">
        <v>0</v>
      </c>
      <c r="AH2288" t="s">
        <v>152</v>
      </c>
      <c r="AI2288" s="1">
        <v>44649.142337962963</v>
      </c>
      <c r="AJ2288">
        <v>1425</v>
      </c>
      <c r="AK2288">
        <v>13</v>
      </c>
      <c r="AL2288">
        <v>0</v>
      </c>
      <c r="AM2288">
        <v>13</v>
      </c>
      <c r="AN2288">
        <v>0</v>
      </c>
      <c r="AO2288">
        <v>13</v>
      </c>
      <c r="AP2288">
        <v>8</v>
      </c>
      <c r="AQ2288">
        <v>0</v>
      </c>
      <c r="AR2288">
        <v>0</v>
      </c>
      <c r="AS2288">
        <v>0</v>
      </c>
      <c r="AT2288" t="s">
        <v>86</v>
      </c>
      <c r="AU2288" t="s">
        <v>86</v>
      </c>
      <c r="AV2288" t="s">
        <v>86</v>
      </c>
      <c r="AW2288" t="s">
        <v>86</v>
      </c>
      <c r="AX2288" t="s">
        <v>86</v>
      </c>
      <c r="AY2288" t="s">
        <v>86</v>
      </c>
      <c r="AZ2288" t="s">
        <v>86</v>
      </c>
      <c r="BA2288" t="s">
        <v>86</v>
      </c>
      <c r="BB2288" t="s">
        <v>86</v>
      </c>
      <c r="BC2288" t="s">
        <v>86</v>
      </c>
      <c r="BD2288" t="s">
        <v>86</v>
      </c>
      <c r="BE2288" t="s">
        <v>86</v>
      </c>
    </row>
    <row r="2289" spans="1:57" x14ac:dyDescent="0.45">
      <c r="A2289" t="s">
        <v>4864</v>
      </c>
      <c r="B2289" t="s">
        <v>77</v>
      </c>
      <c r="C2289" t="s">
        <v>4861</v>
      </c>
      <c r="D2289" t="s">
        <v>79</v>
      </c>
      <c r="E2289" s="2" t="str">
        <f>HYPERLINK("capsilon://?command=openfolder&amp;siteaddress=FAM.docvelocity-na8.net&amp;folderid=FX488B16B2-5B88-28F5-23BE-A3CA44AA6F63","FX220312646")</f>
        <v>FX220312646</v>
      </c>
      <c r="F2289" t="s">
        <v>80</v>
      </c>
      <c r="G2289" t="s">
        <v>80</v>
      </c>
      <c r="H2289" t="s">
        <v>81</v>
      </c>
      <c r="I2289" t="s">
        <v>4862</v>
      </c>
      <c r="J2289">
        <v>194</v>
      </c>
      <c r="K2289" t="s">
        <v>83</v>
      </c>
      <c r="L2289" t="s">
        <v>84</v>
      </c>
      <c r="M2289" t="s">
        <v>85</v>
      </c>
      <c r="N2289">
        <v>2</v>
      </c>
      <c r="O2289" s="1">
        <v>44649.106574074074</v>
      </c>
      <c r="P2289" s="1">
        <v>44649.149212962962</v>
      </c>
      <c r="Q2289">
        <v>690</v>
      </c>
      <c r="R2289">
        <v>2994</v>
      </c>
      <c r="S2289" t="b">
        <v>0</v>
      </c>
      <c r="T2289" t="s">
        <v>86</v>
      </c>
      <c r="U2289" t="b">
        <v>1</v>
      </c>
      <c r="V2289" t="s">
        <v>2740</v>
      </c>
      <c r="W2289" s="1">
        <v>44649.127291666664</v>
      </c>
      <c r="X2289">
        <v>1538</v>
      </c>
      <c r="Y2289">
        <v>167</v>
      </c>
      <c r="Z2289">
        <v>0</v>
      </c>
      <c r="AA2289">
        <v>167</v>
      </c>
      <c r="AB2289">
        <v>0</v>
      </c>
      <c r="AC2289">
        <v>41</v>
      </c>
      <c r="AD2289">
        <v>27</v>
      </c>
      <c r="AE2289">
        <v>0</v>
      </c>
      <c r="AF2289">
        <v>0</v>
      </c>
      <c r="AG2289">
        <v>0</v>
      </c>
      <c r="AH2289" t="s">
        <v>118</v>
      </c>
      <c r="AI2289" s="1">
        <v>44649.149212962962</v>
      </c>
      <c r="AJ2289">
        <v>1456</v>
      </c>
      <c r="AK2289">
        <v>4</v>
      </c>
      <c r="AL2289">
        <v>0</v>
      </c>
      <c r="AM2289">
        <v>4</v>
      </c>
      <c r="AN2289">
        <v>0</v>
      </c>
      <c r="AO2289">
        <v>6</v>
      </c>
      <c r="AP2289">
        <v>23</v>
      </c>
      <c r="AQ2289">
        <v>0</v>
      </c>
      <c r="AR2289">
        <v>0</v>
      </c>
      <c r="AS2289">
        <v>0</v>
      </c>
      <c r="AT2289" t="s">
        <v>86</v>
      </c>
      <c r="AU2289" t="s">
        <v>86</v>
      </c>
      <c r="AV2289" t="s">
        <v>86</v>
      </c>
      <c r="AW2289" t="s">
        <v>86</v>
      </c>
      <c r="AX2289" t="s">
        <v>86</v>
      </c>
      <c r="AY2289" t="s">
        <v>86</v>
      </c>
      <c r="AZ2289" t="s">
        <v>86</v>
      </c>
      <c r="BA2289" t="s">
        <v>86</v>
      </c>
      <c r="BB2289" t="s">
        <v>86</v>
      </c>
      <c r="BC2289" t="s">
        <v>86</v>
      </c>
      <c r="BD2289" t="s">
        <v>86</v>
      </c>
      <c r="BE2289" t="s">
        <v>86</v>
      </c>
    </row>
    <row r="2290" spans="1:57" x14ac:dyDescent="0.45">
      <c r="A2290" t="s">
        <v>4865</v>
      </c>
      <c r="B2290" t="s">
        <v>77</v>
      </c>
      <c r="C2290" t="s">
        <v>4866</v>
      </c>
      <c r="D2290" t="s">
        <v>79</v>
      </c>
      <c r="E2290" s="2" t="str">
        <f>HYPERLINK("capsilon://?command=openfolder&amp;siteaddress=FAM.docvelocity-na8.net&amp;folderid=FX5AEAB288-C26F-39A9-2F6B-6978FC1BA2A1","FX2203884")</f>
        <v>FX2203884</v>
      </c>
      <c r="F2290" t="s">
        <v>80</v>
      </c>
      <c r="G2290" t="s">
        <v>80</v>
      </c>
      <c r="H2290" t="s">
        <v>81</v>
      </c>
      <c r="I2290" t="s">
        <v>4867</v>
      </c>
      <c r="J2290">
        <v>0</v>
      </c>
      <c r="K2290" t="s">
        <v>83</v>
      </c>
      <c r="L2290" t="s">
        <v>84</v>
      </c>
      <c r="M2290" t="s">
        <v>85</v>
      </c>
      <c r="N2290">
        <v>2</v>
      </c>
      <c r="O2290" s="1">
        <v>44622.758831018517</v>
      </c>
      <c r="P2290" s="1">
        <v>44623.320567129631</v>
      </c>
      <c r="Q2290">
        <v>47722</v>
      </c>
      <c r="R2290">
        <v>812</v>
      </c>
      <c r="S2290" t="b">
        <v>0</v>
      </c>
      <c r="T2290" t="s">
        <v>86</v>
      </c>
      <c r="U2290" t="b">
        <v>0</v>
      </c>
      <c r="V2290" t="s">
        <v>202</v>
      </c>
      <c r="W2290" s="1">
        <v>44622.771018518521</v>
      </c>
      <c r="X2290">
        <v>603</v>
      </c>
      <c r="Y2290">
        <v>66</v>
      </c>
      <c r="Z2290">
        <v>0</v>
      </c>
      <c r="AA2290">
        <v>66</v>
      </c>
      <c r="AB2290">
        <v>0</v>
      </c>
      <c r="AC2290">
        <v>44</v>
      </c>
      <c r="AD2290">
        <v>-66</v>
      </c>
      <c r="AE2290">
        <v>0</v>
      </c>
      <c r="AF2290">
        <v>0</v>
      </c>
      <c r="AG2290">
        <v>0</v>
      </c>
      <c r="AH2290" t="s">
        <v>257</v>
      </c>
      <c r="AI2290" s="1">
        <v>44623.320567129631</v>
      </c>
      <c r="AJ2290">
        <v>209</v>
      </c>
      <c r="AK2290">
        <v>1</v>
      </c>
      <c r="AL2290">
        <v>0</v>
      </c>
      <c r="AM2290">
        <v>1</v>
      </c>
      <c r="AN2290">
        <v>0</v>
      </c>
      <c r="AO2290">
        <v>0</v>
      </c>
      <c r="AP2290">
        <v>-67</v>
      </c>
      <c r="AQ2290">
        <v>0</v>
      </c>
      <c r="AR2290">
        <v>0</v>
      </c>
      <c r="AS2290">
        <v>0</v>
      </c>
      <c r="AT2290" t="s">
        <v>86</v>
      </c>
      <c r="AU2290" t="s">
        <v>86</v>
      </c>
      <c r="AV2290" t="s">
        <v>86</v>
      </c>
      <c r="AW2290" t="s">
        <v>86</v>
      </c>
      <c r="AX2290" t="s">
        <v>86</v>
      </c>
      <c r="AY2290" t="s">
        <v>86</v>
      </c>
      <c r="AZ2290" t="s">
        <v>86</v>
      </c>
      <c r="BA2290" t="s">
        <v>86</v>
      </c>
      <c r="BB2290" t="s">
        <v>86</v>
      </c>
      <c r="BC2290" t="s">
        <v>86</v>
      </c>
      <c r="BD2290" t="s">
        <v>86</v>
      </c>
      <c r="BE2290" t="s">
        <v>86</v>
      </c>
    </row>
    <row r="2291" spans="1:57" x14ac:dyDescent="0.45">
      <c r="A2291" t="s">
        <v>4868</v>
      </c>
      <c r="B2291" t="s">
        <v>77</v>
      </c>
      <c r="C2291" t="s">
        <v>4869</v>
      </c>
      <c r="D2291" t="s">
        <v>79</v>
      </c>
      <c r="E2291" s="2" t="str">
        <f>HYPERLINK("capsilon://?command=openfolder&amp;siteaddress=FAM.docvelocity-na8.net&amp;folderid=FX3713A716-33D8-A7B2-A98C-219AE2A2E3DA","FX220312643")</f>
        <v>FX220312643</v>
      </c>
      <c r="F2291" t="s">
        <v>80</v>
      </c>
      <c r="G2291" t="s">
        <v>80</v>
      </c>
      <c r="H2291" t="s">
        <v>81</v>
      </c>
      <c r="I2291" t="s">
        <v>4870</v>
      </c>
      <c r="J2291">
        <v>85</v>
      </c>
      <c r="K2291" t="s">
        <v>83</v>
      </c>
      <c r="L2291" t="s">
        <v>84</v>
      </c>
      <c r="M2291" t="s">
        <v>85</v>
      </c>
      <c r="N2291">
        <v>1</v>
      </c>
      <c r="O2291" s="1">
        <v>44649.423750000002</v>
      </c>
      <c r="P2291" s="1">
        <v>44649.444791666669</v>
      </c>
      <c r="Q2291">
        <v>998</v>
      </c>
      <c r="R2291">
        <v>820</v>
      </c>
      <c r="S2291" t="b">
        <v>0</v>
      </c>
      <c r="T2291" t="s">
        <v>86</v>
      </c>
      <c r="U2291" t="b">
        <v>0</v>
      </c>
      <c r="V2291" t="s">
        <v>2733</v>
      </c>
      <c r="W2291" s="1">
        <v>44649.444791666669</v>
      </c>
      <c r="X2291">
        <v>774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85</v>
      </c>
      <c r="AE2291">
        <v>73</v>
      </c>
      <c r="AF2291">
        <v>0</v>
      </c>
      <c r="AG2291">
        <v>3</v>
      </c>
      <c r="AH2291" t="s">
        <v>86</v>
      </c>
      <c r="AI2291" t="s">
        <v>86</v>
      </c>
      <c r="AJ2291" t="s">
        <v>86</v>
      </c>
      <c r="AK2291" t="s">
        <v>86</v>
      </c>
      <c r="AL2291" t="s">
        <v>86</v>
      </c>
      <c r="AM2291" t="s">
        <v>86</v>
      </c>
      <c r="AN2291" t="s">
        <v>86</v>
      </c>
      <c r="AO2291" t="s">
        <v>86</v>
      </c>
      <c r="AP2291" t="s">
        <v>86</v>
      </c>
      <c r="AQ2291" t="s">
        <v>86</v>
      </c>
      <c r="AR2291" t="s">
        <v>86</v>
      </c>
      <c r="AS2291" t="s">
        <v>86</v>
      </c>
      <c r="AT2291" t="s">
        <v>86</v>
      </c>
      <c r="AU2291" t="s">
        <v>86</v>
      </c>
      <c r="AV2291" t="s">
        <v>86</v>
      </c>
      <c r="AW2291" t="s">
        <v>86</v>
      </c>
      <c r="AX2291" t="s">
        <v>86</v>
      </c>
      <c r="AY2291" t="s">
        <v>86</v>
      </c>
      <c r="AZ2291" t="s">
        <v>86</v>
      </c>
      <c r="BA2291" t="s">
        <v>86</v>
      </c>
      <c r="BB2291" t="s">
        <v>86</v>
      </c>
      <c r="BC2291" t="s">
        <v>86</v>
      </c>
      <c r="BD2291" t="s">
        <v>86</v>
      </c>
      <c r="BE2291" t="s">
        <v>86</v>
      </c>
    </row>
    <row r="2292" spans="1:57" x14ac:dyDescent="0.45">
      <c r="A2292" t="s">
        <v>4871</v>
      </c>
      <c r="B2292" t="s">
        <v>77</v>
      </c>
      <c r="C2292" t="s">
        <v>4872</v>
      </c>
      <c r="D2292" t="s">
        <v>79</v>
      </c>
      <c r="E2292" s="2" t="str">
        <f>HYPERLINK("capsilon://?command=openfolder&amp;siteaddress=FAM.docvelocity-na8.net&amp;folderid=FX0ACF49E4-17EF-B5EC-41F9-E9C635A3AEF8","FX220311597")</f>
        <v>FX220311597</v>
      </c>
      <c r="F2292" t="s">
        <v>80</v>
      </c>
      <c r="G2292" t="s">
        <v>80</v>
      </c>
      <c r="H2292" t="s">
        <v>81</v>
      </c>
      <c r="I2292" t="s">
        <v>4873</v>
      </c>
      <c r="J2292">
        <v>28</v>
      </c>
      <c r="K2292" t="s">
        <v>83</v>
      </c>
      <c r="L2292" t="s">
        <v>84</v>
      </c>
      <c r="M2292" t="s">
        <v>85</v>
      </c>
      <c r="N2292">
        <v>2</v>
      </c>
      <c r="O2292" s="1">
        <v>44649.431076388886</v>
      </c>
      <c r="P2292" s="1">
        <v>44649.448333333334</v>
      </c>
      <c r="Q2292">
        <v>1138</v>
      </c>
      <c r="R2292">
        <v>353</v>
      </c>
      <c r="S2292" t="b">
        <v>0</v>
      </c>
      <c r="T2292" t="s">
        <v>86</v>
      </c>
      <c r="U2292" t="b">
        <v>0</v>
      </c>
      <c r="V2292" t="s">
        <v>2993</v>
      </c>
      <c r="W2292" s="1">
        <v>44649.438055555554</v>
      </c>
      <c r="X2292">
        <v>170</v>
      </c>
      <c r="Y2292">
        <v>21</v>
      </c>
      <c r="Z2292">
        <v>0</v>
      </c>
      <c r="AA2292">
        <v>21</v>
      </c>
      <c r="AB2292">
        <v>0</v>
      </c>
      <c r="AC2292">
        <v>1</v>
      </c>
      <c r="AD2292">
        <v>7</v>
      </c>
      <c r="AE2292">
        <v>0</v>
      </c>
      <c r="AF2292">
        <v>0</v>
      </c>
      <c r="AG2292">
        <v>0</v>
      </c>
      <c r="AH2292" t="s">
        <v>257</v>
      </c>
      <c r="AI2292" s="1">
        <v>44649.448333333334</v>
      </c>
      <c r="AJ2292">
        <v>183</v>
      </c>
      <c r="AK2292">
        <v>1</v>
      </c>
      <c r="AL2292">
        <v>0</v>
      </c>
      <c r="AM2292">
        <v>1</v>
      </c>
      <c r="AN2292">
        <v>0</v>
      </c>
      <c r="AO2292">
        <v>0</v>
      </c>
      <c r="AP2292">
        <v>6</v>
      </c>
      <c r="AQ2292">
        <v>0</v>
      </c>
      <c r="AR2292">
        <v>0</v>
      </c>
      <c r="AS2292">
        <v>0</v>
      </c>
      <c r="AT2292" t="s">
        <v>86</v>
      </c>
      <c r="AU2292" t="s">
        <v>86</v>
      </c>
      <c r="AV2292" t="s">
        <v>86</v>
      </c>
      <c r="AW2292" t="s">
        <v>86</v>
      </c>
      <c r="AX2292" t="s">
        <v>86</v>
      </c>
      <c r="AY2292" t="s">
        <v>86</v>
      </c>
      <c r="AZ2292" t="s">
        <v>86</v>
      </c>
      <c r="BA2292" t="s">
        <v>86</v>
      </c>
      <c r="BB2292" t="s">
        <v>86</v>
      </c>
      <c r="BC2292" t="s">
        <v>86</v>
      </c>
      <c r="BD2292" t="s">
        <v>86</v>
      </c>
      <c r="BE2292" t="s">
        <v>86</v>
      </c>
    </row>
    <row r="2293" spans="1:57" x14ac:dyDescent="0.45">
      <c r="A2293" t="s">
        <v>4874</v>
      </c>
      <c r="B2293" t="s">
        <v>77</v>
      </c>
      <c r="C2293" t="s">
        <v>4872</v>
      </c>
      <c r="D2293" t="s">
        <v>79</v>
      </c>
      <c r="E2293" s="2" t="str">
        <f>HYPERLINK("capsilon://?command=openfolder&amp;siteaddress=FAM.docvelocity-na8.net&amp;folderid=FX0ACF49E4-17EF-B5EC-41F9-E9C635A3AEF8","FX220311597")</f>
        <v>FX220311597</v>
      </c>
      <c r="F2293" t="s">
        <v>80</v>
      </c>
      <c r="G2293" t="s">
        <v>80</v>
      </c>
      <c r="H2293" t="s">
        <v>81</v>
      </c>
      <c r="I2293" t="s">
        <v>4875</v>
      </c>
      <c r="J2293">
        <v>28</v>
      </c>
      <c r="K2293" t="s">
        <v>83</v>
      </c>
      <c r="L2293" t="s">
        <v>84</v>
      </c>
      <c r="M2293" t="s">
        <v>85</v>
      </c>
      <c r="N2293">
        <v>2</v>
      </c>
      <c r="O2293" s="1">
        <v>44649.431469907409</v>
      </c>
      <c r="P2293" s="1">
        <v>44649.449895833335</v>
      </c>
      <c r="Q2293">
        <v>1310</v>
      </c>
      <c r="R2293">
        <v>282</v>
      </c>
      <c r="S2293" t="b">
        <v>0</v>
      </c>
      <c r="T2293" t="s">
        <v>86</v>
      </c>
      <c r="U2293" t="b">
        <v>0</v>
      </c>
      <c r="V2293" t="s">
        <v>2993</v>
      </c>
      <c r="W2293" s="1">
        <v>44649.439780092594</v>
      </c>
      <c r="X2293">
        <v>148</v>
      </c>
      <c r="Y2293">
        <v>21</v>
      </c>
      <c r="Z2293">
        <v>0</v>
      </c>
      <c r="AA2293">
        <v>21</v>
      </c>
      <c r="AB2293">
        <v>0</v>
      </c>
      <c r="AC2293">
        <v>1</v>
      </c>
      <c r="AD2293">
        <v>7</v>
      </c>
      <c r="AE2293">
        <v>0</v>
      </c>
      <c r="AF2293">
        <v>0</v>
      </c>
      <c r="AG2293">
        <v>0</v>
      </c>
      <c r="AH2293" t="s">
        <v>257</v>
      </c>
      <c r="AI2293" s="1">
        <v>44649.449895833335</v>
      </c>
      <c r="AJ2293">
        <v>134</v>
      </c>
      <c r="AK2293">
        <v>1</v>
      </c>
      <c r="AL2293">
        <v>0</v>
      </c>
      <c r="AM2293">
        <v>1</v>
      </c>
      <c r="AN2293">
        <v>0</v>
      </c>
      <c r="AO2293">
        <v>0</v>
      </c>
      <c r="AP2293">
        <v>6</v>
      </c>
      <c r="AQ2293">
        <v>0</v>
      </c>
      <c r="AR2293">
        <v>0</v>
      </c>
      <c r="AS2293">
        <v>0</v>
      </c>
      <c r="AT2293" t="s">
        <v>86</v>
      </c>
      <c r="AU2293" t="s">
        <v>86</v>
      </c>
      <c r="AV2293" t="s">
        <v>86</v>
      </c>
      <c r="AW2293" t="s">
        <v>86</v>
      </c>
      <c r="AX2293" t="s">
        <v>86</v>
      </c>
      <c r="AY2293" t="s">
        <v>86</v>
      </c>
      <c r="AZ2293" t="s">
        <v>86</v>
      </c>
      <c r="BA2293" t="s">
        <v>86</v>
      </c>
      <c r="BB2293" t="s">
        <v>86</v>
      </c>
      <c r="BC2293" t="s">
        <v>86</v>
      </c>
      <c r="BD2293" t="s">
        <v>86</v>
      </c>
      <c r="BE2293" t="s">
        <v>86</v>
      </c>
    </row>
    <row r="2294" spans="1:57" x14ac:dyDescent="0.45">
      <c r="A2294" t="s">
        <v>4876</v>
      </c>
      <c r="B2294" t="s">
        <v>77</v>
      </c>
      <c r="C2294" t="s">
        <v>4872</v>
      </c>
      <c r="D2294" t="s">
        <v>79</v>
      </c>
      <c r="E2294" s="2" t="str">
        <f>HYPERLINK("capsilon://?command=openfolder&amp;siteaddress=FAM.docvelocity-na8.net&amp;folderid=FX0ACF49E4-17EF-B5EC-41F9-E9C635A3AEF8","FX220311597")</f>
        <v>FX220311597</v>
      </c>
      <c r="F2294" t="s">
        <v>80</v>
      </c>
      <c r="G2294" t="s">
        <v>80</v>
      </c>
      <c r="H2294" t="s">
        <v>81</v>
      </c>
      <c r="I2294" t="s">
        <v>4877</v>
      </c>
      <c r="J2294">
        <v>28</v>
      </c>
      <c r="K2294" t="s">
        <v>83</v>
      </c>
      <c r="L2294" t="s">
        <v>84</v>
      </c>
      <c r="M2294" t="s">
        <v>85</v>
      </c>
      <c r="N2294">
        <v>2</v>
      </c>
      <c r="O2294" s="1">
        <v>44649.431759259256</v>
      </c>
      <c r="P2294" s="1">
        <v>44649.451944444445</v>
      </c>
      <c r="Q2294">
        <v>1413</v>
      </c>
      <c r="R2294">
        <v>331</v>
      </c>
      <c r="S2294" t="b">
        <v>0</v>
      </c>
      <c r="T2294" t="s">
        <v>86</v>
      </c>
      <c r="U2294" t="b">
        <v>0</v>
      </c>
      <c r="V2294" t="s">
        <v>2993</v>
      </c>
      <c r="W2294" s="1">
        <v>44649.44158564815</v>
      </c>
      <c r="X2294">
        <v>155</v>
      </c>
      <c r="Y2294">
        <v>21</v>
      </c>
      <c r="Z2294">
        <v>0</v>
      </c>
      <c r="AA2294">
        <v>21</v>
      </c>
      <c r="AB2294">
        <v>0</v>
      </c>
      <c r="AC2294">
        <v>0</v>
      </c>
      <c r="AD2294">
        <v>7</v>
      </c>
      <c r="AE2294">
        <v>0</v>
      </c>
      <c r="AF2294">
        <v>0</v>
      </c>
      <c r="AG2294">
        <v>0</v>
      </c>
      <c r="AH2294" t="s">
        <v>257</v>
      </c>
      <c r="AI2294" s="1">
        <v>44649.451944444445</v>
      </c>
      <c r="AJ2294">
        <v>176</v>
      </c>
      <c r="AK2294">
        <v>1</v>
      </c>
      <c r="AL2294">
        <v>0</v>
      </c>
      <c r="AM2294">
        <v>1</v>
      </c>
      <c r="AN2294">
        <v>0</v>
      </c>
      <c r="AO2294">
        <v>0</v>
      </c>
      <c r="AP2294">
        <v>6</v>
      </c>
      <c r="AQ2294">
        <v>0</v>
      </c>
      <c r="AR2294">
        <v>0</v>
      </c>
      <c r="AS2294">
        <v>0</v>
      </c>
      <c r="AT2294" t="s">
        <v>86</v>
      </c>
      <c r="AU2294" t="s">
        <v>86</v>
      </c>
      <c r="AV2294" t="s">
        <v>86</v>
      </c>
      <c r="AW2294" t="s">
        <v>86</v>
      </c>
      <c r="AX2294" t="s">
        <v>86</v>
      </c>
      <c r="AY2294" t="s">
        <v>86</v>
      </c>
      <c r="AZ2294" t="s">
        <v>86</v>
      </c>
      <c r="BA2294" t="s">
        <v>86</v>
      </c>
      <c r="BB2294" t="s">
        <v>86</v>
      </c>
      <c r="BC2294" t="s">
        <v>86</v>
      </c>
      <c r="BD2294" t="s">
        <v>86</v>
      </c>
      <c r="BE2294" t="s">
        <v>86</v>
      </c>
    </row>
    <row r="2295" spans="1:57" x14ac:dyDescent="0.45">
      <c r="A2295" t="s">
        <v>4878</v>
      </c>
      <c r="B2295" t="s">
        <v>77</v>
      </c>
      <c r="C2295" t="s">
        <v>4872</v>
      </c>
      <c r="D2295" t="s">
        <v>79</v>
      </c>
      <c r="E2295" s="2" t="str">
        <f>HYPERLINK("capsilon://?command=openfolder&amp;siteaddress=FAM.docvelocity-na8.net&amp;folderid=FX0ACF49E4-17EF-B5EC-41F9-E9C635A3AEF8","FX220311597")</f>
        <v>FX220311597</v>
      </c>
      <c r="F2295" t="s">
        <v>80</v>
      </c>
      <c r="G2295" t="s">
        <v>80</v>
      </c>
      <c r="H2295" t="s">
        <v>81</v>
      </c>
      <c r="I2295" t="s">
        <v>4879</v>
      </c>
      <c r="J2295">
        <v>28</v>
      </c>
      <c r="K2295" t="s">
        <v>83</v>
      </c>
      <c r="L2295" t="s">
        <v>84</v>
      </c>
      <c r="M2295" t="s">
        <v>85</v>
      </c>
      <c r="N2295">
        <v>2</v>
      </c>
      <c r="O2295" s="1">
        <v>44649.432337962964</v>
      </c>
      <c r="P2295" s="1">
        <v>44649.454548611109</v>
      </c>
      <c r="Q2295">
        <v>1543</v>
      </c>
      <c r="R2295">
        <v>376</v>
      </c>
      <c r="S2295" t="b">
        <v>0</v>
      </c>
      <c r="T2295" t="s">
        <v>86</v>
      </c>
      <c r="U2295" t="b">
        <v>0</v>
      </c>
      <c r="V2295" t="s">
        <v>2993</v>
      </c>
      <c r="W2295" s="1">
        <v>44649.443344907406</v>
      </c>
      <c r="X2295">
        <v>151</v>
      </c>
      <c r="Y2295">
        <v>21</v>
      </c>
      <c r="Z2295">
        <v>0</v>
      </c>
      <c r="AA2295">
        <v>21</v>
      </c>
      <c r="AB2295">
        <v>0</v>
      </c>
      <c r="AC2295">
        <v>2</v>
      </c>
      <c r="AD2295">
        <v>7</v>
      </c>
      <c r="AE2295">
        <v>0</v>
      </c>
      <c r="AF2295">
        <v>0</v>
      </c>
      <c r="AG2295">
        <v>0</v>
      </c>
      <c r="AH2295" t="s">
        <v>257</v>
      </c>
      <c r="AI2295" s="1">
        <v>44649.454548611109</v>
      </c>
      <c r="AJ2295">
        <v>225</v>
      </c>
      <c r="AK2295">
        <v>1</v>
      </c>
      <c r="AL2295">
        <v>0</v>
      </c>
      <c r="AM2295">
        <v>1</v>
      </c>
      <c r="AN2295">
        <v>0</v>
      </c>
      <c r="AO2295">
        <v>0</v>
      </c>
      <c r="AP2295">
        <v>6</v>
      </c>
      <c r="AQ2295">
        <v>0</v>
      </c>
      <c r="AR2295">
        <v>0</v>
      </c>
      <c r="AS2295">
        <v>0</v>
      </c>
      <c r="AT2295" t="s">
        <v>86</v>
      </c>
      <c r="AU2295" t="s">
        <v>86</v>
      </c>
      <c r="AV2295" t="s">
        <v>86</v>
      </c>
      <c r="AW2295" t="s">
        <v>86</v>
      </c>
      <c r="AX2295" t="s">
        <v>86</v>
      </c>
      <c r="AY2295" t="s">
        <v>86</v>
      </c>
      <c r="AZ2295" t="s">
        <v>86</v>
      </c>
      <c r="BA2295" t="s">
        <v>86</v>
      </c>
      <c r="BB2295" t="s">
        <v>86</v>
      </c>
      <c r="BC2295" t="s">
        <v>86</v>
      </c>
      <c r="BD2295" t="s">
        <v>86</v>
      </c>
      <c r="BE2295" t="s">
        <v>86</v>
      </c>
    </row>
    <row r="2296" spans="1:57" x14ac:dyDescent="0.45">
      <c r="A2296" t="s">
        <v>4880</v>
      </c>
      <c r="B2296" t="s">
        <v>77</v>
      </c>
      <c r="C2296" t="s">
        <v>4102</v>
      </c>
      <c r="D2296" t="s">
        <v>79</v>
      </c>
      <c r="E2296" s="2" t="str">
        <f>HYPERLINK("capsilon://?command=openfolder&amp;siteaddress=FAM.docvelocity-na8.net&amp;folderid=FXCD18A67B-8D65-52EA-4705-CB4B3C7BEBA0","FX22039799")</f>
        <v>FX22039799</v>
      </c>
      <c r="F2296" t="s">
        <v>80</v>
      </c>
      <c r="G2296" t="s">
        <v>80</v>
      </c>
      <c r="H2296" t="s">
        <v>81</v>
      </c>
      <c r="I2296" t="s">
        <v>4881</v>
      </c>
      <c r="J2296">
        <v>32</v>
      </c>
      <c r="K2296" t="s">
        <v>83</v>
      </c>
      <c r="L2296" t="s">
        <v>84</v>
      </c>
      <c r="M2296" t="s">
        <v>85</v>
      </c>
      <c r="N2296">
        <v>2</v>
      </c>
      <c r="O2296" s="1">
        <v>44649.438819444447</v>
      </c>
      <c r="P2296" s="1">
        <v>44649.454942129632</v>
      </c>
      <c r="Q2296">
        <v>1193</v>
      </c>
      <c r="R2296">
        <v>200</v>
      </c>
      <c r="S2296" t="b">
        <v>0</v>
      </c>
      <c r="T2296" t="s">
        <v>86</v>
      </c>
      <c r="U2296" t="b">
        <v>0</v>
      </c>
      <c r="V2296" t="s">
        <v>2993</v>
      </c>
      <c r="W2296" s="1">
        <v>44649.449571759258</v>
      </c>
      <c r="X2296">
        <v>85</v>
      </c>
      <c r="Y2296">
        <v>0</v>
      </c>
      <c r="Z2296">
        <v>0</v>
      </c>
      <c r="AA2296">
        <v>0</v>
      </c>
      <c r="AB2296">
        <v>27</v>
      </c>
      <c r="AC2296">
        <v>0</v>
      </c>
      <c r="AD2296">
        <v>32</v>
      </c>
      <c r="AE2296">
        <v>0</v>
      </c>
      <c r="AF2296">
        <v>0</v>
      </c>
      <c r="AG2296">
        <v>0</v>
      </c>
      <c r="AH2296" t="s">
        <v>257</v>
      </c>
      <c r="AI2296" s="1">
        <v>44649.454942129632</v>
      </c>
      <c r="AJ2296">
        <v>33</v>
      </c>
      <c r="AK2296">
        <v>0</v>
      </c>
      <c r="AL2296">
        <v>0</v>
      </c>
      <c r="AM2296">
        <v>0</v>
      </c>
      <c r="AN2296">
        <v>27</v>
      </c>
      <c r="AO2296">
        <v>0</v>
      </c>
      <c r="AP2296">
        <v>32</v>
      </c>
      <c r="AQ2296">
        <v>0</v>
      </c>
      <c r="AR2296">
        <v>0</v>
      </c>
      <c r="AS2296">
        <v>0</v>
      </c>
      <c r="AT2296" t="s">
        <v>86</v>
      </c>
      <c r="AU2296" t="s">
        <v>86</v>
      </c>
      <c r="AV2296" t="s">
        <v>86</v>
      </c>
      <c r="AW2296" t="s">
        <v>86</v>
      </c>
      <c r="AX2296" t="s">
        <v>86</v>
      </c>
      <c r="AY2296" t="s">
        <v>86</v>
      </c>
      <c r="AZ2296" t="s">
        <v>86</v>
      </c>
      <c r="BA2296" t="s">
        <v>86</v>
      </c>
      <c r="BB2296" t="s">
        <v>86</v>
      </c>
      <c r="BC2296" t="s">
        <v>86</v>
      </c>
      <c r="BD2296" t="s">
        <v>86</v>
      </c>
      <c r="BE2296" t="s">
        <v>86</v>
      </c>
    </row>
    <row r="2297" spans="1:57" x14ac:dyDescent="0.45">
      <c r="A2297" t="s">
        <v>4882</v>
      </c>
      <c r="B2297" t="s">
        <v>77</v>
      </c>
      <c r="C2297" t="s">
        <v>4869</v>
      </c>
      <c r="D2297" t="s">
        <v>79</v>
      </c>
      <c r="E2297" s="2" t="str">
        <f>HYPERLINK("capsilon://?command=openfolder&amp;siteaddress=FAM.docvelocity-na8.net&amp;folderid=FX3713A716-33D8-A7B2-A98C-219AE2A2E3DA","FX220312643")</f>
        <v>FX220312643</v>
      </c>
      <c r="F2297" t="s">
        <v>80</v>
      </c>
      <c r="G2297" t="s">
        <v>80</v>
      </c>
      <c r="H2297" t="s">
        <v>81</v>
      </c>
      <c r="I2297" t="s">
        <v>4870</v>
      </c>
      <c r="J2297">
        <v>94</v>
      </c>
      <c r="K2297" t="s">
        <v>83</v>
      </c>
      <c r="L2297" t="s">
        <v>84</v>
      </c>
      <c r="M2297" t="s">
        <v>85</v>
      </c>
      <c r="N2297">
        <v>2</v>
      </c>
      <c r="O2297" s="1">
        <v>44649.445706018516</v>
      </c>
      <c r="P2297" s="1">
        <v>44649.467592592591</v>
      </c>
      <c r="Q2297">
        <v>464</v>
      </c>
      <c r="R2297">
        <v>1427</v>
      </c>
      <c r="S2297" t="b">
        <v>0</v>
      </c>
      <c r="T2297" t="s">
        <v>86</v>
      </c>
      <c r="U2297" t="b">
        <v>1</v>
      </c>
      <c r="V2297" t="s">
        <v>2011</v>
      </c>
      <c r="W2297" s="1">
        <v>44649.459780092591</v>
      </c>
      <c r="X2297">
        <v>1193</v>
      </c>
      <c r="Y2297">
        <v>79</v>
      </c>
      <c r="Z2297">
        <v>0</v>
      </c>
      <c r="AA2297">
        <v>79</v>
      </c>
      <c r="AB2297">
        <v>0</v>
      </c>
      <c r="AC2297">
        <v>23</v>
      </c>
      <c r="AD2297">
        <v>15</v>
      </c>
      <c r="AE2297">
        <v>0</v>
      </c>
      <c r="AF2297">
        <v>0</v>
      </c>
      <c r="AG2297">
        <v>0</v>
      </c>
      <c r="AH2297" t="s">
        <v>113</v>
      </c>
      <c r="AI2297" s="1">
        <v>44649.467592592591</v>
      </c>
      <c r="AJ2297">
        <v>216</v>
      </c>
      <c r="AK2297">
        <v>1</v>
      </c>
      <c r="AL2297">
        <v>0</v>
      </c>
      <c r="AM2297">
        <v>1</v>
      </c>
      <c r="AN2297">
        <v>0</v>
      </c>
      <c r="AO2297">
        <v>1</v>
      </c>
      <c r="AP2297">
        <v>14</v>
      </c>
      <c r="AQ2297">
        <v>0</v>
      </c>
      <c r="AR2297">
        <v>0</v>
      </c>
      <c r="AS2297">
        <v>0</v>
      </c>
      <c r="AT2297" t="s">
        <v>86</v>
      </c>
      <c r="AU2297" t="s">
        <v>86</v>
      </c>
      <c r="AV2297" t="s">
        <v>86</v>
      </c>
      <c r="AW2297" t="s">
        <v>86</v>
      </c>
      <c r="AX2297" t="s">
        <v>86</v>
      </c>
      <c r="AY2297" t="s">
        <v>86</v>
      </c>
      <c r="AZ2297" t="s">
        <v>86</v>
      </c>
      <c r="BA2297" t="s">
        <v>86</v>
      </c>
      <c r="BB2297" t="s">
        <v>86</v>
      </c>
      <c r="BC2297" t="s">
        <v>86</v>
      </c>
      <c r="BD2297" t="s">
        <v>86</v>
      </c>
      <c r="BE2297" t="s">
        <v>86</v>
      </c>
    </row>
    <row r="2298" spans="1:57" x14ac:dyDescent="0.45">
      <c r="A2298" t="s">
        <v>4883</v>
      </c>
      <c r="B2298" t="s">
        <v>77</v>
      </c>
      <c r="C2298" t="s">
        <v>4884</v>
      </c>
      <c r="D2298" t="s">
        <v>79</v>
      </c>
      <c r="E2298" s="2" t="str">
        <f t="shared" ref="E2298:E2305" si="57">HYPERLINK("capsilon://?command=openfolder&amp;siteaddress=FAM.docvelocity-na8.net&amp;folderid=FXE787DBDC-8B96-649C-B247-4A01699E92C7","FX220311646")</f>
        <v>FX220311646</v>
      </c>
      <c r="F2298" t="s">
        <v>80</v>
      </c>
      <c r="G2298" t="s">
        <v>80</v>
      </c>
      <c r="H2298" t="s">
        <v>81</v>
      </c>
      <c r="I2298" t="s">
        <v>4885</v>
      </c>
      <c r="J2298">
        <v>28</v>
      </c>
      <c r="K2298" t="s">
        <v>83</v>
      </c>
      <c r="L2298" t="s">
        <v>84</v>
      </c>
      <c r="M2298" t="s">
        <v>85</v>
      </c>
      <c r="N2298">
        <v>2</v>
      </c>
      <c r="O2298" s="1">
        <v>44649.452499999999</v>
      </c>
      <c r="P2298" s="1">
        <v>44649.456979166665</v>
      </c>
      <c r="Q2298">
        <v>14</v>
      </c>
      <c r="R2298">
        <v>373</v>
      </c>
      <c r="S2298" t="b">
        <v>0</v>
      </c>
      <c r="T2298" t="s">
        <v>86</v>
      </c>
      <c r="U2298" t="b">
        <v>0</v>
      </c>
      <c r="V2298" t="s">
        <v>2993</v>
      </c>
      <c r="W2298" s="1">
        <v>44649.454907407409</v>
      </c>
      <c r="X2298">
        <v>198</v>
      </c>
      <c r="Y2298">
        <v>21</v>
      </c>
      <c r="Z2298">
        <v>0</v>
      </c>
      <c r="AA2298">
        <v>21</v>
      </c>
      <c r="AB2298">
        <v>0</v>
      </c>
      <c r="AC2298">
        <v>0</v>
      </c>
      <c r="AD2298">
        <v>7</v>
      </c>
      <c r="AE2298">
        <v>0</v>
      </c>
      <c r="AF2298">
        <v>0</v>
      </c>
      <c r="AG2298">
        <v>0</v>
      </c>
      <c r="AH2298" t="s">
        <v>257</v>
      </c>
      <c r="AI2298" s="1">
        <v>44649.456979166665</v>
      </c>
      <c r="AJ2298">
        <v>175</v>
      </c>
      <c r="AK2298">
        <v>1</v>
      </c>
      <c r="AL2298">
        <v>0</v>
      </c>
      <c r="AM2298">
        <v>1</v>
      </c>
      <c r="AN2298">
        <v>0</v>
      </c>
      <c r="AO2298">
        <v>0</v>
      </c>
      <c r="AP2298">
        <v>6</v>
      </c>
      <c r="AQ2298">
        <v>0</v>
      </c>
      <c r="AR2298">
        <v>0</v>
      </c>
      <c r="AS2298">
        <v>0</v>
      </c>
      <c r="AT2298" t="s">
        <v>86</v>
      </c>
      <c r="AU2298" t="s">
        <v>86</v>
      </c>
      <c r="AV2298" t="s">
        <v>86</v>
      </c>
      <c r="AW2298" t="s">
        <v>86</v>
      </c>
      <c r="AX2298" t="s">
        <v>86</v>
      </c>
      <c r="AY2298" t="s">
        <v>86</v>
      </c>
      <c r="AZ2298" t="s">
        <v>86</v>
      </c>
      <c r="BA2298" t="s">
        <v>86</v>
      </c>
      <c r="BB2298" t="s">
        <v>86</v>
      </c>
      <c r="BC2298" t="s">
        <v>86</v>
      </c>
      <c r="BD2298" t="s">
        <v>86</v>
      </c>
      <c r="BE2298" t="s">
        <v>86</v>
      </c>
    </row>
    <row r="2299" spans="1:57" x14ac:dyDescent="0.45">
      <c r="A2299" t="s">
        <v>4886</v>
      </c>
      <c r="B2299" t="s">
        <v>77</v>
      </c>
      <c r="C2299" t="s">
        <v>4884</v>
      </c>
      <c r="D2299" t="s">
        <v>79</v>
      </c>
      <c r="E2299" s="2" t="str">
        <f t="shared" si="57"/>
        <v>FX220311646</v>
      </c>
      <c r="F2299" t="s">
        <v>80</v>
      </c>
      <c r="G2299" t="s">
        <v>80</v>
      </c>
      <c r="H2299" t="s">
        <v>81</v>
      </c>
      <c r="I2299" t="s">
        <v>4887</v>
      </c>
      <c r="J2299">
        <v>28</v>
      </c>
      <c r="K2299" t="s">
        <v>83</v>
      </c>
      <c r="L2299" t="s">
        <v>84</v>
      </c>
      <c r="M2299" t="s">
        <v>85</v>
      </c>
      <c r="N2299">
        <v>2</v>
      </c>
      <c r="O2299" s="1">
        <v>44649.452708333331</v>
      </c>
      <c r="P2299" s="1">
        <v>44649.45857638889</v>
      </c>
      <c r="Q2299">
        <v>233</v>
      </c>
      <c r="R2299">
        <v>274</v>
      </c>
      <c r="S2299" t="b">
        <v>0</v>
      </c>
      <c r="T2299" t="s">
        <v>86</v>
      </c>
      <c r="U2299" t="b">
        <v>0</v>
      </c>
      <c r="V2299" t="s">
        <v>2993</v>
      </c>
      <c r="W2299" s="1">
        <v>44649.456493055557</v>
      </c>
      <c r="X2299">
        <v>136</v>
      </c>
      <c r="Y2299">
        <v>21</v>
      </c>
      <c r="Z2299">
        <v>0</v>
      </c>
      <c r="AA2299">
        <v>21</v>
      </c>
      <c r="AB2299">
        <v>0</v>
      </c>
      <c r="AC2299">
        <v>0</v>
      </c>
      <c r="AD2299">
        <v>7</v>
      </c>
      <c r="AE2299">
        <v>0</v>
      </c>
      <c r="AF2299">
        <v>0</v>
      </c>
      <c r="AG2299">
        <v>0</v>
      </c>
      <c r="AH2299" t="s">
        <v>257</v>
      </c>
      <c r="AI2299" s="1">
        <v>44649.45857638889</v>
      </c>
      <c r="AJ2299">
        <v>138</v>
      </c>
      <c r="AK2299">
        <v>1</v>
      </c>
      <c r="AL2299">
        <v>0</v>
      </c>
      <c r="AM2299">
        <v>1</v>
      </c>
      <c r="AN2299">
        <v>0</v>
      </c>
      <c r="AO2299">
        <v>0</v>
      </c>
      <c r="AP2299">
        <v>6</v>
      </c>
      <c r="AQ2299">
        <v>0</v>
      </c>
      <c r="AR2299">
        <v>0</v>
      </c>
      <c r="AS2299">
        <v>0</v>
      </c>
      <c r="AT2299" t="s">
        <v>86</v>
      </c>
      <c r="AU2299" t="s">
        <v>86</v>
      </c>
      <c r="AV2299" t="s">
        <v>86</v>
      </c>
      <c r="AW2299" t="s">
        <v>86</v>
      </c>
      <c r="AX2299" t="s">
        <v>86</v>
      </c>
      <c r="AY2299" t="s">
        <v>86</v>
      </c>
      <c r="AZ2299" t="s">
        <v>86</v>
      </c>
      <c r="BA2299" t="s">
        <v>86</v>
      </c>
      <c r="BB2299" t="s">
        <v>86</v>
      </c>
      <c r="BC2299" t="s">
        <v>86</v>
      </c>
      <c r="BD2299" t="s">
        <v>86</v>
      </c>
      <c r="BE2299" t="s">
        <v>86</v>
      </c>
    </row>
    <row r="2300" spans="1:57" x14ac:dyDescent="0.45">
      <c r="A2300" t="s">
        <v>4888</v>
      </c>
      <c r="B2300" t="s">
        <v>77</v>
      </c>
      <c r="C2300" t="s">
        <v>4884</v>
      </c>
      <c r="D2300" t="s">
        <v>79</v>
      </c>
      <c r="E2300" s="2" t="str">
        <f t="shared" si="57"/>
        <v>FX220311646</v>
      </c>
      <c r="F2300" t="s">
        <v>80</v>
      </c>
      <c r="G2300" t="s">
        <v>80</v>
      </c>
      <c r="H2300" t="s">
        <v>81</v>
      </c>
      <c r="I2300" t="s">
        <v>4889</v>
      </c>
      <c r="J2300">
        <v>28</v>
      </c>
      <c r="K2300" t="s">
        <v>83</v>
      </c>
      <c r="L2300" t="s">
        <v>84</v>
      </c>
      <c r="M2300" t="s">
        <v>85</v>
      </c>
      <c r="N2300">
        <v>2</v>
      </c>
      <c r="O2300" s="1">
        <v>44649.452962962961</v>
      </c>
      <c r="P2300" s="1">
        <v>44649.460428240738</v>
      </c>
      <c r="Q2300">
        <v>292</v>
      </c>
      <c r="R2300">
        <v>353</v>
      </c>
      <c r="S2300" t="b">
        <v>0</v>
      </c>
      <c r="T2300" t="s">
        <v>86</v>
      </c>
      <c r="U2300" t="b">
        <v>0</v>
      </c>
      <c r="V2300" t="s">
        <v>1986</v>
      </c>
      <c r="W2300" s="1">
        <v>44649.457268518519</v>
      </c>
      <c r="X2300">
        <v>194</v>
      </c>
      <c r="Y2300">
        <v>21</v>
      </c>
      <c r="Z2300">
        <v>0</v>
      </c>
      <c r="AA2300">
        <v>21</v>
      </c>
      <c r="AB2300">
        <v>0</v>
      </c>
      <c r="AC2300">
        <v>0</v>
      </c>
      <c r="AD2300">
        <v>7</v>
      </c>
      <c r="AE2300">
        <v>0</v>
      </c>
      <c r="AF2300">
        <v>0</v>
      </c>
      <c r="AG2300">
        <v>0</v>
      </c>
      <c r="AH2300" t="s">
        <v>257</v>
      </c>
      <c r="AI2300" s="1">
        <v>44649.460428240738</v>
      </c>
      <c r="AJ2300">
        <v>159</v>
      </c>
      <c r="AK2300">
        <v>1</v>
      </c>
      <c r="AL2300">
        <v>0</v>
      </c>
      <c r="AM2300">
        <v>1</v>
      </c>
      <c r="AN2300">
        <v>0</v>
      </c>
      <c r="AO2300">
        <v>0</v>
      </c>
      <c r="AP2300">
        <v>6</v>
      </c>
      <c r="AQ2300">
        <v>0</v>
      </c>
      <c r="AR2300">
        <v>0</v>
      </c>
      <c r="AS2300">
        <v>0</v>
      </c>
      <c r="AT2300" t="s">
        <v>86</v>
      </c>
      <c r="AU2300" t="s">
        <v>86</v>
      </c>
      <c r="AV2300" t="s">
        <v>86</v>
      </c>
      <c r="AW2300" t="s">
        <v>86</v>
      </c>
      <c r="AX2300" t="s">
        <v>86</v>
      </c>
      <c r="AY2300" t="s">
        <v>86</v>
      </c>
      <c r="AZ2300" t="s">
        <v>86</v>
      </c>
      <c r="BA2300" t="s">
        <v>86</v>
      </c>
      <c r="BB2300" t="s">
        <v>86</v>
      </c>
      <c r="BC2300" t="s">
        <v>86</v>
      </c>
      <c r="BD2300" t="s">
        <v>86</v>
      </c>
      <c r="BE2300" t="s">
        <v>86</v>
      </c>
    </row>
    <row r="2301" spans="1:57" x14ac:dyDescent="0.45">
      <c r="A2301" t="s">
        <v>4890</v>
      </c>
      <c r="B2301" t="s">
        <v>77</v>
      </c>
      <c r="C2301" t="s">
        <v>4884</v>
      </c>
      <c r="D2301" t="s">
        <v>79</v>
      </c>
      <c r="E2301" s="2" t="str">
        <f t="shared" si="57"/>
        <v>FX220311646</v>
      </c>
      <c r="F2301" t="s">
        <v>80</v>
      </c>
      <c r="G2301" t="s">
        <v>80</v>
      </c>
      <c r="H2301" t="s">
        <v>81</v>
      </c>
      <c r="I2301" t="s">
        <v>4891</v>
      </c>
      <c r="J2301">
        <v>28</v>
      </c>
      <c r="K2301" t="s">
        <v>83</v>
      </c>
      <c r="L2301" t="s">
        <v>84</v>
      </c>
      <c r="M2301" t="s">
        <v>85</v>
      </c>
      <c r="N2301">
        <v>2</v>
      </c>
      <c r="O2301" s="1">
        <v>44649.453113425923</v>
      </c>
      <c r="P2301" s="1">
        <v>44649.469560185185</v>
      </c>
      <c r="Q2301">
        <v>999</v>
      </c>
      <c r="R2301">
        <v>422</v>
      </c>
      <c r="S2301" t="b">
        <v>0</v>
      </c>
      <c r="T2301" t="s">
        <v>86</v>
      </c>
      <c r="U2301" t="b">
        <v>0</v>
      </c>
      <c r="V2301" t="s">
        <v>1986</v>
      </c>
      <c r="W2301" s="1">
        <v>44649.460162037038</v>
      </c>
      <c r="X2301">
        <v>249</v>
      </c>
      <c r="Y2301">
        <v>21</v>
      </c>
      <c r="Z2301">
        <v>0</v>
      </c>
      <c r="AA2301">
        <v>21</v>
      </c>
      <c r="AB2301">
        <v>0</v>
      </c>
      <c r="AC2301">
        <v>4</v>
      </c>
      <c r="AD2301">
        <v>7</v>
      </c>
      <c r="AE2301">
        <v>0</v>
      </c>
      <c r="AF2301">
        <v>0</v>
      </c>
      <c r="AG2301">
        <v>0</v>
      </c>
      <c r="AH2301" t="s">
        <v>113</v>
      </c>
      <c r="AI2301" s="1">
        <v>44649.469560185185</v>
      </c>
      <c r="AJ2301">
        <v>169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7</v>
      </c>
      <c r="AQ2301">
        <v>0</v>
      </c>
      <c r="AR2301">
        <v>0</v>
      </c>
      <c r="AS2301">
        <v>0</v>
      </c>
      <c r="AT2301" t="s">
        <v>86</v>
      </c>
      <c r="AU2301" t="s">
        <v>86</v>
      </c>
      <c r="AV2301" t="s">
        <v>86</v>
      </c>
      <c r="AW2301" t="s">
        <v>86</v>
      </c>
      <c r="AX2301" t="s">
        <v>86</v>
      </c>
      <c r="AY2301" t="s">
        <v>86</v>
      </c>
      <c r="AZ2301" t="s">
        <v>86</v>
      </c>
      <c r="BA2301" t="s">
        <v>86</v>
      </c>
      <c r="BB2301" t="s">
        <v>86</v>
      </c>
      <c r="BC2301" t="s">
        <v>86</v>
      </c>
      <c r="BD2301" t="s">
        <v>86</v>
      </c>
      <c r="BE2301" t="s">
        <v>86</v>
      </c>
    </row>
    <row r="2302" spans="1:57" x14ac:dyDescent="0.45">
      <c r="A2302" t="s">
        <v>4892</v>
      </c>
      <c r="B2302" t="s">
        <v>77</v>
      </c>
      <c r="C2302" t="s">
        <v>4884</v>
      </c>
      <c r="D2302" t="s">
        <v>79</v>
      </c>
      <c r="E2302" s="2" t="str">
        <f t="shared" si="57"/>
        <v>FX220311646</v>
      </c>
      <c r="F2302" t="s">
        <v>80</v>
      </c>
      <c r="G2302" t="s">
        <v>80</v>
      </c>
      <c r="H2302" t="s">
        <v>81</v>
      </c>
      <c r="I2302" t="s">
        <v>4893</v>
      </c>
      <c r="J2302">
        <v>78</v>
      </c>
      <c r="K2302" t="s">
        <v>83</v>
      </c>
      <c r="L2302" t="s">
        <v>84</v>
      </c>
      <c r="M2302" t="s">
        <v>85</v>
      </c>
      <c r="N2302">
        <v>2</v>
      </c>
      <c r="O2302" s="1">
        <v>44649.453993055555</v>
      </c>
      <c r="P2302" s="1">
        <v>44649.472303240742</v>
      </c>
      <c r="Q2302">
        <v>933</v>
      </c>
      <c r="R2302">
        <v>649</v>
      </c>
      <c r="S2302" t="b">
        <v>0</v>
      </c>
      <c r="T2302" t="s">
        <v>86</v>
      </c>
      <c r="U2302" t="b">
        <v>0</v>
      </c>
      <c r="V2302" t="s">
        <v>1990</v>
      </c>
      <c r="W2302" s="1">
        <v>44649.463564814818</v>
      </c>
      <c r="X2302">
        <v>412</v>
      </c>
      <c r="Y2302">
        <v>73</v>
      </c>
      <c r="Z2302">
        <v>0</v>
      </c>
      <c r="AA2302">
        <v>73</v>
      </c>
      <c r="AB2302">
        <v>0</v>
      </c>
      <c r="AC2302">
        <v>6</v>
      </c>
      <c r="AD2302">
        <v>5</v>
      </c>
      <c r="AE2302">
        <v>0</v>
      </c>
      <c r="AF2302">
        <v>0</v>
      </c>
      <c r="AG2302">
        <v>0</v>
      </c>
      <c r="AH2302" t="s">
        <v>113</v>
      </c>
      <c r="AI2302" s="1">
        <v>44649.472303240742</v>
      </c>
      <c r="AJ2302">
        <v>237</v>
      </c>
      <c r="AK2302">
        <v>1</v>
      </c>
      <c r="AL2302">
        <v>0</v>
      </c>
      <c r="AM2302">
        <v>1</v>
      </c>
      <c r="AN2302">
        <v>0</v>
      </c>
      <c r="AO2302">
        <v>1</v>
      </c>
      <c r="AP2302">
        <v>4</v>
      </c>
      <c r="AQ2302">
        <v>0</v>
      </c>
      <c r="AR2302">
        <v>0</v>
      </c>
      <c r="AS2302">
        <v>0</v>
      </c>
      <c r="AT2302" t="s">
        <v>86</v>
      </c>
      <c r="AU2302" t="s">
        <v>86</v>
      </c>
      <c r="AV2302" t="s">
        <v>86</v>
      </c>
      <c r="AW2302" t="s">
        <v>86</v>
      </c>
      <c r="AX2302" t="s">
        <v>86</v>
      </c>
      <c r="AY2302" t="s">
        <v>86</v>
      </c>
      <c r="AZ2302" t="s">
        <v>86</v>
      </c>
      <c r="BA2302" t="s">
        <v>86</v>
      </c>
      <c r="BB2302" t="s">
        <v>86</v>
      </c>
      <c r="BC2302" t="s">
        <v>86</v>
      </c>
      <c r="BD2302" t="s">
        <v>86</v>
      </c>
      <c r="BE2302" t="s">
        <v>86</v>
      </c>
    </row>
    <row r="2303" spans="1:57" x14ac:dyDescent="0.45">
      <c r="A2303" t="s">
        <v>4894</v>
      </c>
      <c r="B2303" t="s">
        <v>77</v>
      </c>
      <c r="C2303" t="s">
        <v>4884</v>
      </c>
      <c r="D2303" t="s">
        <v>79</v>
      </c>
      <c r="E2303" s="2" t="str">
        <f t="shared" si="57"/>
        <v>FX220311646</v>
      </c>
      <c r="F2303" t="s">
        <v>80</v>
      </c>
      <c r="G2303" t="s">
        <v>80</v>
      </c>
      <c r="H2303" t="s">
        <v>81</v>
      </c>
      <c r="I2303" t="s">
        <v>4895</v>
      </c>
      <c r="J2303">
        <v>68</v>
      </c>
      <c r="K2303" t="s">
        <v>83</v>
      </c>
      <c r="L2303" t="s">
        <v>84</v>
      </c>
      <c r="M2303" t="s">
        <v>85</v>
      </c>
      <c r="N2303">
        <v>2</v>
      </c>
      <c r="O2303" s="1">
        <v>44649.454050925924</v>
      </c>
      <c r="P2303" s="1">
        <v>44649.484409722223</v>
      </c>
      <c r="Q2303">
        <v>1838</v>
      </c>
      <c r="R2303">
        <v>785</v>
      </c>
      <c r="S2303" t="b">
        <v>0</v>
      </c>
      <c r="T2303" t="s">
        <v>86</v>
      </c>
      <c r="U2303" t="b">
        <v>0</v>
      </c>
      <c r="V2303" t="s">
        <v>2011</v>
      </c>
      <c r="W2303" s="1">
        <v>44649.464259259257</v>
      </c>
      <c r="X2303">
        <v>386</v>
      </c>
      <c r="Y2303">
        <v>63</v>
      </c>
      <c r="Z2303">
        <v>0</v>
      </c>
      <c r="AA2303">
        <v>63</v>
      </c>
      <c r="AB2303">
        <v>0</v>
      </c>
      <c r="AC2303">
        <v>9</v>
      </c>
      <c r="AD2303">
        <v>5</v>
      </c>
      <c r="AE2303">
        <v>0</v>
      </c>
      <c r="AF2303">
        <v>0</v>
      </c>
      <c r="AG2303">
        <v>0</v>
      </c>
      <c r="AH2303" t="s">
        <v>106</v>
      </c>
      <c r="AI2303" s="1">
        <v>44649.484409722223</v>
      </c>
      <c r="AJ2303">
        <v>261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5</v>
      </c>
      <c r="AQ2303">
        <v>0</v>
      </c>
      <c r="AR2303">
        <v>0</v>
      </c>
      <c r="AS2303">
        <v>0</v>
      </c>
      <c r="AT2303" t="s">
        <v>86</v>
      </c>
      <c r="AU2303" t="s">
        <v>86</v>
      </c>
      <c r="AV2303" t="s">
        <v>86</v>
      </c>
      <c r="AW2303" t="s">
        <v>86</v>
      </c>
      <c r="AX2303" t="s">
        <v>86</v>
      </c>
      <c r="AY2303" t="s">
        <v>86</v>
      </c>
      <c r="AZ2303" t="s">
        <v>86</v>
      </c>
      <c r="BA2303" t="s">
        <v>86</v>
      </c>
      <c r="BB2303" t="s">
        <v>86</v>
      </c>
      <c r="BC2303" t="s">
        <v>86</v>
      </c>
      <c r="BD2303" t="s">
        <v>86</v>
      </c>
      <c r="BE2303" t="s">
        <v>86</v>
      </c>
    </row>
    <row r="2304" spans="1:57" x14ac:dyDescent="0.45">
      <c r="A2304" t="s">
        <v>4896</v>
      </c>
      <c r="B2304" t="s">
        <v>77</v>
      </c>
      <c r="C2304" t="s">
        <v>4884</v>
      </c>
      <c r="D2304" t="s">
        <v>79</v>
      </c>
      <c r="E2304" s="2" t="str">
        <f t="shared" si="57"/>
        <v>FX220311646</v>
      </c>
      <c r="F2304" t="s">
        <v>80</v>
      </c>
      <c r="G2304" t="s">
        <v>80</v>
      </c>
      <c r="H2304" t="s">
        <v>81</v>
      </c>
      <c r="I2304" t="s">
        <v>4897</v>
      </c>
      <c r="J2304">
        <v>63</v>
      </c>
      <c r="K2304" t="s">
        <v>83</v>
      </c>
      <c r="L2304" t="s">
        <v>84</v>
      </c>
      <c r="M2304" t="s">
        <v>85</v>
      </c>
      <c r="N2304">
        <v>2</v>
      </c>
      <c r="O2304" s="1">
        <v>44649.454293981478</v>
      </c>
      <c r="P2304" s="1">
        <v>44649.490520833337</v>
      </c>
      <c r="Q2304">
        <v>2555</v>
      </c>
      <c r="R2304">
        <v>575</v>
      </c>
      <c r="S2304" t="b">
        <v>0</v>
      </c>
      <c r="T2304" t="s">
        <v>86</v>
      </c>
      <c r="U2304" t="b">
        <v>0</v>
      </c>
      <c r="V2304" t="s">
        <v>1986</v>
      </c>
      <c r="W2304" s="1">
        <v>44649.463414351849</v>
      </c>
      <c r="X2304">
        <v>280</v>
      </c>
      <c r="Y2304">
        <v>58</v>
      </c>
      <c r="Z2304">
        <v>0</v>
      </c>
      <c r="AA2304">
        <v>58</v>
      </c>
      <c r="AB2304">
        <v>0</v>
      </c>
      <c r="AC2304">
        <v>7</v>
      </c>
      <c r="AD2304">
        <v>5</v>
      </c>
      <c r="AE2304">
        <v>0</v>
      </c>
      <c r="AF2304">
        <v>0</v>
      </c>
      <c r="AG2304">
        <v>0</v>
      </c>
      <c r="AH2304" t="s">
        <v>106</v>
      </c>
      <c r="AI2304" s="1">
        <v>44649.490520833337</v>
      </c>
      <c r="AJ2304">
        <v>218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5</v>
      </c>
      <c r="AQ2304">
        <v>0</v>
      </c>
      <c r="AR2304">
        <v>0</v>
      </c>
      <c r="AS2304">
        <v>0</v>
      </c>
      <c r="AT2304" t="s">
        <v>86</v>
      </c>
      <c r="AU2304" t="s">
        <v>86</v>
      </c>
      <c r="AV2304" t="s">
        <v>86</v>
      </c>
      <c r="AW2304" t="s">
        <v>86</v>
      </c>
      <c r="AX2304" t="s">
        <v>86</v>
      </c>
      <c r="AY2304" t="s">
        <v>86</v>
      </c>
      <c r="AZ2304" t="s">
        <v>86</v>
      </c>
      <c r="BA2304" t="s">
        <v>86</v>
      </c>
      <c r="BB2304" t="s">
        <v>86</v>
      </c>
      <c r="BC2304" t="s">
        <v>86</v>
      </c>
      <c r="BD2304" t="s">
        <v>86</v>
      </c>
      <c r="BE2304" t="s">
        <v>86</v>
      </c>
    </row>
    <row r="2305" spans="1:57" x14ac:dyDescent="0.45">
      <c r="A2305" t="s">
        <v>4898</v>
      </c>
      <c r="B2305" t="s">
        <v>77</v>
      </c>
      <c r="C2305" t="s">
        <v>4884</v>
      </c>
      <c r="D2305" t="s">
        <v>79</v>
      </c>
      <c r="E2305" s="2" t="str">
        <f t="shared" si="57"/>
        <v>FX220311646</v>
      </c>
      <c r="F2305" t="s">
        <v>80</v>
      </c>
      <c r="G2305" t="s">
        <v>80</v>
      </c>
      <c r="H2305" t="s">
        <v>81</v>
      </c>
      <c r="I2305" t="s">
        <v>4899</v>
      </c>
      <c r="J2305">
        <v>81</v>
      </c>
      <c r="K2305" t="s">
        <v>83</v>
      </c>
      <c r="L2305" t="s">
        <v>84</v>
      </c>
      <c r="M2305" t="s">
        <v>85</v>
      </c>
      <c r="N2305">
        <v>2</v>
      </c>
      <c r="O2305" s="1">
        <v>44649.454317129632</v>
      </c>
      <c r="P2305" s="1">
        <v>44649.497893518521</v>
      </c>
      <c r="Q2305">
        <v>2772</v>
      </c>
      <c r="R2305">
        <v>993</v>
      </c>
      <c r="S2305" t="b">
        <v>0</v>
      </c>
      <c r="T2305" t="s">
        <v>86</v>
      </c>
      <c r="U2305" t="b">
        <v>0</v>
      </c>
      <c r="V2305" t="s">
        <v>2993</v>
      </c>
      <c r="W2305" s="1">
        <v>44649.467881944445</v>
      </c>
      <c r="X2305">
        <v>536</v>
      </c>
      <c r="Y2305">
        <v>55</v>
      </c>
      <c r="Z2305">
        <v>0</v>
      </c>
      <c r="AA2305">
        <v>55</v>
      </c>
      <c r="AB2305">
        <v>0</v>
      </c>
      <c r="AC2305">
        <v>8</v>
      </c>
      <c r="AD2305">
        <v>26</v>
      </c>
      <c r="AE2305">
        <v>0</v>
      </c>
      <c r="AF2305">
        <v>0</v>
      </c>
      <c r="AG2305">
        <v>0</v>
      </c>
      <c r="AH2305" t="s">
        <v>106</v>
      </c>
      <c r="AI2305" s="1">
        <v>44649.497893518521</v>
      </c>
      <c r="AJ2305">
        <v>437</v>
      </c>
      <c r="AK2305">
        <v>2</v>
      </c>
      <c r="AL2305">
        <v>0</v>
      </c>
      <c r="AM2305">
        <v>2</v>
      </c>
      <c r="AN2305">
        <v>0</v>
      </c>
      <c r="AO2305">
        <v>2</v>
      </c>
      <c r="AP2305">
        <v>24</v>
      </c>
      <c r="AQ2305">
        <v>0</v>
      </c>
      <c r="AR2305">
        <v>0</v>
      </c>
      <c r="AS2305">
        <v>0</v>
      </c>
      <c r="AT2305" t="s">
        <v>86</v>
      </c>
      <c r="AU2305" t="s">
        <v>86</v>
      </c>
      <c r="AV2305" t="s">
        <v>86</v>
      </c>
      <c r="AW2305" t="s">
        <v>86</v>
      </c>
      <c r="AX2305" t="s">
        <v>86</v>
      </c>
      <c r="AY2305" t="s">
        <v>86</v>
      </c>
      <c r="AZ2305" t="s">
        <v>86</v>
      </c>
      <c r="BA2305" t="s">
        <v>86</v>
      </c>
      <c r="BB2305" t="s">
        <v>86</v>
      </c>
      <c r="BC2305" t="s">
        <v>86</v>
      </c>
      <c r="BD2305" t="s">
        <v>86</v>
      </c>
      <c r="BE2305" t="s">
        <v>86</v>
      </c>
    </row>
    <row r="2306" spans="1:57" x14ac:dyDescent="0.45">
      <c r="A2306" t="s">
        <v>4900</v>
      </c>
      <c r="B2306" t="s">
        <v>77</v>
      </c>
      <c r="C2306" t="s">
        <v>4901</v>
      </c>
      <c r="D2306" t="s">
        <v>79</v>
      </c>
      <c r="E2306" s="2" t="str">
        <f>HYPERLINK("capsilon://?command=openfolder&amp;siteaddress=FAM.docvelocity-na8.net&amp;folderid=FX50FC7D4A-55EB-E935-5838-CDF17664F090","FX22037673")</f>
        <v>FX22037673</v>
      </c>
      <c r="F2306" t="s">
        <v>80</v>
      </c>
      <c r="G2306" t="s">
        <v>80</v>
      </c>
      <c r="H2306" t="s">
        <v>81</v>
      </c>
      <c r="I2306" t="s">
        <v>4902</v>
      </c>
      <c r="J2306">
        <v>28</v>
      </c>
      <c r="K2306" t="s">
        <v>83</v>
      </c>
      <c r="L2306" t="s">
        <v>84</v>
      </c>
      <c r="M2306" t="s">
        <v>85</v>
      </c>
      <c r="N2306">
        <v>2</v>
      </c>
      <c r="O2306" s="1">
        <v>44649.456388888888</v>
      </c>
      <c r="P2306" s="1">
        <v>44649.497442129628</v>
      </c>
      <c r="Q2306">
        <v>3087</v>
      </c>
      <c r="R2306">
        <v>460</v>
      </c>
      <c r="S2306" t="b">
        <v>0</v>
      </c>
      <c r="T2306" t="s">
        <v>86</v>
      </c>
      <c r="U2306" t="b">
        <v>0</v>
      </c>
      <c r="V2306" t="s">
        <v>1986</v>
      </c>
      <c r="W2306" s="1">
        <v>44649.465162037035</v>
      </c>
      <c r="X2306">
        <v>150</v>
      </c>
      <c r="Y2306">
        <v>21</v>
      </c>
      <c r="Z2306">
        <v>0</v>
      </c>
      <c r="AA2306">
        <v>21</v>
      </c>
      <c r="AB2306">
        <v>0</v>
      </c>
      <c r="AC2306">
        <v>1</v>
      </c>
      <c r="AD2306">
        <v>7</v>
      </c>
      <c r="AE2306">
        <v>0</v>
      </c>
      <c r="AF2306">
        <v>0</v>
      </c>
      <c r="AG2306">
        <v>0</v>
      </c>
      <c r="AH2306" t="s">
        <v>207</v>
      </c>
      <c r="AI2306" s="1">
        <v>44649.497442129628</v>
      </c>
      <c r="AJ2306">
        <v>310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7</v>
      </c>
      <c r="AQ2306">
        <v>0</v>
      </c>
      <c r="AR2306">
        <v>0</v>
      </c>
      <c r="AS2306">
        <v>0</v>
      </c>
      <c r="AT2306" t="s">
        <v>86</v>
      </c>
      <c r="AU2306" t="s">
        <v>86</v>
      </c>
      <c r="AV2306" t="s">
        <v>86</v>
      </c>
      <c r="AW2306" t="s">
        <v>86</v>
      </c>
      <c r="AX2306" t="s">
        <v>86</v>
      </c>
      <c r="AY2306" t="s">
        <v>86</v>
      </c>
      <c r="AZ2306" t="s">
        <v>86</v>
      </c>
      <c r="BA2306" t="s">
        <v>86</v>
      </c>
      <c r="BB2306" t="s">
        <v>86</v>
      </c>
      <c r="BC2306" t="s">
        <v>86</v>
      </c>
      <c r="BD2306" t="s">
        <v>86</v>
      </c>
      <c r="BE2306" t="s">
        <v>86</v>
      </c>
    </row>
    <row r="2307" spans="1:57" x14ac:dyDescent="0.45">
      <c r="A2307" t="s">
        <v>4903</v>
      </c>
      <c r="B2307" t="s">
        <v>77</v>
      </c>
      <c r="C2307" t="s">
        <v>4901</v>
      </c>
      <c r="D2307" t="s">
        <v>79</v>
      </c>
      <c r="E2307" s="2" t="str">
        <f>HYPERLINK("capsilon://?command=openfolder&amp;siteaddress=FAM.docvelocity-na8.net&amp;folderid=FX50FC7D4A-55EB-E935-5838-CDF17664F090","FX22037673")</f>
        <v>FX22037673</v>
      </c>
      <c r="F2307" t="s">
        <v>80</v>
      </c>
      <c r="G2307" t="s">
        <v>80</v>
      </c>
      <c r="H2307" t="s">
        <v>81</v>
      </c>
      <c r="I2307" t="s">
        <v>4904</v>
      </c>
      <c r="J2307">
        <v>28</v>
      </c>
      <c r="K2307" t="s">
        <v>83</v>
      </c>
      <c r="L2307" t="s">
        <v>84</v>
      </c>
      <c r="M2307" t="s">
        <v>85</v>
      </c>
      <c r="N2307">
        <v>2</v>
      </c>
      <c r="O2307" s="1">
        <v>44649.456574074073</v>
      </c>
      <c r="P2307" s="1">
        <v>44649.5</v>
      </c>
      <c r="Q2307">
        <v>3472</v>
      </c>
      <c r="R2307">
        <v>280</v>
      </c>
      <c r="S2307" t="b">
        <v>0</v>
      </c>
      <c r="T2307" t="s">
        <v>86</v>
      </c>
      <c r="U2307" t="b">
        <v>0</v>
      </c>
      <c r="V2307" t="s">
        <v>1990</v>
      </c>
      <c r="W2307" s="1">
        <v>44649.464583333334</v>
      </c>
      <c r="X2307">
        <v>87</v>
      </c>
      <c r="Y2307">
        <v>21</v>
      </c>
      <c r="Z2307">
        <v>0</v>
      </c>
      <c r="AA2307">
        <v>21</v>
      </c>
      <c r="AB2307">
        <v>0</v>
      </c>
      <c r="AC2307">
        <v>0</v>
      </c>
      <c r="AD2307">
        <v>7</v>
      </c>
      <c r="AE2307">
        <v>0</v>
      </c>
      <c r="AF2307">
        <v>0</v>
      </c>
      <c r="AG2307">
        <v>0</v>
      </c>
      <c r="AH2307" t="s">
        <v>106</v>
      </c>
      <c r="AI2307" s="1">
        <v>44649.5</v>
      </c>
      <c r="AJ2307">
        <v>181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7</v>
      </c>
      <c r="AQ2307">
        <v>0</v>
      </c>
      <c r="AR2307">
        <v>0</v>
      </c>
      <c r="AS2307">
        <v>0</v>
      </c>
      <c r="AT2307" t="s">
        <v>86</v>
      </c>
      <c r="AU2307" t="s">
        <v>86</v>
      </c>
      <c r="AV2307" t="s">
        <v>86</v>
      </c>
      <c r="AW2307" t="s">
        <v>86</v>
      </c>
      <c r="AX2307" t="s">
        <v>86</v>
      </c>
      <c r="AY2307" t="s">
        <v>86</v>
      </c>
      <c r="AZ2307" t="s">
        <v>86</v>
      </c>
      <c r="BA2307" t="s">
        <v>86</v>
      </c>
      <c r="BB2307" t="s">
        <v>86</v>
      </c>
      <c r="BC2307" t="s">
        <v>86</v>
      </c>
      <c r="BD2307" t="s">
        <v>86</v>
      </c>
      <c r="BE2307" t="s">
        <v>86</v>
      </c>
    </row>
    <row r="2308" spans="1:57" x14ac:dyDescent="0.45">
      <c r="A2308" t="s">
        <v>4905</v>
      </c>
      <c r="B2308" t="s">
        <v>77</v>
      </c>
      <c r="C2308" t="s">
        <v>4901</v>
      </c>
      <c r="D2308" t="s">
        <v>79</v>
      </c>
      <c r="E2308" s="2" t="str">
        <f>HYPERLINK("capsilon://?command=openfolder&amp;siteaddress=FAM.docvelocity-na8.net&amp;folderid=FX50FC7D4A-55EB-E935-5838-CDF17664F090","FX22037673")</f>
        <v>FX22037673</v>
      </c>
      <c r="F2308" t="s">
        <v>80</v>
      </c>
      <c r="G2308" t="s">
        <v>80</v>
      </c>
      <c r="H2308" t="s">
        <v>81</v>
      </c>
      <c r="I2308" t="s">
        <v>4906</v>
      </c>
      <c r="J2308">
        <v>28</v>
      </c>
      <c r="K2308" t="s">
        <v>83</v>
      </c>
      <c r="L2308" t="s">
        <v>84</v>
      </c>
      <c r="M2308" t="s">
        <v>85</v>
      </c>
      <c r="N2308">
        <v>2</v>
      </c>
      <c r="O2308" s="1">
        <v>44649.456631944442</v>
      </c>
      <c r="P2308" s="1">
        <v>44649.501574074071</v>
      </c>
      <c r="Q2308">
        <v>3581</v>
      </c>
      <c r="R2308">
        <v>302</v>
      </c>
      <c r="S2308" t="b">
        <v>0</v>
      </c>
      <c r="T2308" t="s">
        <v>86</v>
      </c>
      <c r="U2308" t="b">
        <v>0</v>
      </c>
      <c r="V2308" t="s">
        <v>2011</v>
      </c>
      <c r="W2308" s="1">
        <v>44649.466087962966</v>
      </c>
      <c r="X2308">
        <v>157</v>
      </c>
      <c r="Y2308">
        <v>21</v>
      </c>
      <c r="Z2308">
        <v>0</v>
      </c>
      <c r="AA2308">
        <v>21</v>
      </c>
      <c r="AB2308">
        <v>0</v>
      </c>
      <c r="AC2308">
        <v>0</v>
      </c>
      <c r="AD2308">
        <v>7</v>
      </c>
      <c r="AE2308">
        <v>0</v>
      </c>
      <c r="AF2308">
        <v>0</v>
      </c>
      <c r="AG2308">
        <v>0</v>
      </c>
      <c r="AH2308" t="s">
        <v>257</v>
      </c>
      <c r="AI2308" s="1">
        <v>44649.501574074071</v>
      </c>
      <c r="AJ2308">
        <v>145</v>
      </c>
      <c r="AK2308">
        <v>1</v>
      </c>
      <c r="AL2308">
        <v>0</v>
      </c>
      <c r="AM2308">
        <v>1</v>
      </c>
      <c r="AN2308">
        <v>0</v>
      </c>
      <c r="AO2308">
        <v>0</v>
      </c>
      <c r="AP2308">
        <v>6</v>
      </c>
      <c r="AQ2308">
        <v>0</v>
      </c>
      <c r="AR2308">
        <v>0</v>
      </c>
      <c r="AS2308">
        <v>0</v>
      </c>
      <c r="AT2308" t="s">
        <v>86</v>
      </c>
      <c r="AU2308" t="s">
        <v>86</v>
      </c>
      <c r="AV2308" t="s">
        <v>86</v>
      </c>
      <c r="AW2308" t="s">
        <v>86</v>
      </c>
      <c r="AX2308" t="s">
        <v>86</v>
      </c>
      <c r="AY2308" t="s">
        <v>86</v>
      </c>
      <c r="AZ2308" t="s">
        <v>86</v>
      </c>
      <c r="BA2308" t="s">
        <v>86</v>
      </c>
      <c r="BB2308" t="s">
        <v>86</v>
      </c>
      <c r="BC2308" t="s">
        <v>86</v>
      </c>
      <c r="BD2308" t="s">
        <v>86</v>
      </c>
      <c r="BE2308" t="s">
        <v>86</v>
      </c>
    </row>
    <row r="2309" spans="1:57" x14ac:dyDescent="0.45">
      <c r="A2309" t="s">
        <v>4907</v>
      </c>
      <c r="B2309" t="s">
        <v>77</v>
      </c>
      <c r="C2309" t="s">
        <v>4901</v>
      </c>
      <c r="D2309" t="s">
        <v>79</v>
      </c>
      <c r="E2309" s="2" t="str">
        <f>HYPERLINK("capsilon://?command=openfolder&amp;siteaddress=FAM.docvelocity-na8.net&amp;folderid=FX50FC7D4A-55EB-E935-5838-CDF17664F090","FX22037673")</f>
        <v>FX22037673</v>
      </c>
      <c r="F2309" t="s">
        <v>80</v>
      </c>
      <c r="G2309" t="s">
        <v>80</v>
      </c>
      <c r="H2309" t="s">
        <v>81</v>
      </c>
      <c r="I2309" t="s">
        <v>4908</v>
      </c>
      <c r="J2309">
        <v>66</v>
      </c>
      <c r="K2309" t="s">
        <v>83</v>
      </c>
      <c r="L2309" t="s">
        <v>84</v>
      </c>
      <c r="M2309" t="s">
        <v>85</v>
      </c>
      <c r="N2309">
        <v>2</v>
      </c>
      <c r="O2309" s="1">
        <v>44649.456782407404</v>
      </c>
      <c r="P2309" s="1">
        <v>44649.504259259258</v>
      </c>
      <c r="Q2309">
        <v>3466</v>
      </c>
      <c r="R2309">
        <v>636</v>
      </c>
      <c r="S2309" t="b">
        <v>0</v>
      </c>
      <c r="T2309" t="s">
        <v>86</v>
      </c>
      <c r="U2309" t="b">
        <v>0</v>
      </c>
      <c r="V2309" t="s">
        <v>1990</v>
      </c>
      <c r="W2309" s="1">
        <v>44649.468634259261</v>
      </c>
      <c r="X2309">
        <v>349</v>
      </c>
      <c r="Y2309">
        <v>61</v>
      </c>
      <c r="Z2309">
        <v>0</v>
      </c>
      <c r="AA2309">
        <v>61</v>
      </c>
      <c r="AB2309">
        <v>0</v>
      </c>
      <c r="AC2309">
        <v>8</v>
      </c>
      <c r="AD2309">
        <v>5</v>
      </c>
      <c r="AE2309">
        <v>0</v>
      </c>
      <c r="AF2309">
        <v>0</v>
      </c>
      <c r="AG2309">
        <v>0</v>
      </c>
      <c r="AH2309" t="s">
        <v>207</v>
      </c>
      <c r="AI2309" s="1">
        <v>44649.504259259258</v>
      </c>
      <c r="AJ2309">
        <v>280</v>
      </c>
      <c r="AK2309">
        <v>4</v>
      </c>
      <c r="AL2309">
        <v>0</v>
      </c>
      <c r="AM2309">
        <v>4</v>
      </c>
      <c r="AN2309">
        <v>0</v>
      </c>
      <c r="AO2309">
        <v>4</v>
      </c>
      <c r="AP2309">
        <v>1</v>
      </c>
      <c r="AQ2309">
        <v>0</v>
      </c>
      <c r="AR2309">
        <v>0</v>
      </c>
      <c r="AS2309">
        <v>0</v>
      </c>
      <c r="AT2309" t="s">
        <v>86</v>
      </c>
      <c r="AU2309" t="s">
        <v>86</v>
      </c>
      <c r="AV2309" t="s">
        <v>86</v>
      </c>
      <c r="AW2309" t="s">
        <v>86</v>
      </c>
      <c r="AX2309" t="s">
        <v>86</v>
      </c>
      <c r="AY2309" t="s">
        <v>86</v>
      </c>
      <c r="AZ2309" t="s">
        <v>86</v>
      </c>
      <c r="BA2309" t="s">
        <v>86</v>
      </c>
      <c r="BB2309" t="s">
        <v>86</v>
      </c>
      <c r="BC2309" t="s">
        <v>86</v>
      </c>
      <c r="BD2309" t="s">
        <v>86</v>
      </c>
      <c r="BE2309" t="s">
        <v>86</v>
      </c>
    </row>
    <row r="2310" spans="1:57" x14ac:dyDescent="0.45">
      <c r="A2310" t="s">
        <v>4909</v>
      </c>
      <c r="B2310" t="s">
        <v>77</v>
      </c>
      <c r="C2310" t="s">
        <v>4910</v>
      </c>
      <c r="D2310" t="s">
        <v>79</v>
      </c>
      <c r="E2310" s="2" t="str">
        <f>HYPERLINK("capsilon://?command=openfolder&amp;siteaddress=FAM.docvelocity-na8.net&amp;folderid=FX3EF6E62F-5F78-94CC-9D95-4D5AD95615B7","FX220310003")</f>
        <v>FX220310003</v>
      </c>
      <c r="F2310" t="s">
        <v>80</v>
      </c>
      <c r="G2310" t="s">
        <v>80</v>
      </c>
      <c r="H2310" t="s">
        <v>81</v>
      </c>
      <c r="I2310" t="s">
        <v>4911</v>
      </c>
      <c r="J2310">
        <v>490</v>
      </c>
      <c r="K2310" t="s">
        <v>83</v>
      </c>
      <c r="L2310" t="s">
        <v>84</v>
      </c>
      <c r="M2310" t="s">
        <v>85</v>
      </c>
      <c r="N2310">
        <v>1</v>
      </c>
      <c r="O2310" s="1">
        <v>44649.45820601852</v>
      </c>
      <c r="P2310" s="1">
        <v>44649.560416666667</v>
      </c>
      <c r="Q2310">
        <v>6149</v>
      </c>
      <c r="R2310">
        <v>2682</v>
      </c>
      <c r="S2310" t="b">
        <v>0</v>
      </c>
      <c r="T2310" t="s">
        <v>86</v>
      </c>
      <c r="U2310" t="b">
        <v>0</v>
      </c>
      <c r="V2310" t="s">
        <v>815</v>
      </c>
      <c r="W2310" s="1">
        <v>44649.560416666667</v>
      </c>
      <c r="X2310">
        <v>2216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490</v>
      </c>
      <c r="AE2310">
        <v>461</v>
      </c>
      <c r="AF2310">
        <v>0</v>
      </c>
      <c r="AG2310">
        <v>11</v>
      </c>
      <c r="AH2310" t="s">
        <v>86</v>
      </c>
      <c r="AI2310" t="s">
        <v>86</v>
      </c>
      <c r="AJ2310" t="s">
        <v>86</v>
      </c>
      <c r="AK2310" t="s">
        <v>86</v>
      </c>
      <c r="AL2310" t="s">
        <v>86</v>
      </c>
      <c r="AM2310" t="s">
        <v>86</v>
      </c>
      <c r="AN2310" t="s">
        <v>86</v>
      </c>
      <c r="AO2310" t="s">
        <v>86</v>
      </c>
      <c r="AP2310" t="s">
        <v>86</v>
      </c>
      <c r="AQ2310" t="s">
        <v>86</v>
      </c>
      <c r="AR2310" t="s">
        <v>86</v>
      </c>
      <c r="AS2310" t="s">
        <v>86</v>
      </c>
      <c r="AT2310" t="s">
        <v>86</v>
      </c>
      <c r="AU2310" t="s">
        <v>86</v>
      </c>
      <c r="AV2310" t="s">
        <v>86</v>
      </c>
      <c r="AW2310" t="s">
        <v>86</v>
      </c>
      <c r="AX2310" t="s">
        <v>86</v>
      </c>
      <c r="AY2310" t="s">
        <v>86</v>
      </c>
      <c r="AZ2310" t="s">
        <v>86</v>
      </c>
      <c r="BA2310" t="s">
        <v>86</v>
      </c>
      <c r="BB2310" t="s">
        <v>86</v>
      </c>
      <c r="BC2310" t="s">
        <v>86</v>
      </c>
      <c r="BD2310" t="s">
        <v>86</v>
      </c>
      <c r="BE2310" t="s">
        <v>86</v>
      </c>
    </row>
    <row r="2311" spans="1:57" x14ac:dyDescent="0.45">
      <c r="A2311" t="s">
        <v>4912</v>
      </c>
      <c r="B2311" t="s">
        <v>77</v>
      </c>
      <c r="C2311" t="s">
        <v>4913</v>
      </c>
      <c r="D2311" t="s">
        <v>79</v>
      </c>
      <c r="E2311" s="2" t="str">
        <f>HYPERLINK("capsilon://?command=openfolder&amp;siteaddress=FAM.docvelocity-na8.net&amp;folderid=FX5740CC3A-77E3-527E-8EE3-633AA04756D3","FX220310698")</f>
        <v>FX220310698</v>
      </c>
      <c r="F2311" t="s">
        <v>80</v>
      </c>
      <c r="G2311" t="s">
        <v>80</v>
      </c>
      <c r="H2311" t="s">
        <v>81</v>
      </c>
      <c r="I2311" t="s">
        <v>4914</v>
      </c>
      <c r="J2311">
        <v>102</v>
      </c>
      <c r="K2311" t="s">
        <v>83</v>
      </c>
      <c r="L2311" t="s">
        <v>84</v>
      </c>
      <c r="M2311" t="s">
        <v>85</v>
      </c>
      <c r="N2311">
        <v>1</v>
      </c>
      <c r="O2311" s="1">
        <v>44649.46365740741</v>
      </c>
      <c r="P2311" s="1">
        <v>44649.561585648145</v>
      </c>
      <c r="Q2311">
        <v>7986</v>
      </c>
      <c r="R2311">
        <v>475</v>
      </c>
      <c r="S2311" t="b">
        <v>0</v>
      </c>
      <c r="T2311" t="s">
        <v>86</v>
      </c>
      <c r="U2311" t="b">
        <v>0</v>
      </c>
      <c r="V2311" t="s">
        <v>815</v>
      </c>
      <c r="W2311" s="1">
        <v>44649.561585648145</v>
      </c>
      <c r="X2311">
        <v>101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102</v>
      </c>
      <c r="AE2311">
        <v>97</v>
      </c>
      <c r="AF2311">
        <v>0</v>
      </c>
      <c r="AG2311">
        <v>3</v>
      </c>
      <c r="AH2311" t="s">
        <v>86</v>
      </c>
      <c r="AI2311" t="s">
        <v>86</v>
      </c>
      <c r="AJ2311" t="s">
        <v>86</v>
      </c>
      <c r="AK2311" t="s">
        <v>86</v>
      </c>
      <c r="AL2311" t="s">
        <v>86</v>
      </c>
      <c r="AM2311" t="s">
        <v>86</v>
      </c>
      <c r="AN2311" t="s">
        <v>86</v>
      </c>
      <c r="AO2311" t="s">
        <v>86</v>
      </c>
      <c r="AP2311" t="s">
        <v>86</v>
      </c>
      <c r="AQ2311" t="s">
        <v>86</v>
      </c>
      <c r="AR2311" t="s">
        <v>86</v>
      </c>
      <c r="AS2311" t="s">
        <v>86</v>
      </c>
      <c r="AT2311" t="s">
        <v>86</v>
      </c>
      <c r="AU2311" t="s">
        <v>86</v>
      </c>
      <c r="AV2311" t="s">
        <v>86</v>
      </c>
      <c r="AW2311" t="s">
        <v>86</v>
      </c>
      <c r="AX2311" t="s">
        <v>86</v>
      </c>
      <c r="AY2311" t="s">
        <v>86</v>
      </c>
      <c r="AZ2311" t="s">
        <v>86</v>
      </c>
      <c r="BA2311" t="s">
        <v>86</v>
      </c>
      <c r="BB2311" t="s">
        <v>86</v>
      </c>
      <c r="BC2311" t="s">
        <v>86</v>
      </c>
      <c r="BD2311" t="s">
        <v>86</v>
      </c>
      <c r="BE2311" t="s">
        <v>86</v>
      </c>
    </row>
    <row r="2312" spans="1:57" x14ac:dyDescent="0.45">
      <c r="A2312" t="s">
        <v>4915</v>
      </c>
      <c r="B2312" t="s">
        <v>77</v>
      </c>
      <c r="C2312" t="s">
        <v>4913</v>
      </c>
      <c r="D2312" t="s">
        <v>79</v>
      </c>
      <c r="E2312" s="2" t="str">
        <f>HYPERLINK("capsilon://?command=openfolder&amp;siteaddress=FAM.docvelocity-na8.net&amp;folderid=FX5740CC3A-77E3-527E-8EE3-633AA04756D3","FX220310698")</f>
        <v>FX220310698</v>
      </c>
      <c r="F2312" t="s">
        <v>80</v>
      </c>
      <c r="G2312" t="s">
        <v>80</v>
      </c>
      <c r="H2312" t="s">
        <v>81</v>
      </c>
      <c r="I2312" t="s">
        <v>4916</v>
      </c>
      <c r="J2312">
        <v>28</v>
      </c>
      <c r="K2312" t="s">
        <v>83</v>
      </c>
      <c r="L2312" t="s">
        <v>84</v>
      </c>
      <c r="M2312" t="s">
        <v>85</v>
      </c>
      <c r="N2312">
        <v>1</v>
      </c>
      <c r="O2312" s="1">
        <v>44649.464097222219</v>
      </c>
      <c r="P2312" s="1">
        <v>44649.562893518516</v>
      </c>
      <c r="Q2312">
        <v>7960</v>
      </c>
      <c r="R2312">
        <v>576</v>
      </c>
      <c r="S2312" t="b">
        <v>0</v>
      </c>
      <c r="T2312" t="s">
        <v>86</v>
      </c>
      <c r="U2312" t="b">
        <v>0</v>
      </c>
      <c r="V2312" t="s">
        <v>815</v>
      </c>
      <c r="W2312" s="1">
        <v>44649.562893518516</v>
      </c>
      <c r="X2312">
        <v>112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28</v>
      </c>
      <c r="AE2312">
        <v>21</v>
      </c>
      <c r="AF2312">
        <v>0</v>
      </c>
      <c r="AG2312">
        <v>3</v>
      </c>
      <c r="AH2312" t="s">
        <v>86</v>
      </c>
      <c r="AI2312" t="s">
        <v>86</v>
      </c>
      <c r="AJ2312" t="s">
        <v>86</v>
      </c>
      <c r="AK2312" t="s">
        <v>86</v>
      </c>
      <c r="AL2312" t="s">
        <v>86</v>
      </c>
      <c r="AM2312" t="s">
        <v>86</v>
      </c>
      <c r="AN2312" t="s">
        <v>86</v>
      </c>
      <c r="AO2312" t="s">
        <v>86</v>
      </c>
      <c r="AP2312" t="s">
        <v>86</v>
      </c>
      <c r="AQ2312" t="s">
        <v>86</v>
      </c>
      <c r="AR2312" t="s">
        <v>86</v>
      </c>
      <c r="AS2312" t="s">
        <v>86</v>
      </c>
      <c r="AT2312" t="s">
        <v>86</v>
      </c>
      <c r="AU2312" t="s">
        <v>86</v>
      </c>
      <c r="AV2312" t="s">
        <v>86</v>
      </c>
      <c r="AW2312" t="s">
        <v>86</v>
      </c>
      <c r="AX2312" t="s">
        <v>86</v>
      </c>
      <c r="AY2312" t="s">
        <v>86</v>
      </c>
      <c r="AZ2312" t="s">
        <v>86</v>
      </c>
      <c r="BA2312" t="s">
        <v>86</v>
      </c>
      <c r="BB2312" t="s">
        <v>86</v>
      </c>
      <c r="BC2312" t="s">
        <v>86</v>
      </c>
      <c r="BD2312" t="s">
        <v>86</v>
      </c>
      <c r="BE2312" t="s">
        <v>86</v>
      </c>
    </row>
    <row r="2313" spans="1:57" x14ac:dyDescent="0.45">
      <c r="A2313" t="s">
        <v>4917</v>
      </c>
      <c r="B2313" t="s">
        <v>77</v>
      </c>
      <c r="C2313" t="s">
        <v>4918</v>
      </c>
      <c r="D2313" t="s">
        <v>79</v>
      </c>
      <c r="E2313" s="2" t="str">
        <f>HYPERLINK("capsilon://?command=openfolder&amp;siteaddress=FAM.docvelocity-na8.net&amp;folderid=FX681B7122-D344-1F18-9D76-22A809C92BAC","FX220311534")</f>
        <v>FX220311534</v>
      </c>
      <c r="F2313" t="s">
        <v>80</v>
      </c>
      <c r="G2313" t="s">
        <v>80</v>
      </c>
      <c r="H2313" t="s">
        <v>81</v>
      </c>
      <c r="I2313" t="s">
        <v>4919</v>
      </c>
      <c r="J2313">
        <v>279</v>
      </c>
      <c r="K2313" t="s">
        <v>83</v>
      </c>
      <c r="L2313" t="s">
        <v>84</v>
      </c>
      <c r="M2313" t="s">
        <v>85</v>
      </c>
      <c r="N2313">
        <v>1</v>
      </c>
      <c r="O2313" s="1">
        <v>44649.477847222224</v>
      </c>
      <c r="P2313" s="1">
        <v>44649.566192129627</v>
      </c>
      <c r="Q2313">
        <v>6554</v>
      </c>
      <c r="R2313">
        <v>1079</v>
      </c>
      <c r="S2313" t="b">
        <v>0</v>
      </c>
      <c r="T2313" t="s">
        <v>86</v>
      </c>
      <c r="U2313" t="b">
        <v>0</v>
      </c>
      <c r="V2313" t="s">
        <v>815</v>
      </c>
      <c r="W2313" s="1">
        <v>44649.566192129627</v>
      </c>
      <c r="X2313">
        <v>275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279</v>
      </c>
      <c r="AE2313">
        <v>273</v>
      </c>
      <c r="AF2313">
        <v>0</v>
      </c>
      <c r="AG2313">
        <v>3</v>
      </c>
      <c r="AH2313" t="s">
        <v>86</v>
      </c>
      <c r="AI2313" t="s">
        <v>86</v>
      </c>
      <c r="AJ2313" t="s">
        <v>86</v>
      </c>
      <c r="AK2313" t="s">
        <v>86</v>
      </c>
      <c r="AL2313" t="s">
        <v>86</v>
      </c>
      <c r="AM2313" t="s">
        <v>86</v>
      </c>
      <c r="AN2313" t="s">
        <v>86</v>
      </c>
      <c r="AO2313" t="s">
        <v>86</v>
      </c>
      <c r="AP2313" t="s">
        <v>86</v>
      </c>
      <c r="AQ2313" t="s">
        <v>86</v>
      </c>
      <c r="AR2313" t="s">
        <v>86</v>
      </c>
      <c r="AS2313" t="s">
        <v>86</v>
      </c>
      <c r="AT2313" t="s">
        <v>86</v>
      </c>
      <c r="AU2313" t="s">
        <v>86</v>
      </c>
      <c r="AV2313" t="s">
        <v>86</v>
      </c>
      <c r="AW2313" t="s">
        <v>86</v>
      </c>
      <c r="AX2313" t="s">
        <v>86</v>
      </c>
      <c r="AY2313" t="s">
        <v>86</v>
      </c>
      <c r="AZ2313" t="s">
        <v>86</v>
      </c>
      <c r="BA2313" t="s">
        <v>86</v>
      </c>
      <c r="BB2313" t="s">
        <v>86</v>
      </c>
      <c r="BC2313" t="s">
        <v>86</v>
      </c>
      <c r="BD2313" t="s">
        <v>86</v>
      </c>
      <c r="BE2313" t="s">
        <v>86</v>
      </c>
    </row>
    <row r="2314" spans="1:57" x14ac:dyDescent="0.45">
      <c r="A2314" t="s">
        <v>4920</v>
      </c>
      <c r="B2314" t="s">
        <v>77</v>
      </c>
      <c r="C2314" t="s">
        <v>4772</v>
      </c>
      <c r="D2314" t="s">
        <v>79</v>
      </c>
      <c r="E2314" s="2" t="str">
        <f>HYPERLINK("capsilon://?command=openfolder&amp;siteaddress=FAM.docvelocity-na8.net&amp;folderid=FXD5D91727-9D0C-ECC7-7528-9E8CECDC3BF4","FX220310836")</f>
        <v>FX220310836</v>
      </c>
      <c r="F2314" t="s">
        <v>80</v>
      </c>
      <c r="G2314" t="s">
        <v>80</v>
      </c>
      <c r="H2314" t="s">
        <v>81</v>
      </c>
      <c r="I2314" t="s">
        <v>4921</v>
      </c>
      <c r="J2314">
        <v>28</v>
      </c>
      <c r="K2314" t="s">
        <v>83</v>
      </c>
      <c r="L2314" t="s">
        <v>84</v>
      </c>
      <c r="M2314" t="s">
        <v>85</v>
      </c>
      <c r="N2314">
        <v>2</v>
      </c>
      <c r="O2314" s="1">
        <v>44649.488310185188</v>
      </c>
      <c r="P2314" s="1">
        <v>44649.503113425926</v>
      </c>
      <c r="Q2314">
        <v>941</v>
      </c>
      <c r="R2314">
        <v>338</v>
      </c>
      <c r="S2314" t="b">
        <v>0</v>
      </c>
      <c r="T2314" t="s">
        <v>86</v>
      </c>
      <c r="U2314" t="b">
        <v>0</v>
      </c>
      <c r="V2314" t="s">
        <v>2108</v>
      </c>
      <c r="W2314" s="1">
        <v>44649.490763888891</v>
      </c>
      <c r="X2314">
        <v>206</v>
      </c>
      <c r="Y2314">
        <v>21</v>
      </c>
      <c r="Z2314">
        <v>0</v>
      </c>
      <c r="AA2314">
        <v>21</v>
      </c>
      <c r="AB2314">
        <v>0</v>
      </c>
      <c r="AC2314">
        <v>0</v>
      </c>
      <c r="AD2314">
        <v>7</v>
      </c>
      <c r="AE2314">
        <v>0</v>
      </c>
      <c r="AF2314">
        <v>0</v>
      </c>
      <c r="AG2314">
        <v>0</v>
      </c>
      <c r="AH2314" t="s">
        <v>257</v>
      </c>
      <c r="AI2314" s="1">
        <v>44649.503113425926</v>
      </c>
      <c r="AJ2314">
        <v>132</v>
      </c>
      <c r="AK2314">
        <v>1</v>
      </c>
      <c r="AL2314">
        <v>0</v>
      </c>
      <c r="AM2314">
        <v>1</v>
      </c>
      <c r="AN2314">
        <v>0</v>
      </c>
      <c r="AO2314">
        <v>0</v>
      </c>
      <c r="AP2314">
        <v>6</v>
      </c>
      <c r="AQ2314">
        <v>0</v>
      </c>
      <c r="AR2314">
        <v>0</v>
      </c>
      <c r="AS2314">
        <v>0</v>
      </c>
      <c r="AT2314" t="s">
        <v>86</v>
      </c>
      <c r="AU2314" t="s">
        <v>86</v>
      </c>
      <c r="AV2314" t="s">
        <v>86</v>
      </c>
      <c r="AW2314" t="s">
        <v>86</v>
      </c>
      <c r="AX2314" t="s">
        <v>86</v>
      </c>
      <c r="AY2314" t="s">
        <v>86</v>
      </c>
      <c r="AZ2314" t="s">
        <v>86</v>
      </c>
      <c r="BA2314" t="s">
        <v>86</v>
      </c>
      <c r="BB2314" t="s">
        <v>86</v>
      </c>
      <c r="BC2314" t="s">
        <v>86</v>
      </c>
      <c r="BD2314" t="s">
        <v>86</v>
      </c>
      <c r="BE2314" t="s">
        <v>86</v>
      </c>
    </row>
    <row r="2315" spans="1:57" x14ac:dyDescent="0.45">
      <c r="A2315" t="s">
        <v>4922</v>
      </c>
      <c r="B2315" t="s">
        <v>77</v>
      </c>
      <c r="C2315" t="s">
        <v>4923</v>
      </c>
      <c r="D2315" t="s">
        <v>79</v>
      </c>
      <c r="E2315" s="2" t="str">
        <f>HYPERLINK("capsilon://?command=openfolder&amp;siteaddress=FAM.docvelocity-na8.net&amp;folderid=FXA3114AE2-FC7F-57DF-D484-9ED04D1E4AEE","FX220311904")</f>
        <v>FX220311904</v>
      </c>
      <c r="F2315" t="s">
        <v>80</v>
      </c>
      <c r="G2315" t="s">
        <v>80</v>
      </c>
      <c r="H2315" t="s">
        <v>81</v>
      </c>
      <c r="I2315" t="s">
        <v>4924</v>
      </c>
      <c r="J2315">
        <v>237</v>
      </c>
      <c r="K2315" t="s">
        <v>83</v>
      </c>
      <c r="L2315" t="s">
        <v>84</v>
      </c>
      <c r="M2315" t="s">
        <v>85</v>
      </c>
      <c r="N2315">
        <v>1</v>
      </c>
      <c r="O2315" s="1">
        <v>44649.496076388888</v>
      </c>
      <c r="P2315" s="1">
        <v>44649.569351851853</v>
      </c>
      <c r="Q2315">
        <v>5951</v>
      </c>
      <c r="R2315">
        <v>380</v>
      </c>
      <c r="S2315" t="b">
        <v>0</v>
      </c>
      <c r="T2315" t="s">
        <v>86</v>
      </c>
      <c r="U2315" t="b">
        <v>0</v>
      </c>
      <c r="V2315" t="s">
        <v>815</v>
      </c>
      <c r="W2315" s="1">
        <v>44649.569351851853</v>
      </c>
      <c r="X2315">
        <v>263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237</v>
      </c>
      <c r="AE2315">
        <v>225</v>
      </c>
      <c r="AF2315">
        <v>0</v>
      </c>
      <c r="AG2315">
        <v>9</v>
      </c>
      <c r="AH2315" t="s">
        <v>86</v>
      </c>
      <c r="AI2315" t="s">
        <v>86</v>
      </c>
      <c r="AJ2315" t="s">
        <v>86</v>
      </c>
      <c r="AK2315" t="s">
        <v>86</v>
      </c>
      <c r="AL2315" t="s">
        <v>86</v>
      </c>
      <c r="AM2315" t="s">
        <v>86</v>
      </c>
      <c r="AN2315" t="s">
        <v>86</v>
      </c>
      <c r="AO2315" t="s">
        <v>86</v>
      </c>
      <c r="AP2315" t="s">
        <v>86</v>
      </c>
      <c r="AQ2315" t="s">
        <v>86</v>
      </c>
      <c r="AR2315" t="s">
        <v>86</v>
      </c>
      <c r="AS2315" t="s">
        <v>86</v>
      </c>
      <c r="AT2315" t="s">
        <v>86</v>
      </c>
      <c r="AU2315" t="s">
        <v>86</v>
      </c>
      <c r="AV2315" t="s">
        <v>86</v>
      </c>
      <c r="AW2315" t="s">
        <v>86</v>
      </c>
      <c r="AX2315" t="s">
        <v>86</v>
      </c>
      <c r="AY2315" t="s">
        <v>86</v>
      </c>
      <c r="AZ2315" t="s">
        <v>86</v>
      </c>
      <c r="BA2315" t="s">
        <v>86</v>
      </c>
      <c r="BB2315" t="s">
        <v>86</v>
      </c>
      <c r="BC2315" t="s">
        <v>86</v>
      </c>
      <c r="BD2315" t="s">
        <v>86</v>
      </c>
      <c r="BE2315" t="s">
        <v>86</v>
      </c>
    </row>
    <row r="2316" spans="1:57" x14ac:dyDescent="0.45">
      <c r="A2316" t="s">
        <v>4925</v>
      </c>
      <c r="B2316" t="s">
        <v>77</v>
      </c>
      <c r="C2316" t="s">
        <v>4926</v>
      </c>
      <c r="D2316" t="s">
        <v>79</v>
      </c>
      <c r="E2316" s="2" t="str">
        <f>HYPERLINK("capsilon://?command=openfolder&amp;siteaddress=FAM.docvelocity-na8.net&amp;folderid=FX19F3116E-3408-C7BF-2A57-FA83AC37FE95","FX2203465")</f>
        <v>FX2203465</v>
      </c>
      <c r="F2316" t="s">
        <v>80</v>
      </c>
      <c r="G2316" t="s">
        <v>80</v>
      </c>
      <c r="H2316" t="s">
        <v>81</v>
      </c>
      <c r="I2316" t="s">
        <v>4927</v>
      </c>
      <c r="J2316">
        <v>0</v>
      </c>
      <c r="K2316" t="s">
        <v>83</v>
      </c>
      <c r="L2316" t="s">
        <v>84</v>
      </c>
      <c r="M2316" t="s">
        <v>85</v>
      </c>
      <c r="N2316">
        <v>1</v>
      </c>
      <c r="O2316" s="1">
        <v>44622.767766203702</v>
      </c>
      <c r="P2316" s="1">
        <v>44623.07671296296</v>
      </c>
      <c r="Q2316">
        <v>24399</v>
      </c>
      <c r="R2316">
        <v>2294</v>
      </c>
      <c r="S2316" t="b">
        <v>0</v>
      </c>
      <c r="T2316" t="s">
        <v>86</v>
      </c>
      <c r="U2316" t="b">
        <v>0</v>
      </c>
      <c r="V2316" t="s">
        <v>214</v>
      </c>
      <c r="W2316" s="1">
        <v>44623.07671296296</v>
      </c>
      <c r="X2316">
        <v>1735</v>
      </c>
      <c r="Y2316">
        <v>74</v>
      </c>
      <c r="Z2316">
        <v>0</v>
      </c>
      <c r="AA2316">
        <v>74</v>
      </c>
      <c r="AB2316">
        <v>0</v>
      </c>
      <c r="AC2316">
        <v>0</v>
      </c>
      <c r="AD2316">
        <v>-74</v>
      </c>
      <c r="AE2316">
        <v>152</v>
      </c>
      <c r="AF2316">
        <v>0</v>
      </c>
      <c r="AG2316">
        <v>8</v>
      </c>
      <c r="AH2316" t="s">
        <v>86</v>
      </c>
      <c r="AI2316" t="s">
        <v>86</v>
      </c>
      <c r="AJ2316" t="s">
        <v>86</v>
      </c>
      <c r="AK2316" t="s">
        <v>86</v>
      </c>
      <c r="AL2316" t="s">
        <v>86</v>
      </c>
      <c r="AM2316" t="s">
        <v>86</v>
      </c>
      <c r="AN2316" t="s">
        <v>86</v>
      </c>
      <c r="AO2316" t="s">
        <v>86</v>
      </c>
      <c r="AP2316" t="s">
        <v>86</v>
      </c>
      <c r="AQ2316" t="s">
        <v>86</v>
      </c>
      <c r="AR2316" t="s">
        <v>86</v>
      </c>
      <c r="AS2316" t="s">
        <v>86</v>
      </c>
      <c r="AT2316" t="s">
        <v>86</v>
      </c>
      <c r="AU2316" t="s">
        <v>86</v>
      </c>
      <c r="AV2316" t="s">
        <v>86</v>
      </c>
      <c r="AW2316" t="s">
        <v>86</v>
      </c>
      <c r="AX2316" t="s">
        <v>86</v>
      </c>
      <c r="AY2316" t="s">
        <v>86</v>
      </c>
      <c r="AZ2316" t="s">
        <v>86</v>
      </c>
      <c r="BA2316" t="s">
        <v>86</v>
      </c>
      <c r="BB2316" t="s">
        <v>86</v>
      </c>
      <c r="BC2316" t="s">
        <v>86</v>
      </c>
      <c r="BD2316" t="s">
        <v>86</v>
      </c>
      <c r="BE2316" t="s">
        <v>86</v>
      </c>
    </row>
    <row r="2317" spans="1:57" x14ac:dyDescent="0.45">
      <c r="A2317" t="s">
        <v>4928</v>
      </c>
      <c r="B2317" t="s">
        <v>77</v>
      </c>
      <c r="C2317" t="s">
        <v>4747</v>
      </c>
      <c r="D2317" t="s">
        <v>79</v>
      </c>
      <c r="E2317" s="2" t="str">
        <f>HYPERLINK("capsilon://?command=openfolder&amp;siteaddress=FAM.docvelocity-na8.net&amp;folderid=FX6CC45600-65DE-BA07-061B-B229D4F43EE2","FX220310746")</f>
        <v>FX220310746</v>
      </c>
      <c r="F2317" t="s">
        <v>80</v>
      </c>
      <c r="G2317" t="s">
        <v>80</v>
      </c>
      <c r="H2317" t="s">
        <v>81</v>
      </c>
      <c r="I2317" t="s">
        <v>4929</v>
      </c>
      <c r="J2317">
        <v>58</v>
      </c>
      <c r="K2317" t="s">
        <v>83</v>
      </c>
      <c r="L2317" t="s">
        <v>84</v>
      </c>
      <c r="M2317" t="s">
        <v>85</v>
      </c>
      <c r="N2317">
        <v>1</v>
      </c>
      <c r="O2317" s="1">
        <v>44649.521481481483</v>
      </c>
      <c r="P2317" s="1">
        <v>44649.570636574077</v>
      </c>
      <c r="Q2317">
        <v>3986</v>
      </c>
      <c r="R2317">
        <v>261</v>
      </c>
      <c r="S2317" t="b">
        <v>0</v>
      </c>
      <c r="T2317" t="s">
        <v>86</v>
      </c>
      <c r="U2317" t="b">
        <v>0</v>
      </c>
      <c r="V2317" t="s">
        <v>815</v>
      </c>
      <c r="W2317" s="1">
        <v>44649.570636574077</v>
      </c>
      <c r="X2317">
        <v>110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58</v>
      </c>
      <c r="AE2317">
        <v>53</v>
      </c>
      <c r="AF2317">
        <v>0</v>
      </c>
      <c r="AG2317">
        <v>2</v>
      </c>
      <c r="AH2317" t="s">
        <v>86</v>
      </c>
      <c r="AI2317" t="s">
        <v>86</v>
      </c>
      <c r="AJ2317" t="s">
        <v>86</v>
      </c>
      <c r="AK2317" t="s">
        <v>86</v>
      </c>
      <c r="AL2317" t="s">
        <v>86</v>
      </c>
      <c r="AM2317" t="s">
        <v>86</v>
      </c>
      <c r="AN2317" t="s">
        <v>86</v>
      </c>
      <c r="AO2317" t="s">
        <v>86</v>
      </c>
      <c r="AP2317" t="s">
        <v>86</v>
      </c>
      <c r="AQ2317" t="s">
        <v>86</v>
      </c>
      <c r="AR2317" t="s">
        <v>86</v>
      </c>
      <c r="AS2317" t="s">
        <v>86</v>
      </c>
      <c r="AT2317" t="s">
        <v>86</v>
      </c>
      <c r="AU2317" t="s">
        <v>86</v>
      </c>
      <c r="AV2317" t="s">
        <v>86</v>
      </c>
      <c r="AW2317" t="s">
        <v>86</v>
      </c>
      <c r="AX2317" t="s">
        <v>86</v>
      </c>
      <c r="AY2317" t="s">
        <v>86</v>
      </c>
      <c r="AZ2317" t="s">
        <v>86</v>
      </c>
      <c r="BA2317" t="s">
        <v>86</v>
      </c>
      <c r="BB2317" t="s">
        <v>86</v>
      </c>
      <c r="BC2317" t="s">
        <v>86</v>
      </c>
      <c r="BD2317" t="s">
        <v>86</v>
      </c>
      <c r="BE2317" t="s">
        <v>86</v>
      </c>
    </row>
    <row r="2318" spans="1:57" x14ac:dyDescent="0.45">
      <c r="A2318" t="s">
        <v>4930</v>
      </c>
      <c r="B2318" t="s">
        <v>77</v>
      </c>
      <c r="C2318" t="s">
        <v>4931</v>
      </c>
      <c r="D2318" t="s">
        <v>79</v>
      </c>
      <c r="E2318" s="2" t="str">
        <f>HYPERLINK("capsilon://?command=openfolder&amp;siteaddress=FAM.docvelocity-na8.net&amp;folderid=FXFB847ABB-BE8B-B93E-928C-81E1BA0E4EBC","FX220311287")</f>
        <v>FX220311287</v>
      </c>
      <c r="F2318" t="s">
        <v>80</v>
      </c>
      <c r="G2318" t="s">
        <v>80</v>
      </c>
      <c r="H2318" t="s">
        <v>81</v>
      </c>
      <c r="I2318" t="s">
        <v>4932</v>
      </c>
      <c r="J2318">
        <v>192</v>
      </c>
      <c r="K2318" t="s">
        <v>83</v>
      </c>
      <c r="L2318" t="s">
        <v>84</v>
      </c>
      <c r="M2318" t="s">
        <v>85</v>
      </c>
      <c r="N2318">
        <v>1</v>
      </c>
      <c r="O2318" s="1">
        <v>44649.530833333331</v>
      </c>
      <c r="P2318" s="1">
        <v>44649.572800925926</v>
      </c>
      <c r="Q2318">
        <v>3369</v>
      </c>
      <c r="R2318">
        <v>257</v>
      </c>
      <c r="S2318" t="b">
        <v>0</v>
      </c>
      <c r="T2318" t="s">
        <v>86</v>
      </c>
      <c r="U2318" t="b">
        <v>0</v>
      </c>
      <c r="V2318" t="s">
        <v>815</v>
      </c>
      <c r="W2318" s="1">
        <v>44649.572800925926</v>
      </c>
      <c r="X2318">
        <v>174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192</v>
      </c>
      <c r="AE2318">
        <v>180</v>
      </c>
      <c r="AF2318">
        <v>0</v>
      </c>
      <c r="AG2318">
        <v>3</v>
      </c>
      <c r="AH2318" t="s">
        <v>86</v>
      </c>
      <c r="AI2318" t="s">
        <v>86</v>
      </c>
      <c r="AJ2318" t="s">
        <v>86</v>
      </c>
      <c r="AK2318" t="s">
        <v>86</v>
      </c>
      <c r="AL2318" t="s">
        <v>86</v>
      </c>
      <c r="AM2318" t="s">
        <v>86</v>
      </c>
      <c r="AN2318" t="s">
        <v>86</v>
      </c>
      <c r="AO2318" t="s">
        <v>86</v>
      </c>
      <c r="AP2318" t="s">
        <v>86</v>
      </c>
      <c r="AQ2318" t="s">
        <v>86</v>
      </c>
      <c r="AR2318" t="s">
        <v>86</v>
      </c>
      <c r="AS2318" t="s">
        <v>86</v>
      </c>
      <c r="AT2318" t="s">
        <v>86</v>
      </c>
      <c r="AU2318" t="s">
        <v>86</v>
      </c>
      <c r="AV2318" t="s">
        <v>86</v>
      </c>
      <c r="AW2318" t="s">
        <v>86</v>
      </c>
      <c r="AX2318" t="s">
        <v>86</v>
      </c>
      <c r="AY2318" t="s">
        <v>86</v>
      </c>
      <c r="AZ2318" t="s">
        <v>86</v>
      </c>
      <c r="BA2318" t="s">
        <v>86</v>
      </c>
      <c r="BB2318" t="s">
        <v>86</v>
      </c>
      <c r="BC2318" t="s">
        <v>86</v>
      </c>
      <c r="BD2318" t="s">
        <v>86</v>
      </c>
      <c r="BE2318" t="s">
        <v>86</v>
      </c>
    </row>
    <row r="2319" spans="1:57" x14ac:dyDescent="0.45">
      <c r="A2319" t="s">
        <v>4933</v>
      </c>
      <c r="B2319" t="s">
        <v>77</v>
      </c>
      <c r="C2319" t="s">
        <v>1590</v>
      </c>
      <c r="D2319" t="s">
        <v>79</v>
      </c>
      <c r="E2319" s="2" t="str">
        <f>HYPERLINK("capsilon://?command=openfolder&amp;siteaddress=FAM.docvelocity-na8.net&amp;folderid=FX1411E6C6-61EA-5ACC-3684-1D663F621CB5","FX22032373")</f>
        <v>FX22032373</v>
      </c>
      <c r="F2319" t="s">
        <v>80</v>
      </c>
      <c r="G2319" t="s">
        <v>80</v>
      </c>
      <c r="H2319" t="s">
        <v>81</v>
      </c>
      <c r="I2319" t="s">
        <v>4934</v>
      </c>
      <c r="J2319">
        <v>0</v>
      </c>
      <c r="K2319" t="s">
        <v>83</v>
      </c>
      <c r="L2319" t="s">
        <v>84</v>
      </c>
      <c r="M2319" t="s">
        <v>85</v>
      </c>
      <c r="N2319">
        <v>2</v>
      </c>
      <c r="O2319" s="1">
        <v>44649.547407407408</v>
      </c>
      <c r="P2319" s="1">
        <v>44649.640543981484</v>
      </c>
      <c r="Q2319">
        <v>7691</v>
      </c>
      <c r="R2319">
        <v>356</v>
      </c>
      <c r="S2319" t="b">
        <v>0</v>
      </c>
      <c r="T2319" t="s">
        <v>86</v>
      </c>
      <c r="U2319" t="b">
        <v>0</v>
      </c>
      <c r="V2319" t="s">
        <v>2108</v>
      </c>
      <c r="W2319" s="1">
        <v>44649.560636574075</v>
      </c>
      <c r="X2319">
        <v>100</v>
      </c>
      <c r="Y2319">
        <v>0</v>
      </c>
      <c r="Z2319">
        <v>0</v>
      </c>
      <c r="AA2319">
        <v>0</v>
      </c>
      <c r="AB2319">
        <v>37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 t="s">
        <v>122</v>
      </c>
      <c r="AI2319" s="1">
        <v>44649.640543981484</v>
      </c>
      <c r="AJ2319">
        <v>201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37</v>
      </c>
      <c r="AR2319">
        <v>0</v>
      </c>
      <c r="AS2319">
        <v>2</v>
      </c>
      <c r="AT2319" t="s">
        <v>86</v>
      </c>
      <c r="AU2319" t="s">
        <v>86</v>
      </c>
      <c r="AV2319" t="s">
        <v>86</v>
      </c>
      <c r="AW2319" t="s">
        <v>86</v>
      </c>
      <c r="AX2319" t="s">
        <v>86</v>
      </c>
      <c r="AY2319" t="s">
        <v>86</v>
      </c>
      <c r="AZ2319" t="s">
        <v>86</v>
      </c>
      <c r="BA2319" t="s">
        <v>86</v>
      </c>
      <c r="BB2319" t="s">
        <v>86</v>
      </c>
      <c r="BC2319" t="s">
        <v>86</v>
      </c>
      <c r="BD2319" t="s">
        <v>86</v>
      </c>
      <c r="BE2319" t="s">
        <v>86</v>
      </c>
    </row>
    <row r="2320" spans="1:57" x14ac:dyDescent="0.45">
      <c r="A2320" t="s">
        <v>4935</v>
      </c>
      <c r="B2320" t="s">
        <v>77</v>
      </c>
      <c r="C2320" t="s">
        <v>4910</v>
      </c>
      <c r="D2320" t="s">
        <v>79</v>
      </c>
      <c r="E2320" s="2" t="str">
        <f>HYPERLINK("capsilon://?command=openfolder&amp;siteaddress=FAM.docvelocity-na8.net&amp;folderid=FX3EF6E62F-5F78-94CC-9D95-4D5AD95615B7","FX220310003")</f>
        <v>FX220310003</v>
      </c>
      <c r="F2320" t="s">
        <v>80</v>
      </c>
      <c r="G2320" t="s">
        <v>80</v>
      </c>
      <c r="H2320" t="s">
        <v>81</v>
      </c>
      <c r="I2320" t="s">
        <v>4911</v>
      </c>
      <c r="J2320">
        <v>646</v>
      </c>
      <c r="K2320" t="s">
        <v>83</v>
      </c>
      <c r="L2320" t="s">
        <v>84</v>
      </c>
      <c r="M2320" t="s">
        <v>85</v>
      </c>
      <c r="N2320">
        <v>2</v>
      </c>
      <c r="O2320" s="1">
        <v>44649.561631944445</v>
      </c>
      <c r="P2320" s="1">
        <v>44649.613321759258</v>
      </c>
      <c r="Q2320">
        <v>582</v>
      </c>
      <c r="R2320">
        <v>3884</v>
      </c>
      <c r="S2320" t="b">
        <v>0</v>
      </c>
      <c r="T2320" t="s">
        <v>86</v>
      </c>
      <c r="U2320" t="b">
        <v>1</v>
      </c>
      <c r="V2320" t="s">
        <v>2921</v>
      </c>
      <c r="W2320" s="1">
        <v>44649.588206018518</v>
      </c>
      <c r="X2320">
        <v>2256</v>
      </c>
      <c r="Y2320">
        <v>535</v>
      </c>
      <c r="Z2320">
        <v>0</v>
      </c>
      <c r="AA2320">
        <v>535</v>
      </c>
      <c r="AB2320">
        <v>139</v>
      </c>
      <c r="AC2320">
        <v>41</v>
      </c>
      <c r="AD2320">
        <v>111</v>
      </c>
      <c r="AE2320">
        <v>0</v>
      </c>
      <c r="AF2320">
        <v>0</v>
      </c>
      <c r="AG2320">
        <v>0</v>
      </c>
      <c r="AH2320" t="s">
        <v>122</v>
      </c>
      <c r="AI2320" s="1">
        <v>44649.613321759258</v>
      </c>
      <c r="AJ2320">
        <v>1614</v>
      </c>
      <c r="AK2320">
        <v>8</v>
      </c>
      <c r="AL2320">
        <v>0</v>
      </c>
      <c r="AM2320">
        <v>8</v>
      </c>
      <c r="AN2320">
        <v>72</v>
      </c>
      <c r="AO2320">
        <v>7</v>
      </c>
      <c r="AP2320">
        <v>103</v>
      </c>
      <c r="AQ2320">
        <v>0</v>
      </c>
      <c r="AR2320">
        <v>0</v>
      </c>
      <c r="AS2320">
        <v>0</v>
      </c>
      <c r="AT2320" t="s">
        <v>86</v>
      </c>
      <c r="AU2320" t="s">
        <v>86</v>
      </c>
      <c r="AV2320" t="s">
        <v>86</v>
      </c>
      <c r="AW2320" t="s">
        <v>86</v>
      </c>
      <c r="AX2320" t="s">
        <v>86</v>
      </c>
      <c r="AY2320" t="s">
        <v>86</v>
      </c>
      <c r="AZ2320" t="s">
        <v>86</v>
      </c>
      <c r="BA2320" t="s">
        <v>86</v>
      </c>
      <c r="BB2320" t="s">
        <v>86</v>
      </c>
      <c r="BC2320" t="s">
        <v>86</v>
      </c>
      <c r="BD2320" t="s">
        <v>86</v>
      </c>
      <c r="BE2320" t="s">
        <v>86</v>
      </c>
    </row>
    <row r="2321" spans="1:57" x14ac:dyDescent="0.45">
      <c r="A2321" t="s">
        <v>4936</v>
      </c>
      <c r="B2321" t="s">
        <v>77</v>
      </c>
      <c r="C2321" t="s">
        <v>4913</v>
      </c>
      <c r="D2321" t="s">
        <v>79</v>
      </c>
      <c r="E2321" s="2" t="str">
        <f>HYPERLINK("capsilon://?command=openfolder&amp;siteaddress=FAM.docvelocity-na8.net&amp;folderid=FX5740CC3A-77E3-527E-8EE3-633AA04756D3","FX220310698")</f>
        <v>FX220310698</v>
      </c>
      <c r="F2321" t="s">
        <v>80</v>
      </c>
      <c r="G2321" t="s">
        <v>80</v>
      </c>
      <c r="H2321" t="s">
        <v>81</v>
      </c>
      <c r="I2321" t="s">
        <v>4914</v>
      </c>
      <c r="J2321">
        <v>150</v>
      </c>
      <c r="K2321" t="s">
        <v>83</v>
      </c>
      <c r="L2321" t="s">
        <v>84</v>
      </c>
      <c r="M2321" t="s">
        <v>85</v>
      </c>
      <c r="N2321">
        <v>2</v>
      </c>
      <c r="O2321" s="1">
        <v>44649.562256944446</v>
      </c>
      <c r="P2321" s="1">
        <v>44649.602511574078</v>
      </c>
      <c r="Q2321">
        <v>1296</v>
      </c>
      <c r="R2321">
        <v>2182</v>
      </c>
      <c r="S2321" t="b">
        <v>0</v>
      </c>
      <c r="T2321" t="s">
        <v>86</v>
      </c>
      <c r="U2321" t="b">
        <v>1</v>
      </c>
      <c r="V2321" t="s">
        <v>2086</v>
      </c>
      <c r="W2321" s="1">
        <v>44649.583449074074</v>
      </c>
      <c r="X2321">
        <v>1588</v>
      </c>
      <c r="Y2321">
        <v>120</v>
      </c>
      <c r="Z2321">
        <v>0</v>
      </c>
      <c r="AA2321">
        <v>120</v>
      </c>
      <c r="AB2321">
        <v>0</v>
      </c>
      <c r="AC2321">
        <v>27</v>
      </c>
      <c r="AD2321">
        <v>30</v>
      </c>
      <c r="AE2321">
        <v>0</v>
      </c>
      <c r="AF2321">
        <v>0</v>
      </c>
      <c r="AG2321">
        <v>0</v>
      </c>
      <c r="AH2321" t="s">
        <v>106</v>
      </c>
      <c r="AI2321" s="1">
        <v>44649.602511574078</v>
      </c>
      <c r="AJ2321">
        <v>551</v>
      </c>
      <c r="AK2321">
        <v>3</v>
      </c>
      <c r="AL2321">
        <v>0</v>
      </c>
      <c r="AM2321">
        <v>3</v>
      </c>
      <c r="AN2321">
        <v>0</v>
      </c>
      <c r="AO2321">
        <v>3</v>
      </c>
      <c r="AP2321">
        <v>27</v>
      </c>
      <c r="AQ2321">
        <v>0</v>
      </c>
      <c r="AR2321">
        <v>0</v>
      </c>
      <c r="AS2321">
        <v>0</v>
      </c>
      <c r="AT2321" t="s">
        <v>86</v>
      </c>
      <c r="AU2321" t="s">
        <v>86</v>
      </c>
      <c r="AV2321" t="s">
        <v>86</v>
      </c>
      <c r="AW2321" t="s">
        <v>86</v>
      </c>
      <c r="AX2321" t="s">
        <v>86</v>
      </c>
      <c r="AY2321" t="s">
        <v>86</v>
      </c>
      <c r="AZ2321" t="s">
        <v>86</v>
      </c>
      <c r="BA2321" t="s">
        <v>86</v>
      </c>
      <c r="BB2321" t="s">
        <v>86</v>
      </c>
      <c r="BC2321" t="s">
        <v>86</v>
      </c>
      <c r="BD2321" t="s">
        <v>86</v>
      </c>
      <c r="BE2321" t="s">
        <v>86</v>
      </c>
    </row>
    <row r="2322" spans="1:57" x14ac:dyDescent="0.45">
      <c r="A2322" t="s">
        <v>4937</v>
      </c>
      <c r="B2322" t="s">
        <v>77</v>
      </c>
      <c r="C2322" t="s">
        <v>4913</v>
      </c>
      <c r="D2322" t="s">
        <v>79</v>
      </c>
      <c r="E2322" s="2" t="str">
        <f>HYPERLINK("capsilon://?command=openfolder&amp;siteaddress=FAM.docvelocity-na8.net&amp;folderid=FX5740CC3A-77E3-527E-8EE3-633AA04756D3","FX220310698")</f>
        <v>FX220310698</v>
      </c>
      <c r="F2322" t="s">
        <v>80</v>
      </c>
      <c r="G2322" t="s">
        <v>80</v>
      </c>
      <c r="H2322" t="s">
        <v>81</v>
      </c>
      <c r="I2322" t="s">
        <v>4916</v>
      </c>
      <c r="J2322">
        <v>84</v>
      </c>
      <c r="K2322" t="s">
        <v>83</v>
      </c>
      <c r="L2322" t="s">
        <v>84</v>
      </c>
      <c r="M2322" t="s">
        <v>85</v>
      </c>
      <c r="N2322">
        <v>2</v>
      </c>
      <c r="O2322" s="1">
        <v>44649.563773148147</v>
      </c>
      <c r="P2322" s="1">
        <v>44649.606840277775</v>
      </c>
      <c r="Q2322">
        <v>2706</v>
      </c>
      <c r="R2322">
        <v>1015</v>
      </c>
      <c r="S2322" t="b">
        <v>0</v>
      </c>
      <c r="T2322" t="s">
        <v>86</v>
      </c>
      <c r="U2322" t="b">
        <v>1</v>
      </c>
      <c r="V2322" t="s">
        <v>2108</v>
      </c>
      <c r="W2322" s="1">
        <v>44649.582997685182</v>
      </c>
      <c r="X2322">
        <v>566</v>
      </c>
      <c r="Y2322">
        <v>63</v>
      </c>
      <c r="Z2322">
        <v>0</v>
      </c>
      <c r="AA2322">
        <v>63</v>
      </c>
      <c r="AB2322">
        <v>0</v>
      </c>
      <c r="AC2322">
        <v>1</v>
      </c>
      <c r="AD2322">
        <v>21</v>
      </c>
      <c r="AE2322">
        <v>0</v>
      </c>
      <c r="AF2322">
        <v>0</v>
      </c>
      <c r="AG2322">
        <v>0</v>
      </c>
      <c r="AH2322" t="s">
        <v>106</v>
      </c>
      <c r="AI2322" s="1">
        <v>44649.606840277775</v>
      </c>
      <c r="AJ2322">
        <v>373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21</v>
      </c>
      <c r="AQ2322">
        <v>0</v>
      </c>
      <c r="AR2322">
        <v>0</v>
      </c>
      <c r="AS2322">
        <v>0</v>
      </c>
      <c r="AT2322" t="s">
        <v>86</v>
      </c>
      <c r="AU2322" t="s">
        <v>86</v>
      </c>
      <c r="AV2322" t="s">
        <v>86</v>
      </c>
      <c r="AW2322" t="s">
        <v>86</v>
      </c>
      <c r="AX2322" t="s">
        <v>86</v>
      </c>
      <c r="AY2322" t="s">
        <v>86</v>
      </c>
      <c r="AZ2322" t="s">
        <v>86</v>
      </c>
      <c r="BA2322" t="s">
        <v>86</v>
      </c>
      <c r="BB2322" t="s">
        <v>86</v>
      </c>
      <c r="BC2322" t="s">
        <v>86</v>
      </c>
      <c r="BD2322" t="s">
        <v>86</v>
      </c>
      <c r="BE2322" t="s">
        <v>86</v>
      </c>
    </row>
    <row r="2323" spans="1:57" x14ac:dyDescent="0.45">
      <c r="A2323" t="s">
        <v>4938</v>
      </c>
      <c r="B2323" t="s">
        <v>77</v>
      </c>
      <c r="C2323" t="s">
        <v>4939</v>
      </c>
      <c r="D2323" t="s">
        <v>79</v>
      </c>
      <c r="E2323" s="2" t="str">
        <f>HYPERLINK("capsilon://?command=openfolder&amp;siteaddress=FAM.docvelocity-na8.net&amp;folderid=FX91907D9D-BBC7-F4E5-4455-0D4A1ADA904A","FX21113170")</f>
        <v>FX21113170</v>
      </c>
      <c r="F2323" t="s">
        <v>80</v>
      </c>
      <c r="G2323" t="s">
        <v>80</v>
      </c>
      <c r="H2323" t="s">
        <v>81</v>
      </c>
      <c r="I2323" t="s">
        <v>4940</v>
      </c>
      <c r="J2323">
        <v>252</v>
      </c>
      <c r="K2323" t="s">
        <v>83</v>
      </c>
      <c r="L2323" t="s">
        <v>84</v>
      </c>
      <c r="M2323" t="s">
        <v>85</v>
      </c>
      <c r="N2323">
        <v>1</v>
      </c>
      <c r="O2323" s="1">
        <v>44649.564965277779</v>
      </c>
      <c r="P2323" s="1">
        <v>44649.669166666667</v>
      </c>
      <c r="Q2323">
        <v>7722</v>
      </c>
      <c r="R2323">
        <v>1281</v>
      </c>
      <c r="S2323" t="b">
        <v>0</v>
      </c>
      <c r="T2323" t="s">
        <v>86</v>
      </c>
      <c r="U2323" t="b">
        <v>0</v>
      </c>
      <c r="V2323" t="s">
        <v>815</v>
      </c>
      <c r="W2323" s="1">
        <v>44649.669166666667</v>
      </c>
      <c r="X2323">
        <v>280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252</v>
      </c>
      <c r="AE2323">
        <v>0</v>
      </c>
      <c r="AF2323">
        <v>0</v>
      </c>
      <c r="AG2323">
        <v>10</v>
      </c>
      <c r="AH2323" t="s">
        <v>86</v>
      </c>
      <c r="AI2323" t="s">
        <v>86</v>
      </c>
      <c r="AJ2323" t="s">
        <v>86</v>
      </c>
      <c r="AK2323" t="s">
        <v>86</v>
      </c>
      <c r="AL2323" t="s">
        <v>86</v>
      </c>
      <c r="AM2323" t="s">
        <v>86</v>
      </c>
      <c r="AN2323" t="s">
        <v>86</v>
      </c>
      <c r="AO2323" t="s">
        <v>86</v>
      </c>
      <c r="AP2323" t="s">
        <v>86</v>
      </c>
      <c r="AQ2323" t="s">
        <v>86</v>
      </c>
      <c r="AR2323" t="s">
        <v>86</v>
      </c>
      <c r="AS2323" t="s">
        <v>86</v>
      </c>
      <c r="AT2323" t="s">
        <v>86</v>
      </c>
      <c r="AU2323" t="s">
        <v>86</v>
      </c>
      <c r="AV2323" t="s">
        <v>86</v>
      </c>
      <c r="AW2323" t="s">
        <v>86</v>
      </c>
      <c r="AX2323" t="s">
        <v>86</v>
      </c>
      <c r="AY2323" t="s">
        <v>86</v>
      </c>
      <c r="AZ2323" t="s">
        <v>86</v>
      </c>
      <c r="BA2323" t="s">
        <v>86</v>
      </c>
      <c r="BB2323" t="s">
        <v>86</v>
      </c>
      <c r="BC2323" t="s">
        <v>86</v>
      </c>
      <c r="BD2323" t="s">
        <v>86</v>
      </c>
      <c r="BE2323" t="s">
        <v>86</v>
      </c>
    </row>
    <row r="2324" spans="1:57" x14ac:dyDescent="0.45">
      <c r="A2324" t="s">
        <v>4941</v>
      </c>
      <c r="B2324" t="s">
        <v>77</v>
      </c>
      <c r="C2324" t="s">
        <v>2374</v>
      </c>
      <c r="D2324" t="s">
        <v>79</v>
      </c>
      <c r="E2324" s="2" t="str">
        <f>HYPERLINK("capsilon://?command=openfolder&amp;siteaddress=FAM.docvelocity-na8.net&amp;folderid=FX84E6C1EF-54D5-93A9-1027-3ED4F52D7A5D","FX22032282")</f>
        <v>FX22032282</v>
      </c>
      <c r="F2324" t="s">
        <v>80</v>
      </c>
      <c r="G2324" t="s">
        <v>80</v>
      </c>
      <c r="H2324" t="s">
        <v>81</v>
      </c>
      <c r="I2324" t="s">
        <v>4942</v>
      </c>
      <c r="J2324">
        <v>0</v>
      </c>
      <c r="K2324" t="s">
        <v>83</v>
      </c>
      <c r="L2324" t="s">
        <v>84</v>
      </c>
      <c r="M2324" t="s">
        <v>85</v>
      </c>
      <c r="N2324">
        <v>2</v>
      </c>
      <c r="O2324" s="1">
        <v>44649.566608796296</v>
      </c>
      <c r="P2324" s="1">
        <v>44649.640983796293</v>
      </c>
      <c r="Q2324">
        <v>6314</v>
      </c>
      <c r="R2324">
        <v>112</v>
      </c>
      <c r="S2324" t="b">
        <v>0</v>
      </c>
      <c r="T2324" t="s">
        <v>86</v>
      </c>
      <c r="U2324" t="b">
        <v>0</v>
      </c>
      <c r="V2324" t="s">
        <v>2617</v>
      </c>
      <c r="W2324" s="1">
        <v>44649.590439814812</v>
      </c>
      <c r="X2324">
        <v>66</v>
      </c>
      <c r="Y2324">
        <v>0</v>
      </c>
      <c r="Z2324">
        <v>0</v>
      </c>
      <c r="AA2324">
        <v>0</v>
      </c>
      <c r="AB2324">
        <v>37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 t="s">
        <v>122</v>
      </c>
      <c r="AI2324" s="1">
        <v>44649.640983796293</v>
      </c>
      <c r="AJ2324">
        <v>16</v>
      </c>
      <c r="AK2324">
        <v>0</v>
      </c>
      <c r="AL2324">
        <v>0</v>
      </c>
      <c r="AM2324">
        <v>0</v>
      </c>
      <c r="AN2324">
        <v>37</v>
      </c>
      <c r="AO2324">
        <v>0</v>
      </c>
      <c r="AP2324">
        <v>0</v>
      </c>
      <c r="AQ2324">
        <v>0</v>
      </c>
      <c r="AR2324">
        <v>0</v>
      </c>
      <c r="AS2324">
        <v>0</v>
      </c>
      <c r="AT2324" t="s">
        <v>86</v>
      </c>
      <c r="AU2324" t="s">
        <v>86</v>
      </c>
      <c r="AV2324" t="s">
        <v>86</v>
      </c>
      <c r="AW2324" t="s">
        <v>86</v>
      </c>
      <c r="AX2324" t="s">
        <v>86</v>
      </c>
      <c r="AY2324" t="s">
        <v>86</v>
      </c>
      <c r="AZ2324" t="s">
        <v>86</v>
      </c>
      <c r="BA2324" t="s">
        <v>86</v>
      </c>
      <c r="BB2324" t="s">
        <v>86</v>
      </c>
      <c r="BC2324" t="s">
        <v>86</v>
      </c>
      <c r="BD2324" t="s">
        <v>86</v>
      </c>
      <c r="BE2324" t="s">
        <v>86</v>
      </c>
    </row>
    <row r="2325" spans="1:57" x14ac:dyDescent="0.45">
      <c r="A2325" t="s">
        <v>4943</v>
      </c>
      <c r="B2325" t="s">
        <v>77</v>
      </c>
      <c r="C2325" t="s">
        <v>4918</v>
      </c>
      <c r="D2325" t="s">
        <v>79</v>
      </c>
      <c r="E2325" s="2" t="str">
        <f>HYPERLINK("capsilon://?command=openfolder&amp;siteaddress=FAM.docvelocity-na8.net&amp;folderid=FX681B7122-D344-1F18-9D76-22A809C92BAC","FX220311534")</f>
        <v>FX220311534</v>
      </c>
      <c r="F2325" t="s">
        <v>80</v>
      </c>
      <c r="G2325" t="s">
        <v>80</v>
      </c>
      <c r="H2325" t="s">
        <v>81</v>
      </c>
      <c r="I2325" t="s">
        <v>4919</v>
      </c>
      <c r="J2325">
        <v>303</v>
      </c>
      <c r="K2325" t="s">
        <v>83</v>
      </c>
      <c r="L2325" t="s">
        <v>84</v>
      </c>
      <c r="M2325" t="s">
        <v>85</v>
      </c>
      <c r="N2325">
        <v>2</v>
      </c>
      <c r="O2325" s="1">
        <v>44649.566817129627</v>
      </c>
      <c r="P2325" s="1">
        <v>44649.624965277777</v>
      </c>
      <c r="Q2325">
        <v>2163</v>
      </c>
      <c r="R2325">
        <v>2861</v>
      </c>
      <c r="S2325" t="b">
        <v>0</v>
      </c>
      <c r="T2325" t="s">
        <v>86</v>
      </c>
      <c r="U2325" t="b">
        <v>1</v>
      </c>
      <c r="V2325" t="s">
        <v>2617</v>
      </c>
      <c r="W2325" s="1">
        <v>44649.589050925926</v>
      </c>
      <c r="X2325">
        <v>1834</v>
      </c>
      <c r="Y2325">
        <v>208</v>
      </c>
      <c r="Z2325">
        <v>0</v>
      </c>
      <c r="AA2325">
        <v>208</v>
      </c>
      <c r="AB2325">
        <v>0</v>
      </c>
      <c r="AC2325">
        <v>23</v>
      </c>
      <c r="AD2325">
        <v>95</v>
      </c>
      <c r="AE2325">
        <v>0</v>
      </c>
      <c r="AF2325">
        <v>0</v>
      </c>
      <c r="AG2325">
        <v>0</v>
      </c>
      <c r="AH2325" t="s">
        <v>106</v>
      </c>
      <c r="AI2325" s="1">
        <v>44649.624965277777</v>
      </c>
      <c r="AJ2325">
        <v>950</v>
      </c>
      <c r="AK2325">
        <v>7</v>
      </c>
      <c r="AL2325">
        <v>0</v>
      </c>
      <c r="AM2325">
        <v>7</v>
      </c>
      <c r="AN2325">
        <v>0</v>
      </c>
      <c r="AO2325">
        <v>7</v>
      </c>
      <c r="AP2325">
        <v>88</v>
      </c>
      <c r="AQ2325">
        <v>0</v>
      </c>
      <c r="AR2325">
        <v>0</v>
      </c>
      <c r="AS2325">
        <v>0</v>
      </c>
      <c r="AT2325" t="s">
        <v>86</v>
      </c>
      <c r="AU2325" t="s">
        <v>86</v>
      </c>
      <c r="AV2325" t="s">
        <v>86</v>
      </c>
      <c r="AW2325" t="s">
        <v>86</v>
      </c>
      <c r="AX2325" t="s">
        <v>86</v>
      </c>
      <c r="AY2325" t="s">
        <v>86</v>
      </c>
      <c r="AZ2325" t="s">
        <v>86</v>
      </c>
      <c r="BA2325" t="s">
        <v>86</v>
      </c>
      <c r="BB2325" t="s">
        <v>86</v>
      </c>
      <c r="BC2325" t="s">
        <v>86</v>
      </c>
      <c r="BD2325" t="s">
        <v>86</v>
      </c>
      <c r="BE2325" t="s">
        <v>86</v>
      </c>
    </row>
    <row r="2326" spans="1:57" x14ac:dyDescent="0.45">
      <c r="A2326" t="s">
        <v>4944</v>
      </c>
      <c r="B2326" t="s">
        <v>77</v>
      </c>
      <c r="C2326" t="s">
        <v>4923</v>
      </c>
      <c r="D2326" t="s">
        <v>79</v>
      </c>
      <c r="E2326" s="2" t="str">
        <f>HYPERLINK("capsilon://?command=openfolder&amp;siteaddress=FAM.docvelocity-na8.net&amp;folderid=FXA3114AE2-FC7F-57DF-D484-9ED04D1E4AEE","FX220311904")</f>
        <v>FX220311904</v>
      </c>
      <c r="F2326" t="s">
        <v>80</v>
      </c>
      <c r="G2326" t="s">
        <v>80</v>
      </c>
      <c r="H2326" t="s">
        <v>81</v>
      </c>
      <c r="I2326" t="s">
        <v>4924</v>
      </c>
      <c r="J2326">
        <v>417</v>
      </c>
      <c r="K2326" t="s">
        <v>83</v>
      </c>
      <c r="L2326" t="s">
        <v>84</v>
      </c>
      <c r="M2326" t="s">
        <v>85</v>
      </c>
      <c r="N2326">
        <v>2</v>
      </c>
      <c r="O2326" s="1">
        <v>44649.570509259262</v>
      </c>
      <c r="P2326" s="1">
        <v>44649.640833333331</v>
      </c>
      <c r="Q2326">
        <v>3115</v>
      </c>
      <c r="R2326">
        <v>2961</v>
      </c>
      <c r="S2326" t="b">
        <v>0</v>
      </c>
      <c r="T2326" t="s">
        <v>86</v>
      </c>
      <c r="U2326" t="b">
        <v>1</v>
      </c>
      <c r="V2326" t="s">
        <v>1825</v>
      </c>
      <c r="W2326" s="1">
        <v>44649.621574074074</v>
      </c>
      <c r="X2326">
        <v>1802</v>
      </c>
      <c r="Y2326">
        <v>255</v>
      </c>
      <c r="Z2326">
        <v>0</v>
      </c>
      <c r="AA2326">
        <v>255</v>
      </c>
      <c r="AB2326">
        <v>135</v>
      </c>
      <c r="AC2326">
        <v>25</v>
      </c>
      <c r="AD2326">
        <v>162</v>
      </c>
      <c r="AE2326">
        <v>0</v>
      </c>
      <c r="AF2326">
        <v>0</v>
      </c>
      <c r="AG2326">
        <v>0</v>
      </c>
      <c r="AH2326" t="s">
        <v>207</v>
      </c>
      <c r="AI2326" s="1">
        <v>44649.640833333331</v>
      </c>
      <c r="AJ2326">
        <v>692</v>
      </c>
      <c r="AK2326">
        <v>0</v>
      </c>
      <c r="AL2326">
        <v>0</v>
      </c>
      <c r="AM2326">
        <v>0</v>
      </c>
      <c r="AN2326">
        <v>135</v>
      </c>
      <c r="AO2326">
        <v>0</v>
      </c>
      <c r="AP2326">
        <v>162</v>
      </c>
      <c r="AQ2326">
        <v>0</v>
      </c>
      <c r="AR2326">
        <v>0</v>
      </c>
      <c r="AS2326">
        <v>0</v>
      </c>
      <c r="AT2326" t="s">
        <v>86</v>
      </c>
      <c r="AU2326" t="s">
        <v>86</v>
      </c>
      <c r="AV2326" t="s">
        <v>86</v>
      </c>
      <c r="AW2326" t="s">
        <v>86</v>
      </c>
      <c r="AX2326" t="s">
        <v>86</v>
      </c>
      <c r="AY2326" t="s">
        <v>86</v>
      </c>
      <c r="AZ2326" t="s">
        <v>86</v>
      </c>
      <c r="BA2326" t="s">
        <v>86</v>
      </c>
      <c r="BB2326" t="s">
        <v>86</v>
      </c>
      <c r="BC2326" t="s">
        <v>86</v>
      </c>
      <c r="BD2326" t="s">
        <v>86</v>
      </c>
      <c r="BE2326" t="s">
        <v>86</v>
      </c>
    </row>
    <row r="2327" spans="1:57" x14ac:dyDescent="0.45">
      <c r="A2327" t="s">
        <v>4945</v>
      </c>
      <c r="B2327" t="s">
        <v>77</v>
      </c>
      <c r="C2327" t="s">
        <v>4747</v>
      </c>
      <c r="D2327" t="s">
        <v>79</v>
      </c>
      <c r="E2327" s="2" t="str">
        <f>HYPERLINK("capsilon://?command=openfolder&amp;siteaddress=FAM.docvelocity-na8.net&amp;folderid=FX6CC45600-65DE-BA07-061B-B229D4F43EE2","FX220310746")</f>
        <v>FX220310746</v>
      </c>
      <c r="F2327" t="s">
        <v>80</v>
      </c>
      <c r="G2327" t="s">
        <v>80</v>
      </c>
      <c r="H2327" t="s">
        <v>81</v>
      </c>
      <c r="I2327" t="s">
        <v>4929</v>
      </c>
      <c r="J2327">
        <v>82</v>
      </c>
      <c r="K2327" t="s">
        <v>83</v>
      </c>
      <c r="L2327" t="s">
        <v>84</v>
      </c>
      <c r="M2327" t="s">
        <v>85</v>
      </c>
      <c r="N2327">
        <v>2</v>
      </c>
      <c r="O2327" s="1">
        <v>44649.571296296293</v>
      </c>
      <c r="P2327" s="1">
        <v>44649.635208333333</v>
      </c>
      <c r="Q2327">
        <v>4777</v>
      </c>
      <c r="R2327">
        <v>745</v>
      </c>
      <c r="S2327" t="b">
        <v>0</v>
      </c>
      <c r="T2327" t="s">
        <v>86</v>
      </c>
      <c r="U2327" t="b">
        <v>1</v>
      </c>
      <c r="V2327" t="s">
        <v>3652</v>
      </c>
      <c r="W2327" s="1">
        <v>44649.590868055559</v>
      </c>
      <c r="X2327">
        <v>463</v>
      </c>
      <c r="Y2327">
        <v>72</v>
      </c>
      <c r="Z2327">
        <v>0</v>
      </c>
      <c r="AA2327">
        <v>72</v>
      </c>
      <c r="AB2327">
        <v>0</v>
      </c>
      <c r="AC2327">
        <v>0</v>
      </c>
      <c r="AD2327">
        <v>10</v>
      </c>
      <c r="AE2327">
        <v>0</v>
      </c>
      <c r="AF2327">
        <v>0</v>
      </c>
      <c r="AG2327">
        <v>0</v>
      </c>
      <c r="AH2327" t="s">
        <v>122</v>
      </c>
      <c r="AI2327" s="1">
        <v>44649.635208333333</v>
      </c>
      <c r="AJ2327">
        <v>189</v>
      </c>
      <c r="AK2327">
        <v>9</v>
      </c>
      <c r="AL2327">
        <v>0</v>
      </c>
      <c r="AM2327">
        <v>9</v>
      </c>
      <c r="AN2327">
        <v>0</v>
      </c>
      <c r="AO2327">
        <v>8</v>
      </c>
      <c r="AP2327">
        <v>1</v>
      </c>
      <c r="AQ2327">
        <v>0</v>
      </c>
      <c r="AR2327">
        <v>0</v>
      </c>
      <c r="AS2327">
        <v>0</v>
      </c>
      <c r="AT2327" t="s">
        <v>86</v>
      </c>
      <c r="AU2327" t="s">
        <v>86</v>
      </c>
      <c r="AV2327" t="s">
        <v>86</v>
      </c>
      <c r="AW2327" t="s">
        <v>86</v>
      </c>
      <c r="AX2327" t="s">
        <v>86</v>
      </c>
      <c r="AY2327" t="s">
        <v>86</v>
      </c>
      <c r="AZ2327" t="s">
        <v>86</v>
      </c>
      <c r="BA2327" t="s">
        <v>86</v>
      </c>
      <c r="BB2327" t="s">
        <v>86</v>
      </c>
      <c r="BC2327" t="s">
        <v>86</v>
      </c>
      <c r="BD2327" t="s">
        <v>86</v>
      </c>
      <c r="BE2327" t="s">
        <v>86</v>
      </c>
    </row>
    <row r="2328" spans="1:57" x14ac:dyDescent="0.45">
      <c r="A2328" t="s">
        <v>4946</v>
      </c>
      <c r="B2328" t="s">
        <v>77</v>
      </c>
      <c r="C2328" t="s">
        <v>4931</v>
      </c>
      <c r="D2328" t="s">
        <v>79</v>
      </c>
      <c r="E2328" s="2" t="str">
        <f>HYPERLINK("capsilon://?command=openfolder&amp;siteaddress=FAM.docvelocity-na8.net&amp;folderid=FXFB847ABB-BE8B-B93E-928C-81E1BA0E4EBC","FX220311287")</f>
        <v>FX220311287</v>
      </c>
      <c r="F2328" t="s">
        <v>80</v>
      </c>
      <c r="G2328" t="s">
        <v>80</v>
      </c>
      <c r="H2328" t="s">
        <v>81</v>
      </c>
      <c r="I2328" t="s">
        <v>4932</v>
      </c>
      <c r="J2328">
        <v>216</v>
      </c>
      <c r="K2328" t="s">
        <v>83</v>
      </c>
      <c r="L2328" t="s">
        <v>84</v>
      </c>
      <c r="M2328" t="s">
        <v>85</v>
      </c>
      <c r="N2328">
        <v>2</v>
      </c>
      <c r="O2328" s="1">
        <v>44649.573414351849</v>
      </c>
      <c r="P2328" s="1">
        <v>44649.638206018521</v>
      </c>
      <c r="Q2328">
        <v>4522</v>
      </c>
      <c r="R2328">
        <v>1076</v>
      </c>
      <c r="S2328" t="b">
        <v>0</v>
      </c>
      <c r="T2328" t="s">
        <v>86</v>
      </c>
      <c r="U2328" t="b">
        <v>1</v>
      </c>
      <c r="V2328" t="s">
        <v>1816</v>
      </c>
      <c r="W2328" s="1">
        <v>44649.594305555554</v>
      </c>
      <c r="X2328">
        <v>818</v>
      </c>
      <c r="Y2328">
        <v>199</v>
      </c>
      <c r="Z2328">
        <v>0</v>
      </c>
      <c r="AA2328">
        <v>199</v>
      </c>
      <c r="AB2328">
        <v>0</v>
      </c>
      <c r="AC2328">
        <v>33</v>
      </c>
      <c r="AD2328">
        <v>17</v>
      </c>
      <c r="AE2328">
        <v>0</v>
      </c>
      <c r="AF2328">
        <v>0</v>
      </c>
      <c r="AG2328">
        <v>0</v>
      </c>
      <c r="AH2328" t="s">
        <v>122</v>
      </c>
      <c r="AI2328" s="1">
        <v>44649.638206018521</v>
      </c>
      <c r="AJ2328">
        <v>258</v>
      </c>
      <c r="AK2328">
        <v>3</v>
      </c>
      <c r="AL2328">
        <v>0</v>
      </c>
      <c r="AM2328">
        <v>3</v>
      </c>
      <c r="AN2328">
        <v>0</v>
      </c>
      <c r="AO2328">
        <v>2</v>
      </c>
      <c r="AP2328">
        <v>14</v>
      </c>
      <c r="AQ2328">
        <v>0</v>
      </c>
      <c r="AR2328">
        <v>0</v>
      </c>
      <c r="AS2328">
        <v>0</v>
      </c>
      <c r="AT2328" t="s">
        <v>86</v>
      </c>
      <c r="AU2328" t="s">
        <v>86</v>
      </c>
      <c r="AV2328" t="s">
        <v>86</v>
      </c>
      <c r="AW2328" t="s">
        <v>86</v>
      </c>
      <c r="AX2328" t="s">
        <v>86</v>
      </c>
      <c r="AY2328" t="s">
        <v>86</v>
      </c>
      <c r="AZ2328" t="s">
        <v>86</v>
      </c>
      <c r="BA2328" t="s">
        <v>86</v>
      </c>
      <c r="BB2328" t="s">
        <v>86</v>
      </c>
      <c r="BC2328" t="s">
        <v>86</v>
      </c>
      <c r="BD2328" t="s">
        <v>86</v>
      </c>
      <c r="BE2328" t="s">
        <v>86</v>
      </c>
    </row>
    <row r="2329" spans="1:57" x14ac:dyDescent="0.45">
      <c r="A2329" t="s">
        <v>4947</v>
      </c>
      <c r="B2329" t="s">
        <v>77</v>
      </c>
      <c r="C2329" t="s">
        <v>4433</v>
      </c>
      <c r="D2329" t="s">
        <v>79</v>
      </c>
      <c r="E2329" s="2" t="str">
        <f>HYPERLINK("capsilon://?command=openfolder&amp;siteaddress=FAM.docvelocity-na8.net&amp;folderid=FXFD718A47-FD89-82EC-2D34-EA5EE5F180A3","FX220310274")</f>
        <v>FX220310274</v>
      </c>
      <c r="F2329" t="s">
        <v>80</v>
      </c>
      <c r="G2329" t="s">
        <v>80</v>
      </c>
      <c r="H2329" t="s">
        <v>81</v>
      </c>
      <c r="I2329" t="s">
        <v>4948</v>
      </c>
      <c r="J2329">
        <v>0</v>
      </c>
      <c r="K2329" t="s">
        <v>83</v>
      </c>
      <c r="L2329" t="s">
        <v>84</v>
      </c>
      <c r="M2329" t="s">
        <v>85</v>
      </c>
      <c r="N2329">
        <v>2</v>
      </c>
      <c r="O2329" s="1">
        <v>44649.592511574076</v>
      </c>
      <c r="P2329" s="1">
        <v>44649.641574074078</v>
      </c>
      <c r="Q2329">
        <v>3810</v>
      </c>
      <c r="R2329">
        <v>429</v>
      </c>
      <c r="S2329" t="b">
        <v>0</v>
      </c>
      <c r="T2329" t="s">
        <v>86</v>
      </c>
      <c r="U2329" t="b">
        <v>0</v>
      </c>
      <c r="V2329" t="s">
        <v>202</v>
      </c>
      <c r="W2329" s="1">
        <v>44649.603368055556</v>
      </c>
      <c r="X2329">
        <v>366</v>
      </c>
      <c r="Y2329">
        <v>9</v>
      </c>
      <c r="Z2329">
        <v>0</v>
      </c>
      <c r="AA2329">
        <v>9</v>
      </c>
      <c r="AB2329">
        <v>0</v>
      </c>
      <c r="AC2329">
        <v>4</v>
      </c>
      <c r="AD2329">
        <v>-9</v>
      </c>
      <c r="AE2329">
        <v>0</v>
      </c>
      <c r="AF2329">
        <v>0</v>
      </c>
      <c r="AG2329">
        <v>0</v>
      </c>
      <c r="AH2329" t="s">
        <v>207</v>
      </c>
      <c r="AI2329" s="1">
        <v>44649.641574074078</v>
      </c>
      <c r="AJ2329">
        <v>63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-9</v>
      </c>
      <c r="AQ2329">
        <v>0</v>
      </c>
      <c r="AR2329">
        <v>0</v>
      </c>
      <c r="AS2329">
        <v>0</v>
      </c>
      <c r="AT2329" t="s">
        <v>86</v>
      </c>
      <c r="AU2329" t="s">
        <v>86</v>
      </c>
      <c r="AV2329" t="s">
        <v>86</v>
      </c>
      <c r="AW2329" t="s">
        <v>86</v>
      </c>
      <c r="AX2329" t="s">
        <v>86</v>
      </c>
      <c r="AY2329" t="s">
        <v>86</v>
      </c>
      <c r="AZ2329" t="s">
        <v>86</v>
      </c>
      <c r="BA2329" t="s">
        <v>86</v>
      </c>
      <c r="BB2329" t="s">
        <v>86</v>
      </c>
      <c r="BC2329" t="s">
        <v>86</v>
      </c>
      <c r="BD2329" t="s">
        <v>86</v>
      </c>
      <c r="BE2329" t="s">
        <v>86</v>
      </c>
    </row>
    <row r="2330" spans="1:57" x14ac:dyDescent="0.45">
      <c r="A2330" t="s">
        <v>4949</v>
      </c>
      <c r="B2330" t="s">
        <v>77</v>
      </c>
      <c r="C2330" t="s">
        <v>4950</v>
      </c>
      <c r="D2330" t="s">
        <v>79</v>
      </c>
      <c r="E2330" s="2" t="str">
        <f>HYPERLINK("capsilon://?command=openfolder&amp;siteaddress=FAM.docvelocity-na8.net&amp;folderid=FX29E8BA32-988E-8584-8832-E08B82868243","FX220312428")</f>
        <v>FX220312428</v>
      </c>
      <c r="F2330" t="s">
        <v>80</v>
      </c>
      <c r="G2330" t="s">
        <v>80</v>
      </c>
      <c r="H2330" t="s">
        <v>81</v>
      </c>
      <c r="I2330" t="s">
        <v>4951</v>
      </c>
      <c r="J2330">
        <v>1132</v>
      </c>
      <c r="K2330" t="s">
        <v>83</v>
      </c>
      <c r="L2330" t="s">
        <v>84</v>
      </c>
      <c r="M2330" t="s">
        <v>85</v>
      </c>
      <c r="N2330">
        <v>1</v>
      </c>
      <c r="O2330" s="1">
        <v>44649.603020833332</v>
      </c>
      <c r="P2330" s="1">
        <v>44649.70449074074</v>
      </c>
      <c r="Q2330">
        <v>7486</v>
      </c>
      <c r="R2330">
        <v>1281</v>
      </c>
      <c r="S2330" t="b">
        <v>0</v>
      </c>
      <c r="T2330" t="s">
        <v>86</v>
      </c>
      <c r="U2330" t="b">
        <v>0</v>
      </c>
      <c r="V2330" t="s">
        <v>815</v>
      </c>
      <c r="W2330" s="1">
        <v>44649.70449074074</v>
      </c>
      <c r="X2330">
        <v>575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1132</v>
      </c>
      <c r="AE2330">
        <v>1108</v>
      </c>
      <c r="AF2330">
        <v>0</v>
      </c>
      <c r="AG2330">
        <v>30</v>
      </c>
      <c r="AH2330" t="s">
        <v>86</v>
      </c>
      <c r="AI2330" t="s">
        <v>86</v>
      </c>
      <c r="AJ2330" t="s">
        <v>86</v>
      </c>
      <c r="AK2330" t="s">
        <v>86</v>
      </c>
      <c r="AL2330" t="s">
        <v>86</v>
      </c>
      <c r="AM2330" t="s">
        <v>86</v>
      </c>
      <c r="AN2330" t="s">
        <v>86</v>
      </c>
      <c r="AO2330" t="s">
        <v>86</v>
      </c>
      <c r="AP2330" t="s">
        <v>86</v>
      </c>
      <c r="AQ2330" t="s">
        <v>86</v>
      </c>
      <c r="AR2330" t="s">
        <v>86</v>
      </c>
      <c r="AS2330" t="s">
        <v>86</v>
      </c>
      <c r="AT2330" t="s">
        <v>86</v>
      </c>
      <c r="AU2330" t="s">
        <v>86</v>
      </c>
      <c r="AV2330" t="s">
        <v>86</v>
      </c>
      <c r="AW2330" t="s">
        <v>86</v>
      </c>
      <c r="AX2330" t="s">
        <v>86</v>
      </c>
      <c r="AY2330" t="s">
        <v>86</v>
      </c>
      <c r="AZ2330" t="s">
        <v>86</v>
      </c>
      <c r="BA2330" t="s">
        <v>86</v>
      </c>
      <c r="BB2330" t="s">
        <v>86</v>
      </c>
      <c r="BC2330" t="s">
        <v>86</v>
      </c>
      <c r="BD2330" t="s">
        <v>86</v>
      </c>
      <c r="BE2330" t="s">
        <v>86</v>
      </c>
    </row>
    <row r="2331" spans="1:57" x14ac:dyDescent="0.45">
      <c r="A2331" t="s">
        <v>4952</v>
      </c>
      <c r="B2331" t="s">
        <v>77</v>
      </c>
      <c r="C2331" t="s">
        <v>4953</v>
      </c>
      <c r="D2331" t="s">
        <v>79</v>
      </c>
      <c r="E2331" s="2" t="str">
        <f>HYPERLINK("capsilon://?command=openfolder&amp;siteaddress=FAM.docvelocity-na8.net&amp;folderid=FX4B13F7B1-357E-C350-4F98-F8BBCCC191F6","FX220310456")</f>
        <v>FX220310456</v>
      </c>
      <c r="F2331" t="s">
        <v>80</v>
      </c>
      <c r="G2331" t="s">
        <v>80</v>
      </c>
      <c r="H2331" t="s">
        <v>81</v>
      </c>
      <c r="I2331" t="s">
        <v>4954</v>
      </c>
      <c r="J2331">
        <v>125</v>
      </c>
      <c r="K2331" t="s">
        <v>83</v>
      </c>
      <c r="L2331" t="s">
        <v>84</v>
      </c>
      <c r="M2331" t="s">
        <v>85</v>
      </c>
      <c r="N2331">
        <v>1</v>
      </c>
      <c r="O2331" s="1">
        <v>44649.604907407411</v>
      </c>
      <c r="P2331" s="1">
        <v>44649.67015046296</v>
      </c>
      <c r="Q2331">
        <v>5302</v>
      </c>
      <c r="R2331">
        <v>335</v>
      </c>
      <c r="S2331" t="b">
        <v>0</v>
      </c>
      <c r="T2331" t="s">
        <v>86</v>
      </c>
      <c r="U2331" t="b">
        <v>0</v>
      </c>
      <c r="V2331" t="s">
        <v>815</v>
      </c>
      <c r="W2331" s="1">
        <v>44649.67015046296</v>
      </c>
      <c r="X2331">
        <v>84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125</v>
      </c>
      <c r="AE2331">
        <v>113</v>
      </c>
      <c r="AF2331">
        <v>0</v>
      </c>
      <c r="AG2331">
        <v>3</v>
      </c>
      <c r="AH2331" t="s">
        <v>86</v>
      </c>
      <c r="AI2331" t="s">
        <v>86</v>
      </c>
      <c r="AJ2331" t="s">
        <v>86</v>
      </c>
      <c r="AK2331" t="s">
        <v>86</v>
      </c>
      <c r="AL2331" t="s">
        <v>86</v>
      </c>
      <c r="AM2331" t="s">
        <v>86</v>
      </c>
      <c r="AN2331" t="s">
        <v>86</v>
      </c>
      <c r="AO2331" t="s">
        <v>86</v>
      </c>
      <c r="AP2331" t="s">
        <v>86</v>
      </c>
      <c r="AQ2331" t="s">
        <v>86</v>
      </c>
      <c r="AR2331" t="s">
        <v>86</v>
      </c>
      <c r="AS2331" t="s">
        <v>86</v>
      </c>
      <c r="AT2331" t="s">
        <v>86</v>
      </c>
      <c r="AU2331" t="s">
        <v>86</v>
      </c>
      <c r="AV2331" t="s">
        <v>86</v>
      </c>
      <c r="AW2331" t="s">
        <v>86</v>
      </c>
      <c r="AX2331" t="s">
        <v>86</v>
      </c>
      <c r="AY2331" t="s">
        <v>86</v>
      </c>
      <c r="AZ2331" t="s">
        <v>86</v>
      </c>
      <c r="BA2331" t="s">
        <v>86</v>
      </c>
      <c r="BB2331" t="s">
        <v>86</v>
      </c>
      <c r="BC2331" t="s">
        <v>86</v>
      </c>
      <c r="BD2331" t="s">
        <v>86</v>
      </c>
      <c r="BE2331" t="s">
        <v>86</v>
      </c>
    </row>
    <row r="2332" spans="1:57" x14ac:dyDescent="0.45">
      <c r="A2332" t="s">
        <v>4955</v>
      </c>
      <c r="B2332" t="s">
        <v>77</v>
      </c>
      <c r="C2332" t="s">
        <v>4956</v>
      </c>
      <c r="D2332" t="s">
        <v>79</v>
      </c>
      <c r="E2332" s="2" t="str">
        <f>HYPERLINK("capsilon://?command=openfolder&amp;siteaddress=FAM.docvelocity-na8.net&amp;folderid=FX4CAA44A4-BE8C-EF42-2A2B-E0C93C4D1526","FX220311511")</f>
        <v>FX220311511</v>
      </c>
      <c r="F2332" t="s">
        <v>80</v>
      </c>
      <c r="G2332" t="s">
        <v>80</v>
      </c>
      <c r="H2332" t="s">
        <v>81</v>
      </c>
      <c r="I2332" t="s">
        <v>4957</v>
      </c>
      <c r="J2332">
        <v>163</v>
      </c>
      <c r="K2332" t="s">
        <v>83</v>
      </c>
      <c r="L2332" t="s">
        <v>84</v>
      </c>
      <c r="M2332" t="s">
        <v>85</v>
      </c>
      <c r="N2332">
        <v>1</v>
      </c>
      <c r="O2332" s="1">
        <v>44649.61010416667</v>
      </c>
      <c r="P2332" s="1">
        <v>44649.751354166663</v>
      </c>
      <c r="Q2332">
        <v>11296</v>
      </c>
      <c r="R2332">
        <v>908</v>
      </c>
      <c r="S2332" t="b">
        <v>0</v>
      </c>
      <c r="T2332" t="s">
        <v>86</v>
      </c>
      <c r="U2332" t="b">
        <v>0</v>
      </c>
      <c r="V2332" t="s">
        <v>815</v>
      </c>
      <c r="W2332" s="1">
        <v>44649.751354166663</v>
      </c>
      <c r="X2332">
        <v>232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163</v>
      </c>
      <c r="AE2332">
        <v>139</v>
      </c>
      <c r="AF2332">
        <v>0</v>
      </c>
      <c r="AG2332">
        <v>11</v>
      </c>
      <c r="AH2332" t="s">
        <v>86</v>
      </c>
      <c r="AI2332" t="s">
        <v>86</v>
      </c>
      <c r="AJ2332" t="s">
        <v>86</v>
      </c>
      <c r="AK2332" t="s">
        <v>86</v>
      </c>
      <c r="AL2332" t="s">
        <v>86</v>
      </c>
      <c r="AM2332" t="s">
        <v>86</v>
      </c>
      <c r="AN2332" t="s">
        <v>86</v>
      </c>
      <c r="AO2332" t="s">
        <v>86</v>
      </c>
      <c r="AP2332" t="s">
        <v>86</v>
      </c>
      <c r="AQ2332" t="s">
        <v>86</v>
      </c>
      <c r="AR2332" t="s">
        <v>86</v>
      </c>
      <c r="AS2332" t="s">
        <v>86</v>
      </c>
      <c r="AT2332" t="s">
        <v>86</v>
      </c>
      <c r="AU2332" t="s">
        <v>86</v>
      </c>
      <c r="AV2332" t="s">
        <v>86</v>
      </c>
      <c r="AW2332" t="s">
        <v>86</v>
      </c>
      <c r="AX2332" t="s">
        <v>86</v>
      </c>
      <c r="AY2332" t="s">
        <v>86</v>
      </c>
      <c r="AZ2332" t="s">
        <v>86</v>
      </c>
      <c r="BA2332" t="s">
        <v>86</v>
      </c>
      <c r="BB2332" t="s">
        <v>86</v>
      </c>
      <c r="BC2332" t="s">
        <v>86</v>
      </c>
      <c r="BD2332" t="s">
        <v>86</v>
      </c>
      <c r="BE2332" t="s">
        <v>86</v>
      </c>
    </row>
    <row r="2333" spans="1:57" x14ac:dyDescent="0.45">
      <c r="A2333" t="s">
        <v>4958</v>
      </c>
      <c r="B2333" t="s">
        <v>77</v>
      </c>
      <c r="C2333" t="s">
        <v>4661</v>
      </c>
      <c r="D2333" t="s">
        <v>79</v>
      </c>
      <c r="E2333" s="2" t="str">
        <f>HYPERLINK("capsilon://?command=openfolder&amp;siteaddress=FAM.docvelocity-na8.net&amp;folderid=FX63B978CA-328B-D008-DBA7-EF95BAC98059","FX22037506")</f>
        <v>FX22037506</v>
      </c>
      <c r="F2333" t="s">
        <v>80</v>
      </c>
      <c r="G2333" t="s">
        <v>80</v>
      </c>
      <c r="H2333" t="s">
        <v>81</v>
      </c>
      <c r="I2333" t="s">
        <v>4959</v>
      </c>
      <c r="J2333">
        <v>0</v>
      </c>
      <c r="K2333" t="s">
        <v>83</v>
      </c>
      <c r="L2333" t="s">
        <v>84</v>
      </c>
      <c r="M2333" t="s">
        <v>85</v>
      </c>
      <c r="N2333">
        <v>2</v>
      </c>
      <c r="O2333" s="1">
        <v>44649.610138888886</v>
      </c>
      <c r="P2333" s="1">
        <v>44649.643518518518</v>
      </c>
      <c r="Q2333">
        <v>2075</v>
      </c>
      <c r="R2333">
        <v>809</v>
      </c>
      <c r="S2333" t="b">
        <v>0</v>
      </c>
      <c r="T2333" t="s">
        <v>86</v>
      </c>
      <c r="U2333" t="b">
        <v>0</v>
      </c>
      <c r="V2333" t="s">
        <v>1797</v>
      </c>
      <c r="W2333" s="1">
        <v>44649.620185185187</v>
      </c>
      <c r="X2333">
        <v>591</v>
      </c>
      <c r="Y2333">
        <v>52</v>
      </c>
      <c r="Z2333">
        <v>0</v>
      </c>
      <c r="AA2333">
        <v>52</v>
      </c>
      <c r="AB2333">
        <v>0</v>
      </c>
      <c r="AC2333">
        <v>49</v>
      </c>
      <c r="AD2333">
        <v>-52</v>
      </c>
      <c r="AE2333">
        <v>0</v>
      </c>
      <c r="AF2333">
        <v>0</v>
      </c>
      <c r="AG2333">
        <v>0</v>
      </c>
      <c r="AH2333" t="s">
        <v>122</v>
      </c>
      <c r="AI2333" s="1">
        <v>44649.643518518518</v>
      </c>
      <c r="AJ2333">
        <v>218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-52</v>
      </c>
      <c r="AQ2333">
        <v>0</v>
      </c>
      <c r="AR2333">
        <v>0</v>
      </c>
      <c r="AS2333">
        <v>0</v>
      </c>
      <c r="AT2333" t="s">
        <v>86</v>
      </c>
      <c r="AU2333" t="s">
        <v>86</v>
      </c>
      <c r="AV2333" t="s">
        <v>86</v>
      </c>
      <c r="AW2333" t="s">
        <v>86</v>
      </c>
      <c r="AX2333" t="s">
        <v>86</v>
      </c>
      <c r="AY2333" t="s">
        <v>86</v>
      </c>
      <c r="AZ2333" t="s">
        <v>86</v>
      </c>
      <c r="BA2333" t="s">
        <v>86</v>
      </c>
      <c r="BB2333" t="s">
        <v>86</v>
      </c>
      <c r="BC2333" t="s">
        <v>86</v>
      </c>
      <c r="BD2333" t="s">
        <v>86</v>
      </c>
      <c r="BE2333" t="s">
        <v>86</v>
      </c>
    </row>
    <row r="2334" spans="1:57" x14ac:dyDescent="0.45">
      <c r="A2334" t="s">
        <v>4960</v>
      </c>
      <c r="B2334" t="s">
        <v>77</v>
      </c>
      <c r="C2334" t="s">
        <v>4961</v>
      </c>
      <c r="D2334" t="s">
        <v>79</v>
      </c>
      <c r="E2334" s="2" t="str">
        <f>HYPERLINK("capsilon://?command=openfolder&amp;siteaddress=FAM.docvelocity-na8.net&amp;folderid=FX0FC7C057-80F2-71F7-3924-3F1C70D181C2","FX220312412")</f>
        <v>FX220312412</v>
      </c>
      <c r="F2334" t="s">
        <v>80</v>
      </c>
      <c r="G2334" t="s">
        <v>80</v>
      </c>
      <c r="H2334" t="s">
        <v>81</v>
      </c>
      <c r="I2334" t="s">
        <v>4962</v>
      </c>
      <c r="J2334">
        <v>411</v>
      </c>
      <c r="K2334" t="s">
        <v>83</v>
      </c>
      <c r="L2334" t="s">
        <v>84</v>
      </c>
      <c r="M2334" t="s">
        <v>85</v>
      </c>
      <c r="N2334">
        <v>1</v>
      </c>
      <c r="O2334" s="1">
        <v>44649.627835648149</v>
      </c>
      <c r="P2334" s="1">
        <v>44649.755671296298</v>
      </c>
      <c r="Q2334">
        <v>10384</v>
      </c>
      <c r="R2334">
        <v>661</v>
      </c>
      <c r="S2334" t="b">
        <v>0</v>
      </c>
      <c r="T2334" t="s">
        <v>86</v>
      </c>
      <c r="U2334" t="b">
        <v>0</v>
      </c>
      <c r="V2334" t="s">
        <v>815</v>
      </c>
      <c r="W2334" s="1">
        <v>44649.755671296298</v>
      </c>
      <c r="X2334">
        <v>372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411</v>
      </c>
      <c r="AE2334">
        <v>386</v>
      </c>
      <c r="AF2334">
        <v>0</v>
      </c>
      <c r="AG2334">
        <v>14</v>
      </c>
      <c r="AH2334" t="s">
        <v>86</v>
      </c>
      <c r="AI2334" t="s">
        <v>86</v>
      </c>
      <c r="AJ2334" t="s">
        <v>86</v>
      </c>
      <c r="AK2334" t="s">
        <v>86</v>
      </c>
      <c r="AL2334" t="s">
        <v>86</v>
      </c>
      <c r="AM2334" t="s">
        <v>86</v>
      </c>
      <c r="AN2334" t="s">
        <v>86</v>
      </c>
      <c r="AO2334" t="s">
        <v>86</v>
      </c>
      <c r="AP2334" t="s">
        <v>86</v>
      </c>
      <c r="AQ2334" t="s">
        <v>86</v>
      </c>
      <c r="AR2334" t="s">
        <v>86</v>
      </c>
      <c r="AS2334" t="s">
        <v>86</v>
      </c>
      <c r="AT2334" t="s">
        <v>86</v>
      </c>
      <c r="AU2334" t="s">
        <v>86</v>
      </c>
      <c r="AV2334" t="s">
        <v>86</v>
      </c>
      <c r="AW2334" t="s">
        <v>86</v>
      </c>
      <c r="AX2334" t="s">
        <v>86</v>
      </c>
      <c r="AY2334" t="s">
        <v>86</v>
      </c>
      <c r="AZ2334" t="s">
        <v>86</v>
      </c>
      <c r="BA2334" t="s">
        <v>86</v>
      </c>
      <c r="BB2334" t="s">
        <v>86</v>
      </c>
      <c r="BC2334" t="s">
        <v>86</v>
      </c>
      <c r="BD2334" t="s">
        <v>86</v>
      </c>
      <c r="BE2334" t="s">
        <v>86</v>
      </c>
    </row>
    <row r="2335" spans="1:57" x14ac:dyDescent="0.45">
      <c r="A2335" t="s">
        <v>4963</v>
      </c>
      <c r="B2335" t="s">
        <v>77</v>
      </c>
      <c r="C2335" t="s">
        <v>1679</v>
      </c>
      <c r="D2335" t="s">
        <v>79</v>
      </c>
      <c r="E2335" s="2" t="str">
        <f>HYPERLINK("capsilon://?command=openfolder&amp;siteaddress=FAM.docvelocity-na8.net&amp;folderid=FX423D9868-BE5B-B56E-A4B8-DFCC95244A8E","FX22034655")</f>
        <v>FX22034655</v>
      </c>
      <c r="F2335" t="s">
        <v>80</v>
      </c>
      <c r="G2335" t="s">
        <v>80</v>
      </c>
      <c r="H2335" t="s">
        <v>81</v>
      </c>
      <c r="I2335" t="s">
        <v>4964</v>
      </c>
      <c r="J2335">
        <v>0</v>
      </c>
      <c r="K2335" t="s">
        <v>83</v>
      </c>
      <c r="L2335" t="s">
        <v>84</v>
      </c>
      <c r="M2335" t="s">
        <v>85</v>
      </c>
      <c r="N2335">
        <v>2</v>
      </c>
      <c r="O2335" s="1">
        <v>44649.628217592595</v>
      </c>
      <c r="P2335" s="1">
        <v>44649.641747685186</v>
      </c>
      <c r="Q2335">
        <v>1100</v>
      </c>
      <c r="R2335">
        <v>69</v>
      </c>
      <c r="S2335" t="b">
        <v>0</v>
      </c>
      <c r="T2335" t="s">
        <v>86</v>
      </c>
      <c r="U2335" t="b">
        <v>0</v>
      </c>
      <c r="V2335" t="s">
        <v>1797</v>
      </c>
      <c r="W2335" s="1">
        <v>44649.629108796296</v>
      </c>
      <c r="X2335">
        <v>49</v>
      </c>
      <c r="Y2335">
        <v>0</v>
      </c>
      <c r="Z2335">
        <v>0</v>
      </c>
      <c r="AA2335">
        <v>0</v>
      </c>
      <c r="AB2335">
        <v>37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 t="s">
        <v>207</v>
      </c>
      <c r="AI2335" s="1">
        <v>44649.641747685186</v>
      </c>
      <c r="AJ2335">
        <v>14</v>
      </c>
      <c r="AK2335">
        <v>0</v>
      </c>
      <c r="AL2335">
        <v>0</v>
      </c>
      <c r="AM2335">
        <v>0</v>
      </c>
      <c r="AN2335">
        <v>37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 t="s">
        <v>86</v>
      </c>
      <c r="AU2335" t="s">
        <v>86</v>
      </c>
      <c r="AV2335" t="s">
        <v>86</v>
      </c>
      <c r="AW2335" t="s">
        <v>86</v>
      </c>
      <c r="AX2335" t="s">
        <v>86</v>
      </c>
      <c r="AY2335" t="s">
        <v>86</v>
      </c>
      <c r="AZ2335" t="s">
        <v>86</v>
      </c>
      <c r="BA2335" t="s">
        <v>86</v>
      </c>
      <c r="BB2335" t="s">
        <v>86</v>
      </c>
      <c r="BC2335" t="s">
        <v>86</v>
      </c>
      <c r="BD2335" t="s">
        <v>86</v>
      </c>
      <c r="BE2335" t="s">
        <v>86</v>
      </c>
    </row>
    <row r="2336" spans="1:57" x14ac:dyDescent="0.45">
      <c r="A2336" t="s">
        <v>4965</v>
      </c>
      <c r="B2336" t="s">
        <v>77</v>
      </c>
      <c r="C2336" t="s">
        <v>1590</v>
      </c>
      <c r="D2336" t="s">
        <v>79</v>
      </c>
      <c r="E2336" s="2" t="str">
        <f>HYPERLINK("capsilon://?command=openfolder&amp;siteaddress=FAM.docvelocity-na8.net&amp;folderid=FX1411E6C6-61EA-5ACC-3684-1D663F621CB5","FX22032373")</f>
        <v>FX22032373</v>
      </c>
      <c r="F2336" t="s">
        <v>80</v>
      </c>
      <c r="G2336" t="s">
        <v>80</v>
      </c>
      <c r="H2336" t="s">
        <v>81</v>
      </c>
      <c r="I2336" t="s">
        <v>4934</v>
      </c>
      <c r="J2336">
        <v>0</v>
      </c>
      <c r="K2336" t="s">
        <v>83</v>
      </c>
      <c r="L2336" t="s">
        <v>84</v>
      </c>
      <c r="M2336" t="s">
        <v>85</v>
      </c>
      <c r="N2336">
        <v>2</v>
      </c>
      <c r="O2336" s="1">
        <v>44649.6409375</v>
      </c>
      <c r="P2336" s="1">
        <v>44649.710439814815</v>
      </c>
      <c r="Q2336">
        <v>4925</v>
      </c>
      <c r="R2336">
        <v>1080</v>
      </c>
      <c r="S2336" t="b">
        <v>0</v>
      </c>
      <c r="T2336" t="s">
        <v>86</v>
      </c>
      <c r="U2336" t="b">
        <v>1</v>
      </c>
      <c r="V2336" t="s">
        <v>1797</v>
      </c>
      <c r="W2336" s="1">
        <v>44649.648240740738</v>
      </c>
      <c r="X2336">
        <v>623</v>
      </c>
      <c r="Y2336">
        <v>52</v>
      </c>
      <c r="Z2336">
        <v>0</v>
      </c>
      <c r="AA2336">
        <v>52</v>
      </c>
      <c r="AB2336">
        <v>37</v>
      </c>
      <c r="AC2336">
        <v>25</v>
      </c>
      <c r="AD2336">
        <v>-52</v>
      </c>
      <c r="AE2336">
        <v>0</v>
      </c>
      <c r="AF2336">
        <v>0</v>
      </c>
      <c r="AG2336">
        <v>0</v>
      </c>
      <c r="AH2336" t="s">
        <v>106</v>
      </c>
      <c r="AI2336" s="1">
        <v>44649.710439814815</v>
      </c>
      <c r="AJ2336">
        <v>440</v>
      </c>
      <c r="AK2336">
        <v>3</v>
      </c>
      <c r="AL2336">
        <v>0</v>
      </c>
      <c r="AM2336">
        <v>3</v>
      </c>
      <c r="AN2336">
        <v>37</v>
      </c>
      <c r="AO2336">
        <v>3</v>
      </c>
      <c r="AP2336">
        <v>-55</v>
      </c>
      <c r="AQ2336">
        <v>0</v>
      </c>
      <c r="AR2336">
        <v>0</v>
      </c>
      <c r="AS2336">
        <v>0</v>
      </c>
      <c r="AT2336" t="s">
        <v>86</v>
      </c>
      <c r="AU2336" t="s">
        <v>86</v>
      </c>
      <c r="AV2336" t="s">
        <v>86</v>
      </c>
      <c r="AW2336" t="s">
        <v>86</v>
      </c>
      <c r="AX2336" t="s">
        <v>86</v>
      </c>
      <c r="AY2336" t="s">
        <v>86</v>
      </c>
      <c r="AZ2336" t="s">
        <v>86</v>
      </c>
      <c r="BA2336" t="s">
        <v>86</v>
      </c>
      <c r="BB2336" t="s">
        <v>86</v>
      </c>
      <c r="BC2336" t="s">
        <v>86</v>
      </c>
      <c r="BD2336" t="s">
        <v>86</v>
      </c>
      <c r="BE2336" t="s">
        <v>86</v>
      </c>
    </row>
    <row r="2337" spans="1:57" x14ac:dyDescent="0.45">
      <c r="A2337" t="s">
        <v>4966</v>
      </c>
      <c r="B2337" t="s">
        <v>77</v>
      </c>
      <c r="C2337" t="s">
        <v>4939</v>
      </c>
      <c r="D2337" t="s">
        <v>79</v>
      </c>
      <c r="E2337" s="2" t="str">
        <f>HYPERLINK("capsilon://?command=openfolder&amp;siteaddress=FAM.docvelocity-na8.net&amp;folderid=FX91907D9D-BBC7-F4E5-4455-0D4A1ADA904A","FX21113170")</f>
        <v>FX21113170</v>
      </c>
      <c r="F2337" t="s">
        <v>80</v>
      </c>
      <c r="G2337" t="s">
        <v>80</v>
      </c>
      <c r="H2337" t="s">
        <v>81</v>
      </c>
      <c r="I2337" t="s">
        <v>4940</v>
      </c>
      <c r="J2337">
        <v>412</v>
      </c>
      <c r="K2337" t="s">
        <v>83</v>
      </c>
      <c r="L2337" t="s">
        <v>84</v>
      </c>
      <c r="M2337" t="s">
        <v>85</v>
      </c>
      <c r="N2337">
        <v>2</v>
      </c>
      <c r="O2337" s="1">
        <v>44649.670752314814</v>
      </c>
      <c r="P2337" s="1">
        <v>44649.779120370367</v>
      </c>
      <c r="Q2337">
        <v>3750</v>
      </c>
      <c r="R2337">
        <v>5613</v>
      </c>
      <c r="S2337" t="b">
        <v>0</v>
      </c>
      <c r="T2337" t="s">
        <v>86</v>
      </c>
      <c r="U2337" t="b">
        <v>1</v>
      </c>
      <c r="V2337" t="s">
        <v>1825</v>
      </c>
      <c r="W2337" s="1">
        <v>44649.720023148147</v>
      </c>
      <c r="X2337">
        <v>4178</v>
      </c>
      <c r="Y2337">
        <v>332</v>
      </c>
      <c r="Z2337">
        <v>0</v>
      </c>
      <c r="AA2337">
        <v>332</v>
      </c>
      <c r="AB2337">
        <v>0</v>
      </c>
      <c r="AC2337">
        <v>48</v>
      </c>
      <c r="AD2337">
        <v>80</v>
      </c>
      <c r="AE2337">
        <v>0</v>
      </c>
      <c r="AF2337">
        <v>0</v>
      </c>
      <c r="AG2337">
        <v>0</v>
      </c>
      <c r="AH2337" t="s">
        <v>207</v>
      </c>
      <c r="AI2337" s="1">
        <v>44649.779120370367</v>
      </c>
      <c r="AJ2337">
        <v>1413</v>
      </c>
      <c r="AK2337">
        <v>6</v>
      </c>
      <c r="AL2337">
        <v>0</v>
      </c>
      <c r="AM2337">
        <v>6</v>
      </c>
      <c r="AN2337">
        <v>0</v>
      </c>
      <c r="AO2337">
        <v>6</v>
      </c>
      <c r="AP2337">
        <v>74</v>
      </c>
      <c r="AQ2337">
        <v>0</v>
      </c>
      <c r="AR2337">
        <v>0</v>
      </c>
      <c r="AS2337">
        <v>0</v>
      </c>
      <c r="AT2337" t="s">
        <v>86</v>
      </c>
      <c r="AU2337" t="s">
        <v>86</v>
      </c>
      <c r="AV2337" t="s">
        <v>86</v>
      </c>
      <c r="AW2337" t="s">
        <v>86</v>
      </c>
      <c r="AX2337" t="s">
        <v>86</v>
      </c>
      <c r="AY2337" t="s">
        <v>86</v>
      </c>
      <c r="AZ2337" t="s">
        <v>86</v>
      </c>
      <c r="BA2337" t="s">
        <v>86</v>
      </c>
      <c r="BB2337" t="s">
        <v>86</v>
      </c>
      <c r="BC2337" t="s">
        <v>86</v>
      </c>
      <c r="BD2337" t="s">
        <v>86</v>
      </c>
      <c r="BE2337" t="s">
        <v>86</v>
      </c>
    </row>
    <row r="2338" spans="1:57" x14ac:dyDescent="0.45">
      <c r="A2338" t="s">
        <v>4967</v>
      </c>
      <c r="B2338" t="s">
        <v>77</v>
      </c>
      <c r="C2338" t="s">
        <v>4953</v>
      </c>
      <c r="D2338" t="s">
        <v>79</v>
      </c>
      <c r="E2338" s="2" t="str">
        <f>HYPERLINK("capsilon://?command=openfolder&amp;siteaddress=FAM.docvelocity-na8.net&amp;folderid=FX4B13F7B1-357E-C350-4F98-F8BBCCC191F6","FX220310456")</f>
        <v>FX220310456</v>
      </c>
      <c r="F2338" t="s">
        <v>80</v>
      </c>
      <c r="G2338" t="s">
        <v>80</v>
      </c>
      <c r="H2338" t="s">
        <v>81</v>
      </c>
      <c r="I2338" t="s">
        <v>4954</v>
      </c>
      <c r="J2338">
        <v>153</v>
      </c>
      <c r="K2338" t="s">
        <v>83</v>
      </c>
      <c r="L2338" t="s">
        <v>84</v>
      </c>
      <c r="M2338" t="s">
        <v>85</v>
      </c>
      <c r="N2338">
        <v>2</v>
      </c>
      <c r="O2338" s="1">
        <v>44649.67114583333</v>
      </c>
      <c r="P2338" s="1">
        <v>44649.773611111108</v>
      </c>
      <c r="Q2338">
        <v>5005</v>
      </c>
      <c r="R2338">
        <v>3848</v>
      </c>
      <c r="S2338" t="b">
        <v>0</v>
      </c>
      <c r="T2338" t="s">
        <v>86</v>
      </c>
      <c r="U2338" t="b">
        <v>1</v>
      </c>
      <c r="V2338" t="s">
        <v>3652</v>
      </c>
      <c r="W2338" s="1">
        <v>44649.709733796299</v>
      </c>
      <c r="X2338">
        <v>3273</v>
      </c>
      <c r="Y2338">
        <v>105</v>
      </c>
      <c r="Z2338">
        <v>0</v>
      </c>
      <c r="AA2338">
        <v>105</v>
      </c>
      <c r="AB2338">
        <v>21</v>
      </c>
      <c r="AC2338">
        <v>89</v>
      </c>
      <c r="AD2338">
        <v>48</v>
      </c>
      <c r="AE2338">
        <v>0</v>
      </c>
      <c r="AF2338">
        <v>0</v>
      </c>
      <c r="AG2338">
        <v>0</v>
      </c>
      <c r="AH2338" t="s">
        <v>91</v>
      </c>
      <c r="AI2338" s="1">
        <v>44649.773611111108</v>
      </c>
      <c r="AJ2338">
        <v>550</v>
      </c>
      <c r="AK2338">
        <v>1</v>
      </c>
      <c r="AL2338">
        <v>0</v>
      </c>
      <c r="AM2338">
        <v>1</v>
      </c>
      <c r="AN2338">
        <v>21</v>
      </c>
      <c r="AO2338">
        <v>1</v>
      </c>
      <c r="AP2338">
        <v>47</v>
      </c>
      <c r="AQ2338">
        <v>0</v>
      </c>
      <c r="AR2338">
        <v>0</v>
      </c>
      <c r="AS2338">
        <v>0</v>
      </c>
      <c r="AT2338" t="s">
        <v>86</v>
      </c>
      <c r="AU2338" t="s">
        <v>86</v>
      </c>
      <c r="AV2338" t="s">
        <v>86</v>
      </c>
      <c r="AW2338" t="s">
        <v>86</v>
      </c>
      <c r="AX2338" t="s">
        <v>86</v>
      </c>
      <c r="AY2338" t="s">
        <v>86</v>
      </c>
      <c r="AZ2338" t="s">
        <v>86</v>
      </c>
      <c r="BA2338" t="s">
        <v>86</v>
      </c>
      <c r="BB2338" t="s">
        <v>86</v>
      </c>
      <c r="BC2338" t="s">
        <v>86</v>
      </c>
      <c r="BD2338" t="s">
        <v>86</v>
      </c>
      <c r="BE2338" t="s">
        <v>86</v>
      </c>
    </row>
    <row r="2339" spans="1:57" x14ac:dyDescent="0.45">
      <c r="A2339" t="s">
        <v>4968</v>
      </c>
      <c r="B2339" t="s">
        <v>77</v>
      </c>
      <c r="C2339" t="s">
        <v>4298</v>
      </c>
      <c r="D2339" t="s">
        <v>79</v>
      </c>
      <c r="E2339" s="2" t="str">
        <f>HYPERLINK("capsilon://?command=openfolder&amp;siteaddress=FAM.docvelocity-na8.net&amp;folderid=FX64010EB9-1D31-B1B8-80E6-9D70902E309C","FX22039476")</f>
        <v>FX22039476</v>
      </c>
      <c r="F2339" t="s">
        <v>80</v>
      </c>
      <c r="G2339" t="s">
        <v>80</v>
      </c>
      <c r="H2339" t="s">
        <v>81</v>
      </c>
      <c r="I2339" t="s">
        <v>4969</v>
      </c>
      <c r="J2339">
        <v>81</v>
      </c>
      <c r="K2339" t="s">
        <v>83</v>
      </c>
      <c r="L2339" t="s">
        <v>84</v>
      </c>
      <c r="M2339" t="s">
        <v>85</v>
      </c>
      <c r="N2339">
        <v>1</v>
      </c>
      <c r="O2339" s="1">
        <v>44649.691122685188</v>
      </c>
      <c r="P2339" s="1">
        <v>44649.757581018515</v>
      </c>
      <c r="Q2339">
        <v>5226</v>
      </c>
      <c r="R2339">
        <v>516</v>
      </c>
      <c r="S2339" t="b">
        <v>0</v>
      </c>
      <c r="T2339" t="s">
        <v>86</v>
      </c>
      <c r="U2339" t="b">
        <v>0</v>
      </c>
      <c r="V2339" t="s">
        <v>815</v>
      </c>
      <c r="W2339" s="1">
        <v>44649.757581018515</v>
      </c>
      <c r="X2339">
        <v>164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81</v>
      </c>
      <c r="AE2339">
        <v>69</v>
      </c>
      <c r="AF2339">
        <v>0</v>
      </c>
      <c r="AG2339">
        <v>3</v>
      </c>
      <c r="AH2339" t="s">
        <v>86</v>
      </c>
      <c r="AI2339" t="s">
        <v>86</v>
      </c>
      <c r="AJ2339" t="s">
        <v>86</v>
      </c>
      <c r="AK2339" t="s">
        <v>86</v>
      </c>
      <c r="AL2339" t="s">
        <v>86</v>
      </c>
      <c r="AM2339" t="s">
        <v>86</v>
      </c>
      <c r="AN2339" t="s">
        <v>86</v>
      </c>
      <c r="AO2339" t="s">
        <v>86</v>
      </c>
      <c r="AP2339" t="s">
        <v>86</v>
      </c>
      <c r="AQ2339" t="s">
        <v>86</v>
      </c>
      <c r="AR2339" t="s">
        <v>86</v>
      </c>
      <c r="AS2339" t="s">
        <v>86</v>
      </c>
      <c r="AT2339" t="s">
        <v>86</v>
      </c>
      <c r="AU2339" t="s">
        <v>86</v>
      </c>
      <c r="AV2339" t="s">
        <v>86</v>
      </c>
      <c r="AW2339" t="s">
        <v>86</v>
      </c>
      <c r="AX2339" t="s">
        <v>86</v>
      </c>
      <c r="AY2339" t="s">
        <v>86</v>
      </c>
      <c r="AZ2339" t="s">
        <v>86</v>
      </c>
      <c r="BA2339" t="s">
        <v>86</v>
      </c>
      <c r="BB2339" t="s">
        <v>86</v>
      </c>
      <c r="BC2339" t="s">
        <v>86</v>
      </c>
      <c r="BD2339" t="s">
        <v>86</v>
      </c>
      <c r="BE2339" t="s">
        <v>86</v>
      </c>
    </row>
    <row r="2340" spans="1:57" x14ac:dyDescent="0.45">
      <c r="A2340" t="s">
        <v>4970</v>
      </c>
      <c r="B2340" t="s">
        <v>77</v>
      </c>
      <c r="C2340" t="s">
        <v>4971</v>
      </c>
      <c r="D2340" t="s">
        <v>79</v>
      </c>
      <c r="E2340" s="2" t="str">
        <f>HYPERLINK("capsilon://?command=openfolder&amp;siteaddress=FAM.docvelocity-na8.net&amp;folderid=FXBFF0B3EB-9588-A9C1-5F31-A977F7AF4B6C","FX220310838")</f>
        <v>FX220310838</v>
      </c>
      <c r="F2340" t="s">
        <v>80</v>
      </c>
      <c r="G2340" t="s">
        <v>80</v>
      </c>
      <c r="H2340" t="s">
        <v>81</v>
      </c>
      <c r="I2340" t="s">
        <v>4972</v>
      </c>
      <c r="J2340">
        <v>233</v>
      </c>
      <c r="K2340" t="s">
        <v>83</v>
      </c>
      <c r="L2340" t="s">
        <v>84</v>
      </c>
      <c r="M2340" t="s">
        <v>85</v>
      </c>
      <c r="N2340">
        <v>1</v>
      </c>
      <c r="O2340" s="1">
        <v>44649.69703703704</v>
      </c>
      <c r="P2340" s="1">
        <v>44649.775694444441</v>
      </c>
      <c r="Q2340">
        <v>4991</v>
      </c>
      <c r="R2340">
        <v>1805</v>
      </c>
      <c r="S2340" t="b">
        <v>0</v>
      </c>
      <c r="T2340" t="s">
        <v>86</v>
      </c>
      <c r="U2340" t="b">
        <v>0</v>
      </c>
      <c r="V2340" t="s">
        <v>815</v>
      </c>
      <c r="W2340" s="1">
        <v>44649.775694444441</v>
      </c>
      <c r="X2340">
        <v>1551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233</v>
      </c>
      <c r="AE2340">
        <v>209</v>
      </c>
      <c r="AF2340">
        <v>0</v>
      </c>
      <c r="AG2340">
        <v>12</v>
      </c>
      <c r="AH2340" t="s">
        <v>86</v>
      </c>
      <c r="AI2340" t="s">
        <v>86</v>
      </c>
      <c r="AJ2340" t="s">
        <v>86</v>
      </c>
      <c r="AK2340" t="s">
        <v>86</v>
      </c>
      <c r="AL2340" t="s">
        <v>86</v>
      </c>
      <c r="AM2340" t="s">
        <v>86</v>
      </c>
      <c r="AN2340" t="s">
        <v>86</v>
      </c>
      <c r="AO2340" t="s">
        <v>86</v>
      </c>
      <c r="AP2340" t="s">
        <v>86</v>
      </c>
      <c r="AQ2340" t="s">
        <v>86</v>
      </c>
      <c r="AR2340" t="s">
        <v>86</v>
      </c>
      <c r="AS2340" t="s">
        <v>86</v>
      </c>
      <c r="AT2340" t="s">
        <v>86</v>
      </c>
      <c r="AU2340" t="s">
        <v>86</v>
      </c>
      <c r="AV2340" t="s">
        <v>86</v>
      </c>
      <c r="AW2340" t="s">
        <v>86</v>
      </c>
      <c r="AX2340" t="s">
        <v>86</v>
      </c>
      <c r="AY2340" t="s">
        <v>86</v>
      </c>
      <c r="AZ2340" t="s">
        <v>86</v>
      </c>
      <c r="BA2340" t="s">
        <v>86</v>
      </c>
      <c r="BB2340" t="s">
        <v>86</v>
      </c>
      <c r="BC2340" t="s">
        <v>86</v>
      </c>
      <c r="BD2340" t="s">
        <v>86</v>
      </c>
      <c r="BE2340" t="s">
        <v>86</v>
      </c>
    </row>
    <row r="2341" spans="1:57" x14ac:dyDescent="0.45">
      <c r="A2341" t="s">
        <v>4973</v>
      </c>
      <c r="B2341" t="s">
        <v>77</v>
      </c>
      <c r="C2341" t="s">
        <v>2063</v>
      </c>
      <c r="D2341" t="s">
        <v>79</v>
      </c>
      <c r="E2341" s="2" t="str">
        <f>HYPERLINK("capsilon://?command=openfolder&amp;siteaddress=FAM.docvelocity-na8.net&amp;folderid=FX929F139C-CF44-F28F-F006-EAB2CFCD4E86","FX22031869")</f>
        <v>FX22031869</v>
      </c>
      <c r="F2341" t="s">
        <v>80</v>
      </c>
      <c r="G2341" t="s">
        <v>80</v>
      </c>
      <c r="H2341" t="s">
        <v>81</v>
      </c>
      <c r="I2341" t="s">
        <v>4974</v>
      </c>
      <c r="J2341">
        <v>0</v>
      </c>
      <c r="K2341" t="s">
        <v>83</v>
      </c>
      <c r="L2341" t="s">
        <v>84</v>
      </c>
      <c r="M2341" t="s">
        <v>85</v>
      </c>
      <c r="N2341">
        <v>2</v>
      </c>
      <c r="O2341" s="1">
        <v>44649.701180555552</v>
      </c>
      <c r="P2341" s="1">
        <v>44649.846782407411</v>
      </c>
      <c r="Q2341">
        <v>12259</v>
      </c>
      <c r="R2341">
        <v>321</v>
      </c>
      <c r="S2341" t="b">
        <v>0</v>
      </c>
      <c r="T2341" t="s">
        <v>86</v>
      </c>
      <c r="U2341" t="b">
        <v>0</v>
      </c>
      <c r="V2341" t="s">
        <v>1797</v>
      </c>
      <c r="W2341" s="1">
        <v>44649.705347222225</v>
      </c>
      <c r="X2341">
        <v>64</v>
      </c>
      <c r="Y2341">
        <v>0</v>
      </c>
      <c r="Z2341">
        <v>0</v>
      </c>
      <c r="AA2341">
        <v>0</v>
      </c>
      <c r="AB2341">
        <v>37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 t="s">
        <v>448</v>
      </c>
      <c r="AI2341" s="1">
        <v>44649.846782407411</v>
      </c>
      <c r="AJ2341">
        <v>161</v>
      </c>
      <c r="AK2341">
        <v>0</v>
      </c>
      <c r="AL2341">
        <v>0</v>
      </c>
      <c r="AM2341">
        <v>0</v>
      </c>
      <c r="AN2341">
        <v>37</v>
      </c>
      <c r="AO2341">
        <v>0</v>
      </c>
      <c r="AP2341">
        <v>0</v>
      </c>
      <c r="AQ2341">
        <v>0</v>
      </c>
      <c r="AR2341">
        <v>0</v>
      </c>
      <c r="AS2341">
        <v>0</v>
      </c>
      <c r="AT2341" t="s">
        <v>86</v>
      </c>
      <c r="AU2341" t="s">
        <v>86</v>
      </c>
      <c r="AV2341" t="s">
        <v>86</v>
      </c>
      <c r="AW2341" t="s">
        <v>86</v>
      </c>
      <c r="AX2341" t="s">
        <v>86</v>
      </c>
      <c r="AY2341" t="s">
        <v>86</v>
      </c>
      <c r="AZ2341" t="s">
        <v>86</v>
      </c>
      <c r="BA2341" t="s">
        <v>86</v>
      </c>
      <c r="BB2341" t="s">
        <v>86</v>
      </c>
      <c r="BC2341" t="s">
        <v>86</v>
      </c>
      <c r="BD2341" t="s">
        <v>86</v>
      </c>
      <c r="BE2341" t="s">
        <v>86</v>
      </c>
    </row>
    <row r="2342" spans="1:57" x14ac:dyDescent="0.45">
      <c r="A2342" t="s">
        <v>4975</v>
      </c>
      <c r="B2342" t="s">
        <v>77</v>
      </c>
      <c r="C2342" t="s">
        <v>4976</v>
      </c>
      <c r="D2342" t="s">
        <v>79</v>
      </c>
      <c r="E2342" s="2" t="str">
        <f>HYPERLINK("capsilon://?command=openfolder&amp;siteaddress=FAM.docvelocity-na8.net&amp;folderid=FX617F4CD8-4C29-B84A-6073-C278D98BAA8A","FX22039959")</f>
        <v>FX22039959</v>
      </c>
      <c r="F2342" t="s">
        <v>80</v>
      </c>
      <c r="G2342" t="s">
        <v>80</v>
      </c>
      <c r="H2342" t="s">
        <v>81</v>
      </c>
      <c r="I2342" t="s">
        <v>4977</v>
      </c>
      <c r="J2342">
        <v>28</v>
      </c>
      <c r="K2342" t="s">
        <v>83</v>
      </c>
      <c r="L2342" t="s">
        <v>84</v>
      </c>
      <c r="M2342" t="s">
        <v>85</v>
      </c>
      <c r="N2342">
        <v>2</v>
      </c>
      <c r="O2342" s="1">
        <v>44649.704988425925</v>
      </c>
      <c r="P2342" s="1">
        <v>44649.847048611111</v>
      </c>
      <c r="Q2342">
        <v>12167</v>
      </c>
      <c r="R2342">
        <v>107</v>
      </c>
      <c r="S2342" t="b">
        <v>0</v>
      </c>
      <c r="T2342" t="s">
        <v>86</v>
      </c>
      <c r="U2342" t="b">
        <v>0</v>
      </c>
      <c r="V2342" t="s">
        <v>1797</v>
      </c>
      <c r="W2342" s="1">
        <v>44649.706365740742</v>
      </c>
      <c r="X2342">
        <v>74</v>
      </c>
      <c r="Y2342">
        <v>0</v>
      </c>
      <c r="Z2342">
        <v>0</v>
      </c>
      <c r="AA2342">
        <v>0</v>
      </c>
      <c r="AB2342">
        <v>21</v>
      </c>
      <c r="AC2342">
        <v>0</v>
      </c>
      <c r="AD2342">
        <v>28</v>
      </c>
      <c r="AE2342">
        <v>0</v>
      </c>
      <c r="AF2342">
        <v>0</v>
      </c>
      <c r="AG2342">
        <v>0</v>
      </c>
      <c r="AH2342" t="s">
        <v>448</v>
      </c>
      <c r="AI2342" s="1">
        <v>44649.847048611111</v>
      </c>
      <c r="AJ2342">
        <v>22</v>
      </c>
      <c r="AK2342">
        <v>0</v>
      </c>
      <c r="AL2342">
        <v>0</v>
      </c>
      <c r="AM2342">
        <v>0</v>
      </c>
      <c r="AN2342">
        <v>21</v>
      </c>
      <c r="AO2342">
        <v>0</v>
      </c>
      <c r="AP2342">
        <v>28</v>
      </c>
      <c r="AQ2342">
        <v>0</v>
      </c>
      <c r="AR2342">
        <v>0</v>
      </c>
      <c r="AS2342">
        <v>0</v>
      </c>
      <c r="AT2342" t="s">
        <v>86</v>
      </c>
      <c r="AU2342" t="s">
        <v>86</v>
      </c>
      <c r="AV2342" t="s">
        <v>86</v>
      </c>
      <c r="AW2342" t="s">
        <v>86</v>
      </c>
      <c r="AX2342" t="s">
        <v>86</v>
      </c>
      <c r="AY2342" t="s">
        <v>86</v>
      </c>
      <c r="AZ2342" t="s">
        <v>86</v>
      </c>
      <c r="BA2342" t="s">
        <v>86</v>
      </c>
      <c r="BB2342" t="s">
        <v>86</v>
      </c>
      <c r="BC2342" t="s">
        <v>86</v>
      </c>
      <c r="BD2342" t="s">
        <v>86</v>
      </c>
      <c r="BE2342" t="s">
        <v>86</v>
      </c>
    </row>
    <row r="2343" spans="1:57" x14ac:dyDescent="0.45">
      <c r="A2343" t="s">
        <v>4978</v>
      </c>
      <c r="B2343" t="s">
        <v>77</v>
      </c>
      <c r="C2343" t="s">
        <v>4976</v>
      </c>
      <c r="D2343" t="s">
        <v>79</v>
      </c>
      <c r="E2343" s="2" t="str">
        <f>HYPERLINK("capsilon://?command=openfolder&amp;siteaddress=FAM.docvelocity-na8.net&amp;folderid=FX617F4CD8-4C29-B84A-6073-C278D98BAA8A","FX22039959")</f>
        <v>FX22039959</v>
      </c>
      <c r="F2343" t="s">
        <v>80</v>
      </c>
      <c r="G2343" t="s">
        <v>80</v>
      </c>
      <c r="H2343" t="s">
        <v>81</v>
      </c>
      <c r="I2343" t="s">
        <v>4979</v>
      </c>
      <c r="J2343">
        <v>28</v>
      </c>
      <c r="K2343" t="s">
        <v>83</v>
      </c>
      <c r="L2343" t="s">
        <v>84</v>
      </c>
      <c r="M2343" t="s">
        <v>85</v>
      </c>
      <c r="N2343">
        <v>2</v>
      </c>
      <c r="O2343" s="1">
        <v>44649.705601851849</v>
      </c>
      <c r="P2343" s="1">
        <v>44649.849907407406</v>
      </c>
      <c r="Q2343">
        <v>11556</v>
      </c>
      <c r="R2343">
        <v>912</v>
      </c>
      <c r="S2343" t="b">
        <v>0</v>
      </c>
      <c r="T2343" t="s">
        <v>86</v>
      </c>
      <c r="U2343" t="b">
        <v>0</v>
      </c>
      <c r="V2343" t="s">
        <v>1797</v>
      </c>
      <c r="W2343" s="1">
        <v>44649.713750000003</v>
      </c>
      <c r="X2343">
        <v>637</v>
      </c>
      <c r="Y2343">
        <v>21</v>
      </c>
      <c r="Z2343">
        <v>0</v>
      </c>
      <c r="AA2343">
        <v>21</v>
      </c>
      <c r="AB2343">
        <v>0</v>
      </c>
      <c r="AC2343">
        <v>18</v>
      </c>
      <c r="AD2343">
        <v>7</v>
      </c>
      <c r="AE2343">
        <v>0</v>
      </c>
      <c r="AF2343">
        <v>0</v>
      </c>
      <c r="AG2343">
        <v>0</v>
      </c>
      <c r="AH2343" t="s">
        <v>448</v>
      </c>
      <c r="AI2343" s="1">
        <v>44649.849907407406</v>
      </c>
      <c r="AJ2343">
        <v>246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7</v>
      </c>
      <c r="AQ2343">
        <v>0</v>
      </c>
      <c r="AR2343">
        <v>0</v>
      </c>
      <c r="AS2343">
        <v>0</v>
      </c>
      <c r="AT2343" t="s">
        <v>86</v>
      </c>
      <c r="AU2343" t="s">
        <v>86</v>
      </c>
      <c r="AV2343" t="s">
        <v>86</v>
      </c>
      <c r="AW2343" t="s">
        <v>86</v>
      </c>
      <c r="AX2343" t="s">
        <v>86</v>
      </c>
      <c r="AY2343" t="s">
        <v>86</v>
      </c>
      <c r="AZ2343" t="s">
        <v>86</v>
      </c>
      <c r="BA2343" t="s">
        <v>86</v>
      </c>
      <c r="BB2343" t="s">
        <v>86</v>
      </c>
      <c r="BC2343" t="s">
        <v>86</v>
      </c>
      <c r="BD2343" t="s">
        <v>86</v>
      </c>
      <c r="BE2343" t="s">
        <v>86</v>
      </c>
    </row>
    <row r="2344" spans="1:57" x14ac:dyDescent="0.45">
      <c r="A2344" t="s">
        <v>4980</v>
      </c>
      <c r="B2344" t="s">
        <v>77</v>
      </c>
      <c r="C2344" t="s">
        <v>4976</v>
      </c>
      <c r="D2344" t="s">
        <v>79</v>
      </c>
      <c r="E2344" s="2" t="str">
        <f>HYPERLINK("capsilon://?command=openfolder&amp;siteaddress=FAM.docvelocity-na8.net&amp;folderid=FX617F4CD8-4C29-B84A-6073-C278D98BAA8A","FX22039959")</f>
        <v>FX22039959</v>
      </c>
      <c r="F2344" t="s">
        <v>80</v>
      </c>
      <c r="G2344" t="s">
        <v>80</v>
      </c>
      <c r="H2344" t="s">
        <v>81</v>
      </c>
      <c r="I2344" t="s">
        <v>4981</v>
      </c>
      <c r="J2344">
        <v>56</v>
      </c>
      <c r="K2344" t="s">
        <v>83</v>
      </c>
      <c r="L2344" t="s">
        <v>84</v>
      </c>
      <c r="M2344" t="s">
        <v>85</v>
      </c>
      <c r="N2344">
        <v>2</v>
      </c>
      <c r="O2344" s="1">
        <v>44649.705682870372</v>
      </c>
      <c r="P2344" s="1">
        <v>44649.851770833331</v>
      </c>
      <c r="Q2344">
        <v>11500</v>
      </c>
      <c r="R2344">
        <v>1122</v>
      </c>
      <c r="S2344" t="b">
        <v>0</v>
      </c>
      <c r="T2344" t="s">
        <v>86</v>
      </c>
      <c r="U2344" t="b">
        <v>0</v>
      </c>
      <c r="V2344" t="s">
        <v>202</v>
      </c>
      <c r="W2344" s="1">
        <v>44649.722673611112</v>
      </c>
      <c r="X2344">
        <v>810</v>
      </c>
      <c r="Y2344">
        <v>54</v>
      </c>
      <c r="Z2344">
        <v>0</v>
      </c>
      <c r="AA2344">
        <v>54</v>
      </c>
      <c r="AB2344">
        <v>0</v>
      </c>
      <c r="AC2344">
        <v>11</v>
      </c>
      <c r="AD2344">
        <v>2</v>
      </c>
      <c r="AE2344">
        <v>0</v>
      </c>
      <c r="AF2344">
        <v>0</v>
      </c>
      <c r="AG2344">
        <v>0</v>
      </c>
      <c r="AH2344" t="s">
        <v>448</v>
      </c>
      <c r="AI2344" s="1">
        <v>44649.851770833331</v>
      </c>
      <c r="AJ2344">
        <v>160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2</v>
      </c>
      <c r="AQ2344">
        <v>0</v>
      </c>
      <c r="AR2344">
        <v>0</v>
      </c>
      <c r="AS2344">
        <v>0</v>
      </c>
      <c r="AT2344" t="s">
        <v>86</v>
      </c>
      <c r="AU2344" t="s">
        <v>86</v>
      </c>
      <c r="AV2344" t="s">
        <v>86</v>
      </c>
      <c r="AW2344" t="s">
        <v>86</v>
      </c>
      <c r="AX2344" t="s">
        <v>86</v>
      </c>
      <c r="AY2344" t="s">
        <v>86</v>
      </c>
      <c r="AZ2344" t="s">
        <v>86</v>
      </c>
      <c r="BA2344" t="s">
        <v>86</v>
      </c>
      <c r="BB2344" t="s">
        <v>86</v>
      </c>
      <c r="BC2344" t="s">
        <v>86</v>
      </c>
      <c r="BD2344" t="s">
        <v>86</v>
      </c>
      <c r="BE2344" t="s">
        <v>86</v>
      </c>
    </row>
    <row r="2345" spans="1:57" x14ac:dyDescent="0.45">
      <c r="A2345" t="s">
        <v>4982</v>
      </c>
      <c r="B2345" t="s">
        <v>77</v>
      </c>
      <c r="C2345" t="s">
        <v>4950</v>
      </c>
      <c r="D2345" t="s">
        <v>79</v>
      </c>
      <c r="E2345" s="2" t="str">
        <f>HYPERLINK("capsilon://?command=openfolder&amp;siteaddress=FAM.docvelocity-na8.net&amp;folderid=FX29E8BA32-988E-8584-8832-E08B82868243","FX220312428")</f>
        <v>FX220312428</v>
      </c>
      <c r="F2345" t="s">
        <v>80</v>
      </c>
      <c r="G2345" t="s">
        <v>80</v>
      </c>
      <c r="H2345" t="s">
        <v>81</v>
      </c>
      <c r="I2345" t="s">
        <v>4951</v>
      </c>
      <c r="J2345">
        <v>1776</v>
      </c>
      <c r="K2345" t="s">
        <v>83</v>
      </c>
      <c r="L2345" t="s">
        <v>84</v>
      </c>
      <c r="M2345" t="s">
        <v>85</v>
      </c>
      <c r="N2345">
        <v>2</v>
      </c>
      <c r="O2345" s="1">
        <v>44649.705740740741</v>
      </c>
      <c r="P2345" s="1">
        <v>44649.802986111114</v>
      </c>
      <c r="Q2345">
        <v>2377</v>
      </c>
      <c r="R2345">
        <v>6025</v>
      </c>
      <c r="S2345" t="b">
        <v>0</v>
      </c>
      <c r="T2345" t="s">
        <v>86</v>
      </c>
      <c r="U2345" t="b">
        <v>1</v>
      </c>
      <c r="V2345" t="s">
        <v>1797</v>
      </c>
      <c r="W2345" s="1">
        <v>44649.757638888892</v>
      </c>
      <c r="X2345">
        <v>3695</v>
      </c>
      <c r="Y2345">
        <v>742</v>
      </c>
      <c r="Z2345">
        <v>0</v>
      </c>
      <c r="AA2345">
        <v>742</v>
      </c>
      <c r="AB2345">
        <v>815</v>
      </c>
      <c r="AC2345">
        <v>117</v>
      </c>
      <c r="AD2345">
        <v>1034</v>
      </c>
      <c r="AE2345">
        <v>0</v>
      </c>
      <c r="AF2345">
        <v>0</v>
      </c>
      <c r="AG2345">
        <v>0</v>
      </c>
      <c r="AH2345" t="s">
        <v>207</v>
      </c>
      <c r="AI2345" s="1">
        <v>44649.802986111114</v>
      </c>
      <c r="AJ2345">
        <v>2061</v>
      </c>
      <c r="AK2345">
        <v>6</v>
      </c>
      <c r="AL2345">
        <v>0</v>
      </c>
      <c r="AM2345">
        <v>6</v>
      </c>
      <c r="AN2345">
        <v>815</v>
      </c>
      <c r="AO2345">
        <v>6</v>
      </c>
      <c r="AP2345">
        <v>1028</v>
      </c>
      <c r="AQ2345">
        <v>0</v>
      </c>
      <c r="AR2345">
        <v>0</v>
      </c>
      <c r="AS2345">
        <v>0</v>
      </c>
      <c r="AT2345" t="s">
        <v>86</v>
      </c>
      <c r="AU2345" t="s">
        <v>86</v>
      </c>
      <c r="AV2345" t="s">
        <v>86</v>
      </c>
      <c r="AW2345" t="s">
        <v>86</v>
      </c>
      <c r="AX2345" t="s">
        <v>86</v>
      </c>
      <c r="AY2345" t="s">
        <v>86</v>
      </c>
      <c r="AZ2345" t="s">
        <v>86</v>
      </c>
      <c r="BA2345" t="s">
        <v>86</v>
      </c>
      <c r="BB2345" t="s">
        <v>86</v>
      </c>
      <c r="BC2345" t="s">
        <v>86</v>
      </c>
      <c r="BD2345" t="s">
        <v>86</v>
      </c>
      <c r="BE2345" t="s">
        <v>86</v>
      </c>
    </row>
    <row r="2346" spans="1:57" x14ac:dyDescent="0.45">
      <c r="A2346" t="s">
        <v>4983</v>
      </c>
      <c r="B2346" t="s">
        <v>77</v>
      </c>
      <c r="C2346" t="s">
        <v>4984</v>
      </c>
      <c r="D2346" t="s">
        <v>79</v>
      </c>
      <c r="E2346" s="2" t="str">
        <f>HYPERLINK("capsilon://?command=openfolder&amp;siteaddress=FAM.docvelocity-na8.net&amp;folderid=FXFA5834A6-5260-A1DC-6BBD-D30AB59ECB17","FX220213164")</f>
        <v>FX220213164</v>
      </c>
      <c r="F2346" t="s">
        <v>80</v>
      </c>
      <c r="G2346" t="s">
        <v>80</v>
      </c>
      <c r="H2346" t="s">
        <v>81</v>
      </c>
      <c r="I2346" t="s">
        <v>4985</v>
      </c>
      <c r="J2346">
        <v>0</v>
      </c>
      <c r="K2346" t="s">
        <v>83</v>
      </c>
      <c r="L2346" t="s">
        <v>84</v>
      </c>
      <c r="M2346" t="s">
        <v>85</v>
      </c>
      <c r="N2346">
        <v>2</v>
      </c>
      <c r="O2346" s="1">
        <v>44621.445104166669</v>
      </c>
      <c r="P2346" s="1">
        <v>44621.672523148147</v>
      </c>
      <c r="Q2346">
        <v>19199</v>
      </c>
      <c r="R2346">
        <v>450</v>
      </c>
      <c r="S2346" t="b">
        <v>0</v>
      </c>
      <c r="T2346" t="s">
        <v>86</v>
      </c>
      <c r="U2346" t="b">
        <v>0</v>
      </c>
      <c r="V2346" t="s">
        <v>113</v>
      </c>
      <c r="W2346" s="1">
        <v>44621.505335648151</v>
      </c>
      <c r="X2346">
        <v>203</v>
      </c>
      <c r="Y2346">
        <v>21</v>
      </c>
      <c r="Z2346">
        <v>0</v>
      </c>
      <c r="AA2346">
        <v>21</v>
      </c>
      <c r="AB2346">
        <v>0</v>
      </c>
      <c r="AC2346">
        <v>8</v>
      </c>
      <c r="AD2346">
        <v>-21</v>
      </c>
      <c r="AE2346">
        <v>0</v>
      </c>
      <c r="AF2346">
        <v>0</v>
      </c>
      <c r="AG2346">
        <v>0</v>
      </c>
      <c r="AH2346" t="s">
        <v>122</v>
      </c>
      <c r="AI2346" s="1">
        <v>44621.672523148147</v>
      </c>
      <c r="AJ2346">
        <v>247</v>
      </c>
      <c r="AK2346">
        <v>0</v>
      </c>
      <c r="AL2346">
        <v>0</v>
      </c>
      <c r="AM2346">
        <v>0</v>
      </c>
      <c r="AN2346">
        <v>0</v>
      </c>
      <c r="AO2346">
        <v>0</v>
      </c>
      <c r="AP2346">
        <v>-21</v>
      </c>
      <c r="AQ2346">
        <v>0</v>
      </c>
      <c r="AR2346">
        <v>0</v>
      </c>
      <c r="AS2346">
        <v>0</v>
      </c>
      <c r="AT2346" t="s">
        <v>86</v>
      </c>
      <c r="AU2346" t="s">
        <v>86</v>
      </c>
      <c r="AV2346" t="s">
        <v>86</v>
      </c>
      <c r="AW2346" t="s">
        <v>86</v>
      </c>
      <c r="AX2346" t="s">
        <v>86</v>
      </c>
      <c r="AY2346" t="s">
        <v>86</v>
      </c>
      <c r="AZ2346" t="s">
        <v>86</v>
      </c>
      <c r="BA2346" t="s">
        <v>86</v>
      </c>
      <c r="BB2346" t="s">
        <v>86</v>
      </c>
      <c r="BC2346" t="s">
        <v>86</v>
      </c>
      <c r="BD2346" t="s">
        <v>86</v>
      </c>
      <c r="BE2346" t="s">
        <v>86</v>
      </c>
    </row>
    <row r="2347" spans="1:57" x14ac:dyDescent="0.45">
      <c r="A2347" t="s">
        <v>4986</v>
      </c>
      <c r="B2347" t="s">
        <v>77</v>
      </c>
      <c r="C2347" t="s">
        <v>1887</v>
      </c>
      <c r="D2347" t="s">
        <v>79</v>
      </c>
      <c r="E2347" s="2" t="str">
        <f>HYPERLINK("capsilon://?command=openfolder&amp;siteaddress=FAM.docvelocity-na8.net&amp;folderid=FXDF2557AE-B1DA-4D83-907F-13C8C7A42021","FX220212919")</f>
        <v>FX220212919</v>
      </c>
      <c r="F2347" t="s">
        <v>80</v>
      </c>
      <c r="G2347" t="s">
        <v>80</v>
      </c>
      <c r="H2347" t="s">
        <v>81</v>
      </c>
      <c r="I2347" t="s">
        <v>4987</v>
      </c>
      <c r="J2347">
        <v>0</v>
      </c>
      <c r="K2347" t="s">
        <v>83</v>
      </c>
      <c r="L2347" t="s">
        <v>84</v>
      </c>
      <c r="M2347" t="s">
        <v>85</v>
      </c>
      <c r="N2347">
        <v>2</v>
      </c>
      <c r="O2347" s="1">
        <v>44649.70684027778</v>
      </c>
      <c r="P2347" s="1">
        <v>44649.852118055554</v>
      </c>
      <c r="Q2347">
        <v>12418</v>
      </c>
      <c r="R2347">
        <v>134</v>
      </c>
      <c r="S2347" t="b">
        <v>0</v>
      </c>
      <c r="T2347" t="s">
        <v>86</v>
      </c>
      <c r="U2347" t="b">
        <v>0</v>
      </c>
      <c r="V2347" t="s">
        <v>1797</v>
      </c>
      <c r="W2347" s="1">
        <v>44649.714861111112</v>
      </c>
      <c r="X2347">
        <v>95</v>
      </c>
      <c r="Y2347">
        <v>0</v>
      </c>
      <c r="Z2347">
        <v>0</v>
      </c>
      <c r="AA2347">
        <v>0</v>
      </c>
      <c r="AB2347">
        <v>37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 t="s">
        <v>448</v>
      </c>
      <c r="AI2347" s="1">
        <v>44649.852118055554</v>
      </c>
      <c r="AJ2347">
        <v>29</v>
      </c>
      <c r="AK2347">
        <v>0</v>
      </c>
      <c r="AL2347">
        <v>0</v>
      </c>
      <c r="AM2347">
        <v>0</v>
      </c>
      <c r="AN2347">
        <v>37</v>
      </c>
      <c r="AO2347">
        <v>0</v>
      </c>
      <c r="AP2347">
        <v>0</v>
      </c>
      <c r="AQ2347">
        <v>0</v>
      </c>
      <c r="AR2347">
        <v>0</v>
      </c>
      <c r="AS2347">
        <v>0</v>
      </c>
      <c r="AT2347" t="s">
        <v>86</v>
      </c>
      <c r="AU2347" t="s">
        <v>86</v>
      </c>
      <c r="AV2347" t="s">
        <v>86</v>
      </c>
      <c r="AW2347" t="s">
        <v>86</v>
      </c>
      <c r="AX2347" t="s">
        <v>86</v>
      </c>
      <c r="AY2347" t="s">
        <v>86</v>
      </c>
      <c r="AZ2347" t="s">
        <v>86</v>
      </c>
      <c r="BA2347" t="s">
        <v>86</v>
      </c>
      <c r="BB2347" t="s">
        <v>86</v>
      </c>
      <c r="BC2347" t="s">
        <v>86</v>
      </c>
      <c r="BD2347" t="s">
        <v>86</v>
      </c>
      <c r="BE2347" t="s">
        <v>86</v>
      </c>
    </row>
    <row r="2348" spans="1:57" x14ac:dyDescent="0.45">
      <c r="A2348" t="s">
        <v>4988</v>
      </c>
      <c r="B2348" t="s">
        <v>77</v>
      </c>
      <c r="C2348" t="s">
        <v>4989</v>
      </c>
      <c r="D2348" t="s">
        <v>79</v>
      </c>
      <c r="E2348" s="2" t="str">
        <f>HYPERLINK("capsilon://?command=openfolder&amp;siteaddress=FAM.docvelocity-na8.net&amp;folderid=FX812ED0FD-4351-C5EF-81F1-850AE03BDE53","FX22027893")</f>
        <v>FX22027893</v>
      </c>
      <c r="F2348" t="s">
        <v>80</v>
      </c>
      <c r="G2348" t="s">
        <v>80</v>
      </c>
      <c r="H2348" t="s">
        <v>81</v>
      </c>
      <c r="I2348" t="s">
        <v>4990</v>
      </c>
      <c r="J2348">
        <v>0</v>
      </c>
      <c r="K2348" t="s">
        <v>83</v>
      </c>
      <c r="L2348" t="s">
        <v>84</v>
      </c>
      <c r="M2348" t="s">
        <v>85</v>
      </c>
      <c r="N2348">
        <v>2</v>
      </c>
      <c r="O2348" s="1">
        <v>44649.710034722222</v>
      </c>
      <c r="P2348" s="1">
        <v>44649.852268518516</v>
      </c>
      <c r="Q2348">
        <v>12162</v>
      </c>
      <c r="R2348">
        <v>127</v>
      </c>
      <c r="S2348" t="b">
        <v>0</v>
      </c>
      <c r="T2348" t="s">
        <v>86</v>
      </c>
      <c r="U2348" t="b">
        <v>0</v>
      </c>
      <c r="V2348" t="s">
        <v>2617</v>
      </c>
      <c r="W2348" s="1">
        <v>44649.724988425929</v>
      </c>
      <c r="X2348">
        <v>69</v>
      </c>
      <c r="Y2348">
        <v>0</v>
      </c>
      <c r="Z2348">
        <v>0</v>
      </c>
      <c r="AA2348">
        <v>0</v>
      </c>
      <c r="AB2348">
        <v>37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 t="s">
        <v>448</v>
      </c>
      <c r="AI2348" s="1">
        <v>44649.852268518516</v>
      </c>
      <c r="AJ2348">
        <v>12</v>
      </c>
      <c r="AK2348">
        <v>0</v>
      </c>
      <c r="AL2348">
        <v>0</v>
      </c>
      <c r="AM2348">
        <v>0</v>
      </c>
      <c r="AN2348">
        <v>37</v>
      </c>
      <c r="AO2348">
        <v>0</v>
      </c>
      <c r="AP2348">
        <v>0</v>
      </c>
      <c r="AQ2348">
        <v>0</v>
      </c>
      <c r="AR2348">
        <v>0</v>
      </c>
      <c r="AS2348">
        <v>0</v>
      </c>
      <c r="AT2348" t="s">
        <v>86</v>
      </c>
      <c r="AU2348" t="s">
        <v>86</v>
      </c>
      <c r="AV2348" t="s">
        <v>86</v>
      </c>
      <c r="AW2348" t="s">
        <v>86</v>
      </c>
      <c r="AX2348" t="s">
        <v>86</v>
      </c>
      <c r="AY2348" t="s">
        <v>86</v>
      </c>
      <c r="AZ2348" t="s">
        <v>86</v>
      </c>
      <c r="BA2348" t="s">
        <v>86</v>
      </c>
      <c r="BB2348" t="s">
        <v>86</v>
      </c>
      <c r="BC2348" t="s">
        <v>86</v>
      </c>
      <c r="BD2348" t="s">
        <v>86</v>
      </c>
      <c r="BE2348" t="s">
        <v>86</v>
      </c>
    </row>
    <row r="2349" spans="1:57" x14ac:dyDescent="0.45">
      <c r="A2349" t="s">
        <v>4991</v>
      </c>
      <c r="B2349" t="s">
        <v>77</v>
      </c>
      <c r="C2349" t="s">
        <v>4869</v>
      </c>
      <c r="D2349" t="s">
        <v>79</v>
      </c>
      <c r="E2349" s="2" t="str">
        <f>HYPERLINK("capsilon://?command=openfolder&amp;siteaddress=FAM.docvelocity-na8.net&amp;folderid=FX3713A716-33D8-A7B2-A98C-219AE2A2E3DA","FX220312643")</f>
        <v>FX220312643</v>
      </c>
      <c r="F2349" t="s">
        <v>80</v>
      </c>
      <c r="G2349" t="s">
        <v>80</v>
      </c>
      <c r="H2349" t="s">
        <v>81</v>
      </c>
      <c r="I2349" t="s">
        <v>4992</v>
      </c>
      <c r="J2349">
        <v>57</v>
      </c>
      <c r="K2349" t="s">
        <v>83</v>
      </c>
      <c r="L2349" t="s">
        <v>84</v>
      </c>
      <c r="M2349" t="s">
        <v>85</v>
      </c>
      <c r="N2349">
        <v>1</v>
      </c>
      <c r="O2349" s="1">
        <v>44649.721284722225</v>
      </c>
      <c r="P2349" s="1">
        <v>44649.776331018518</v>
      </c>
      <c r="Q2349">
        <v>4042</v>
      </c>
      <c r="R2349">
        <v>714</v>
      </c>
      <c r="S2349" t="b">
        <v>0</v>
      </c>
      <c r="T2349" t="s">
        <v>86</v>
      </c>
      <c r="U2349" t="b">
        <v>0</v>
      </c>
      <c r="V2349" t="s">
        <v>815</v>
      </c>
      <c r="W2349" s="1">
        <v>44649.776331018518</v>
      </c>
      <c r="X2349">
        <v>54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57</v>
      </c>
      <c r="AE2349">
        <v>52</v>
      </c>
      <c r="AF2349">
        <v>0</v>
      </c>
      <c r="AG2349">
        <v>1</v>
      </c>
      <c r="AH2349" t="s">
        <v>86</v>
      </c>
      <c r="AI2349" t="s">
        <v>86</v>
      </c>
      <c r="AJ2349" t="s">
        <v>86</v>
      </c>
      <c r="AK2349" t="s">
        <v>86</v>
      </c>
      <c r="AL2349" t="s">
        <v>86</v>
      </c>
      <c r="AM2349" t="s">
        <v>86</v>
      </c>
      <c r="AN2349" t="s">
        <v>86</v>
      </c>
      <c r="AO2349" t="s">
        <v>86</v>
      </c>
      <c r="AP2349" t="s">
        <v>86</v>
      </c>
      <c r="AQ2349" t="s">
        <v>86</v>
      </c>
      <c r="AR2349" t="s">
        <v>86</v>
      </c>
      <c r="AS2349" t="s">
        <v>86</v>
      </c>
      <c r="AT2349" t="s">
        <v>86</v>
      </c>
      <c r="AU2349" t="s">
        <v>86</v>
      </c>
      <c r="AV2349" t="s">
        <v>86</v>
      </c>
      <c r="AW2349" t="s">
        <v>86</v>
      </c>
      <c r="AX2349" t="s">
        <v>86</v>
      </c>
      <c r="AY2349" t="s">
        <v>86</v>
      </c>
      <c r="AZ2349" t="s">
        <v>86</v>
      </c>
      <c r="BA2349" t="s">
        <v>86</v>
      </c>
      <c r="BB2349" t="s">
        <v>86</v>
      </c>
      <c r="BC2349" t="s">
        <v>86</v>
      </c>
      <c r="BD2349" t="s">
        <v>86</v>
      </c>
      <c r="BE2349" t="s">
        <v>86</v>
      </c>
    </row>
    <row r="2350" spans="1:57" x14ac:dyDescent="0.45">
      <c r="A2350" t="s">
        <v>4993</v>
      </c>
      <c r="B2350" t="s">
        <v>77</v>
      </c>
      <c r="C2350" t="s">
        <v>4869</v>
      </c>
      <c r="D2350" t="s">
        <v>79</v>
      </c>
      <c r="E2350" s="2" t="str">
        <f>HYPERLINK("capsilon://?command=openfolder&amp;siteaddress=FAM.docvelocity-na8.net&amp;folderid=FX3713A716-33D8-A7B2-A98C-219AE2A2E3DA","FX220312643")</f>
        <v>FX220312643</v>
      </c>
      <c r="F2350" t="s">
        <v>80</v>
      </c>
      <c r="G2350" t="s">
        <v>80</v>
      </c>
      <c r="H2350" t="s">
        <v>81</v>
      </c>
      <c r="I2350" t="s">
        <v>4994</v>
      </c>
      <c r="J2350">
        <v>85</v>
      </c>
      <c r="K2350" t="s">
        <v>83</v>
      </c>
      <c r="L2350" t="s">
        <v>84</v>
      </c>
      <c r="M2350" t="s">
        <v>85</v>
      </c>
      <c r="N2350">
        <v>1</v>
      </c>
      <c r="O2350" s="1">
        <v>44649.721446759257</v>
      </c>
      <c r="P2350" s="1">
        <v>44649.777326388888</v>
      </c>
      <c r="Q2350">
        <v>4639</v>
      </c>
      <c r="R2350">
        <v>189</v>
      </c>
      <c r="S2350" t="b">
        <v>0</v>
      </c>
      <c r="T2350" t="s">
        <v>86</v>
      </c>
      <c r="U2350" t="b">
        <v>0</v>
      </c>
      <c r="V2350" t="s">
        <v>815</v>
      </c>
      <c r="W2350" s="1">
        <v>44649.777326388888</v>
      </c>
      <c r="X2350">
        <v>85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85</v>
      </c>
      <c r="AE2350">
        <v>73</v>
      </c>
      <c r="AF2350">
        <v>0</v>
      </c>
      <c r="AG2350">
        <v>3</v>
      </c>
      <c r="AH2350" t="s">
        <v>86</v>
      </c>
      <c r="AI2350" t="s">
        <v>86</v>
      </c>
      <c r="AJ2350" t="s">
        <v>86</v>
      </c>
      <c r="AK2350" t="s">
        <v>86</v>
      </c>
      <c r="AL2350" t="s">
        <v>86</v>
      </c>
      <c r="AM2350" t="s">
        <v>86</v>
      </c>
      <c r="AN2350" t="s">
        <v>86</v>
      </c>
      <c r="AO2350" t="s">
        <v>86</v>
      </c>
      <c r="AP2350" t="s">
        <v>86</v>
      </c>
      <c r="AQ2350" t="s">
        <v>86</v>
      </c>
      <c r="AR2350" t="s">
        <v>86</v>
      </c>
      <c r="AS2350" t="s">
        <v>86</v>
      </c>
      <c r="AT2350" t="s">
        <v>86</v>
      </c>
      <c r="AU2350" t="s">
        <v>86</v>
      </c>
      <c r="AV2350" t="s">
        <v>86</v>
      </c>
      <c r="AW2350" t="s">
        <v>86</v>
      </c>
      <c r="AX2350" t="s">
        <v>86</v>
      </c>
      <c r="AY2350" t="s">
        <v>86</v>
      </c>
      <c r="AZ2350" t="s">
        <v>86</v>
      </c>
      <c r="BA2350" t="s">
        <v>86</v>
      </c>
      <c r="BB2350" t="s">
        <v>86</v>
      </c>
      <c r="BC2350" t="s">
        <v>86</v>
      </c>
      <c r="BD2350" t="s">
        <v>86</v>
      </c>
      <c r="BE2350" t="s">
        <v>86</v>
      </c>
    </row>
    <row r="2351" spans="1:57" x14ac:dyDescent="0.45">
      <c r="A2351" t="s">
        <v>4995</v>
      </c>
      <c r="B2351" t="s">
        <v>77</v>
      </c>
      <c r="C2351" t="s">
        <v>4996</v>
      </c>
      <c r="D2351" t="s">
        <v>79</v>
      </c>
      <c r="E2351" s="2" t="str">
        <f>HYPERLINK("capsilon://?command=openfolder&amp;siteaddress=FAM.docvelocity-na8.net&amp;folderid=FX29607938-9121-B27E-6697-91E2AF4421FB","FX220312680")</f>
        <v>FX220312680</v>
      </c>
      <c r="F2351" t="s">
        <v>80</v>
      </c>
      <c r="G2351" t="s">
        <v>80</v>
      </c>
      <c r="H2351" t="s">
        <v>81</v>
      </c>
      <c r="I2351" t="s">
        <v>4997</v>
      </c>
      <c r="J2351">
        <v>365</v>
      </c>
      <c r="K2351" t="s">
        <v>83</v>
      </c>
      <c r="L2351" t="s">
        <v>84</v>
      </c>
      <c r="M2351" t="s">
        <v>85</v>
      </c>
      <c r="N2351">
        <v>1</v>
      </c>
      <c r="O2351" s="1">
        <v>44649.724062499998</v>
      </c>
      <c r="P2351" s="1">
        <v>44649.779791666668</v>
      </c>
      <c r="Q2351">
        <v>4430</v>
      </c>
      <c r="R2351">
        <v>385</v>
      </c>
      <c r="S2351" t="b">
        <v>0</v>
      </c>
      <c r="T2351" t="s">
        <v>86</v>
      </c>
      <c r="U2351" t="b">
        <v>0</v>
      </c>
      <c r="V2351" t="s">
        <v>815</v>
      </c>
      <c r="W2351" s="1">
        <v>44649.779791666668</v>
      </c>
      <c r="X2351">
        <v>195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365</v>
      </c>
      <c r="AE2351">
        <v>341</v>
      </c>
      <c r="AF2351">
        <v>0</v>
      </c>
      <c r="AG2351">
        <v>9</v>
      </c>
      <c r="AH2351" t="s">
        <v>86</v>
      </c>
      <c r="AI2351" t="s">
        <v>86</v>
      </c>
      <c r="AJ2351" t="s">
        <v>86</v>
      </c>
      <c r="AK2351" t="s">
        <v>86</v>
      </c>
      <c r="AL2351" t="s">
        <v>86</v>
      </c>
      <c r="AM2351" t="s">
        <v>86</v>
      </c>
      <c r="AN2351" t="s">
        <v>86</v>
      </c>
      <c r="AO2351" t="s">
        <v>86</v>
      </c>
      <c r="AP2351" t="s">
        <v>86</v>
      </c>
      <c r="AQ2351" t="s">
        <v>86</v>
      </c>
      <c r="AR2351" t="s">
        <v>86</v>
      </c>
      <c r="AS2351" t="s">
        <v>86</v>
      </c>
      <c r="AT2351" t="s">
        <v>86</v>
      </c>
      <c r="AU2351" t="s">
        <v>86</v>
      </c>
      <c r="AV2351" t="s">
        <v>86</v>
      </c>
      <c r="AW2351" t="s">
        <v>86</v>
      </c>
      <c r="AX2351" t="s">
        <v>86</v>
      </c>
      <c r="AY2351" t="s">
        <v>86</v>
      </c>
      <c r="AZ2351" t="s">
        <v>86</v>
      </c>
      <c r="BA2351" t="s">
        <v>86</v>
      </c>
      <c r="BB2351" t="s">
        <v>86</v>
      </c>
      <c r="BC2351" t="s">
        <v>86</v>
      </c>
      <c r="BD2351" t="s">
        <v>86</v>
      </c>
      <c r="BE2351" t="s">
        <v>86</v>
      </c>
    </row>
    <row r="2352" spans="1:57" x14ac:dyDescent="0.45">
      <c r="A2352" t="s">
        <v>4998</v>
      </c>
      <c r="B2352" t="s">
        <v>77</v>
      </c>
      <c r="C2352" t="s">
        <v>4999</v>
      </c>
      <c r="D2352" t="s">
        <v>79</v>
      </c>
      <c r="E2352" s="2" t="str">
        <f>HYPERLINK("capsilon://?command=openfolder&amp;siteaddress=FAM.docvelocity-na8.net&amp;folderid=FX5D0CD1BD-9FAF-FE2C-3DE8-2D6012E5457C","FX220312828")</f>
        <v>FX220312828</v>
      </c>
      <c r="F2352" t="s">
        <v>80</v>
      </c>
      <c r="G2352" t="s">
        <v>80</v>
      </c>
      <c r="H2352" t="s">
        <v>81</v>
      </c>
      <c r="I2352" t="s">
        <v>5000</v>
      </c>
      <c r="J2352">
        <v>474</v>
      </c>
      <c r="K2352" t="s">
        <v>83</v>
      </c>
      <c r="L2352" t="s">
        <v>84</v>
      </c>
      <c r="M2352" t="s">
        <v>85</v>
      </c>
      <c r="N2352">
        <v>1</v>
      </c>
      <c r="O2352" s="1">
        <v>44649.726319444446</v>
      </c>
      <c r="P2352" s="1">
        <v>44649.782546296294</v>
      </c>
      <c r="Q2352">
        <v>4489</v>
      </c>
      <c r="R2352">
        <v>369</v>
      </c>
      <c r="S2352" t="b">
        <v>0</v>
      </c>
      <c r="T2352" t="s">
        <v>86</v>
      </c>
      <c r="U2352" t="b">
        <v>0</v>
      </c>
      <c r="V2352" t="s">
        <v>815</v>
      </c>
      <c r="W2352" s="1">
        <v>44649.782546296294</v>
      </c>
      <c r="X2352">
        <v>233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474</v>
      </c>
      <c r="AE2352">
        <v>422</v>
      </c>
      <c r="AF2352">
        <v>0</v>
      </c>
      <c r="AG2352">
        <v>12</v>
      </c>
      <c r="AH2352" t="s">
        <v>86</v>
      </c>
      <c r="AI2352" t="s">
        <v>86</v>
      </c>
      <c r="AJ2352" t="s">
        <v>86</v>
      </c>
      <c r="AK2352" t="s">
        <v>86</v>
      </c>
      <c r="AL2352" t="s">
        <v>86</v>
      </c>
      <c r="AM2352" t="s">
        <v>86</v>
      </c>
      <c r="AN2352" t="s">
        <v>86</v>
      </c>
      <c r="AO2352" t="s">
        <v>86</v>
      </c>
      <c r="AP2352" t="s">
        <v>86</v>
      </c>
      <c r="AQ2352" t="s">
        <v>86</v>
      </c>
      <c r="AR2352" t="s">
        <v>86</v>
      </c>
      <c r="AS2352" t="s">
        <v>86</v>
      </c>
      <c r="AT2352" t="s">
        <v>86</v>
      </c>
      <c r="AU2352" t="s">
        <v>86</v>
      </c>
      <c r="AV2352" t="s">
        <v>86</v>
      </c>
      <c r="AW2352" t="s">
        <v>86</v>
      </c>
      <c r="AX2352" t="s">
        <v>86</v>
      </c>
      <c r="AY2352" t="s">
        <v>86</v>
      </c>
      <c r="AZ2352" t="s">
        <v>86</v>
      </c>
      <c r="BA2352" t="s">
        <v>86</v>
      </c>
      <c r="BB2352" t="s">
        <v>86</v>
      </c>
      <c r="BC2352" t="s">
        <v>86</v>
      </c>
      <c r="BD2352" t="s">
        <v>86</v>
      </c>
      <c r="BE2352" t="s">
        <v>86</v>
      </c>
    </row>
    <row r="2353" spans="1:57" x14ac:dyDescent="0.45">
      <c r="A2353" t="s">
        <v>5001</v>
      </c>
      <c r="B2353" t="s">
        <v>77</v>
      </c>
      <c r="C2353" t="s">
        <v>5002</v>
      </c>
      <c r="D2353" t="s">
        <v>79</v>
      </c>
      <c r="E2353" s="2" t="str">
        <f>HYPERLINK("capsilon://?command=openfolder&amp;siteaddress=FAM.docvelocity-na8.net&amp;folderid=FX367A98C8-7478-06AB-5BD2-9E52FB923EF5","FX220312262")</f>
        <v>FX220312262</v>
      </c>
      <c r="F2353" t="s">
        <v>80</v>
      </c>
      <c r="G2353" t="s">
        <v>80</v>
      </c>
      <c r="H2353" t="s">
        <v>81</v>
      </c>
      <c r="I2353" t="s">
        <v>5003</v>
      </c>
      <c r="J2353">
        <v>87</v>
      </c>
      <c r="K2353" t="s">
        <v>83</v>
      </c>
      <c r="L2353" t="s">
        <v>84</v>
      </c>
      <c r="M2353" t="s">
        <v>85</v>
      </c>
      <c r="N2353">
        <v>1</v>
      </c>
      <c r="O2353" s="1">
        <v>44649.727511574078</v>
      </c>
      <c r="P2353" s="1">
        <v>44649.783750000002</v>
      </c>
      <c r="Q2353">
        <v>3134</v>
      </c>
      <c r="R2353">
        <v>1725</v>
      </c>
      <c r="S2353" t="b">
        <v>0</v>
      </c>
      <c r="T2353" t="s">
        <v>86</v>
      </c>
      <c r="U2353" t="b">
        <v>0</v>
      </c>
      <c r="V2353" t="s">
        <v>815</v>
      </c>
      <c r="W2353" s="1">
        <v>44649.783750000002</v>
      </c>
      <c r="X2353">
        <v>103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87</v>
      </c>
      <c r="AE2353">
        <v>75</v>
      </c>
      <c r="AF2353">
        <v>0</v>
      </c>
      <c r="AG2353">
        <v>3</v>
      </c>
      <c r="AH2353" t="s">
        <v>86</v>
      </c>
      <c r="AI2353" t="s">
        <v>86</v>
      </c>
      <c r="AJ2353" t="s">
        <v>86</v>
      </c>
      <c r="AK2353" t="s">
        <v>86</v>
      </c>
      <c r="AL2353" t="s">
        <v>86</v>
      </c>
      <c r="AM2353" t="s">
        <v>86</v>
      </c>
      <c r="AN2353" t="s">
        <v>86</v>
      </c>
      <c r="AO2353" t="s">
        <v>86</v>
      </c>
      <c r="AP2353" t="s">
        <v>86</v>
      </c>
      <c r="AQ2353" t="s">
        <v>86</v>
      </c>
      <c r="AR2353" t="s">
        <v>86</v>
      </c>
      <c r="AS2353" t="s">
        <v>86</v>
      </c>
      <c r="AT2353" t="s">
        <v>86</v>
      </c>
      <c r="AU2353" t="s">
        <v>86</v>
      </c>
      <c r="AV2353" t="s">
        <v>86</v>
      </c>
      <c r="AW2353" t="s">
        <v>86</v>
      </c>
      <c r="AX2353" t="s">
        <v>86</v>
      </c>
      <c r="AY2353" t="s">
        <v>86</v>
      </c>
      <c r="AZ2353" t="s">
        <v>86</v>
      </c>
      <c r="BA2353" t="s">
        <v>86</v>
      </c>
      <c r="BB2353" t="s">
        <v>86</v>
      </c>
      <c r="BC2353" t="s">
        <v>86</v>
      </c>
      <c r="BD2353" t="s">
        <v>86</v>
      </c>
      <c r="BE2353" t="s">
        <v>86</v>
      </c>
    </row>
    <row r="2354" spans="1:57" x14ac:dyDescent="0.45">
      <c r="A2354" t="s">
        <v>5004</v>
      </c>
      <c r="B2354" t="s">
        <v>77</v>
      </c>
      <c r="C2354" t="s">
        <v>5005</v>
      </c>
      <c r="D2354" t="s">
        <v>79</v>
      </c>
      <c r="E2354" s="2" t="str">
        <f>HYPERLINK("capsilon://?command=openfolder&amp;siteaddress=FAM.docvelocity-na8.net&amp;folderid=FX076846AA-8AE0-D2D9-B62E-13E775C9DF2B","FX2203240")</f>
        <v>FX2203240</v>
      </c>
      <c r="F2354" t="s">
        <v>80</v>
      </c>
      <c r="G2354" t="s">
        <v>80</v>
      </c>
      <c r="H2354" t="s">
        <v>81</v>
      </c>
      <c r="I2354" t="s">
        <v>5006</v>
      </c>
      <c r="J2354">
        <v>209</v>
      </c>
      <c r="K2354" t="s">
        <v>83</v>
      </c>
      <c r="L2354" t="s">
        <v>84</v>
      </c>
      <c r="M2354" t="s">
        <v>85</v>
      </c>
      <c r="N2354">
        <v>2</v>
      </c>
      <c r="O2354" s="1">
        <v>44649.73201388889</v>
      </c>
      <c r="P2354" s="1">
        <v>44649.942291666666</v>
      </c>
      <c r="Q2354">
        <v>13280</v>
      </c>
      <c r="R2354">
        <v>4888</v>
      </c>
      <c r="S2354" t="b">
        <v>0</v>
      </c>
      <c r="T2354" t="s">
        <v>86</v>
      </c>
      <c r="U2354" t="b">
        <v>0</v>
      </c>
      <c r="V2354" t="s">
        <v>3493</v>
      </c>
      <c r="W2354" s="1">
        <v>44649.928055555552</v>
      </c>
      <c r="X2354">
        <v>3883</v>
      </c>
      <c r="Y2354">
        <v>91</v>
      </c>
      <c r="Z2354">
        <v>0</v>
      </c>
      <c r="AA2354">
        <v>91</v>
      </c>
      <c r="AB2354">
        <v>0</v>
      </c>
      <c r="AC2354">
        <v>28</v>
      </c>
      <c r="AD2354">
        <v>118</v>
      </c>
      <c r="AE2354">
        <v>106</v>
      </c>
      <c r="AF2354">
        <v>0</v>
      </c>
      <c r="AG2354">
        <v>0</v>
      </c>
      <c r="AH2354" t="s">
        <v>551</v>
      </c>
      <c r="AI2354" s="1">
        <v>44649.942291666666</v>
      </c>
      <c r="AJ2354">
        <v>776</v>
      </c>
      <c r="AK2354">
        <v>4</v>
      </c>
      <c r="AL2354">
        <v>0</v>
      </c>
      <c r="AM2354">
        <v>4</v>
      </c>
      <c r="AN2354">
        <v>0</v>
      </c>
      <c r="AO2354">
        <v>4</v>
      </c>
      <c r="AP2354">
        <v>114</v>
      </c>
      <c r="AQ2354">
        <v>0</v>
      </c>
      <c r="AR2354">
        <v>0</v>
      </c>
      <c r="AS2354">
        <v>0</v>
      </c>
      <c r="AT2354" t="s">
        <v>86</v>
      </c>
      <c r="AU2354" t="s">
        <v>86</v>
      </c>
      <c r="AV2354" t="s">
        <v>86</v>
      </c>
      <c r="AW2354" t="s">
        <v>86</v>
      </c>
      <c r="AX2354" t="s">
        <v>86</v>
      </c>
      <c r="AY2354" t="s">
        <v>86</v>
      </c>
      <c r="AZ2354" t="s">
        <v>86</v>
      </c>
      <c r="BA2354" t="s">
        <v>86</v>
      </c>
      <c r="BB2354" t="s">
        <v>86</v>
      </c>
      <c r="BC2354" t="s">
        <v>86</v>
      </c>
      <c r="BD2354" t="s">
        <v>86</v>
      </c>
      <c r="BE2354" t="s">
        <v>86</v>
      </c>
    </row>
    <row r="2355" spans="1:57" x14ac:dyDescent="0.45">
      <c r="A2355" t="s">
        <v>5007</v>
      </c>
      <c r="B2355" t="s">
        <v>77</v>
      </c>
      <c r="C2355" t="s">
        <v>5008</v>
      </c>
      <c r="D2355" t="s">
        <v>79</v>
      </c>
      <c r="E2355" s="2" t="str">
        <f>HYPERLINK("capsilon://?command=openfolder&amp;siteaddress=FAM.docvelocity-na8.net&amp;folderid=FX6131116F-4121-58E9-9B6D-FF0C67914A77","FX2203381")</f>
        <v>FX2203381</v>
      </c>
      <c r="F2355" t="s">
        <v>80</v>
      </c>
      <c r="G2355" t="s">
        <v>80</v>
      </c>
      <c r="H2355" t="s">
        <v>81</v>
      </c>
      <c r="I2355" t="s">
        <v>5009</v>
      </c>
      <c r="J2355">
        <v>0</v>
      </c>
      <c r="K2355" t="s">
        <v>83</v>
      </c>
      <c r="L2355" t="s">
        <v>84</v>
      </c>
      <c r="M2355" t="s">
        <v>85</v>
      </c>
      <c r="N2355">
        <v>1</v>
      </c>
      <c r="O2355" s="1">
        <v>44622.811898148146</v>
      </c>
      <c r="P2355" s="1">
        <v>44622.934120370373</v>
      </c>
      <c r="Q2355">
        <v>9401</v>
      </c>
      <c r="R2355">
        <v>1159</v>
      </c>
      <c r="S2355" t="b">
        <v>0</v>
      </c>
      <c r="T2355" t="s">
        <v>86</v>
      </c>
      <c r="U2355" t="b">
        <v>0</v>
      </c>
      <c r="V2355" t="s">
        <v>202</v>
      </c>
      <c r="W2355" s="1">
        <v>44622.934120370373</v>
      </c>
      <c r="X2355">
        <v>679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21</v>
      </c>
      <c r="AF2355">
        <v>0</v>
      </c>
      <c r="AG2355">
        <v>2</v>
      </c>
      <c r="AH2355" t="s">
        <v>86</v>
      </c>
      <c r="AI2355" t="s">
        <v>86</v>
      </c>
      <c r="AJ2355" t="s">
        <v>86</v>
      </c>
      <c r="AK2355" t="s">
        <v>86</v>
      </c>
      <c r="AL2355" t="s">
        <v>86</v>
      </c>
      <c r="AM2355" t="s">
        <v>86</v>
      </c>
      <c r="AN2355" t="s">
        <v>86</v>
      </c>
      <c r="AO2355" t="s">
        <v>86</v>
      </c>
      <c r="AP2355" t="s">
        <v>86</v>
      </c>
      <c r="AQ2355" t="s">
        <v>86</v>
      </c>
      <c r="AR2355" t="s">
        <v>86</v>
      </c>
      <c r="AS2355" t="s">
        <v>86</v>
      </c>
      <c r="AT2355" t="s">
        <v>86</v>
      </c>
      <c r="AU2355" t="s">
        <v>86</v>
      </c>
      <c r="AV2355" t="s">
        <v>86</v>
      </c>
      <c r="AW2355" t="s">
        <v>86</v>
      </c>
      <c r="AX2355" t="s">
        <v>86</v>
      </c>
      <c r="AY2355" t="s">
        <v>86</v>
      </c>
      <c r="AZ2355" t="s">
        <v>86</v>
      </c>
      <c r="BA2355" t="s">
        <v>86</v>
      </c>
      <c r="BB2355" t="s">
        <v>86</v>
      </c>
      <c r="BC2355" t="s">
        <v>86</v>
      </c>
      <c r="BD2355" t="s">
        <v>86</v>
      </c>
      <c r="BE2355" t="s">
        <v>86</v>
      </c>
    </row>
    <row r="2356" spans="1:57" x14ac:dyDescent="0.45">
      <c r="A2356" t="s">
        <v>5010</v>
      </c>
      <c r="B2356" t="s">
        <v>77</v>
      </c>
      <c r="C2356" t="s">
        <v>4984</v>
      </c>
      <c r="D2356" t="s">
        <v>79</v>
      </c>
      <c r="E2356" s="2" t="str">
        <f>HYPERLINK("capsilon://?command=openfolder&amp;siteaddress=FAM.docvelocity-na8.net&amp;folderid=FXFA5834A6-5260-A1DC-6BBD-D30AB59ECB17","FX220213164")</f>
        <v>FX220213164</v>
      </c>
      <c r="F2356" t="s">
        <v>80</v>
      </c>
      <c r="G2356" t="s">
        <v>80</v>
      </c>
      <c r="H2356" t="s">
        <v>81</v>
      </c>
      <c r="I2356" t="s">
        <v>5011</v>
      </c>
      <c r="J2356">
        <v>0</v>
      </c>
      <c r="K2356" t="s">
        <v>83</v>
      </c>
      <c r="L2356" t="s">
        <v>84</v>
      </c>
      <c r="M2356" t="s">
        <v>85</v>
      </c>
      <c r="N2356">
        <v>2</v>
      </c>
      <c r="O2356" s="1">
        <v>44621.445752314816</v>
      </c>
      <c r="P2356" s="1">
        <v>44621.673657407409</v>
      </c>
      <c r="Q2356">
        <v>19146</v>
      </c>
      <c r="R2356">
        <v>545</v>
      </c>
      <c r="S2356" t="b">
        <v>0</v>
      </c>
      <c r="T2356" t="s">
        <v>86</v>
      </c>
      <c r="U2356" t="b">
        <v>0</v>
      </c>
      <c r="V2356" t="s">
        <v>200</v>
      </c>
      <c r="W2356" s="1">
        <v>44621.508888888886</v>
      </c>
      <c r="X2356">
        <v>448</v>
      </c>
      <c r="Y2356">
        <v>42</v>
      </c>
      <c r="Z2356">
        <v>0</v>
      </c>
      <c r="AA2356">
        <v>42</v>
      </c>
      <c r="AB2356">
        <v>0</v>
      </c>
      <c r="AC2356">
        <v>32</v>
      </c>
      <c r="AD2356">
        <v>-42</v>
      </c>
      <c r="AE2356">
        <v>0</v>
      </c>
      <c r="AF2356">
        <v>0</v>
      </c>
      <c r="AG2356">
        <v>0</v>
      </c>
      <c r="AH2356" t="s">
        <v>122</v>
      </c>
      <c r="AI2356" s="1">
        <v>44621.673657407409</v>
      </c>
      <c r="AJ2356">
        <v>97</v>
      </c>
      <c r="AK2356">
        <v>3</v>
      </c>
      <c r="AL2356">
        <v>0</v>
      </c>
      <c r="AM2356">
        <v>3</v>
      </c>
      <c r="AN2356">
        <v>0</v>
      </c>
      <c r="AO2356">
        <v>2</v>
      </c>
      <c r="AP2356">
        <v>-45</v>
      </c>
      <c r="AQ2356">
        <v>0</v>
      </c>
      <c r="AR2356">
        <v>0</v>
      </c>
      <c r="AS2356">
        <v>0</v>
      </c>
      <c r="AT2356" t="s">
        <v>86</v>
      </c>
      <c r="AU2356" t="s">
        <v>86</v>
      </c>
      <c r="AV2356" t="s">
        <v>86</v>
      </c>
      <c r="AW2356" t="s">
        <v>86</v>
      </c>
      <c r="AX2356" t="s">
        <v>86</v>
      </c>
      <c r="AY2356" t="s">
        <v>86</v>
      </c>
      <c r="AZ2356" t="s">
        <v>86</v>
      </c>
      <c r="BA2356" t="s">
        <v>86</v>
      </c>
      <c r="BB2356" t="s">
        <v>86</v>
      </c>
      <c r="BC2356" t="s">
        <v>86</v>
      </c>
      <c r="BD2356" t="s">
        <v>86</v>
      </c>
      <c r="BE2356" t="s">
        <v>86</v>
      </c>
    </row>
    <row r="2357" spans="1:57" x14ac:dyDescent="0.45">
      <c r="A2357" t="s">
        <v>5012</v>
      </c>
      <c r="B2357" t="s">
        <v>77</v>
      </c>
      <c r="C2357" t="s">
        <v>5013</v>
      </c>
      <c r="D2357" t="s">
        <v>79</v>
      </c>
      <c r="E2357" s="2" t="str">
        <f>HYPERLINK("capsilon://?command=openfolder&amp;siteaddress=FAM.docvelocity-na8.net&amp;folderid=FXCACB244C-D928-5414-FA13-13D06F630842","FX220311810")</f>
        <v>FX220311810</v>
      </c>
      <c r="F2357" t="s">
        <v>80</v>
      </c>
      <c r="G2357" t="s">
        <v>80</v>
      </c>
      <c r="H2357" t="s">
        <v>81</v>
      </c>
      <c r="I2357" t="s">
        <v>5014</v>
      </c>
      <c r="J2357">
        <v>0</v>
      </c>
      <c r="K2357" t="s">
        <v>83</v>
      </c>
      <c r="L2357" t="s">
        <v>84</v>
      </c>
      <c r="M2357" t="s">
        <v>85</v>
      </c>
      <c r="N2357">
        <v>2</v>
      </c>
      <c r="O2357" s="1">
        <v>44649.74114583333</v>
      </c>
      <c r="P2357" s="1">
        <v>44649.853032407409</v>
      </c>
      <c r="Q2357">
        <v>9409</v>
      </c>
      <c r="R2357">
        <v>258</v>
      </c>
      <c r="S2357" t="b">
        <v>0</v>
      </c>
      <c r="T2357" t="s">
        <v>86</v>
      </c>
      <c r="U2357" t="b">
        <v>0</v>
      </c>
      <c r="V2357" t="s">
        <v>202</v>
      </c>
      <c r="W2357" s="1">
        <v>44649.75037037037</v>
      </c>
      <c r="X2357">
        <v>193</v>
      </c>
      <c r="Y2357">
        <v>9</v>
      </c>
      <c r="Z2357">
        <v>0</v>
      </c>
      <c r="AA2357">
        <v>9</v>
      </c>
      <c r="AB2357">
        <v>0</v>
      </c>
      <c r="AC2357">
        <v>1</v>
      </c>
      <c r="AD2357">
        <v>-9</v>
      </c>
      <c r="AE2357">
        <v>0</v>
      </c>
      <c r="AF2357">
        <v>0</v>
      </c>
      <c r="AG2357">
        <v>0</v>
      </c>
      <c r="AH2357" t="s">
        <v>448</v>
      </c>
      <c r="AI2357" s="1">
        <v>44649.853032407409</v>
      </c>
      <c r="AJ2357">
        <v>65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-9</v>
      </c>
      <c r="AQ2357">
        <v>0</v>
      </c>
      <c r="AR2357">
        <v>0</v>
      </c>
      <c r="AS2357">
        <v>0</v>
      </c>
      <c r="AT2357" t="s">
        <v>86</v>
      </c>
      <c r="AU2357" t="s">
        <v>86</v>
      </c>
      <c r="AV2357" t="s">
        <v>86</v>
      </c>
      <c r="AW2357" t="s">
        <v>86</v>
      </c>
      <c r="AX2357" t="s">
        <v>86</v>
      </c>
      <c r="AY2357" t="s">
        <v>86</v>
      </c>
      <c r="AZ2357" t="s">
        <v>86</v>
      </c>
      <c r="BA2357" t="s">
        <v>86</v>
      </c>
      <c r="BB2357" t="s">
        <v>86</v>
      </c>
      <c r="BC2357" t="s">
        <v>86</v>
      </c>
      <c r="BD2357" t="s">
        <v>86</v>
      </c>
      <c r="BE2357" t="s">
        <v>86</v>
      </c>
    </row>
    <row r="2358" spans="1:57" x14ac:dyDescent="0.45">
      <c r="A2358" t="s">
        <v>5015</v>
      </c>
      <c r="B2358" t="s">
        <v>77</v>
      </c>
      <c r="C2358" t="s">
        <v>5008</v>
      </c>
      <c r="D2358" t="s">
        <v>79</v>
      </c>
      <c r="E2358" s="2" t="str">
        <f>HYPERLINK("capsilon://?command=openfolder&amp;siteaddress=FAM.docvelocity-na8.net&amp;folderid=FX6131116F-4121-58E9-9B6D-FF0C67914A77","FX2203381")</f>
        <v>FX2203381</v>
      </c>
      <c r="F2358" t="s">
        <v>80</v>
      </c>
      <c r="G2358" t="s">
        <v>80</v>
      </c>
      <c r="H2358" t="s">
        <v>81</v>
      </c>
      <c r="I2358" t="s">
        <v>5016</v>
      </c>
      <c r="J2358">
        <v>0</v>
      </c>
      <c r="K2358" t="s">
        <v>83</v>
      </c>
      <c r="L2358" t="s">
        <v>84</v>
      </c>
      <c r="M2358" t="s">
        <v>85</v>
      </c>
      <c r="N2358">
        <v>1</v>
      </c>
      <c r="O2358" s="1">
        <v>44622.812997685185</v>
      </c>
      <c r="P2358" s="1">
        <v>44622.937986111108</v>
      </c>
      <c r="Q2358">
        <v>10457</v>
      </c>
      <c r="R2358">
        <v>342</v>
      </c>
      <c r="S2358" t="b">
        <v>0</v>
      </c>
      <c r="T2358" t="s">
        <v>86</v>
      </c>
      <c r="U2358" t="b">
        <v>0</v>
      </c>
      <c r="V2358" t="s">
        <v>202</v>
      </c>
      <c r="W2358" s="1">
        <v>44622.937986111108</v>
      </c>
      <c r="X2358">
        <v>333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91</v>
      </c>
      <c r="AF2358">
        <v>0</v>
      </c>
      <c r="AG2358">
        <v>3</v>
      </c>
      <c r="AH2358" t="s">
        <v>86</v>
      </c>
      <c r="AI2358" t="s">
        <v>86</v>
      </c>
      <c r="AJ2358" t="s">
        <v>86</v>
      </c>
      <c r="AK2358" t="s">
        <v>86</v>
      </c>
      <c r="AL2358" t="s">
        <v>86</v>
      </c>
      <c r="AM2358" t="s">
        <v>86</v>
      </c>
      <c r="AN2358" t="s">
        <v>86</v>
      </c>
      <c r="AO2358" t="s">
        <v>86</v>
      </c>
      <c r="AP2358" t="s">
        <v>86</v>
      </c>
      <c r="AQ2358" t="s">
        <v>86</v>
      </c>
      <c r="AR2358" t="s">
        <v>86</v>
      </c>
      <c r="AS2358" t="s">
        <v>86</v>
      </c>
      <c r="AT2358" t="s">
        <v>86</v>
      </c>
      <c r="AU2358" t="s">
        <v>86</v>
      </c>
      <c r="AV2358" t="s">
        <v>86</v>
      </c>
      <c r="AW2358" t="s">
        <v>86</v>
      </c>
      <c r="AX2358" t="s">
        <v>86</v>
      </c>
      <c r="AY2358" t="s">
        <v>86</v>
      </c>
      <c r="AZ2358" t="s">
        <v>86</v>
      </c>
      <c r="BA2358" t="s">
        <v>86</v>
      </c>
      <c r="BB2358" t="s">
        <v>86</v>
      </c>
      <c r="BC2358" t="s">
        <v>86</v>
      </c>
      <c r="BD2358" t="s">
        <v>86</v>
      </c>
      <c r="BE2358" t="s">
        <v>86</v>
      </c>
    </row>
    <row r="2359" spans="1:57" x14ac:dyDescent="0.45">
      <c r="A2359" t="s">
        <v>5017</v>
      </c>
      <c r="B2359" t="s">
        <v>77</v>
      </c>
      <c r="C2359" t="s">
        <v>4956</v>
      </c>
      <c r="D2359" t="s">
        <v>79</v>
      </c>
      <c r="E2359" s="2" t="str">
        <f>HYPERLINK("capsilon://?command=openfolder&amp;siteaddress=FAM.docvelocity-na8.net&amp;folderid=FX4CAA44A4-BE8C-EF42-2A2B-E0C93C4D1526","FX220311511")</f>
        <v>FX220311511</v>
      </c>
      <c r="F2359" t="s">
        <v>80</v>
      </c>
      <c r="G2359" t="s">
        <v>80</v>
      </c>
      <c r="H2359" t="s">
        <v>81</v>
      </c>
      <c r="I2359" t="s">
        <v>4957</v>
      </c>
      <c r="J2359">
        <v>359</v>
      </c>
      <c r="K2359" t="s">
        <v>83</v>
      </c>
      <c r="L2359" t="s">
        <v>84</v>
      </c>
      <c r="M2359" t="s">
        <v>85</v>
      </c>
      <c r="N2359">
        <v>2</v>
      </c>
      <c r="O2359" s="1">
        <v>44649.752951388888</v>
      </c>
      <c r="P2359" s="1">
        <v>44649.834780092591</v>
      </c>
      <c r="Q2359">
        <v>4468</v>
      </c>
      <c r="R2359">
        <v>2602</v>
      </c>
      <c r="S2359" t="b">
        <v>0</v>
      </c>
      <c r="T2359" t="s">
        <v>86</v>
      </c>
      <c r="U2359" t="b">
        <v>1</v>
      </c>
      <c r="V2359" t="s">
        <v>2617</v>
      </c>
      <c r="W2359" s="1">
        <v>44649.781412037039</v>
      </c>
      <c r="X2359">
        <v>1880</v>
      </c>
      <c r="Y2359">
        <v>286</v>
      </c>
      <c r="Z2359">
        <v>0</v>
      </c>
      <c r="AA2359">
        <v>286</v>
      </c>
      <c r="AB2359">
        <v>63</v>
      </c>
      <c r="AC2359">
        <v>6</v>
      </c>
      <c r="AD2359">
        <v>73</v>
      </c>
      <c r="AE2359">
        <v>0</v>
      </c>
      <c r="AF2359">
        <v>0</v>
      </c>
      <c r="AG2359">
        <v>0</v>
      </c>
      <c r="AH2359" t="s">
        <v>448</v>
      </c>
      <c r="AI2359" s="1">
        <v>44649.834780092591</v>
      </c>
      <c r="AJ2359">
        <v>636</v>
      </c>
      <c r="AK2359">
        <v>0</v>
      </c>
      <c r="AL2359">
        <v>0</v>
      </c>
      <c r="AM2359">
        <v>0</v>
      </c>
      <c r="AN2359">
        <v>63</v>
      </c>
      <c r="AO2359">
        <v>0</v>
      </c>
      <c r="AP2359">
        <v>73</v>
      </c>
      <c r="AQ2359">
        <v>0</v>
      </c>
      <c r="AR2359">
        <v>0</v>
      </c>
      <c r="AS2359">
        <v>0</v>
      </c>
      <c r="AT2359" t="s">
        <v>86</v>
      </c>
      <c r="AU2359" t="s">
        <v>86</v>
      </c>
      <c r="AV2359" t="s">
        <v>86</v>
      </c>
      <c r="AW2359" t="s">
        <v>86</v>
      </c>
      <c r="AX2359" t="s">
        <v>86</v>
      </c>
      <c r="AY2359" t="s">
        <v>86</v>
      </c>
      <c r="AZ2359" t="s">
        <v>86</v>
      </c>
      <c r="BA2359" t="s">
        <v>86</v>
      </c>
      <c r="BB2359" t="s">
        <v>86</v>
      </c>
      <c r="BC2359" t="s">
        <v>86</v>
      </c>
      <c r="BD2359" t="s">
        <v>86</v>
      </c>
      <c r="BE2359" t="s">
        <v>86</v>
      </c>
    </row>
    <row r="2360" spans="1:57" x14ac:dyDescent="0.45">
      <c r="A2360" t="s">
        <v>5018</v>
      </c>
      <c r="B2360" t="s">
        <v>77</v>
      </c>
      <c r="C2360" t="s">
        <v>5019</v>
      </c>
      <c r="D2360" t="s">
        <v>79</v>
      </c>
      <c r="E2360" s="2" t="str">
        <f>HYPERLINK("capsilon://?command=openfolder&amp;siteaddress=FAM.docvelocity-na8.net&amp;folderid=FXAE7A0D6F-3D96-AC35-D00E-CE57327AC0CD","FX220312146")</f>
        <v>FX220312146</v>
      </c>
      <c r="F2360" t="s">
        <v>80</v>
      </c>
      <c r="G2360" t="s">
        <v>80</v>
      </c>
      <c r="H2360" t="s">
        <v>81</v>
      </c>
      <c r="I2360" t="s">
        <v>5020</v>
      </c>
      <c r="J2360">
        <v>507</v>
      </c>
      <c r="K2360" t="s">
        <v>83</v>
      </c>
      <c r="L2360" t="s">
        <v>84</v>
      </c>
      <c r="M2360" t="s">
        <v>85</v>
      </c>
      <c r="N2360">
        <v>1</v>
      </c>
      <c r="O2360" s="1">
        <v>44649.755497685182</v>
      </c>
      <c r="P2360" s="1">
        <v>44649.917986111112</v>
      </c>
      <c r="Q2360">
        <v>12256</v>
      </c>
      <c r="R2360">
        <v>1783</v>
      </c>
      <c r="S2360" t="b">
        <v>0</v>
      </c>
      <c r="T2360" t="s">
        <v>86</v>
      </c>
      <c r="U2360" t="b">
        <v>0</v>
      </c>
      <c r="V2360" t="s">
        <v>2392</v>
      </c>
      <c r="W2360" s="1">
        <v>44649.917986111112</v>
      </c>
      <c r="X2360">
        <v>1651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507</v>
      </c>
      <c r="AE2360">
        <v>483</v>
      </c>
      <c r="AF2360">
        <v>0</v>
      </c>
      <c r="AG2360">
        <v>22</v>
      </c>
      <c r="AH2360" t="s">
        <v>86</v>
      </c>
      <c r="AI2360" t="s">
        <v>86</v>
      </c>
      <c r="AJ2360" t="s">
        <v>86</v>
      </c>
      <c r="AK2360" t="s">
        <v>86</v>
      </c>
      <c r="AL2360" t="s">
        <v>86</v>
      </c>
      <c r="AM2360" t="s">
        <v>86</v>
      </c>
      <c r="AN2360" t="s">
        <v>86</v>
      </c>
      <c r="AO2360" t="s">
        <v>86</v>
      </c>
      <c r="AP2360" t="s">
        <v>86</v>
      </c>
      <c r="AQ2360" t="s">
        <v>86</v>
      </c>
      <c r="AR2360" t="s">
        <v>86</v>
      </c>
      <c r="AS2360" t="s">
        <v>86</v>
      </c>
      <c r="AT2360" t="s">
        <v>86</v>
      </c>
      <c r="AU2360" t="s">
        <v>86</v>
      </c>
      <c r="AV2360" t="s">
        <v>86</v>
      </c>
      <c r="AW2360" t="s">
        <v>86</v>
      </c>
      <c r="AX2360" t="s">
        <v>86</v>
      </c>
      <c r="AY2360" t="s">
        <v>86</v>
      </c>
      <c r="AZ2360" t="s">
        <v>86</v>
      </c>
      <c r="BA2360" t="s">
        <v>86</v>
      </c>
      <c r="BB2360" t="s">
        <v>86</v>
      </c>
      <c r="BC2360" t="s">
        <v>86</v>
      </c>
      <c r="BD2360" t="s">
        <v>86</v>
      </c>
      <c r="BE2360" t="s">
        <v>86</v>
      </c>
    </row>
    <row r="2361" spans="1:57" x14ac:dyDescent="0.45">
      <c r="A2361" t="s">
        <v>5021</v>
      </c>
      <c r="B2361" t="s">
        <v>77</v>
      </c>
      <c r="C2361" t="s">
        <v>4961</v>
      </c>
      <c r="D2361" t="s">
        <v>79</v>
      </c>
      <c r="E2361" s="2" t="str">
        <f>HYPERLINK("capsilon://?command=openfolder&amp;siteaddress=FAM.docvelocity-na8.net&amp;folderid=FX0FC7C057-80F2-71F7-3924-3F1C70D181C2","FX220312412")</f>
        <v>FX220312412</v>
      </c>
      <c r="F2361" t="s">
        <v>80</v>
      </c>
      <c r="G2361" t="s">
        <v>80</v>
      </c>
      <c r="H2361" t="s">
        <v>81</v>
      </c>
      <c r="I2361" t="s">
        <v>4962</v>
      </c>
      <c r="J2361">
        <v>643</v>
      </c>
      <c r="K2361" t="s">
        <v>83</v>
      </c>
      <c r="L2361" t="s">
        <v>84</v>
      </c>
      <c r="M2361" t="s">
        <v>85</v>
      </c>
      <c r="N2361">
        <v>2</v>
      </c>
      <c r="O2361" s="1">
        <v>44649.756631944445</v>
      </c>
      <c r="P2361" s="1">
        <v>44649.859837962962</v>
      </c>
      <c r="Q2361">
        <v>4052</v>
      </c>
      <c r="R2361">
        <v>4865</v>
      </c>
      <c r="S2361" t="b">
        <v>0</v>
      </c>
      <c r="T2361" t="s">
        <v>86</v>
      </c>
      <c r="U2361" t="b">
        <v>1</v>
      </c>
      <c r="V2361" t="s">
        <v>1797</v>
      </c>
      <c r="W2361" s="1">
        <v>44649.790509259263</v>
      </c>
      <c r="X2361">
        <v>2253</v>
      </c>
      <c r="Y2361">
        <v>495</v>
      </c>
      <c r="Z2361">
        <v>0</v>
      </c>
      <c r="AA2361">
        <v>495</v>
      </c>
      <c r="AB2361">
        <v>88</v>
      </c>
      <c r="AC2361">
        <v>73</v>
      </c>
      <c r="AD2361">
        <v>148</v>
      </c>
      <c r="AE2361">
        <v>0</v>
      </c>
      <c r="AF2361">
        <v>0</v>
      </c>
      <c r="AG2361">
        <v>0</v>
      </c>
      <c r="AH2361" t="s">
        <v>551</v>
      </c>
      <c r="AI2361" s="1">
        <v>44649.859837962962</v>
      </c>
      <c r="AJ2361">
        <v>2445</v>
      </c>
      <c r="AK2361">
        <v>9</v>
      </c>
      <c r="AL2361">
        <v>0</v>
      </c>
      <c r="AM2361">
        <v>9</v>
      </c>
      <c r="AN2361">
        <v>88</v>
      </c>
      <c r="AO2361">
        <v>9</v>
      </c>
      <c r="AP2361">
        <v>139</v>
      </c>
      <c r="AQ2361">
        <v>0</v>
      </c>
      <c r="AR2361">
        <v>0</v>
      </c>
      <c r="AS2361">
        <v>0</v>
      </c>
      <c r="AT2361" t="s">
        <v>86</v>
      </c>
      <c r="AU2361" t="s">
        <v>86</v>
      </c>
      <c r="AV2361" t="s">
        <v>86</v>
      </c>
      <c r="AW2361" t="s">
        <v>86</v>
      </c>
      <c r="AX2361" t="s">
        <v>86</v>
      </c>
      <c r="AY2361" t="s">
        <v>86</v>
      </c>
      <c r="AZ2361" t="s">
        <v>86</v>
      </c>
      <c r="BA2361" t="s">
        <v>86</v>
      </c>
      <c r="BB2361" t="s">
        <v>86</v>
      </c>
      <c r="BC2361" t="s">
        <v>86</v>
      </c>
      <c r="BD2361" t="s">
        <v>86</v>
      </c>
      <c r="BE2361" t="s">
        <v>86</v>
      </c>
    </row>
    <row r="2362" spans="1:57" x14ac:dyDescent="0.45">
      <c r="A2362" t="s">
        <v>5022</v>
      </c>
      <c r="B2362" t="s">
        <v>77</v>
      </c>
      <c r="C2362" t="s">
        <v>4298</v>
      </c>
      <c r="D2362" t="s">
        <v>79</v>
      </c>
      <c r="E2362" s="2" t="str">
        <f>HYPERLINK("capsilon://?command=openfolder&amp;siteaddress=FAM.docvelocity-na8.net&amp;folderid=FX64010EB9-1D31-B1B8-80E6-9D70902E309C","FX22039476")</f>
        <v>FX22039476</v>
      </c>
      <c r="F2362" t="s">
        <v>80</v>
      </c>
      <c r="G2362" t="s">
        <v>80</v>
      </c>
      <c r="H2362" t="s">
        <v>81</v>
      </c>
      <c r="I2362" t="s">
        <v>4969</v>
      </c>
      <c r="J2362">
        <v>109</v>
      </c>
      <c r="K2362" t="s">
        <v>83</v>
      </c>
      <c r="L2362" t="s">
        <v>84</v>
      </c>
      <c r="M2362" t="s">
        <v>85</v>
      </c>
      <c r="N2362">
        <v>2</v>
      </c>
      <c r="O2362" s="1">
        <v>44649.758194444446</v>
      </c>
      <c r="P2362" s="1">
        <v>44649.836793981478</v>
      </c>
      <c r="Q2362">
        <v>5845</v>
      </c>
      <c r="R2362">
        <v>946</v>
      </c>
      <c r="S2362" t="b">
        <v>0</v>
      </c>
      <c r="T2362" t="s">
        <v>86</v>
      </c>
      <c r="U2362" t="b">
        <v>1</v>
      </c>
      <c r="V2362" t="s">
        <v>1825</v>
      </c>
      <c r="W2362" s="1">
        <v>44649.771643518521</v>
      </c>
      <c r="X2362">
        <v>708</v>
      </c>
      <c r="Y2362">
        <v>80</v>
      </c>
      <c r="Z2362">
        <v>0</v>
      </c>
      <c r="AA2362">
        <v>80</v>
      </c>
      <c r="AB2362">
        <v>0</v>
      </c>
      <c r="AC2362">
        <v>7</v>
      </c>
      <c r="AD2362">
        <v>29</v>
      </c>
      <c r="AE2362">
        <v>0</v>
      </c>
      <c r="AF2362">
        <v>0</v>
      </c>
      <c r="AG2362">
        <v>0</v>
      </c>
      <c r="AH2362" t="s">
        <v>448</v>
      </c>
      <c r="AI2362" s="1">
        <v>44649.836793981478</v>
      </c>
      <c r="AJ2362">
        <v>173</v>
      </c>
      <c r="AK2362">
        <v>0</v>
      </c>
      <c r="AL2362">
        <v>0</v>
      </c>
      <c r="AM2362">
        <v>0</v>
      </c>
      <c r="AN2362">
        <v>0</v>
      </c>
      <c r="AO2362">
        <v>0</v>
      </c>
      <c r="AP2362">
        <v>29</v>
      </c>
      <c r="AQ2362">
        <v>0</v>
      </c>
      <c r="AR2362">
        <v>0</v>
      </c>
      <c r="AS2362">
        <v>0</v>
      </c>
      <c r="AT2362" t="s">
        <v>86</v>
      </c>
      <c r="AU2362" t="s">
        <v>86</v>
      </c>
      <c r="AV2362" t="s">
        <v>86</v>
      </c>
      <c r="AW2362" t="s">
        <v>86</v>
      </c>
      <c r="AX2362" t="s">
        <v>86</v>
      </c>
      <c r="AY2362" t="s">
        <v>86</v>
      </c>
      <c r="AZ2362" t="s">
        <v>86</v>
      </c>
      <c r="BA2362" t="s">
        <v>86</v>
      </c>
      <c r="BB2362" t="s">
        <v>86</v>
      </c>
      <c r="BC2362" t="s">
        <v>86</v>
      </c>
      <c r="BD2362" t="s">
        <v>86</v>
      </c>
      <c r="BE2362" t="s">
        <v>86</v>
      </c>
    </row>
    <row r="2363" spans="1:57" x14ac:dyDescent="0.45">
      <c r="A2363" t="s">
        <v>5023</v>
      </c>
      <c r="B2363" t="s">
        <v>77</v>
      </c>
      <c r="C2363" t="s">
        <v>4869</v>
      </c>
      <c r="D2363" t="s">
        <v>79</v>
      </c>
      <c r="E2363" s="2" t="str">
        <f>HYPERLINK("capsilon://?command=openfolder&amp;siteaddress=FAM.docvelocity-na8.net&amp;folderid=FX3713A716-33D8-A7B2-A98C-219AE2A2E3DA","FX220312643")</f>
        <v>FX220312643</v>
      </c>
      <c r="F2363" t="s">
        <v>80</v>
      </c>
      <c r="G2363" t="s">
        <v>80</v>
      </c>
      <c r="H2363" t="s">
        <v>81</v>
      </c>
      <c r="I2363" t="s">
        <v>4992</v>
      </c>
      <c r="J2363">
        <v>0</v>
      </c>
      <c r="K2363" t="s">
        <v>83</v>
      </c>
      <c r="L2363" t="s">
        <v>84</v>
      </c>
      <c r="M2363" t="s">
        <v>85</v>
      </c>
      <c r="N2363">
        <v>2</v>
      </c>
      <c r="O2363" s="1">
        <v>44649.776597222219</v>
      </c>
      <c r="P2363" s="1">
        <v>44649.838703703703</v>
      </c>
      <c r="Q2363">
        <v>4373</v>
      </c>
      <c r="R2363">
        <v>993</v>
      </c>
      <c r="S2363" t="b">
        <v>0</v>
      </c>
      <c r="T2363" t="s">
        <v>86</v>
      </c>
      <c r="U2363" t="b">
        <v>1</v>
      </c>
      <c r="V2363" t="s">
        <v>2921</v>
      </c>
      <c r="W2363" s="1">
        <v>44649.792303240742</v>
      </c>
      <c r="X2363">
        <v>680</v>
      </c>
      <c r="Y2363">
        <v>37</v>
      </c>
      <c r="Z2363">
        <v>0</v>
      </c>
      <c r="AA2363">
        <v>37</v>
      </c>
      <c r="AB2363">
        <v>0</v>
      </c>
      <c r="AC2363">
        <v>21</v>
      </c>
      <c r="AD2363">
        <v>-37</v>
      </c>
      <c r="AE2363">
        <v>0</v>
      </c>
      <c r="AF2363">
        <v>0</v>
      </c>
      <c r="AG2363">
        <v>0</v>
      </c>
      <c r="AH2363" t="s">
        <v>448</v>
      </c>
      <c r="AI2363" s="1">
        <v>44649.838703703703</v>
      </c>
      <c r="AJ2363">
        <v>164</v>
      </c>
      <c r="AK2363">
        <v>2</v>
      </c>
      <c r="AL2363">
        <v>0</v>
      </c>
      <c r="AM2363">
        <v>2</v>
      </c>
      <c r="AN2363">
        <v>0</v>
      </c>
      <c r="AO2363">
        <v>1</v>
      </c>
      <c r="AP2363">
        <v>-39</v>
      </c>
      <c r="AQ2363">
        <v>0</v>
      </c>
      <c r="AR2363">
        <v>0</v>
      </c>
      <c r="AS2363">
        <v>0</v>
      </c>
      <c r="AT2363" t="s">
        <v>86</v>
      </c>
      <c r="AU2363" t="s">
        <v>86</v>
      </c>
      <c r="AV2363" t="s">
        <v>86</v>
      </c>
      <c r="AW2363" t="s">
        <v>86</v>
      </c>
      <c r="AX2363" t="s">
        <v>86</v>
      </c>
      <c r="AY2363" t="s">
        <v>86</v>
      </c>
      <c r="AZ2363" t="s">
        <v>86</v>
      </c>
      <c r="BA2363" t="s">
        <v>86</v>
      </c>
      <c r="BB2363" t="s">
        <v>86</v>
      </c>
      <c r="BC2363" t="s">
        <v>86</v>
      </c>
      <c r="BD2363" t="s">
        <v>86</v>
      </c>
      <c r="BE2363" t="s">
        <v>86</v>
      </c>
    </row>
    <row r="2364" spans="1:57" x14ac:dyDescent="0.45">
      <c r="A2364" t="s">
        <v>5024</v>
      </c>
      <c r="B2364" t="s">
        <v>77</v>
      </c>
      <c r="C2364" t="s">
        <v>4971</v>
      </c>
      <c r="D2364" t="s">
        <v>79</v>
      </c>
      <c r="E2364" s="2" t="str">
        <f>HYPERLINK("capsilon://?command=openfolder&amp;siteaddress=FAM.docvelocity-na8.net&amp;folderid=FXBFF0B3EB-9588-A9C1-5F31-A977F7AF4B6C","FX220310838")</f>
        <v>FX220310838</v>
      </c>
      <c r="F2364" t="s">
        <v>80</v>
      </c>
      <c r="G2364" t="s">
        <v>80</v>
      </c>
      <c r="H2364" t="s">
        <v>81</v>
      </c>
      <c r="I2364" t="s">
        <v>4972</v>
      </c>
      <c r="J2364">
        <v>445</v>
      </c>
      <c r="K2364" t="s">
        <v>83</v>
      </c>
      <c r="L2364" t="s">
        <v>84</v>
      </c>
      <c r="M2364" t="s">
        <v>85</v>
      </c>
      <c r="N2364">
        <v>2</v>
      </c>
      <c r="O2364" s="1">
        <v>44649.776932870373</v>
      </c>
      <c r="P2364" s="1">
        <v>44649.92769675926</v>
      </c>
      <c r="Q2364">
        <v>4326</v>
      </c>
      <c r="R2364">
        <v>8700</v>
      </c>
      <c r="S2364" t="b">
        <v>0</v>
      </c>
      <c r="T2364" t="s">
        <v>86</v>
      </c>
      <c r="U2364" t="b">
        <v>1</v>
      </c>
      <c r="V2364" t="s">
        <v>2392</v>
      </c>
      <c r="W2364" s="1">
        <v>44649.893518518518</v>
      </c>
      <c r="X2364">
        <v>5990</v>
      </c>
      <c r="Y2364">
        <v>338</v>
      </c>
      <c r="Z2364">
        <v>0</v>
      </c>
      <c r="AA2364">
        <v>338</v>
      </c>
      <c r="AB2364">
        <v>53</v>
      </c>
      <c r="AC2364">
        <v>125</v>
      </c>
      <c r="AD2364">
        <v>107</v>
      </c>
      <c r="AE2364">
        <v>0</v>
      </c>
      <c r="AF2364">
        <v>0</v>
      </c>
      <c r="AG2364">
        <v>0</v>
      </c>
      <c r="AH2364" t="s">
        <v>551</v>
      </c>
      <c r="AI2364" s="1">
        <v>44649.92769675926</v>
      </c>
      <c r="AJ2364">
        <v>2507</v>
      </c>
      <c r="AK2364">
        <v>24</v>
      </c>
      <c r="AL2364">
        <v>0</v>
      </c>
      <c r="AM2364">
        <v>24</v>
      </c>
      <c r="AN2364">
        <v>53</v>
      </c>
      <c r="AO2364">
        <v>24</v>
      </c>
      <c r="AP2364">
        <v>83</v>
      </c>
      <c r="AQ2364">
        <v>0</v>
      </c>
      <c r="AR2364">
        <v>0</v>
      </c>
      <c r="AS2364">
        <v>0</v>
      </c>
      <c r="AT2364" t="s">
        <v>86</v>
      </c>
      <c r="AU2364" t="s">
        <v>86</v>
      </c>
      <c r="AV2364" t="s">
        <v>86</v>
      </c>
      <c r="AW2364" t="s">
        <v>86</v>
      </c>
      <c r="AX2364" t="s">
        <v>86</v>
      </c>
      <c r="AY2364" t="s">
        <v>86</v>
      </c>
      <c r="AZ2364" t="s">
        <v>86</v>
      </c>
      <c r="BA2364" t="s">
        <v>86</v>
      </c>
      <c r="BB2364" t="s">
        <v>86</v>
      </c>
      <c r="BC2364" t="s">
        <v>86</v>
      </c>
      <c r="BD2364" t="s">
        <v>86</v>
      </c>
      <c r="BE2364" t="s">
        <v>86</v>
      </c>
    </row>
    <row r="2365" spans="1:57" x14ac:dyDescent="0.45">
      <c r="A2365" t="s">
        <v>5025</v>
      </c>
      <c r="B2365" t="s">
        <v>77</v>
      </c>
      <c r="C2365" t="s">
        <v>5026</v>
      </c>
      <c r="D2365" t="s">
        <v>79</v>
      </c>
      <c r="E2365" s="2" t="str">
        <f>HYPERLINK("capsilon://?command=openfolder&amp;siteaddress=FAM.docvelocity-na8.net&amp;folderid=FX6D261805-E1D1-1258-3357-6D883EF85A1B","FX220311737")</f>
        <v>FX220311737</v>
      </c>
      <c r="F2365" t="s">
        <v>80</v>
      </c>
      <c r="G2365" t="s">
        <v>80</v>
      </c>
      <c r="H2365" t="s">
        <v>81</v>
      </c>
      <c r="I2365" t="s">
        <v>5027</v>
      </c>
      <c r="J2365">
        <v>32</v>
      </c>
      <c r="K2365" t="s">
        <v>83</v>
      </c>
      <c r="L2365" t="s">
        <v>84</v>
      </c>
      <c r="M2365" t="s">
        <v>85</v>
      </c>
      <c r="N2365">
        <v>2</v>
      </c>
      <c r="O2365" s="1">
        <v>44649.778032407405</v>
      </c>
      <c r="P2365" s="1">
        <v>44649.949270833335</v>
      </c>
      <c r="Q2365">
        <v>11683</v>
      </c>
      <c r="R2365">
        <v>3112</v>
      </c>
      <c r="S2365" t="b">
        <v>0</v>
      </c>
      <c r="T2365" t="s">
        <v>86</v>
      </c>
      <c r="U2365" t="b">
        <v>0</v>
      </c>
      <c r="V2365" t="s">
        <v>2392</v>
      </c>
      <c r="W2365" s="1">
        <v>44649.939328703702</v>
      </c>
      <c r="X2365">
        <v>1843</v>
      </c>
      <c r="Y2365">
        <v>43</v>
      </c>
      <c r="Z2365">
        <v>0</v>
      </c>
      <c r="AA2365">
        <v>43</v>
      </c>
      <c r="AB2365">
        <v>0</v>
      </c>
      <c r="AC2365">
        <v>33</v>
      </c>
      <c r="AD2365">
        <v>-11</v>
      </c>
      <c r="AE2365">
        <v>0</v>
      </c>
      <c r="AF2365">
        <v>0</v>
      </c>
      <c r="AG2365">
        <v>0</v>
      </c>
      <c r="AH2365" t="s">
        <v>551</v>
      </c>
      <c r="AI2365" s="1">
        <v>44649.949270833335</v>
      </c>
      <c r="AJ2365">
        <v>602</v>
      </c>
      <c r="AK2365">
        <v>1</v>
      </c>
      <c r="AL2365">
        <v>0</v>
      </c>
      <c r="AM2365">
        <v>1</v>
      </c>
      <c r="AN2365">
        <v>0</v>
      </c>
      <c r="AO2365">
        <v>1</v>
      </c>
      <c r="AP2365">
        <v>-12</v>
      </c>
      <c r="AQ2365">
        <v>0</v>
      </c>
      <c r="AR2365">
        <v>0</v>
      </c>
      <c r="AS2365">
        <v>0</v>
      </c>
      <c r="AT2365" t="s">
        <v>86</v>
      </c>
      <c r="AU2365" t="s">
        <v>86</v>
      </c>
      <c r="AV2365" t="s">
        <v>86</v>
      </c>
      <c r="AW2365" t="s">
        <v>86</v>
      </c>
      <c r="AX2365" t="s">
        <v>86</v>
      </c>
      <c r="AY2365" t="s">
        <v>86</v>
      </c>
      <c r="AZ2365" t="s">
        <v>86</v>
      </c>
      <c r="BA2365" t="s">
        <v>86</v>
      </c>
      <c r="BB2365" t="s">
        <v>86</v>
      </c>
      <c r="BC2365" t="s">
        <v>86</v>
      </c>
      <c r="BD2365" t="s">
        <v>86</v>
      </c>
      <c r="BE2365" t="s">
        <v>86</v>
      </c>
    </row>
    <row r="2366" spans="1:57" x14ac:dyDescent="0.45">
      <c r="A2366" t="s">
        <v>5028</v>
      </c>
      <c r="B2366" t="s">
        <v>77</v>
      </c>
      <c r="C2366" t="s">
        <v>5026</v>
      </c>
      <c r="D2366" t="s">
        <v>79</v>
      </c>
      <c r="E2366" s="2" t="str">
        <f>HYPERLINK("capsilon://?command=openfolder&amp;siteaddress=FAM.docvelocity-na8.net&amp;folderid=FX6D261805-E1D1-1258-3357-6D883EF85A1B","FX220311737")</f>
        <v>FX220311737</v>
      </c>
      <c r="F2366" t="s">
        <v>80</v>
      </c>
      <c r="G2366" t="s">
        <v>80</v>
      </c>
      <c r="H2366" t="s">
        <v>81</v>
      </c>
      <c r="I2366" t="s">
        <v>5029</v>
      </c>
      <c r="J2366">
        <v>32</v>
      </c>
      <c r="K2366" t="s">
        <v>83</v>
      </c>
      <c r="L2366" t="s">
        <v>84</v>
      </c>
      <c r="M2366" t="s">
        <v>85</v>
      </c>
      <c r="N2366">
        <v>2</v>
      </c>
      <c r="O2366" s="1">
        <v>44649.778182870374</v>
      </c>
      <c r="P2366" s="1">
        <v>44649.950740740744</v>
      </c>
      <c r="Q2366">
        <v>13795</v>
      </c>
      <c r="R2366">
        <v>1114</v>
      </c>
      <c r="S2366" t="b">
        <v>0</v>
      </c>
      <c r="T2366" t="s">
        <v>86</v>
      </c>
      <c r="U2366" t="b">
        <v>0</v>
      </c>
      <c r="V2366" t="s">
        <v>2418</v>
      </c>
      <c r="W2366" s="1">
        <v>44649.93037037037</v>
      </c>
      <c r="X2366">
        <v>975</v>
      </c>
      <c r="Y2366">
        <v>43</v>
      </c>
      <c r="Z2366">
        <v>0</v>
      </c>
      <c r="AA2366">
        <v>43</v>
      </c>
      <c r="AB2366">
        <v>0</v>
      </c>
      <c r="AC2366">
        <v>33</v>
      </c>
      <c r="AD2366">
        <v>-11</v>
      </c>
      <c r="AE2366">
        <v>0</v>
      </c>
      <c r="AF2366">
        <v>0</v>
      </c>
      <c r="AG2366">
        <v>0</v>
      </c>
      <c r="AH2366" t="s">
        <v>551</v>
      </c>
      <c r="AI2366" s="1">
        <v>44649.950740740744</v>
      </c>
      <c r="AJ2366">
        <v>127</v>
      </c>
      <c r="AK2366">
        <v>0</v>
      </c>
      <c r="AL2366">
        <v>0</v>
      </c>
      <c r="AM2366">
        <v>0</v>
      </c>
      <c r="AN2366">
        <v>0</v>
      </c>
      <c r="AO2366">
        <v>0</v>
      </c>
      <c r="AP2366">
        <v>-11</v>
      </c>
      <c r="AQ2366">
        <v>0</v>
      </c>
      <c r="AR2366">
        <v>0</v>
      </c>
      <c r="AS2366">
        <v>0</v>
      </c>
      <c r="AT2366" t="s">
        <v>86</v>
      </c>
      <c r="AU2366" t="s">
        <v>86</v>
      </c>
      <c r="AV2366" t="s">
        <v>86</v>
      </c>
      <c r="AW2366" t="s">
        <v>86</v>
      </c>
      <c r="AX2366" t="s">
        <v>86</v>
      </c>
      <c r="AY2366" t="s">
        <v>86</v>
      </c>
      <c r="AZ2366" t="s">
        <v>86</v>
      </c>
      <c r="BA2366" t="s">
        <v>86</v>
      </c>
      <c r="BB2366" t="s">
        <v>86</v>
      </c>
      <c r="BC2366" t="s">
        <v>86</v>
      </c>
      <c r="BD2366" t="s">
        <v>86</v>
      </c>
      <c r="BE2366" t="s">
        <v>86</v>
      </c>
    </row>
    <row r="2367" spans="1:57" x14ac:dyDescent="0.45">
      <c r="A2367" t="s">
        <v>5030</v>
      </c>
      <c r="B2367" t="s">
        <v>77</v>
      </c>
      <c r="C2367" t="s">
        <v>5026</v>
      </c>
      <c r="D2367" t="s">
        <v>79</v>
      </c>
      <c r="E2367" s="2" t="str">
        <f>HYPERLINK("capsilon://?command=openfolder&amp;siteaddress=FAM.docvelocity-na8.net&amp;folderid=FX6D261805-E1D1-1258-3357-6D883EF85A1B","FX220311737")</f>
        <v>FX220311737</v>
      </c>
      <c r="F2367" t="s">
        <v>80</v>
      </c>
      <c r="G2367" t="s">
        <v>80</v>
      </c>
      <c r="H2367" t="s">
        <v>81</v>
      </c>
      <c r="I2367" t="s">
        <v>5031</v>
      </c>
      <c r="J2367">
        <v>32</v>
      </c>
      <c r="K2367" t="s">
        <v>83</v>
      </c>
      <c r="L2367" t="s">
        <v>84</v>
      </c>
      <c r="M2367" t="s">
        <v>85</v>
      </c>
      <c r="N2367">
        <v>2</v>
      </c>
      <c r="O2367" s="1">
        <v>44649.778287037036</v>
      </c>
      <c r="P2367" s="1">
        <v>44649.952222222222</v>
      </c>
      <c r="Q2367">
        <v>13982</v>
      </c>
      <c r="R2367">
        <v>1046</v>
      </c>
      <c r="S2367" t="b">
        <v>0</v>
      </c>
      <c r="T2367" t="s">
        <v>86</v>
      </c>
      <c r="U2367" t="b">
        <v>0</v>
      </c>
      <c r="V2367" t="s">
        <v>2392</v>
      </c>
      <c r="W2367" s="1">
        <v>44649.949675925927</v>
      </c>
      <c r="X2367">
        <v>893</v>
      </c>
      <c r="Y2367">
        <v>43</v>
      </c>
      <c r="Z2367">
        <v>0</v>
      </c>
      <c r="AA2367">
        <v>43</v>
      </c>
      <c r="AB2367">
        <v>0</v>
      </c>
      <c r="AC2367">
        <v>33</v>
      </c>
      <c r="AD2367">
        <v>-11</v>
      </c>
      <c r="AE2367">
        <v>0</v>
      </c>
      <c r="AF2367">
        <v>0</v>
      </c>
      <c r="AG2367">
        <v>0</v>
      </c>
      <c r="AH2367" t="s">
        <v>551</v>
      </c>
      <c r="AI2367" s="1">
        <v>44649.952222222222</v>
      </c>
      <c r="AJ2367">
        <v>127</v>
      </c>
      <c r="AK2367">
        <v>0</v>
      </c>
      <c r="AL2367">
        <v>0</v>
      </c>
      <c r="AM2367">
        <v>0</v>
      </c>
      <c r="AN2367">
        <v>0</v>
      </c>
      <c r="AO2367">
        <v>0</v>
      </c>
      <c r="AP2367">
        <v>-11</v>
      </c>
      <c r="AQ2367">
        <v>0</v>
      </c>
      <c r="AR2367">
        <v>0</v>
      </c>
      <c r="AS2367">
        <v>0</v>
      </c>
      <c r="AT2367" t="s">
        <v>86</v>
      </c>
      <c r="AU2367" t="s">
        <v>86</v>
      </c>
      <c r="AV2367" t="s">
        <v>86</v>
      </c>
      <c r="AW2367" t="s">
        <v>86</v>
      </c>
      <c r="AX2367" t="s">
        <v>86</v>
      </c>
      <c r="AY2367" t="s">
        <v>86</v>
      </c>
      <c r="AZ2367" t="s">
        <v>86</v>
      </c>
      <c r="BA2367" t="s">
        <v>86</v>
      </c>
      <c r="BB2367" t="s">
        <v>86</v>
      </c>
      <c r="BC2367" t="s">
        <v>86</v>
      </c>
      <c r="BD2367" t="s">
        <v>86</v>
      </c>
      <c r="BE2367" t="s">
        <v>86</v>
      </c>
    </row>
    <row r="2368" spans="1:57" x14ac:dyDescent="0.45">
      <c r="A2368" t="s">
        <v>5032</v>
      </c>
      <c r="B2368" t="s">
        <v>77</v>
      </c>
      <c r="C2368" t="s">
        <v>4869</v>
      </c>
      <c r="D2368" t="s">
        <v>79</v>
      </c>
      <c r="E2368" s="2" t="str">
        <f>HYPERLINK("capsilon://?command=openfolder&amp;siteaddress=FAM.docvelocity-na8.net&amp;folderid=FX3713A716-33D8-A7B2-A98C-219AE2A2E3DA","FX220312643")</f>
        <v>FX220312643</v>
      </c>
      <c r="F2368" t="s">
        <v>80</v>
      </c>
      <c r="G2368" t="s">
        <v>80</v>
      </c>
      <c r="H2368" t="s">
        <v>81</v>
      </c>
      <c r="I2368" t="s">
        <v>4994</v>
      </c>
      <c r="J2368">
        <v>94</v>
      </c>
      <c r="K2368" t="s">
        <v>83</v>
      </c>
      <c r="L2368" t="s">
        <v>84</v>
      </c>
      <c r="M2368" t="s">
        <v>85</v>
      </c>
      <c r="N2368">
        <v>2</v>
      </c>
      <c r="O2368" s="1">
        <v>44649.778310185182</v>
      </c>
      <c r="P2368" s="1">
        <v>44649.891273148147</v>
      </c>
      <c r="Q2368">
        <v>6801</v>
      </c>
      <c r="R2368">
        <v>2959</v>
      </c>
      <c r="S2368" t="b">
        <v>0</v>
      </c>
      <c r="T2368" t="s">
        <v>86</v>
      </c>
      <c r="U2368" t="b">
        <v>1</v>
      </c>
      <c r="V2368" t="s">
        <v>1975</v>
      </c>
      <c r="W2368" s="1">
        <v>44649.882071759261</v>
      </c>
      <c r="X2368">
        <v>2363</v>
      </c>
      <c r="Y2368">
        <v>79</v>
      </c>
      <c r="Z2368">
        <v>0</v>
      </c>
      <c r="AA2368">
        <v>79</v>
      </c>
      <c r="AB2368">
        <v>0</v>
      </c>
      <c r="AC2368">
        <v>24</v>
      </c>
      <c r="AD2368">
        <v>15</v>
      </c>
      <c r="AE2368">
        <v>0</v>
      </c>
      <c r="AF2368">
        <v>0</v>
      </c>
      <c r="AG2368">
        <v>0</v>
      </c>
      <c r="AH2368" t="s">
        <v>448</v>
      </c>
      <c r="AI2368" s="1">
        <v>44649.891273148147</v>
      </c>
      <c r="AJ2368">
        <v>538</v>
      </c>
      <c r="AK2368">
        <v>0</v>
      </c>
      <c r="AL2368">
        <v>0</v>
      </c>
      <c r="AM2368">
        <v>0</v>
      </c>
      <c r="AN2368">
        <v>0</v>
      </c>
      <c r="AO2368">
        <v>0</v>
      </c>
      <c r="AP2368">
        <v>15</v>
      </c>
      <c r="AQ2368">
        <v>0</v>
      </c>
      <c r="AR2368">
        <v>0</v>
      </c>
      <c r="AS2368">
        <v>0</v>
      </c>
      <c r="AT2368" t="s">
        <v>86</v>
      </c>
      <c r="AU2368" t="s">
        <v>86</v>
      </c>
      <c r="AV2368" t="s">
        <v>86</v>
      </c>
      <c r="AW2368" t="s">
        <v>86</v>
      </c>
      <c r="AX2368" t="s">
        <v>86</v>
      </c>
      <c r="AY2368" t="s">
        <v>86</v>
      </c>
      <c r="AZ2368" t="s">
        <v>86</v>
      </c>
      <c r="BA2368" t="s">
        <v>86</v>
      </c>
      <c r="BB2368" t="s">
        <v>86</v>
      </c>
      <c r="BC2368" t="s">
        <v>86</v>
      </c>
      <c r="BD2368" t="s">
        <v>86</v>
      </c>
      <c r="BE2368" t="s">
        <v>86</v>
      </c>
    </row>
    <row r="2369" spans="1:57" x14ac:dyDescent="0.45">
      <c r="A2369" t="s">
        <v>5033</v>
      </c>
      <c r="B2369" t="s">
        <v>77</v>
      </c>
      <c r="C2369" t="s">
        <v>5026</v>
      </c>
      <c r="D2369" t="s">
        <v>79</v>
      </c>
      <c r="E2369" s="2" t="str">
        <f t="shared" ref="E2369:E2375" si="58">HYPERLINK("capsilon://?command=openfolder&amp;siteaddress=FAM.docvelocity-na8.net&amp;folderid=FX6D261805-E1D1-1258-3357-6D883EF85A1B","FX220311737")</f>
        <v>FX220311737</v>
      </c>
      <c r="F2369" t="s">
        <v>80</v>
      </c>
      <c r="G2369" t="s">
        <v>80</v>
      </c>
      <c r="H2369" t="s">
        <v>81</v>
      </c>
      <c r="I2369" t="s">
        <v>5034</v>
      </c>
      <c r="J2369">
        <v>32</v>
      </c>
      <c r="K2369" t="s">
        <v>83</v>
      </c>
      <c r="L2369" t="s">
        <v>84</v>
      </c>
      <c r="M2369" t="s">
        <v>85</v>
      </c>
      <c r="N2369">
        <v>2</v>
      </c>
      <c r="O2369" s="1">
        <v>44649.778425925928</v>
      </c>
      <c r="P2369" s="1">
        <v>44649.959143518521</v>
      </c>
      <c r="Q2369">
        <v>14265</v>
      </c>
      <c r="R2369">
        <v>1349</v>
      </c>
      <c r="S2369" t="b">
        <v>0</v>
      </c>
      <c r="T2369" t="s">
        <v>86</v>
      </c>
      <c r="U2369" t="b">
        <v>0</v>
      </c>
      <c r="V2369" t="s">
        <v>2418</v>
      </c>
      <c r="W2369" s="1">
        <v>44649.952673611115</v>
      </c>
      <c r="X2369">
        <v>757</v>
      </c>
      <c r="Y2369">
        <v>43</v>
      </c>
      <c r="Z2369">
        <v>0</v>
      </c>
      <c r="AA2369">
        <v>43</v>
      </c>
      <c r="AB2369">
        <v>0</v>
      </c>
      <c r="AC2369">
        <v>33</v>
      </c>
      <c r="AD2369">
        <v>-11</v>
      </c>
      <c r="AE2369">
        <v>0</v>
      </c>
      <c r="AF2369">
        <v>0</v>
      </c>
      <c r="AG2369">
        <v>0</v>
      </c>
      <c r="AH2369" t="s">
        <v>118</v>
      </c>
      <c r="AI2369" s="1">
        <v>44649.959143518521</v>
      </c>
      <c r="AJ2369">
        <v>549</v>
      </c>
      <c r="AK2369">
        <v>0</v>
      </c>
      <c r="AL2369">
        <v>0</v>
      </c>
      <c r="AM2369">
        <v>0</v>
      </c>
      <c r="AN2369">
        <v>0</v>
      </c>
      <c r="AO2369">
        <v>0</v>
      </c>
      <c r="AP2369">
        <v>-11</v>
      </c>
      <c r="AQ2369">
        <v>0</v>
      </c>
      <c r="AR2369">
        <v>0</v>
      </c>
      <c r="AS2369">
        <v>0</v>
      </c>
      <c r="AT2369" t="s">
        <v>86</v>
      </c>
      <c r="AU2369" t="s">
        <v>86</v>
      </c>
      <c r="AV2369" t="s">
        <v>86</v>
      </c>
      <c r="AW2369" t="s">
        <v>86</v>
      </c>
      <c r="AX2369" t="s">
        <v>86</v>
      </c>
      <c r="AY2369" t="s">
        <v>86</v>
      </c>
      <c r="AZ2369" t="s">
        <v>86</v>
      </c>
      <c r="BA2369" t="s">
        <v>86</v>
      </c>
      <c r="BB2369" t="s">
        <v>86</v>
      </c>
      <c r="BC2369" t="s">
        <v>86</v>
      </c>
      <c r="BD2369" t="s">
        <v>86</v>
      </c>
      <c r="BE2369" t="s">
        <v>86</v>
      </c>
    </row>
    <row r="2370" spans="1:57" x14ac:dyDescent="0.45">
      <c r="A2370" t="s">
        <v>5035</v>
      </c>
      <c r="B2370" t="s">
        <v>77</v>
      </c>
      <c r="C2370" t="s">
        <v>5026</v>
      </c>
      <c r="D2370" t="s">
        <v>79</v>
      </c>
      <c r="E2370" s="2" t="str">
        <f t="shared" si="58"/>
        <v>FX220311737</v>
      </c>
      <c r="F2370" t="s">
        <v>80</v>
      </c>
      <c r="G2370" t="s">
        <v>80</v>
      </c>
      <c r="H2370" t="s">
        <v>81</v>
      </c>
      <c r="I2370" t="s">
        <v>5036</v>
      </c>
      <c r="J2370">
        <v>28</v>
      </c>
      <c r="K2370" t="s">
        <v>83</v>
      </c>
      <c r="L2370" t="s">
        <v>84</v>
      </c>
      <c r="M2370" t="s">
        <v>85</v>
      </c>
      <c r="N2370">
        <v>2</v>
      </c>
      <c r="O2370" s="1">
        <v>44649.801562499997</v>
      </c>
      <c r="P2370" s="1">
        <v>44649.953599537039</v>
      </c>
      <c r="Q2370">
        <v>12461</v>
      </c>
      <c r="R2370">
        <v>675</v>
      </c>
      <c r="S2370" t="b">
        <v>0</v>
      </c>
      <c r="T2370" t="s">
        <v>86</v>
      </c>
      <c r="U2370" t="b">
        <v>0</v>
      </c>
      <c r="V2370" t="s">
        <v>2740</v>
      </c>
      <c r="W2370" s="1">
        <v>44649.951817129629</v>
      </c>
      <c r="X2370">
        <v>557</v>
      </c>
      <c r="Y2370">
        <v>21</v>
      </c>
      <c r="Z2370">
        <v>0</v>
      </c>
      <c r="AA2370">
        <v>21</v>
      </c>
      <c r="AB2370">
        <v>0</v>
      </c>
      <c r="AC2370">
        <v>19</v>
      </c>
      <c r="AD2370">
        <v>7</v>
      </c>
      <c r="AE2370">
        <v>0</v>
      </c>
      <c r="AF2370">
        <v>0</v>
      </c>
      <c r="AG2370">
        <v>0</v>
      </c>
      <c r="AH2370" t="s">
        <v>551</v>
      </c>
      <c r="AI2370" s="1">
        <v>44649.953599537039</v>
      </c>
      <c r="AJ2370">
        <v>118</v>
      </c>
      <c r="AK2370">
        <v>0</v>
      </c>
      <c r="AL2370">
        <v>0</v>
      </c>
      <c r="AM2370">
        <v>0</v>
      </c>
      <c r="AN2370">
        <v>0</v>
      </c>
      <c r="AO2370">
        <v>0</v>
      </c>
      <c r="AP2370">
        <v>7</v>
      </c>
      <c r="AQ2370">
        <v>0</v>
      </c>
      <c r="AR2370">
        <v>0</v>
      </c>
      <c r="AS2370">
        <v>0</v>
      </c>
      <c r="AT2370" t="s">
        <v>86</v>
      </c>
      <c r="AU2370" t="s">
        <v>86</v>
      </c>
      <c r="AV2370" t="s">
        <v>86</v>
      </c>
      <c r="AW2370" t="s">
        <v>86</v>
      </c>
      <c r="AX2370" t="s">
        <v>86</v>
      </c>
      <c r="AY2370" t="s">
        <v>86</v>
      </c>
      <c r="AZ2370" t="s">
        <v>86</v>
      </c>
      <c r="BA2370" t="s">
        <v>86</v>
      </c>
      <c r="BB2370" t="s">
        <v>86</v>
      </c>
      <c r="BC2370" t="s">
        <v>86</v>
      </c>
      <c r="BD2370" t="s">
        <v>86</v>
      </c>
      <c r="BE2370" t="s">
        <v>86</v>
      </c>
    </row>
    <row r="2371" spans="1:57" x14ac:dyDescent="0.45">
      <c r="A2371" t="s">
        <v>5037</v>
      </c>
      <c r="B2371" t="s">
        <v>77</v>
      </c>
      <c r="C2371" t="s">
        <v>5026</v>
      </c>
      <c r="D2371" t="s">
        <v>79</v>
      </c>
      <c r="E2371" s="2" t="str">
        <f t="shared" si="58"/>
        <v>FX220311737</v>
      </c>
      <c r="F2371" t="s">
        <v>80</v>
      </c>
      <c r="G2371" t="s">
        <v>80</v>
      </c>
      <c r="H2371" t="s">
        <v>81</v>
      </c>
      <c r="I2371" t="s">
        <v>5038</v>
      </c>
      <c r="J2371">
        <v>28</v>
      </c>
      <c r="K2371" t="s">
        <v>83</v>
      </c>
      <c r="L2371" t="s">
        <v>84</v>
      </c>
      <c r="M2371" t="s">
        <v>85</v>
      </c>
      <c r="N2371">
        <v>2</v>
      </c>
      <c r="O2371" s="1">
        <v>44649.801770833335</v>
      </c>
      <c r="P2371" s="1">
        <v>44649.956990740742</v>
      </c>
      <c r="Q2371">
        <v>12803</v>
      </c>
      <c r="R2371">
        <v>608</v>
      </c>
      <c r="S2371" t="b">
        <v>0</v>
      </c>
      <c r="T2371" t="s">
        <v>86</v>
      </c>
      <c r="U2371" t="b">
        <v>0</v>
      </c>
      <c r="V2371" t="s">
        <v>2392</v>
      </c>
      <c r="W2371" s="1">
        <v>44649.955497685187</v>
      </c>
      <c r="X2371">
        <v>502</v>
      </c>
      <c r="Y2371">
        <v>21</v>
      </c>
      <c r="Z2371">
        <v>0</v>
      </c>
      <c r="AA2371">
        <v>21</v>
      </c>
      <c r="AB2371">
        <v>0</v>
      </c>
      <c r="AC2371">
        <v>19</v>
      </c>
      <c r="AD2371">
        <v>7</v>
      </c>
      <c r="AE2371">
        <v>0</v>
      </c>
      <c r="AF2371">
        <v>0</v>
      </c>
      <c r="AG2371">
        <v>0</v>
      </c>
      <c r="AH2371" t="s">
        <v>551</v>
      </c>
      <c r="AI2371" s="1">
        <v>44649.956990740742</v>
      </c>
      <c r="AJ2371">
        <v>106</v>
      </c>
      <c r="AK2371">
        <v>0</v>
      </c>
      <c r="AL2371">
        <v>0</v>
      </c>
      <c r="AM2371">
        <v>0</v>
      </c>
      <c r="AN2371">
        <v>0</v>
      </c>
      <c r="AO2371">
        <v>0</v>
      </c>
      <c r="AP2371">
        <v>7</v>
      </c>
      <c r="AQ2371">
        <v>0</v>
      </c>
      <c r="AR2371">
        <v>0</v>
      </c>
      <c r="AS2371">
        <v>0</v>
      </c>
      <c r="AT2371" t="s">
        <v>86</v>
      </c>
      <c r="AU2371" t="s">
        <v>86</v>
      </c>
      <c r="AV2371" t="s">
        <v>86</v>
      </c>
      <c r="AW2371" t="s">
        <v>86</v>
      </c>
      <c r="AX2371" t="s">
        <v>86</v>
      </c>
      <c r="AY2371" t="s">
        <v>86</v>
      </c>
      <c r="AZ2371" t="s">
        <v>86</v>
      </c>
      <c r="BA2371" t="s">
        <v>86</v>
      </c>
      <c r="BB2371" t="s">
        <v>86</v>
      </c>
      <c r="BC2371" t="s">
        <v>86</v>
      </c>
      <c r="BD2371" t="s">
        <v>86</v>
      </c>
      <c r="BE2371" t="s">
        <v>86</v>
      </c>
    </row>
    <row r="2372" spans="1:57" x14ac:dyDescent="0.45">
      <c r="A2372" t="s">
        <v>5039</v>
      </c>
      <c r="B2372" t="s">
        <v>77</v>
      </c>
      <c r="C2372" t="s">
        <v>5026</v>
      </c>
      <c r="D2372" t="s">
        <v>79</v>
      </c>
      <c r="E2372" s="2" t="str">
        <f t="shared" si="58"/>
        <v>FX220311737</v>
      </c>
      <c r="F2372" t="s">
        <v>80</v>
      </c>
      <c r="G2372" t="s">
        <v>80</v>
      </c>
      <c r="H2372" t="s">
        <v>81</v>
      </c>
      <c r="I2372" t="s">
        <v>5040</v>
      </c>
      <c r="J2372">
        <v>32</v>
      </c>
      <c r="K2372" t="s">
        <v>83</v>
      </c>
      <c r="L2372" t="s">
        <v>84</v>
      </c>
      <c r="M2372" t="s">
        <v>85</v>
      </c>
      <c r="N2372">
        <v>2</v>
      </c>
      <c r="O2372" s="1">
        <v>44649.80196759259</v>
      </c>
      <c r="P2372" s="1">
        <v>44649.976736111108</v>
      </c>
      <c r="Q2372">
        <v>13746</v>
      </c>
      <c r="R2372">
        <v>1354</v>
      </c>
      <c r="S2372" t="b">
        <v>0</v>
      </c>
      <c r="T2372" t="s">
        <v>86</v>
      </c>
      <c r="U2372" t="b">
        <v>0</v>
      </c>
      <c r="V2372" t="s">
        <v>2392</v>
      </c>
      <c r="W2372" s="1">
        <v>44649.972962962966</v>
      </c>
      <c r="X2372">
        <v>1190</v>
      </c>
      <c r="Y2372">
        <v>48</v>
      </c>
      <c r="Z2372">
        <v>0</v>
      </c>
      <c r="AA2372">
        <v>48</v>
      </c>
      <c r="AB2372">
        <v>0</v>
      </c>
      <c r="AC2372">
        <v>42</v>
      </c>
      <c r="AD2372">
        <v>-16</v>
      </c>
      <c r="AE2372">
        <v>0</v>
      </c>
      <c r="AF2372">
        <v>0</v>
      </c>
      <c r="AG2372">
        <v>0</v>
      </c>
      <c r="AH2372" t="s">
        <v>551</v>
      </c>
      <c r="AI2372" s="1">
        <v>44649.976736111108</v>
      </c>
      <c r="AJ2372">
        <v>164</v>
      </c>
      <c r="AK2372">
        <v>0</v>
      </c>
      <c r="AL2372">
        <v>0</v>
      </c>
      <c r="AM2372">
        <v>0</v>
      </c>
      <c r="AN2372">
        <v>0</v>
      </c>
      <c r="AO2372">
        <v>0</v>
      </c>
      <c r="AP2372">
        <v>-16</v>
      </c>
      <c r="AQ2372">
        <v>0</v>
      </c>
      <c r="AR2372">
        <v>0</v>
      </c>
      <c r="AS2372">
        <v>0</v>
      </c>
      <c r="AT2372" t="s">
        <v>86</v>
      </c>
      <c r="AU2372" t="s">
        <v>86</v>
      </c>
      <c r="AV2372" t="s">
        <v>86</v>
      </c>
      <c r="AW2372" t="s">
        <v>86</v>
      </c>
      <c r="AX2372" t="s">
        <v>86</v>
      </c>
      <c r="AY2372" t="s">
        <v>86</v>
      </c>
      <c r="AZ2372" t="s">
        <v>86</v>
      </c>
      <c r="BA2372" t="s">
        <v>86</v>
      </c>
      <c r="BB2372" t="s">
        <v>86</v>
      </c>
      <c r="BC2372" t="s">
        <v>86</v>
      </c>
      <c r="BD2372" t="s">
        <v>86</v>
      </c>
      <c r="BE2372" t="s">
        <v>86</v>
      </c>
    </row>
    <row r="2373" spans="1:57" x14ac:dyDescent="0.45">
      <c r="A2373" t="s">
        <v>5041</v>
      </c>
      <c r="B2373" t="s">
        <v>77</v>
      </c>
      <c r="C2373" t="s">
        <v>5026</v>
      </c>
      <c r="D2373" t="s">
        <v>79</v>
      </c>
      <c r="E2373" s="2" t="str">
        <f t="shared" si="58"/>
        <v>FX220311737</v>
      </c>
      <c r="F2373" t="s">
        <v>80</v>
      </c>
      <c r="G2373" t="s">
        <v>80</v>
      </c>
      <c r="H2373" t="s">
        <v>81</v>
      </c>
      <c r="I2373" t="s">
        <v>5042</v>
      </c>
      <c r="J2373">
        <v>28</v>
      </c>
      <c r="K2373" t="s">
        <v>83</v>
      </c>
      <c r="L2373" t="s">
        <v>84</v>
      </c>
      <c r="M2373" t="s">
        <v>85</v>
      </c>
      <c r="N2373">
        <v>2</v>
      </c>
      <c r="O2373" s="1">
        <v>44649.802361111113</v>
      </c>
      <c r="P2373" s="1">
        <v>44649.964421296296</v>
      </c>
      <c r="Q2373">
        <v>13211</v>
      </c>
      <c r="R2373">
        <v>791</v>
      </c>
      <c r="S2373" t="b">
        <v>0</v>
      </c>
      <c r="T2373" t="s">
        <v>86</v>
      </c>
      <c r="U2373" t="b">
        <v>0</v>
      </c>
      <c r="V2373" t="s">
        <v>2418</v>
      </c>
      <c r="W2373" s="1">
        <v>44649.960474537038</v>
      </c>
      <c r="X2373">
        <v>673</v>
      </c>
      <c r="Y2373">
        <v>21</v>
      </c>
      <c r="Z2373">
        <v>0</v>
      </c>
      <c r="AA2373">
        <v>21</v>
      </c>
      <c r="AB2373">
        <v>0</v>
      </c>
      <c r="AC2373">
        <v>18</v>
      </c>
      <c r="AD2373">
        <v>7</v>
      </c>
      <c r="AE2373">
        <v>0</v>
      </c>
      <c r="AF2373">
        <v>0</v>
      </c>
      <c r="AG2373">
        <v>0</v>
      </c>
      <c r="AH2373" t="s">
        <v>448</v>
      </c>
      <c r="AI2373" s="1">
        <v>44649.964421296296</v>
      </c>
      <c r="AJ2373">
        <v>118</v>
      </c>
      <c r="AK2373">
        <v>0</v>
      </c>
      <c r="AL2373">
        <v>0</v>
      </c>
      <c r="AM2373">
        <v>0</v>
      </c>
      <c r="AN2373">
        <v>0</v>
      </c>
      <c r="AO2373">
        <v>0</v>
      </c>
      <c r="AP2373">
        <v>7</v>
      </c>
      <c r="AQ2373">
        <v>0</v>
      </c>
      <c r="AR2373">
        <v>0</v>
      </c>
      <c r="AS2373">
        <v>0</v>
      </c>
      <c r="AT2373" t="s">
        <v>86</v>
      </c>
      <c r="AU2373" t="s">
        <v>86</v>
      </c>
      <c r="AV2373" t="s">
        <v>86</v>
      </c>
      <c r="AW2373" t="s">
        <v>86</v>
      </c>
      <c r="AX2373" t="s">
        <v>86</v>
      </c>
      <c r="AY2373" t="s">
        <v>86</v>
      </c>
      <c r="AZ2373" t="s">
        <v>86</v>
      </c>
      <c r="BA2373" t="s">
        <v>86</v>
      </c>
      <c r="BB2373" t="s">
        <v>86</v>
      </c>
      <c r="BC2373" t="s">
        <v>86</v>
      </c>
      <c r="BD2373" t="s">
        <v>86</v>
      </c>
      <c r="BE2373" t="s">
        <v>86</v>
      </c>
    </row>
    <row r="2374" spans="1:57" x14ac:dyDescent="0.45">
      <c r="A2374" t="s">
        <v>5043</v>
      </c>
      <c r="B2374" t="s">
        <v>77</v>
      </c>
      <c r="C2374" t="s">
        <v>5026</v>
      </c>
      <c r="D2374" t="s">
        <v>79</v>
      </c>
      <c r="E2374" s="2" t="str">
        <f t="shared" si="58"/>
        <v>FX220311737</v>
      </c>
      <c r="F2374" t="s">
        <v>80</v>
      </c>
      <c r="G2374" t="s">
        <v>80</v>
      </c>
      <c r="H2374" t="s">
        <v>81</v>
      </c>
      <c r="I2374" t="s">
        <v>5044</v>
      </c>
      <c r="J2374">
        <v>28</v>
      </c>
      <c r="K2374" t="s">
        <v>83</v>
      </c>
      <c r="L2374" t="s">
        <v>84</v>
      </c>
      <c r="M2374" t="s">
        <v>85</v>
      </c>
      <c r="N2374">
        <v>2</v>
      </c>
      <c r="O2374" s="1">
        <v>44649.844189814816</v>
      </c>
      <c r="P2374" s="1">
        <v>44649.965370370373</v>
      </c>
      <c r="Q2374">
        <v>9869</v>
      </c>
      <c r="R2374">
        <v>601</v>
      </c>
      <c r="S2374" t="b">
        <v>0</v>
      </c>
      <c r="T2374" t="s">
        <v>86</v>
      </c>
      <c r="U2374" t="b">
        <v>0</v>
      </c>
      <c r="V2374" t="s">
        <v>2392</v>
      </c>
      <c r="W2374" s="1">
        <v>44649.961516203701</v>
      </c>
      <c r="X2374">
        <v>519</v>
      </c>
      <c r="Y2374">
        <v>21</v>
      </c>
      <c r="Z2374">
        <v>0</v>
      </c>
      <c r="AA2374">
        <v>21</v>
      </c>
      <c r="AB2374">
        <v>0</v>
      </c>
      <c r="AC2374">
        <v>18</v>
      </c>
      <c r="AD2374">
        <v>7</v>
      </c>
      <c r="AE2374">
        <v>0</v>
      </c>
      <c r="AF2374">
        <v>0</v>
      </c>
      <c r="AG2374">
        <v>0</v>
      </c>
      <c r="AH2374" t="s">
        <v>448</v>
      </c>
      <c r="AI2374" s="1">
        <v>44649.965370370373</v>
      </c>
      <c r="AJ2374">
        <v>82</v>
      </c>
      <c r="AK2374">
        <v>0</v>
      </c>
      <c r="AL2374">
        <v>0</v>
      </c>
      <c r="AM2374">
        <v>0</v>
      </c>
      <c r="AN2374">
        <v>0</v>
      </c>
      <c r="AO2374">
        <v>0</v>
      </c>
      <c r="AP2374">
        <v>7</v>
      </c>
      <c r="AQ2374">
        <v>0</v>
      </c>
      <c r="AR2374">
        <v>0</v>
      </c>
      <c r="AS2374">
        <v>0</v>
      </c>
      <c r="AT2374" t="s">
        <v>86</v>
      </c>
      <c r="AU2374" t="s">
        <v>86</v>
      </c>
      <c r="AV2374" t="s">
        <v>86</v>
      </c>
      <c r="AW2374" t="s">
        <v>86</v>
      </c>
      <c r="AX2374" t="s">
        <v>86</v>
      </c>
      <c r="AY2374" t="s">
        <v>86</v>
      </c>
      <c r="AZ2374" t="s">
        <v>86</v>
      </c>
      <c r="BA2374" t="s">
        <v>86</v>
      </c>
      <c r="BB2374" t="s">
        <v>86</v>
      </c>
      <c r="BC2374" t="s">
        <v>86</v>
      </c>
      <c r="BD2374" t="s">
        <v>86</v>
      </c>
      <c r="BE2374" t="s">
        <v>86</v>
      </c>
    </row>
    <row r="2375" spans="1:57" x14ac:dyDescent="0.45">
      <c r="A2375" t="s">
        <v>5045</v>
      </c>
      <c r="B2375" t="s">
        <v>77</v>
      </c>
      <c r="C2375" t="s">
        <v>5026</v>
      </c>
      <c r="D2375" t="s">
        <v>79</v>
      </c>
      <c r="E2375" s="2" t="str">
        <f t="shared" si="58"/>
        <v>FX220311737</v>
      </c>
      <c r="F2375" t="s">
        <v>80</v>
      </c>
      <c r="G2375" t="s">
        <v>80</v>
      </c>
      <c r="H2375" t="s">
        <v>81</v>
      </c>
      <c r="I2375" t="s">
        <v>5046</v>
      </c>
      <c r="J2375">
        <v>32</v>
      </c>
      <c r="K2375" t="s">
        <v>83</v>
      </c>
      <c r="L2375" t="s">
        <v>84</v>
      </c>
      <c r="M2375" t="s">
        <v>85</v>
      </c>
      <c r="N2375">
        <v>2</v>
      </c>
      <c r="O2375" s="1">
        <v>44649.844722222224</v>
      </c>
      <c r="P2375" s="1">
        <v>44649.974826388891</v>
      </c>
      <c r="Q2375">
        <v>10238</v>
      </c>
      <c r="R2375">
        <v>1003</v>
      </c>
      <c r="S2375" t="b">
        <v>0</v>
      </c>
      <c r="T2375" t="s">
        <v>86</v>
      </c>
      <c r="U2375" t="b">
        <v>0</v>
      </c>
      <c r="V2375" t="s">
        <v>2418</v>
      </c>
      <c r="W2375" s="1">
        <v>44649.970104166663</v>
      </c>
      <c r="X2375">
        <v>831</v>
      </c>
      <c r="Y2375">
        <v>48</v>
      </c>
      <c r="Z2375">
        <v>0</v>
      </c>
      <c r="AA2375">
        <v>48</v>
      </c>
      <c r="AB2375">
        <v>0</v>
      </c>
      <c r="AC2375">
        <v>42</v>
      </c>
      <c r="AD2375">
        <v>-16</v>
      </c>
      <c r="AE2375">
        <v>0</v>
      </c>
      <c r="AF2375">
        <v>0</v>
      </c>
      <c r="AG2375">
        <v>0</v>
      </c>
      <c r="AH2375" t="s">
        <v>551</v>
      </c>
      <c r="AI2375" s="1">
        <v>44649.974826388891</v>
      </c>
      <c r="AJ2375">
        <v>172</v>
      </c>
      <c r="AK2375">
        <v>0</v>
      </c>
      <c r="AL2375">
        <v>0</v>
      </c>
      <c r="AM2375">
        <v>0</v>
      </c>
      <c r="AN2375">
        <v>0</v>
      </c>
      <c r="AO2375">
        <v>0</v>
      </c>
      <c r="AP2375">
        <v>-16</v>
      </c>
      <c r="AQ2375">
        <v>0</v>
      </c>
      <c r="AR2375">
        <v>0</v>
      </c>
      <c r="AS2375">
        <v>0</v>
      </c>
      <c r="AT2375" t="s">
        <v>86</v>
      </c>
      <c r="AU2375" t="s">
        <v>86</v>
      </c>
      <c r="AV2375" t="s">
        <v>86</v>
      </c>
      <c r="AW2375" t="s">
        <v>86</v>
      </c>
      <c r="AX2375" t="s">
        <v>86</v>
      </c>
      <c r="AY2375" t="s">
        <v>86</v>
      </c>
      <c r="AZ2375" t="s">
        <v>86</v>
      </c>
      <c r="BA2375" t="s">
        <v>86</v>
      </c>
      <c r="BB2375" t="s">
        <v>86</v>
      </c>
      <c r="BC2375" t="s">
        <v>86</v>
      </c>
      <c r="BD2375" t="s">
        <v>86</v>
      </c>
      <c r="BE2375" t="s">
        <v>86</v>
      </c>
    </row>
    <row r="2376" spans="1:57" x14ac:dyDescent="0.45">
      <c r="A2376" t="s">
        <v>5047</v>
      </c>
      <c r="B2376" t="s">
        <v>77</v>
      </c>
      <c r="C2376" t="s">
        <v>4996</v>
      </c>
      <c r="D2376" t="s">
        <v>79</v>
      </c>
      <c r="E2376" s="2" t="str">
        <f>HYPERLINK("capsilon://?command=openfolder&amp;siteaddress=FAM.docvelocity-na8.net&amp;folderid=FX29607938-9121-B27E-6697-91E2AF4421FB","FX220312680")</f>
        <v>FX220312680</v>
      </c>
      <c r="F2376" t="s">
        <v>80</v>
      </c>
      <c r="G2376" t="s">
        <v>80</v>
      </c>
      <c r="H2376" t="s">
        <v>81</v>
      </c>
      <c r="I2376" t="s">
        <v>4997</v>
      </c>
      <c r="J2376">
        <v>474</v>
      </c>
      <c r="K2376" t="s">
        <v>83</v>
      </c>
      <c r="L2376" t="s">
        <v>84</v>
      </c>
      <c r="M2376" t="s">
        <v>85</v>
      </c>
      <c r="N2376">
        <v>2</v>
      </c>
      <c r="O2376" s="1">
        <v>44649.845081018517</v>
      </c>
      <c r="P2376" s="1">
        <v>44649.927152777775</v>
      </c>
      <c r="Q2376">
        <v>1796</v>
      </c>
      <c r="R2376">
        <v>5295</v>
      </c>
      <c r="S2376" t="b">
        <v>0</v>
      </c>
      <c r="T2376" t="s">
        <v>86</v>
      </c>
      <c r="U2376" t="b">
        <v>1</v>
      </c>
      <c r="V2376" t="s">
        <v>1963</v>
      </c>
      <c r="W2376" s="1">
        <v>44649.903935185182</v>
      </c>
      <c r="X2376">
        <v>3429</v>
      </c>
      <c r="Y2376">
        <v>425</v>
      </c>
      <c r="Z2376">
        <v>0</v>
      </c>
      <c r="AA2376">
        <v>425</v>
      </c>
      <c r="AB2376">
        <v>0</v>
      </c>
      <c r="AC2376">
        <v>120</v>
      </c>
      <c r="AD2376">
        <v>49</v>
      </c>
      <c r="AE2376">
        <v>0</v>
      </c>
      <c r="AF2376">
        <v>0</v>
      </c>
      <c r="AG2376">
        <v>0</v>
      </c>
      <c r="AH2376" t="s">
        <v>448</v>
      </c>
      <c r="AI2376" s="1">
        <v>44649.927152777775</v>
      </c>
      <c r="AJ2376">
        <v>1758</v>
      </c>
      <c r="AK2376">
        <v>13</v>
      </c>
      <c r="AL2376">
        <v>0</v>
      </c>
      <c r="AM2376">
        <v>13</v>
      </c>
      <c r="AN2376">
        <v>0</v>
      </c>
      <c r="AO2376">
        <v>12</v>
      </c>
      <c r="AP2376">
        <v>36</v>
      </c>
      <c r="AQ2376">
        <v>0</v>
      </c>
      <c r="AR2376">
        <v>0</v>
      </c>
      <c r="AS2376">
        <v>0</v>
      </c>
      <c r="AT2376" t="s">
        <v>86</v>
      </c>
      <c r="AU2376" t="s">
        <v>86</v>
      </c>
      <c r="AV2376" t="s">
        <v>86</v>
      </c>
      <c r="AW2376" t="s">
        <v>86</v>
      </c>
      <c r="AX2376" t="s">
        <v>86</v>
      </c>
      <c r="AY2376" t="s">
        <v>86</v>
      </c>
      <c r="AZ2376" t="s">
        <v>86</v>
      </c>
      <c r="BA2376" t="s">
        <v>86</v>
      </c>
      <c r="BB2376" t="s">
        <v>86</v>
      </c>
      <c r="BC2376" t="s">
        <v>86</v>
      </c>
      <c r="BD2376" t="s">
        <v>86</v>
      </c>
      <c r="BE2376" t="s">
        <v>86</v>
      </c>
    </row>
    <row r="2377" spans="1:57" x14ac:dyDescent="0.45">
      <c r="A2377" t="s">
        <v>5048</v>
      </c>
      <c r="B2377" t="s">
        <v>77</v>
      </c>
      <c r="C2377" t="s">
        <v>4999</v>
      </c>
      <c r="D2377" t="s">
        <v>79</v>
      </c>
      <c r="E2377" s="2" t="str">
        <f>HYPERLINK("capsilon://?command=openfolder&amp;siteaddress=FAM.docvelocity-na8.net&amp;folderid=FX5D0CD1BD-9FAF-FE2C-3DE8-2D6012E5457C","FX220312828")</f>
        <v>FX220312828</v>
      </c>
      <c r="F2377" t="s">
        <v>80</v>
      </c>
      <c r="G2377" t="s">
        <v>80</v>
      </c>
      <c r="H2377" t="s">
        <v>81</v>
      </c>
      <c r="I2377" t="s">
        <v>5000</v>
      </c>
      <c r="J2377">
        <v>622</v>
      </c>
      <c r="K2377" t="s">
        <v>83</v>
      </c>
      <c r="L2377" t="s">
        <v>84</v>
      </c>
      <c r="M2377" t="s">
        <v>85</v>
      </c>
      <c r="N2377">
        <v>2</v>
      </c>
      <c r="O2377" s="1">
        <v>44649.845289351855</v>
      </c>
      <c r="P2377" s="1">
        <v>44649.958553240744</v>
      </c>
      <c r="Q2377">
        <v>4055</v>
      </c>
      <c r="R2377">
        <v>5731</v>
      </c>
      <c r="S2377" t="b">
        <v>0</v>
      </c>
      <c r="T2377" t="s">
        <v>86</v>
      </c>
      <c r="U2377" t="b">
        <v>1</v>
      </c>
      <c r="V2377" t="s">
        <v>2418</v>
      </c>
      <c r="W2377" s="1">
        <v>44649.919074074074</v>
      </c>
      <c r="X2377">
        <v>3426</v>
      </c>
      <c r="Y2377">
        <v>539</v>
      </c>
      <c r="Z2377">
        <v>0</v>
      </c>
      <c r="AA2377">
        <v>539</v>
      </c>
      <c r="AB2377">
        <v>0</v>
      </c>
      <c r="AC2377">
        <v>112</v>
      </c>
      <c r="AD2377">
        <v>83</v>
      </c>
      <c r="AE2377">
        <v>0</v>
      </c>
      <c r="AF2377">
        <v>0</v>
      </c>
      <c r="AG2377">
        <v>0</v>
      </c>
      <c r="AH2377" t="s">
        <v>448</v>
      </c>
      <c r="AI2377" s="1">
        <v>44649.958553240744</v>
      </c>
      <c r="AJ2377">
        <v>2203</v>
      </c>
      <c r="AK2377">
        <v>3</v>
      </c>
      <c r="AL2377">
        <v>0</v>
      </c>
      <c r="AM2377">
        <v>3</v>
      </c>
      <c r="AN2377">
        <v>0</v>
      </c>
      <c r="AO2377">
        <v>3</v>
      </c>
      <c r="AP2377">
        <v>80</v>
      </c>
      <c r="AQ2377">
        <v>0</v>
      </c>
      <c r="AR2377">
        <v>0</v>
      </c>
      <c r="AS2377">
        <v>0</v>
      </c>
      <c r="AT2377" t="s">
        <v>86</v>
      </c>
      <c r="AU2377" t="s">
        <v>86</v>
      </c>
      <c r="AV2377" t="s">
        <v>86</v>
      </c>
      <c r="AW2377" t="s">
        <v>86</v>
      </c>
      <c r="AX2377" t="s">
        <v>86</v>
      </c>
      <c r="AY2377" t="s">
        <v>86</v>
      </c>
      <c r="AZ2377" t="s">
        <v>86</v>
      </c>
      <c r="BA2377" t="s">
        <v>86</v>
      </c>
      <c r="BB2377" t="s">
        <v>86</v>
      </c>
      <c r="BC2377" t="s">
        <v>86</v>
      </c>
      <c r="BD2377" t="s">
        <v>86</v>
      </c>
      <c r="BE2377" t="s">
        <v>86</v>
      </c>
    </row>
    <row r="2378" spans="1:57" x14ac:dyDescent="0.45">
      <c r="A2378" t="s">
        <v>5049</v>
      </c>
      <c r="B2378" t="s">
        <v>77</v>
      </c>
      <c r="C2378" t="s">
        <v>5002</v>
      </c>
      <c r="D2378" t="s">
        <v>79</v>
      </c>
      <c r="E2378" s="2" t="str">
        <f>HYPERLINK("capsilon://?command=openfolder&amp;siteaddress=FAM.docvelocity-na8.net&amp;folderid=FX367A98C8-7478-06AB-5BD2-9E52FB923EF5","FX220312262")</f>
        <v>FX220312262</v>
      </c>
      <c r="F2378" t="s">
        <v>80</v>
      </c>
      <c r="G2378" t="s">
        <v>80</v>
      </c>
      <c r="H2378" t="s">
        <v>81</v>
      </c>
      <c r="I2378" t="s">
        <v>5003</v>
      </c>
      <c r="J2378">
        <v>115</v>
      </c>
      <c r="K2378" t="s">
        <v>83</v>
      </c>
      <c r="L2378" t="s">
        <v>84</v>
      </c>
      <c r="M2378" t="s">
        <v>85</v>
      </c>
      <c r="N2378">
        <v>2</v>
      </c>
      <c r="O2378" s="1">
        <v>44649.845324074071</v>
      </c>
      <c r="P2378" s="1">
        <v>44649.898668981485</v>
      </c>
      <c r="Q2378">
        <v>2951</v>
      </c>
      <c r="R2378">
        <v>1658</v>
      </c>
      <c r="S2378" t="b">
        <v>0</v>
      </c>
      <c r="T2378" t="s">
        <v>86</v>
      </c>
      <c r="U2378" t="b">
        <v>1</v>
      </c>
      <c r="V2378" t="s">
        <v>3493</v>
      </c>
      <c r="W2378" s="1">
        <v>44649.883101851854</v>
      </c>
      <c r="X2378">
        <v>1002</v>
      </c>
      <c r="Y2378">
        <v>101</v>
      </c>
      <c r="Z2378">
        <v>0</v>
      </c>
      <c r="AA2378">
        <v>101</v>
      </c>
      <c r="AB2378">
        <v>0</v>
      </c>
      <c r="AC2378">
        <v>34</v>
      </c>
      <c r="AD2378">
        <v>14</v>
      </c>
      <c r="AE2378">
        <v>0</v>
      </c>
      <c r="AF2378">
        <v>0</v>
      </c>
      <c r="AG2378">
        <v>0</v>
      </c>
      <c r="AH2378" t="s">
        <v>551</v>
      </c>
      <c r="AI2378" s="1">
        <v>44649.898668981485</v>
      </c>
      <c r="AJ2378">
        <v>656</v>
      </c>
      <c r="AK2378">
        <v>2</v>
      </c>
      <c r="AL2378">
        <v>0</v>
      </c>
      <c r="AM2378">
        <v>2</v>
      </c>
      <c r="AN2378">
        <v>0</v>
      </c>
      <c r="AO2378">
        <v>2</v>
      </c>
      <c r="AP2378">
        <v>12</v>
      </c>
      <c r="AQ2378">
        <v>0</v>
      </c>
      <c r="AR2378">
        <v>0</v>
      </c>
      <c r="AS2378">
        <v>0</v>
      </c>
      <c r="AT2378" t="s">
        <v>86</v>
      </c>
      <c r="AU2378" t="s">
        <v>86</v>
      </c>
      <c r="AV2378" t="s">
        <v>86</v>
      </c>
      <c r="AW2378" t="s">
        <v>86</v>
      </c>
      <c r="AX2378" t="s">
        <v>86</v>
      </c>
      <c r="AY2378" t="s">
        <v>86</v>
      </c>
      <c r="AZ2378" t="s">
        <v>86</v>
      </c>
      <c r="BA2378" t="s">
        <v>86</v>
      </c>
      <c r="BB2378" t="s">
        <v>86</v>
      </c>
      <c r="BC2378" t="s">
        <v>86</v>
      </c>
      <c r="BD2378" t="s">
        <v>86</v>
      </c>
      <c r="BE2378" t="s">
        <v>86</v>
      </c>
    </row>
    <row r="2379" spans="1:57" x14ac:dyDescent="0.45">
      <c r="A2379" t="s">
        <v>5050</v>
      </c>
      <c r="B2379" t="s">
        <v>77</v>
      </c>
      <c r="C2379" t="s">
        <v>5051</v>
      </c>
      <c r="D2379" t="s">
        <v>79</v>
      </c>
      <c r="E2379" s="2" t="str">
        <f>HYPERLINK("capsilon://?command=openfolder&amp;siteaddress=FAM.docvelocity-na8.net&amp;folderid=FX52926729-CC29-6B9F-8332-087083168CFC","FX220313004")</f>
        <v>FX220313004</v>
      </c>
      <c r="F2379" t="s">
        <v>80</v>
      </c>
      <c r="G2379" t="s">
        <v>80</v>
      </c>
      <c r="H2379" t="s">
        <v>81</v>
      </c>
      <c r="I2379" t="s">
        <v>5052</v>
      </c>
      <c r="J2379">
        <v>28</v>
      </c>
      <c r="K2379" t="s">
        <v>83</v>
      </c>
      <c r="L2379" t="s">
        <v>84</v>
      </c>
      <c r="M2379" t="s">
        <v>85</v>
      </c>
      <c r="N2379">
        <v>2</v>
      </c>
      <c r="O2379" s="1">
        <v>44649.845636574071</v>
      </c>
      <c r="P2379" s="1">
        <v>44649.987222222226</v>
      </c>
      <c r="Q2379">
        <v>11106</v>
      </c>
      <c r="R2379">
        <v>1127</v>
      </c>
      <c r="S2379" t="b">
        <v>0</v>
      </c>
      <c r="T2379" t="s">
        <v>86</v>
      </c>
      <c r="U2379" t="b">
        <v>0</v>
      </c>
      <c r="V2379" t="s">
        <v>2392</v>
      </c>
      <c r="W2379" s="1">
        <v>44649.969398148147</v>
      </c>
      <c r="X2379">
        <v>680</v>
      </c>
      <c r="Y2379">
        <v>21</v>
      </c>
      <c r="Z2379">
        <v>0</v>
      </c>
      <c r="AA2379">
        <v>21</v>
      </c>
      <c r="AB2379">
        <v>0</v>
      </c>
      <c r="AC2379">
        <v>18</v>
      </c>
      <c r="AD2379">
        <v>7</v>
      </c>
      <c r="AE2379">
        <v>0</v>
      </c>
      <c r="AF2379">
        <v>0</v>
      </c>
      <c r="AG2379">
        <v>0</v>
      </c>
      <c r="AH2379" t="s">
        <v>448</v>
      </c>
      <c r="AI2379" s="1">
        <v>44649.987222222226</v>
      </c>
      <c r="AJ2379">
        <v>422</v>
      </c>
      <c r="AK2379">
        <v>3</v>
      </c>
      <c r="AL2379">
        <v>0</v>
      </c>
      <c r="AM2379">
        <v>3</v>
      </c>
      <c r="AN2379">
        <v>0</v>
      </c>
      <c r="AO2379">
        <v>2</v>
      </c>
      <c r="AP2379">
        <v>4</v>
      </c>
      <c r="AQ2379">
        <v>0</v>
      </c>
      <c r="AR2379">
        <v>0</v>
      </c>
      <c r="AS2379">
        <v>0</v>
      </c>
      <c r="AT2379" t="s">
        <v>86</v>
      </c>
      <c r="AU2379" t="s">
        <v>86</v>
      </c>
      <c r="AV2379" t="s">
        <v>86</v>
      </c>
      <c r="AW2379" t="s">
        <v>86</v>
      </c>
      <c r="AX2379" t="s">
        <v>86</v>
      </c>
      <c r="AY2379" t="s">
        <v>86</v>
      </c>
      <c r="AZ2379" t="s">
        <v>86</v>
      </c>
      <c r="BA2379" t="s">
        <v>86</v>
      </c>
      <c r="BB2379" t="s">
        <v>86</v>
      </c>
      <c r="BC2379" t="s">
        <v>86</v>
      </c>
      <c r="BD2379" t="s">
        <v>86</v>
      </c>
      <c r="BE2379" t="s">
        <v>86</v>
      </c>
    </row>
    <row r="2380" spans="1:57" x14ac:dyDescent="0.45">
      <c r="A2380" t="s">
        <v>5053</v>
      </c>
      <c r="B2380" t="s">
        <v>77</v>
      </c>
      <c r="C2380" t="s">
        <v>5054</v>
      </c>
      <c r="D2380" t="s">
        <v>79</v>
      </c>
      <c r="E2380" s="2" t="str">
        <f>HYPERLINK("capsilon://?command=openfolder&amp;siteaddress=FAM.docvelocity-na8.net&amp;folderid=FX8FDE7AFD-BF1F-52BE-BA74-FF344BEAE028","FX220311524")</f>
        <v>FX220311524</v>
      </c>
      <c r="F2380" t="s">
        <v>80</v>
      </c>
      <c r="G2380" t="s">
        <v>80</v>
      </c>
      <c r="H2380" t="s">
        <v>81</v>
      </c>
      <c r="I2380" t="s">
        <v>5055</v>
      </c>
      <c r="J2380">
        <v>120</v>
      </c>
      <c r="K2380" t="s">
        <v>83</v>
      </c>
      <c r="L2380" t="s">
        <v>84</v>
      </c>
      <c r="M2380" t="s">
        <v>85</v>
      </c>
      <c r="N2380">
        <v>1</v>
      </c>
      <c r="O2380" s="1">
        <v>44649.872361111113</v>
      </c>
      <c r="P2380" s="1">
        <v>44649.982557870368</v>
      </c>
      <c r="Q2380">
        <v>8657</v>
      </c>
      <c r="R2380">
        <v>864</v>
      </c>
      <c r="S2380" t="b">
        <v>0</v>
      </c>
      <c r="T2380" t="s">
        <v>86</v>
      </c>
      <c r="U2380" t="b">
        <v>0</v>
      </c>
      <c r="V2380" t="s">
        <v>2392</v>
      </c>
      <c r="W2380" s="1">
        <v>44649.982557870368</v>
      </c>
      <c r="X2380">
        <v>828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120</v>
      </c>
      <c r="AE2380">
        <v>108</v>
      </c>
      <c r="AF2380">
        <v>0</v>
      </c>
      <c r="AG2380">
        <v>4</v>
      </c>
      <c r="AH2380" t="s">
        <v>86</v>
      </c>
      <c r="AI2380" t="s">
        <v>86</v>
      </c>
      <c r="AJ2380" t="s">
        <v>86</v>
      </c>
      <c r="AK2380" t="s">
        <v>86</v>
      </c>
      <c r="AL2380" t="s">
        <v>86</v>
      </c>
      <c r="AM2380" t="s">
        <v>86</v>
      </c>
      <c r="AN2380" t="s">
        <v>86</v>
      </c>
      <c r="AO2380" t="s">
        <v>86</v>
      </c>
      <c r="AP2380" t="s">
        <v>86</v>
      </c>
      <c r="AQ2380" t="s">
        <v>86</v>
      </c>
      <c r="AR2380" t="s">
        <v>86</v>
      </c>
      <c r="AS2380" t="s">
        <v>86</v>
      </c>
      <c r="AT2380" t="s">
        <v>86</v>
      </c>
      <c r="AU2380" t="s">
        <v>86</v>
      </c>
      <c r="AV2380" t="s">
        <v>86</v>
      </c>
      <c r="AW2380" t="s">
        <v>86</v>
      </c>
      <c r="AX2380" t="s">
        <v>86</v>
      </c>
      <c r="AY2380" t="s">
        <v>86</v>
      </c>
      <c r="AZ2380" t="s">
        <v>86</v>
      </c>
      <c r="BA2380" t="s">
        <v>86</v>
      </c>
      <c r="BB2380" t="s">
        <v>86</v>
      </c>
      <c r="BC2380" t="s">
        <v>86</v>
      </c>
      <c r="BD2380" t="s">
        <v>86</v>
      </c>
      <c r="BE2380" t="s">
        <v>86</v>
      </c>
    </row>
    <row r="2381" spans="1:57" x14ac:dyDescent="0.45">
      <c r="A2381" t="s">
        <v>5056</v>
      </c>
      <c r="B2381" t="s">
        <v>77</v>
      </c>
      <c r="C2381" t="s">
        <v>5057</v>
      </c>
      <c r="D2381" t="s">
        <v>79</v>
      </c>
      <c r="E2381" s="2" t="str">
        <f>HYPERLINK("capsilon://?command=openfolder&amp;siteaddress=FAM.docvelocity-na8.net&amp;folderid=FX69B5699C-C2CF-57BF-603F-90A998896D5F","FX220311346")</f>
        <v>FX220311346</v>
      </c>
      <c r="F2381" t="s">
        <v>80</v>
      </c>
      <c r="G2381" t="s">
        <v>80</v>
      </c>
      <c r="H2381" t="s">
        <v>81</v>
      </c>
      <c r="I2381" t="s">
        <v>5058</v>
      </c>
      <c r="J2381">
        <v>304</v>
      </c>
      <c r="K2381" t="s">
        <v>83</v>
      </c>
      <c r="L2381" t="s">
        <v>84</v>
      </c>
      <c r="M2381" t="s">
        <v>85</v>
      </c>
      <c r="N2381">
        <v>1</v>
      </c>
      <c r="O2381" s="1">
        <v>44649.873564814814</v>
      </c>
      <c r="P2381" s="1">
        <v>44650.000428240739</v>
      </c>
      <c r="Q2381">
        <v>9153</v>
      </c>
      <c r="R2381">
        <v>1808</v>
      </c>
      <c r="S2381" t="b">
        <v>0</v>
      </c>
      <c r="T2381" t="s">
        <v>86</v>
      </c>
      <c r="U2381" t="b">
        <v>0</v>
      </c>
      <c r="V2381" t="s">
        <v>2418</v>
      </c>
      <c r="W2381" s="1">
        <v>44650.000428240739</v>
      </c>
      <c r="X2381">
        <v>1808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304</v>
      </c>
      <c r="AE2381">
        <v>280</v>
      </c>
      <c r="AF2381">
        <v>0</v>
      </c>
      <c r="AG2381">
        <v>15</v>
      </c>
      <c r="AH2381" t="s">
        <v>86</v>
      </c>
      <c r="AI2381" t="s">
        <v>86</v>
      </c>
      <c r="AJ2381" t="s">
        <v>86</v>
      </c>
      <c r="AK2381" t="s">
        <v>86</v>
      </c>
      <c r="AL2381" t="s">
        <v>86</v>
      </c>
      <c r="AM2381" t="s">
        <v>86</v>
      </c>
      <c r="AN2381" t="s">
        <v>86</v>
      </c>
      <c r="AO2381" t="s">
        <v>86</v>
      </c>
      <c r="AP2381" t="s">
        <v>86</v>
      </c>
      <c r="AQ2381" t="s">
        <v>86</v>
      </c>
      <c r="AR2381" t="s">
        <v>86</v>
      </c>
      <c r="AS2381" t="s">
        <v>86</v>
      </c>
      <c r="AT2381" t="s">
        <v>86</v>
      </c>
      <c r="AU2381" t="s">
        <v>86</v>
      </c>
      <c r="AV2381" t="s">
        <v>86</v>
      </c>
      <c r="AW2381" t="s">
        <v>86</v>
      </c>
      <c r="AX2381" t="s">
        <v>86</v>
      </c>
      <c r="AY2381" t="s">
        <v>86</v>
      </c>
      <c r="AZ2381" t="s">
        <v>86</v>
      </c>
      <c r="BA2381" t="s">
        <v>86</v>
      </c>
      <c r="BB2381" t="s">
        <v>86</v>
      </c>
      <c r="BC2381" t="s">
        <v>86</v>
      </c>
      <c r="BD2381" t="s">
        <v>86</v>
      </c>
      <c r="BE2381" t="s">
        <v>86</v>
      </c>
    </row>
    <row r="2382" spans="1:57" x14ac:dyDescent="0.45">
      <c r="A2382" t="s">
        <v>5059</v>
      </c>
      <c r="B2382" t="s">
        <v>77</v>
      </c>
      <c r="C2382" t="s">
        <v>5057</v>
      </c>
      <c r="D2382" t="s">
        <v>79</v>
      </c>
      <c r="E2382" s="2" t="str">
        <f>HYPERLINK("capsilon://?command=openfolder&amp;siteaddress=FAM.docvelocity-na8.net&amp;folderid=FX69B5699C-C2CF-57BF-603F-90A998896D5F","FX220311346")</f>
        <v>FX220311346</v>
      </c>
      <c r="F2382" t="s">
        <v>80</v>
      </c>
      <c r="G2382" t="s">
        <v>80</v>
      </c>
      <c r="H2382" t="s">
        <v>81</v>
      </c>
      <c r="I2382" t="s">
        <v>5060</v>
      </c>
      <c r="J2382">
        <v>304</v>
      </c>
      <c r="K2382" t="s">
        <v>83</v>
      </c>
      <c r="L2382" t="s">
        <v>84</v>
      </c>
      <c r="M2382" t="s">
        <v>85</v>
      </c>
      <c r="N2382">
        <v>1</v>
      </c>
      <c r="O2382" s="1">
        <v>44649.877743055556</v>
      </c>
      <c r="P2382" s="1">
        <v>44650.010081018518</v>
      </c>
      <c r="Q2382">
        <v>9056</v>
      </c>
      <c r="R2382">
        <v>2378</v>
      </c>
      <c r="S2382" t="b">
        <v>0</v>
      </c>
      <c r="T2382" t="s">
        <v>86</v>
      </c>
      <c r="U2382" t="b">
        <v>0</v>
      </c>
      <c r="V2382" t="s">
        <v>2392</v>
      </c>
      <c r="W2382" s="1">
        <v>44650.010081018518</v>
      </c>
      <c r="X2382">
        <v>2378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304</v>
      </c>
      <c r="AE2382">
        <v>280</v>
      </c>
      <c r="AF2382">
        <v>0</v>
      </c>
      <c r="AG2382">
        <v>15</v>
      </c>
      <c r="AH2382" t="s">
        <v>86</v>
      </c>
      <c r="AI2382" t="s">
        <v>86</v>
      </c>
      <c r="AJ2382" t="s">
        <v>86</v>
      </c>
      <c r="AK2382" t="s">
        <v>86</v>
      </c>
      <c r="AL2382" t="s">
        <v>86</v>
      </c>
      <c r="AM2382" t="s">
        <v>86</v>
      </c>
      <c r="AN2382" t="s">
        <v>86</v>
      </c>
      <c r="AO2382" t="s">
        <v>86</v>
      </c>
      <c r="AP2382" t="s">
        <v>86</v>
      </c>
      <c r="AQ2382" t="s">
        <v>86</v>
      </c>
      <c r="AR2382" t="s">
        <v>86</v>
      </c>
      <c r="AS2382" t="s">
        <v>86</v>
      </c>
      <c r="AT2382" t="s">
        <v>86</v>
      </c>
      <c r="AU2382" t="s">
        <v>86</v>
      </c>
      <c r="AV2382" t="s">
        <v>86</v>
      </c>
      <c r="AW2382" t="s">
        <v>86</v>
      </c>
      <c r="AX2382" t="s">
        <v>86</v>
      </c>
      <c r="AY2382" t="s">
        <v>86</v>
      </c>
      <c r="AZ2382" t="s">
        <v>86</v>
      </c>
      <c r="BA2382" t="s">
        <v>86</v>
      </c>
      <c r="BB2382" t="s">
        <v>86</v>
      </c>
      <c r="BC2382" t="s">
        <v>86</v>
      </c>
      <c r="BD2382" t="s">
        <v>86</v>
      </c>
      <c r="BE2382" t="s">
        <v>86</v>
      </c>
    </row>
    <row r="2383" spans="1:57" x14ac:dyDescent="0.45">
      <c r="A2383" t="s">
        <v>5061</v>
      </c>
      <c r="B2383" t="s">
        <v>77</v>
      </c>
      <c r="C2383" t="s">
        <v>5062</v>
      </c>
      <c r="D2383" t="s">
        <v>79</v>
      </c>
      <c r="E2383" s="2" t="str">
        <f t="shared" ref="E2383:E2390" si="59">HYPERLINK("capsilon://?command=openfolder&amp;siteaddress=FAM.docvelocity-na8.net&amp;folderid=FXF29081DB-9755-126F-BB36-98BF45E966CF","FX220311654")</f>
        <v>FX220311654</v>
      </c>
      <c r="F2383" t="s">
        <v>80</v>
      </c>
      <c r="G2383" t="s">
        <v>80</v>
      </c>
      <c r="H2383" t="s">
        <v>81</v>
      </c>
      <c r="I2383" t="s">
        <v>5063</v>
      </c>
      <c r="J2383">
        <v>28</v>
      </c>
      <c r="K2383" t="s">
        <v>83</v>
      </c>
      <c r="L2383" t="s">
        <v>84</v>
      </c>
      <c r="M2383" t="s">
        <v>85</v>
      </c>
      <c r="N2383">
        <v>2</v>
      </c>
      <c r="O2383" s="1">
        <v>44649.890428240738</v>
      </c>
      <c r="P2383" s="1">
        <v>44650.009872685187</v>
      </c>
      <c r="Q2383">
        <v>9563</v>
      </c>
      <c r="R2383">
        <v>757</v>
      </c>
      <c r="S2383" t="b">
        <v>0</v>
      </c>
      <c r="T2383" t="s">
        <v>86</v>
      </c>
      <c r="U2383" t="b">
        <v>0</v>
      </c>
      <c r="V2383" t="s">
        <v>2418</v>
      </c>
      <c r="W2383" s="1">
        <v>44650.005057870374</v>
      </c>
      <c r="X2383">
        <v>399</v>
      </c>
      <c r="Y2383">
        <v>21</v>
      </c>
      <c r="Z2383">
        <v>0</v>
      </c>
      <c r="AA2383">
        <v>21</v>
      </c>
      <c r="AB2383">
        <v>0</v>
      </c>
      <c r="AC2383">
        <v>0</v>
      </c>
      <c r="AD2383">
        <v>7</v>
      </c>
      <c r="AE2383">
        <v>0</v>
      </c>
      <c r="AF2383">
        <v>0</v>
      </c>
      <c r="AG2383">
        <v>0</v>
      </c>
      <c r="AH2383" t="s">
        <v>551</v>
      </c>
      <c r="AI2383" s="1">
        <v>44650.009872685187</v>
      </c>
      <c r="AJ2383">
        <v>126</v>
      </c>
      <c r="AK2383">
        <v>0</v>
      </c>
      <c r="AL2383">
        <v>0</v>
      </c>
      <c r="AM2383">
        <v>0</v>
      </c>
      <c r="AN2383">
        <v>0</v>
      </c>
      <c r="AO2383">
        <v>0</v>
      </c>
      <c r="AP2383">
        <v>7</v>
      </c>
      <c r="AQ2383">
        <v>0</v>
      </c>
      <c r="AR2383">
        <v>0</v>
      </c>
      <c r="AS2383">
        <v>0</v>
      </c>
      <c r="AT2383" t="s">
        <v>86</v>
      </c>
      <c r="AU2383" t="s">
        <v>86</v>
      </c>
      <c r="AV2383" t="s">
        <v>86</v>
      </c>
      <c r="AW2383" t="s">
        <v>86</v>
      </c>
      <c r="AX2383" t="s">
        <v>86</v>
      </c>
      <c r="AY2383" t="s">
        <v>86</v>
      </c>
      <c r="AZ2383" t="s">
        <v>86</v>
      </c>
      <c r="BA2383" t="s">
        <v>86</v>
      </c>
      <c r="BB2383" t="s">
        <v>86</v>
      </c>
      <c r="BC2383" t="s">
        <v>86</v>
      </c>
      <c r="BD2383" t="s">
        <v>86</v>
      </c>
      <c r="BE2383" t="s">
        <v>86</v>
      </c>
    </row>
    <row r="2384" spans="1:57" x14ac:dyDescent="0.45">
      <c r="A2384" t="s">
        <v>5064</v>
      </c>
      <c r="B2384" t="s">
        <v>77</v>
      </c>
      <c r="C2384" t="s">
        <v>5062</v>
      </c>
      <c r="D2384" t="s">
        <v>79</v>
      </c>
      <c r="E2384" s="2" t="str">
        <f t="shared" si="59"/>
        <v>FX220311654</v>
      </c>
      <c r="F2384" t="s">
        <v>80</v>
      </c>
      <c r="G2384" t="s">
        <v>80</v>
      </c>
      <c r="H2384" t="s">
        <v>81</v>
      </c>
      <c r="I2384" t="s">
        <v>5065</v>
      </c>
      <c r="J2384">
        <v>28</v>
      </c>
      <c r="K2384" t="s">
        <v>83</v>
      </c>
      <c r="L2384" t="s">
        <v>84</v>
      </c>
      <c r="M2384" t="s">
        <v>85</v>
      </c>
      <c r="N2384">
        <v>2</v>
      </c>
      <c r="O2384" s="1">
        <v>44649.891712962963</v>
      </c>
      <c r="P2384" s="1">
        <v>44650.013472222221</v>
      </c>
      <c r="Q2384">
        <v>9954</v>
      </c>
      <c r="R2384">
        <v>566</v>
      </c>
      <c r="S2384" t="b">
        <v>0</v>
      </c>
      <c r="T2384" t="s">
        <v>86</v>
      </c>
      <c r="U2384" t="b">
        <v>0</v>
      </c>
      <c r="V2384" t="s">
        <v>1963</v>
      </c>
      <c r="W2384" s="1">
        <v>44649.998645833337</v>
      </c>
      <c r="X2384">
        <v>255</v>
      </c>
      <c r="Y2384">
        <v>21</v>
      </c>
      <c r="Z2384">
        <v>0</v>
      </c>
      <c r="AA2384">
        <v>21</v>
      </c>
      <c r="AB2384">
        <v>0</v>
      </c>
      <c r="AC2384">
        <v>0</v>
      </c>
      <c r="AD2384">
        <v>7</v>
      </c>
      <c r="AE2384">
        <v>0</v>
      </c>
      <c r="AF2384">
        <v>0</v>
      </c>
      <c r="AG2384">
        <v>0</v>
      </c>
      <c r="AH2384" t="s">
        <v>118</v>
      </c>
      <c r="AI2384" s="1">
        <v>44650.013472222221</v>
      </c>
      <c r="AJ2384">
        <v>311</v>
      </c>
      <c r="AK2384">
        <v>0</v>
      </c>
      <c r="AL2384">
        <v>0</v>
      </c>
      <c r="AM2384">
        <v>0</v>
      </c>
      <c r="AN2384">
        <v>0</v>
      </c>
      <c r="AO2384">
        <v>0</v>
      </c>
      <c r="AP2384">
        <v>7</v>
      </c>
      <c r="AQ2384">
        <v>0</v>
      </c>
      <c r="AR2384">
        <v>0</v>
      </c>
      <c r="AS2384">
        <v>0</v>
      </c>
      <c r="AT2384" t="s">
        <v>86</v>
      </c>
      <c r="AU2384" t="s">
        <v>86</v>
      </c>
      <c r="AV2384" t="s">
        <v>86</v>
      </c>
      <c r="AW2384" t="s">
        <v>86</v>
      </c>
      <c r="AX2384" t="s">
        <v>86</v>
      </c>
      <c r="AY2384" t="s">
        <v>86</v>
      </c>
      <c r="AZ2384" t="s">
        <v>86</v>
      </c>
      <c r="BA2384" t="s">
        <v>86</v>
      </c>
      <c r="BB2384" t="s">
        <v>86</v>
      </c>
      <c r="BC2384" t="s">
        <v>86</v>
      </c>
      <c r="BD2384" t="s">
        <v>86</v>
      </c>
      <c r="BE2384" t="s">
        <v>86</v>
      </c>
    </row>
    <row r="2385" spans="1:57" x14ac:dyDescent="0.45">
      <c r="A2385" t="s">
        <v>5066</v>
      </c>
      <c r="B2385" t="s">
        <v>77</v>
      </c>
      <c r="C2385" t="s">
        <v>5062</v>
      </c>
      <c r="D2385" t="s">
        <v>79</v>
      </c>
      <c r="E2385" s="2" t="str">
        <f t="shared" si="59"/>
        <v>FX220311654</v>
      </c>
      <c r="F2385" t="s">
        <v>80</v>
      </c>
      <c r="G2385" t="s">
        <v>80</v>
      </c>
      <c r="H2385" t="s">
        <v>81</v>
      </c>
      <c r="I2385" t="s">
        <v>5067</v>
      </c>
      <c r="J2385">
        <v>69</v>
      </c>
      <c r="K2385" t="s">
        <v>83</v>
      </c>
      <c r="L2385" t="s">
        <v>84</v>
      </c>
      <c r="M2385" t="s">
        <v>85</v>
      </c>
      <c r="N2385">
        <v>2</v>
      </c>
      <c r="O2385" s="1">
        <v>44649.891805555555</v>
      </c>
      <c r="P2385" s="1">
        <v>44650.021956018521</v>
      </c>
      <c r="Q2385">
        <v>10236</v>
      </c>
      <c r="R2385">
        <v>1009</v>
      </c>
      <c r="S2385" t="b">
        <v>0</v>
      </c>
      <c r="T2385" t="s">
        <v>86</v>
      </c>
      <c r="U2385" t="b">
        <v>0</v>
      </c>
      <c r="V2385" t="s">
        <v>2392</v>
      </c>
      <c r="W2385" s="1">
        <v>44650.015208333331</v>
      </c>
      <c r="X2385">
        <v>442</v>
      </c>
      <c r="Y2385">
        <v>64</v>
      </c>
      <c r="Z2385">
        <v>0</v>
      </c>
      <c r="AA2385">
        <v>64</v>
      </c>
      <c r="AB2385">
        <v>0</v>
      </c>
      <c r="AC2385">
        <v>1</v>
      </c>
      <c r="AD2385">
        <v>5</v>
      </c>
      <c r="AE2385">
        <v>0</v>
      </c>
      <c r="AF2385">
        <v>0</v>
      </c>
      <c r="AG2385">
        <v>0</v>
      </c>
      <c r="AH2385" t="s">
        <v>551</v>
      </c>
      <c r="AI2385" s="1">
        <v>44650.021956018521</v>
      </c>
      <c r="AJ2385">
        <v>505</v>
      </c>
      <c r="AK2385">
        <v>4</v>
      </c>
      <c r="AL2385">
        <v>0</v>
      </c>
      <c r="AM2385">
        <v>4</v>
      </c>
      <c r="AN2385">
        <v>0</v>
      </c>
      <c r="AO2385">
        <v>4</v>
      </c>
      <c r="AP2385">
        <v>1</v>
      </c>
      <c r="AQ2385">
        <v>0</v>
      </c>
      <c r="AR2385">
        <v>0</v>
      </c>
      <c r="AS2385">
        <v>0</v>
      </c>
      <c r="AT2385" t="s">
        <v>86</v>
      </c>
      <c r="AU2385" t="s">
        <v>86</v>
      </c>
      <c r="AV2385" t="s">
        <v>86</v>
      </c>
      <c r="AW2385" t="s">
        <v>86</v>
      </c>
      <c r="AX2385" t="s">
        <v>86</v>
      </c>
      <c r="AY2385" t="s">
        <v>86</v>
      </c>
      <c r="AZ2385" t="s">
        <v>86</v>
      </c>
      <c r="BA2385" t="s">
        <v>86</v>
      </c>
      <c r="BB2385" t="s">
        <v>86</v>
      </c>
      <c r="BC2385" t="s">
        <v>86</v>
      </c>
      <c r="BD2385" t="s">
        <v>86</v>
      </c>
      <c r="BE2385" t="s">
        <v>86</v>
      </c>
    </row>
    <row r="2386" spans="1:57" x14ac:dyDescent="0.45">
      <c r="A2386" t="s">
        <v>5068</v>
      </c>
      <c r="B2386" t="s">
        <v>77</v>
      </c>
      <c r="C2386" t="s">
        <v>5062</v>
      </c>
      <c r="D2386" t="s">
        <v>79</v>
      </c>
      <c r="E2386" s="2" t="str">
        <f t="shared" si="59"/>
        <v>FX220311654</v>
      </c>
      <c r="F2386" t="s">
        <v>80</v>
      </c>
      <c r="G2386" t="s">
        <v>80</v>
      </c>
      <c r="H2386" t="s">
        <v>81</v>
      </c>
      <c r="I2386" t="s">
        <v>5069</v>
      </c>
      <c r="J2386">
        <v>86</v>
      </c>
      <c r="K2386" t="s">
        <v>83</v>
      </c>
      <c r="L2386" t="s">
        <v>84</v>
      </c>
      <c r="M2386" t="s">
        <v>85</v>
      </c>
      <c r="N2386">
        <v>1</v>
      </c>
      <c r="O2386" s="1">
        <v>44649.891840277778</v>
      </c>
      <c r="P2386" s="1">
        <v>44650.036608796298</v>
      </c>
      <c r="Q2386">
        <v>12263</v>
      </c>
      <c r="R2386">
        <v>245</v>
      </c>
      <c r="S2386" t="b">
        <v>0</v>
      </c>
      <c r="T2386" t="s">
        <v>86</v>
      </c>
      <c r="U2386" t="b">
        <v>0</v>
      </c>
      <c r="V2386" t="s">
        <v>2740</v>
      </c>
      <c r="W2386" s="1">
        <v>44650.036608796298</v>
      </c>
      <c r="X2386">
        <v>228</v>
      </c>
      <c r="Y2386">
        <v>38</v>
      </c>
      <c r="Z2386">
        <v>0</v>
      </c>
      <c r="AA2386">
        <v>38</v>
      </c>
      <c r="AB2386">
        <v>0</v>
      </c>
      <c r="AC2386">
        <v>0</v>
      </c>
      <c r="AD2386">
        <v>48</v>
      </c>
      <c r="AE2386">
        <v>72</v>
      </c>
      <c r="AF2386">
        <v>0</v>
      </c>
      <c r="AG2386">
        <v>2</v>
      </c>
      <c r="AH2386" t="s">
        <v>86</v>
      </c>
      <c r="AI2386" t="s">
        <v>86</v>
      </c>
      <c r="AJ2386" t="s">
        <v>86</v>
      </c>
      <c r="AK2386" t="s">
        <v>86</v>
      </c>
      <c r="AL2386" t="s">
        <v>86</v>
      </c>
      <c r="AM2386" t="s">
        <v>86</v>
      </c>
      <c r="AN2386" t="s">
        <v>86</v>
      </c>
      <c r="AO2386" t="s">
        <v>86</v>
      </c>
      <c r="AP2386" t="s">
        <v>86</v>
      </c>
      <c r="AQ2386" t="s">
        <v>86</v>
      </c>
      <c r="AR2386" t="s">
        <v>86</v>
      </c>
      <c r="AS2386" t="s">
        <v>86</v>
      </c>
      <c r="AT2386" t="s">
        <v>86</v>
      </c>
      <c r="AU2386" t="s">
        <v>86</v>
      </c>
      <c r="AV2386" t="s">
        <v>86</v>
      </c>
      <c r="AW2386" t="s">
        <v>86</v>
      </c>
      <c r="AX2386" t="s">
        <v>86</v>
      </c>
      <c r="AY2386" t="s">
        <v>86</v>
      </c>
      <c r="AZ2386" t="s">
        <v>86</v>
      </c>
      <c r="BA2386" t="s">
        <v>86</v>
      </c>
      <c r="BB2386" t="s">
        <v>86</v>
      </c>
      <c r="BC2386" t="s">
        <v>86</v>
      </c>
      <c r="BD2386" t="s">
        <v>86</v>
      </c>
      <c r="BE2386" t="s">
        <v>86</v>
      </c>
    </row>
    <row r="2387" spans="1:57" x14ac:dyDescent="0.45">
      <c r="A2387" t="s">
        <v>5070</v>
      </c>
      <c r="B2387" t="s">
        <v>77</v>
      </c>
      <c r="C2387" t="s">
        <v>5062</v>
      </c>
      <c r="D2387" t="s">
        <v>79</v>
      </c>
      <c r="E2387" s="2" t="str">
        <f t="shared" si="59"/>
        <v>FX220311654</v>
      </c>
      <c r="F2387" t="s">
        <v>80</v>
      </c>
      <c r="G2387" t="s">
        <v>80</v>
      </c>
      <c r="H2387" t="s">
        <v>81</v>
      </c>
      <c r="I2387" t="s">
        <v>5071</v>
      </c>
      <c r="J2387">
        <v>32</v>
      </c>
      <c r="K2387" t="s">
        <v>83</v>
      </c>
      <c r="L2387" t="s">
        <v>84</v>
      </c>
      <c r="M2387" t="s">
        <v>85</v>
      </c>
      <c r="N2387">
        <v>2</v>
      </c>
      <c r="O2387" s="1">
        <v>44649.89203703704</v>
      </c>
      <c r="P2387" s="1">
        <v>44650.079317129632</v>
      </c>
      <c r="Q2387">
        <v>14854</v>
      </c>
      <c r="R2387">
        <v>1327</v>
      </c>
      <c r="S2387" t="b">
        <v>0</v>
      </c>
      <c r="T2387" t="s">
        <v>86</v>
      </c>
      <c r="U2387" t="b">
        <v>0</v>
      </c>
      <c r="V2387" t="s">
        <v>2740</v>
      </c>
      <c r="W2387" s="1">
        <v>44650.046134259261</v>
      </c>
      <c r="X2387">
        <v>822</v>
      </c>
      <c r="Y2387">
        <v>41</v>
      </c>
      <c r="Z2387">
        <v>0</v>
      </c>
      <c r="AA2387">
        <v>41</v>
      </c>
      <c r="AB2387">
        <v>0</v>
      </c>
      <c r="AC2387">
        <v>33</v>
      </c>
      <c r="AD2387">
        <v>-9</v>
      </c>
      <c r="AE2387">
        <v>0</v>
      </c>
      <c r="AF2387">
        <v>0</v>
      </c>
      <c r="AG2387">
        <v>0</v>
      </c>
      <c r="AH2387" t="s">
        <v>152</v>
      </c>
      <c r="AI2387" s="1">
        <v>44650.079317129632</v>
      </c>
      <c r="AJ2387">
        <v>478</v>
      </c>
      <c r="AK2387">
        <v>1</v>
      </c>
      <c r="AL2387">
        <v>0</v>
      </c>
      <c r="AM2387">
        <v>1</v>
      </c>
      <c r="AN2387">
        <v>0</v>
      </c>
      <c r="AO2387">
        <v>1</v>
      </c>
      <c r="AP2387">
        <v>-10</v>
      </c>
      <c r="AQ2387">
        <v>0</v>
      </c>
      <c r="AR2387">
        <v>0</v>
      </c>
      <c r="AS2387">
        <v>0</v>
      </c>
      <c r="AT2387" t="s">
        <v>86</v>
      </c>
      <c r="AU2387" t="s">
        <v>86</v>
      </c>
      <c r="AV2387" t="s">
        <v>86</v>
      </c>
      <c r="AW2387" t="s">
        <v>86</v>
      </c>
      <c r="AX2387" t="s">
        <v>86</v>
      </c>
      <c r="AY2387" t="s">
        <v>86</v>
      </c>
      <c r="AZ2387" t="s">
        <v>86</v>
      </c>
      <c r="BA2387" t="s">
        <v>86</v>
      </c>
      <c r="BB2387" t="s">
        <v>86</v>
      </c>
      <c r="BC2387" t="s">
        <v>86</v>
      </c>
      <c r="BD2387" t="s">
        <v>86</v>
      </c>
      <c r="BE2387" t="s">
        <v>86</v>
      </c>
    </row>
    <row r="2388" spans="1:57" x14ac:dyDescent="0.45">
      <c r="A2388" t="s">
        <v>5072</v>
      </c>
      <c r="B2388" t="s">
        <v>77</v>
      </c>
      <c r="C2388" t="s">
        <v>5062</v>
      </c>
      <c r="D2388" t="s">
        <v>79</v>
      </c>
      <c r="E2388" s="2" t="str">
        <f t="shared" si="59"/>
        <v>FX220311654</v>
      </c>
      <c r="F2388" t="s">
        <v>80</v>
      </c>
      <c r="G2388" t="s">
        <v>80</v>
      </c>
      <c r="H2388" t="s">
        <v>81</v>
      </c>
      <c r="I2388" t="s">
        <v>5073</v>
      </c>
      <c r="J2388">
        <v>86</v>
      </c>
      <c r="K2388" t="s">
        <v>83</v>
      </c>
      <c r="L2388" t="s">
        <v>84</v>
      </c>
      <c r="M2388" t="s">
        <v>85</v>
      </c>
      <c r="N2388">
        <v>1</v>
      </c>
      <c r="O2388" s="1">
        <v>44649.892245370371</v>
      </c>
      <c r="P2388" s="1">
        <v>44650.041192129633</v>
      </c>
      <c r="Q2388">
        <v>12541</v>
      </c>
      <c r="R2388">
        <v>328</v>
      </c>
      <c r="S2388" t="b">
        <v>0</v>
      </c>
      <c r="T2388" t="s">
        <v>86</v>
      </c>
      <c r="U2388" t="b">
        <v>0</v>
      </c>
      <c r="V2388" t="s">
        <v>2418</v>
      </c>
      <c r="W2388" s="1">
        <v>44650.041192129633</v>
      </c>
      <c r="X2388">
        <v>328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86</v>
      </c>
      <c r="AE2388">
        <v>81</v>
      </c>
      <c r="AF2388">
        <v>0</v>
      </c>
      <c r="AG2388">
        <v>2</v>
      </c>
      <c r="AH2388" t="s">
        <v>86</v>
      </c>
      <c r="AI2388" t="s">
        <v>86</v>
      </c>
      <c r="AJ2388" t="s">
        <v>86</v>
      </c>
      <c r="AK2388" t="s">
        <v>86</v>
      </c>
      <c r="AL2388" t="s">
        <v>86</v>
      </c>
      <c r="AM2388" t="s">
        <v>86</v>
      </c>
      <c r="AN2388" t="s">
        <v>86</v>
      </c>
      <c r="AO2388" t="s">
        <v>86</v>
      </c>
      <c r="AP2388" t="s">
        <v>86</v>
      </c>
      <c r="AQ2388" t="s">
        <v>86</v>
      </c>
      <c r="AR2388" t="s">
        <v>86</v>
      </c>
      <c r="AS2388" t="s">
        <v>86</v>
      </c>
      <c r="AT2388" t="s">
        <v>86</v>
      </c>
      <c r="AU2388" t="s">
        <v>86</v>
      </c>
      <c r="AV2388" t="s">
        <v>86</v>
      </c>
      <c r="AW2388" t="s">
        <v>86</v>
      </c>
      <c r="AX2388" t="s">
        <v>86</v>
      </c>
      <c r="AY2388" t="s">
        <v>86</v>
      </c>
      <c r="AZ2388" t="s">
        <v>86</v>
      </c>
      <c r="BA2388" t="s">
        <v>86</v>
      </c>
      <c r="BB2388" t="s">
        <v>86</v>
      </c>
      <c r="BC2388" t="s">
        <v>86</v>
      </c>
      <c r="BD2388" t="s">
        <v>86</v>
      </c>
      <c r="BE2388" t="s">
        <v>86</v>
      </c>
    </row>
    <row r="2389" spans="1:57" x14ac:dyDescent="0.45">
      <c r="A2389" t="s">
        <v>5074</v>
      </c>
      <c r="B2389" t="s">
        <v>77</v>
      </c>
      <c r="C2389" t="s">
        <v>5062</v>
      </c>
      <c r="D2389" t="s">
        <v>79</v>
      </c>
      <c r="E2389" s="2" t="str">
        <f t="shared" si="59"/>
        <v>FX220311654</v>
      </c>
      <c r="F2389" t="s">
        <v>80</v>
      </c>
      <c r="G2389" t="s">
        <v>80</v>
      </c>
      <c r="H2389" t="s">
        <v>81</v>
      </c>
      <c r="I2389" t="s">
        <v>5075</v>
      </c>
      <c r="J2389">
        <v>32</v>
      </c>
      <c r="K2389" t="s">
        <v>83</v>
      </c>
      <c r="L2389" t="s">
        <v>84</v>
      </c>
      <c r="M2389" t="s">
        <v>85</v>
      </c>
      <c r="N2389">
        <v>2</v>
      </c>
      <c r="O2389" s="1">
        <v>44649.89234953704</v>
      </c>
      <c r="P2389" s="1">
        <v>44650.082453703704</v>
      </c>
      <c r="Q2389">
        <v>14477</v>
      </c>
      <c r="R2389">
        <v>1948</v>
      </c>
      <c r="S2389" t="b">
        <v>0</v>
      </c>
      <c r="T2389" t="s">
        <v>86</v>
      </c>
      <c r="U2389" t="b">
        <v>0</v>
      </c>
      <c r="V2389" t="s">
        <v>2392</v>
      </c>
      <c r="W2389" s="1">
        <v>44650.05804398148</v>
      </c>
      <c r="X2389">
        <v>1208</v>
      </c>
      <c r="Y2389">
        <v>66</v>
      </c>
      <c r="Z2389">
        <v>0</v>
      </c>
      <c r="AA2389">
        <v>66</v>
      </c>
      <c r="AB2389">
        <v>0</v>
      </c>
      <c r="AC2389">
        <v>45</v>
      </c>
      <c r="AD2389">
        <v>-34</v>
      </c>
      <c r="AE2389">
        <v>0</v>
      </c>
      <c r="AF2389">
        <v>0</v>
      </c>
      <c r="AG2389">
        <v>0</v>
      </c>
      <c r="AH2389" t="s">
        <v>118</v>
      </c>
      <c r="AI2389" s="1">
        <v>44650.082453703704</v>
      </c>
      <c r="AJ2389">
        <v>693</v>
      </c>
      <c r="AK2389">
        <v>1</v>
      </c>
      <c r="AL2389">
        <v>0</v>
      </c>
      <c r="AM2389">
        <v>1</v>
      </c>
      <c r="AN2389">
        <v>0</v>
      </c>
      <c r="AO2389">
        <v>1</v>
      </c>
      <c r="AP2389">
        <v>-35</v>
      </c>
      <c r="AQ2389">
        <v>0</v>
      </c>
      <c r="AR2389">
        <v>0</v>
      </c>
      <c r="AS2389">
        <v>0</v>
      </c>
      <c r="AT2389" t="s">
        <v>86</v>
      </c>
      <c r="AU2389" t="s">
        <v>86</v>
      </c>
      <c r="AV2389" t="s">
        <v>86</v>
      </c>
      <c r="AW2389" t="s">
        <v>86</v>
      </c>
      <c r="AX2389" t="s">
        <v>86</v>
      </c>
      <c r="AY2389" t="s">
        <v>86</v>
      </c>
      <c r="AZ2389" t="s">
        <v>86</v>
      </c>
      <c r="BA2389" t="s">
        <v>86</v>
      </c>
      <c r="BB2389" t="s">
        <v>86</v>
      </c>
      <c r="BC2389" t="s">
        <v>86</v>
      </c>
      <c r="BD2389" t="s">
        <v>86</v>
      </c>
      <c r="BE2389" t="s">
        <v>86</v>
      </c>
    </row>
    <row r="2390" spans="1:57" x14ac:dyDescent="0.45">
      <c r="A2390" t="s">
        <v>5076</v>
      </c>
      <c r="B2390" t="s">
        <v>77</v>
      </c>
      <c r="C2390" t="s">
        <v>5062</v>
      </c>
      <c r="D2390" t="s">
        <v>79</v>
      </c>
      <c r="E2390" s="2" t="str">
        <f t="shared" si="59"/>
        <v>FX220311654</v>
      </c>
      <c r="F2390" t="s">
        <v>80</v>
      </c>
      <c r="G2390" t="s">
        <v>80</v>
      </c>
      <c r="H2390" t="s">
        <v>81</v>
      </c>
      <c r="I2390" t="s">
        <v>5077</v>
      </c>
      <c r="J2390">
        <v>32</v>
      </c>
      <c r="K2390" t="s">
        <v>83</v>
      </c>
      <c r="L2390" t="s">
        <v>84</v>
      </c>
      <c r="M2390" t="s">
        <v>85</v>
      </c>
      <c r="N2390">
        <v>2</v>
      </c>
      <c r="O2390" s="1">
        <v>44649.892696759256</v>
      </c>
      <c r="P2390" s="1">
        <v>44650.084803240738</v>
      </c>
      <c r="Q2390">
        <v>14955</v>
      </c>
      <c r="R2390">
        <v>1643</v>
      </c>
      <c r="S2390" t="b">
        <v>0</v>
      </c>
      <c r="T2390" t="s">
        <v>86</v>
      </c>
      <c r="U2390" t="b">
        <v>0</v>
      </c>
      <c r="V2390" t="s">
        <v>2740</v>
      </c>
      <c r="W2390" s="1">
        <v>44650.059386574074</v>
      </c>
      <c r="X2390">
        <v>1144</v>
      </c>
      <c r="Y2390">
        <v>71</v>
      </c>
      <c r="Z2390">
        <v>0</v>
      </c>
      <c r="AA2390">
        <v>71</v>
      </c>
      <c r="AB2390">
        <v>0</v>
      </c>
      <c r="AC2390">
        <v>44</v>
      </c>
      <c r="AD2390">
        <v>-39</v>
      </c>
      <c r="AE2390">
        <v>0</v>
      </c>
      <c r="AF2390">
        <v>0</v>
      </c>
      <c r="AG2390">
        <v>0</v>
      </c>
      <c r="AH2390" t="s">
        <v>152</v>
      </c>
      <c r="AI2390" s="1">
        <v>44650.084803240738</v>
      </c>
      <c r="AJ2390">
        <v>473</v>
      </c>
      <c r="AK2390">
        <v>0</v>
      </c>
      <c r="AL2390">
        <v>0</v>
      </c>
      <c r="AM2390">
        <v>0</v>
      </c>
      <c r="AN2390">
        <v>0</v>
      </c>
      <c r="AO2390">
        <v>0</v>
      </c>
      <c r="AP2390">
        <v>-39</v>
      </c>
      <c r="AQ2390">
        <v>0</v>
      </c>
      <c r="AR2390">
        <v>0</v>
      </c>
      <c r="AS2390">
        <v>0</v>
      </c>
      <c r="AT2390" t="s">
        <v>86</v>
      </c>
      <c r="AU2390" t="s">
        <v>86</v>
      </c>
      <c r="AV2390" t="s">
        <v>86</v>
      </c>
      <c r="AW2390" t="s">
        <v>86</v>
      </c>
      <c r="AX2390" t="s">
        <v>86</v>
      </c>
      <c r="AY2390" t="s">
        <v>86</v>
      </c>
      <c r="AZ2390" t="s">
        <v>86</v>
      </c>
      <c r="BA2390" t="s">
        <v>86</v>
      </c>
      <c r="BB2390" t="s">
        <v>86</v>
      </c>
      <c r="BC2390" t="s">
        <v>86</v>
      </c>
      <c r="BD2390" t="s">
        <v>86</v>
      </c>
      <c r="BE2390" t="s">
        <v>86</v>
      </c>
    </row>
    <row r="2391" spans="1:57" x14ac:dyDescent="0.45">
      <c r="A2391" t="s">
        <v>5078</v>
      </c>
      <c r="B2391" t="s">
        <v>77</v>
      </c>
      <c r="C2391" t="s">
        <v>5019</v>
      </c>
      <c r="D2391" t="s">
        <v>79</v>
      </c>
      <c r="E2391" s="2" t="str">
        <f>HYPERLINK("capsilon://?command=openfolder&amp;siteaddress=FAM.docvelocity-na8.net&amp;folderid=FXAE7A0D6F-3D96-AC35-D00E-CE57327AC0CD","FX220312146")</f>
        <v>FX220312146</v>
      </c>
      <c r="F2391" t="s">
        <v>80</v>
      </c>
      <c r="G2391" t="s">
        <v>80</v>
      </c>
      <c r="H2391" t="s">
        <v>81</v>
      </c>
      <c r="I2391" t="s">
        <v>5020</v>
      </c>
      <c r="J2391">
        <v>983</v>
      </c>
      <c r="K2391" t="s">
        <v>83</v>
      </c>
      <c r="L2391" t="s">
        <v>84</v>
      </c>
      <c r="M2391" t="s">
        <v>85</v>
      </c>
      <c r="N2391">
        <v>2</v>
      </c>
      <c r="O2391" s="1">
        <v>44649.919178240743</v>
      </c>
      <c r="P2391" s="1">
        <v>44650.026944444442</v>
      </c>
      <c r="Q2391">
        <v>1034</v>
      </c>
      <c r="R2391">
        <v>8277</v>
      </c>
      <c r="S2391" t="b">
        <v>0</v>
      </c>
      <c r="T2391" t="s">
        <v>86</v>
      </c>
      <c r="U2391" t="b">
        <v>1</v>
      </c>
      <c r="V2391" t="s">
        <v>3493</v>
      </c>
      <c r="W2391" s="1">
        <v>44649.984189814815</v>
      </c>
      <c r="X2391">
        <v>4846</v>
      </c>
      <c r="Y2391">
        <v>727</v>
      </c>
      <c r="Z2391">
        <v>0</v>
      </c>
      <c r="AA2391">
        <v>727</v>
      </c>
      <c r="AB2391">
        <v>114</v>
      </c>
      <c r="AC2391">
        <v>142</v>
      </c>
      <c r="AD2391">
        <v>256</v>
      </c>
      <c r="AE2391">
        <v>0</v>
      </c>
      <c r="AF2391">
        <v>0</v>
      </c>
      <c r="AG2391">
        <v>0</v>
      </c>
      <c r="AH2391" t="s">
        <v>448</v>
      </c>
      <c r="AI2391" s="1">
        <v>44650.026944444442</v>
      </c>
      <c r="AJ2391">
        <v>3431</v>
      </c>
      <c r="AK2391">
        <v>0</v>
      </c>
      <c r="AL2391">
        <v>0</v>
      </c>
      <c r="AM2391">
        <v>0</v>
      </c>
      <c r="AN2391">
        <v>57</v>
      </c>
      <c r="AO2391">
        <v>0</v>
      </c>
      <c r="AP2391">
        <v>256</v>
      </c>
      <c r="AQ2391">
        <v>0</v>
      </c>
      <c r="AR2391">
        <v>0</v>
      </c>
      <c r="AS2391">
        <v>0</v>
      </c>
      <c r="AT2391" t="s">
        <v>86</v>
      </c>
      <c r="AU2391" t="s">
        <v>86</v>
      </c>
      <c r="AV2391" t="s">
        <v>86</v>
      </c>
      <c r="AW2391" t="s">
        <v>86</v>
      </c>
      <c r="AX2391" t="s">
        <v>86</v>
      </c>
      <c r="AY2391" t="s">
        <v>86</v>
      </c>
      <c r="AZ2391" t="s">
        <v>86</v>
      </c>
      <c r="BA2391" t="s">
        <v>86</v>
      </c>
      <c r="BB2391" t="s">
        <v>86</v>
      </c>
      <c r="BC2391" t="s">
        <v>86</v>
      </c>
      <c r="BD2391" t="s">
        <v>86</v>
      </c>
      <c r="BE2391" t="s">
        <v>86</v>
      </c>
    </row>
    <row r="2392" spans="1:57" x14ac:dyDescent="0.45">
      <c r="A2392" t="s">
        <v>5079</v>
      </c>
      <c r="B2392" t="s">
        <v>77</v>
      </c>
      <c r="C2392" t="s">
        <v>5080</v>
      </c>
      <c r="D2392" t="s">
        <v>79</v>
      </c>
      <c r="E2392" s="2" t="str">
        <f>HYPERLINK("capsilon://?command=openfolder&amp;siteaddress=FAM.docvelocity-na8.net&amp;folderid=FXA139587E-3E32-9A40-F849-716F8A071F9E","FX220312353")</f>
        <v>FX220312353</v>
      </c>
      <c r="F2392" t="s">
        <v>80</v>
      </c>
      <c r="G2392" t="s">
        <v>80</v>
      </c>
      <c r="H2392" t="s">
        <v>81</v>
      </c>
      <c r="I2392" t="s">
        <v>5081</v>
      </c>
      <c r="J2392">
        <v>360</v>
      </c>
      <c r="K2392" t="s">
        <v>83</v>
      </c>
      <c r="L2392" t="s">
        <v>84</v>
      </c>
      <c r="M2392" t="s">
        <v>85</v>
      </c>
      <c r="N2392">
        <v>1</v>
      </c>
      <c r="O2392" s="1">
        <v>44649.972048611111</v>
      </c>
      <c r="P2392" s="1">
        <v>44650.061701388891</v>
      </c>
      <c r="Q2392">
        <v>6641</v>
      </c>
      <c r="R2392">
        <v>1105</v>
      </c>
      <c r="S2392" t="b">
        <v>0</v>
      </c>
      <c r="T2392" t="s">
        <v>86</v>
      </c>
      <c r="U2392" t="b">
        <v>0</v>
      </c>
      <c r="V2392" t="s">
        <v>2392</v>
      </c>
      <c r="W2392" s="1">
        <v>44650.061701388891</v>
      </c>
      <c r="X2392">
        <v>315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360</v>
      </c>
      <c r="AE2392">
        <v>338</v>
      </c>
      <c r="AF2392">
        <v>0</v>
      </c>
      <c r="AG2392">
        <v>10</v>
      </c>
      <c r="AH2392" t="s">
        <v>86</v>
      </c>
      <c r="AI2392" t="s">
        <v>86</v>
      </c>
      <c r="AJ2392" t="s">
        <v>86</v>
      </c>
      <c r="AK2392" t="s">
        <v>86</v>
      </c>
      <c r="AL2392" t="s">
        <v>86</v>
      </c>
      <c r="AM2392" t="s">
        <v>86</v>
      </c>
      <c r="AN2392" t="s">
        <v>86</v>
      </c>
      <c r="AO2392" t="s">
        <v>86</v>
      </c>
      <c r="AP2392" t="s">
        <v>86</v>
      </c>
      <c r="AQ2392" t="s">
        <v>86</v>
      </c>
      <c r="AR2392" t="s">
        <v>86</v>
      </c>
      <c r="AS2392" t="s">
        <v>86</v>
      </c>
      <c r="AT2392" t="s">
        <v>86</v>
      </c>
      <c r="AU2392" t="s">
        <v>86</v>
      </c>
      <c r="AV2392" t="s">
        <v>86</v>
      </c>
      <c r="AW2392" t="s">
        <v>86</v>
      </c>
      <c r="AX2392" t="s">
        <v>86</v>
      </c>
      <c r="AY2392" t="s">
        <v>86</v>
      </c>
      <c r="AZ2392" t="s">
        <v>86</v>
      </c>
      <c r="BA2392" t="s">
        <v>86</v>
      </c>
      <c r="BB2392" t="s">
        <v>86</v>
      </c>
      <c r="BC2392" t="s">
        <v>86</v>
      </c>
      <c r="BD2392" t="s">
        <v>86</v>
      </c>
      <c r="BE2392" t="s">
        <v>86</v>
      </c>
    </row>
    <row r="2393" spans="1:57" x14ac:dyDescent="0.45">
      <c r="A2393" t="s">
        <v>5082</v>
      </c>
      <c r="B2393" t="s">
        <v>77</v>
      </c>
      <c r="C2393" t="s">
        <v>5054</v>
      </c>
      <c r="D2393" t="s">
        <v>79</v>
      </c>
      <c r="E2393" s="2" t="str">
        <f>HYPERLINK("capsilon://?command=openfolder&amp;siteaddress=FAM.docvelocity-na8.net&amp;folderid=FX8FDE7AFD-BF1F-52BE-BA74-FF344BEAE028","FX220311524")</f>
        <v>FX220311524</v>
      </c>
      <c r="F2393" t="s">
        <v>80</v>
      </c>
      <c r="G2393" t="s">
        <v>80</v>
      </c>
      <c r="H2393" t="s">
        <v>81</v>
      </c>
      <c r="I2393" t="s">
        <v>5055</v>
      </c>
      <c r="J2393">
        <v>172</v>
      </c>
      <c r="K2393" t="s">
        <v>83</v>
      </c>
      <c r="L2393" t="s">
        <v>84</v>
      </c>
      <c r="M2393" t="s">
        <v>85</v>
      </c>
      <c r="N2393">
        <v>2</v>
      </c>
      <c r="O2393" s="1">
        <v>44649.98333333333</v>
      </c>
      <c r="P2393" s="1">
        <v>44650.008402777778</v>
      </c>
      <c r="Q2393">
        <v>984</v>
      </c>
      <c r="R2393">
        <v>1182</v>
      </c>
      <c r="S2393" t="b">
        <v>0</v>
      </c>
      <c r="T2393" t="s">
        <v>86</v>
      </c>
      <c r="U2393" t="b">
        <v>1</v>
      </c>
      <c r="V2393" t="s">
        <v>3493</v>
      </c>
      <c r="W2393" s="1">
        <v>44649.990370370368</v>
      </c>
      <c r="X2393">
        <v>533</v>
      </c>
      <c r="Y2393">
        <v>138</v>
      </c>
      <c r="Z2393">
        <v>0</v>
      </c>
      <c r="AA2393">
        <v>138</v>
      </c>
      <c r="AB2393">
        <v>0</v>
      </c>
      <c r="AC2393">
        <v>13</v>
      </c>
      <c r="AD2393">
        <v>34</v>
      </c>
      <c r="AE2393">
        <v>0</v>
      </c>
      <c r="AF2393">
        <v>0</v>
      </c>
      <c r="AG2393">
        <v>0</v>
      </c>
      <c r="AH2393" t="s">
        <v>551</v>
      </c>
      <c r="AI2393" s="1">
        <v>44650.008402777778</v>
      </c>
      <c r="AJ2393">
        <v>635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34</v>
      </c>
      <c r="AQ2393">
        <v>0</v>
      </c>
      <c r="AR2393">
        <v>0</v>
      </c>
      <c r="AS2393">
        <v>0</v>
      </c>
      <c r="AT2393" t="s">
        <v>86</v>
      </c>
      <c r="AU2393" t="s">
        <v>86</v>
      </c>
      <c r="AV2393" t="s">
        <v>86</v>
      </c>
      <c r="AW2393" t="s">
        <v>86</v>
      </c>
      <c r="AX2393" t="s">
        <v>86</v>
      </c>
      <c r="AY2393" t="s">
        <v>86</v>
      </c>
      <c r="AZ2393" t="s">
        <v>86</v>
      </c>
      <c r="BA2393" t="s">
        <v>86</v>
      </c>
      <c r="BB2393" t="s">
        <v>86</v>
      </c>
      <c r="BC2393" t="s">
        <v>86</v>
      </c>
      <c r="BD2393" t="s">
        <v>86</v>
      </c>
      <c r="BE2393" t="s">
        <v>86</v>
      </c>
    </row>
    <row r="2394" spans="1:57" x14ac:dyDescent="0.45">
      <c r="A2394" t="s">
        <v>5083</v>
      </c>
      <c r="B2394" t="s">
        <v>77</v>
      </c>
      <c r="C2394" t="s">
        <v>4500</v>
      </c>
      <c r="D2394" t="s">
        <v>79</v>
      </c>
      <c r="E2394" s="2" t="str">
        <f>HYPERLINK("capsilon://?command=openfolder&amp;siteaddress=FAM.docvelocity-na8.net&amp;folderid=FX8454ED17-36A3-7432-E788-4AA884281A21","FX220311002")</f>
        <v>FX220311002</v>
      </c>
      <c r="F2394" t="s">
        <v>80</v>
      </c>
      <c r="G2394" t="s">
        <v>80</v>
      </c>
      <c r="H2394" t="s">
        <v>81</v>
      </c>
      <c r="I2394" t="s">
        <v>5084</v>
      </c>
      <c r="J2394">
        <v>28</v>
      </c>
      <c r="K2394" t="s">
        <v>83</v>
      </c>
      <c r="L2394" t="s">
        <v>84</v>
      </c>
      <c r="M2394" t="s">
        <v>85</v>
      </c>
      <c r="N2394">
        <v>2</v>
      </c>
      <c r="O2394" s="1">
        <v>44650.001319444447</v>
      </c>
      <c r="P2394" s="1">
        <v>44650.082337962966</v>
      </c>
      <c r="Q2394">
        <v>6726</v>
      </c>
      <c r="R2394">
        <v>274</v>
      </c>
      <c r="S2394" t="b">
        <v>0</v>
      </c>
      <c r="T2394" t="s">
        <v>86</v>
      </c>
      <c r="U2394" t="b">
        <v>0</v>
      </c>
      <c r="V2394" t="s">
        <v>1963</v>
      </c>
      <c r="W2394" s="1">
        <v>44650.050625000003</v>
      </c>
      <c r="X2394">
        <v>182</v>
      </c>
      <c r="Y2394">
        <v>21</v>
      </c>
      <c r="Z2394">
        <v>0</v>
      </c>
      <c r="AA2394">
        <v>21</v>
      </c>
      <c r="AB2394">
        <v>0</v>
      </c>
      <c r="AC2394">
        <v>0</v>
      </c>
      <c r="AD2394">
        <v>7</v>
      </c>
      <c r="AE2394">
        <v>0</v>
      </c>
      <c r="AF2394">
        <v>0</v>
      </c>
      <c r="AG2394">
        <v>0</v>
      </c>
      <c r="AH2394" t="s">
        <v>448</v>
      </c>
      <c r="AI2394" s="1">
        <v>44650.082337962966</v>
      </c>
      <c r="AJ2394">
        <v>92</v>
      </c>
      <c r="AK2394">
        <v>0</v>
      </c>
      <c r="AL2394">
        <v>0</v>
      </c>
      <c r="AM2394">
        <v>0</v>
      </c>
      <c r="AN2394">
        <v>0</v>
      </c>
      <c r="AO2394">
        <v>0</v>
      </c>
      <c r="AP2394">
        <v>7</v>
      </c>
      <c r="AQ2394">
        <v>0</v>
      </c>
      <c r="AR2394">
        <v>0</v>
      </c>
      <c r="AS2394">
        <v>0</v>
      </c>
      <c r="AT2394" t="s">
        <v>86</v>
      </c>
      <c r="AU2394" t="s">
        <v>86</v>
      </c>
      <c r="AV2394" t="s">
        <v>86</v>
      </c>
      <c r="AW2394" t="s">
        <v>86</v>
      </c>
      <c r="AX2394" t="s">
        <v>86</v>
      </c>
      <c r="AY2394" t="s">
        <v>86</v>
      </c>
      <c r="AZ2394" t="s">
        <v>86</v>
      </c>
      <c r="BA2394" t="s">
        <v>86</v>
      </c>
      <c r="BB2394" t="s">
        <v>86</v>
      </c>
      <c r="BC2394" t="s">
        <v>86</v>
      </c>
      <c r="BD2394" t="s">
        <v>86</v>
      </c>
      <c r="BE2394" t="s">
        <v>86</v>
      </c>
    </row>
    <row r="2395" spans="1:57" x14ac:dyDescent="0.45">
      <c r="A2395" t="s">
        <v>5085</v>
      </c>
      <c r="B2395" t="s">
        <v>77</v>
      </c>
      <c r="C2395" t="s">
        <v>4500</v>
      </c>
      <c r="D2395" t="s">
        <v>79</v>
      </c>
      <c r="E2395" s="2" t="str">
        <f>HYPERLINK("capsilon://?command=openfolder&amp;siteaddress=FAM.docvelocity-na8.net&amp;folderid=FX8454ED17-36A3-7432-E788-4AA884281A21","FX220311002")</f>
        <v>FX220311002</v>
      </c>
      <c r="F2395" t="s">
        <v>80</v>
      </c>
      <c r="G2395" t="s">
        <v>80</v>
      </c>
      <c r="H2395" t="s">
        <v>81</v>
      </c>
      <c r="I2395" t="s">
        <v>5086</v>
      </c>
      <c r="J2395">
        <v>28</v>
      </c>
      <c r="K2395" t="s">
        <v>83</v>
      </c>
      <c r="L2395" t="s">
        <v>84</v>
      </c>
      <c r="M2395" t="s">
        <v>85</v>
      </c>
      <c r="N2395">
        <v>2</v>
      </c>
      <c r="O2395" s="1">
        <v>44650.001435185186</v>
      </c>
      <c r="P2395" s="1">
        <v>44650.083171296297</v>
      </c>
      <c r="Q2395">
        <v>6652</v>
      </c>
      <c r="R2395">
        <v>410</v>
      </c>
      <c r="S2395" t="b">
        <v>0</v>
      </c>
      <c r="T2395" t="s">
        <v>86</v>
      </c>
      <c r="U2395" t="b">
        <v>0</v>
      </c>
      <c r="V2395" t="s">
        <v>1963</v>
      </c>
      <c r="W2395" s="1">
        <v>44650.054548611108</v>
      </c>
      <c r="X2395">
        <v>339</v>
      </c>
      <c r="Y2395">
        <v>21</v>
      </c>
      <c r="Z2395">
        <v>0</v>
      </c>
      <c r="AA2395">
        <v>21</v>
      </c>
      <c r="AB2395">
        <v>0</v>
      </c>
      <c r="AC2395">
        <v>0</v>
      </c>
      <c r="AD2395">
        <v>7</v>
      </c>
      <c r="AE2395">
        <v>0</v>
      </c>
      <c r="AF2395">
        <v>0</v>
      </c>
      <c r="AG2395">
        <v>0</v>
      </c>
      <c r="AH2395" t="s">
        <v>448</v>
      </c>
      <c r="AI2395" s="1">
        <v>44650.083171296297</v>
      </c>
      <c r="AJ2395">
        <v>71</v>
      </c>
      <c r="AK2395">
        <v>0</v>
      </c>
      <c r="AL2395">
        <v>0</v>
      </c>
      <c r="AM2395">
        <v>0</v>
      </c>
      <c r="AN2395">
        <v>0</v>
      </c>
      <c r="AO2395">
        <v>0</v>
      </c>
      <c r="AP2395">
        <v>7</v>
      </c>
      <c r="AQ2395">
        <v>0</v>
      </c>
      <c r="AR2395">
        <v>0</v>
      </c>
      <c r="AS2395">
        <v>0</v>
      </c>
      <c r="AT2395" t="s">
        <v>86</v>
      </c>
      <c r="AU2395" t="s">
        <v>86</v>
      </c>
      <c r="AV2395" t="s">
        <v>86</v>
      </c>
      <c r="AW2395" t="s">
        <v>86</v>
      </c>
      <c r="AX2395" t="s">
        <v>86</v>
      </c>
      <c r="AY2395" t="s">
        <v>86</v>
      </c>
      <c r="AZ2395" t="s">
        <v>86</v>
      </c>
      <c r="BA2395" t="s">
        <v>86</v>
      </c>
      <c r="BB2395" t="s">
        <v>86</v>
      </c>
      <c r="BC2395" t="s">
        <v>86</v>
      </c>
      <c r="BD2395" t="s">
        <v>86</v>
      </c>
      <c r="BE2395" t="s">
        <v>86</v>
      </c>
    </row>
    <row r="2396" spans="1:57" x14ac:dyDescent="0.45">
      <c r="A2396" t="s">
        <v>5087</v>
      </c>
      <c r="B2396" t="s">
        <v>77</v>
      </c>
      <c r="C2396" t="s">
        <v>5057</v>
      </c>
      <c r="D2396" t="s">
        <v>79</v>
      </c>
      <c r="E2396" s="2" t="str">
        <f>HYPERLINK("capsilon://?command=openfolder&amp;siteaddress=FAM.docvelocity-na8.net&amp;folderid=FX69B5699C-C2CF-57BF-603F-90A998896D5F","FX220311346")</f>
        <v>FX220311346</v>
      </c>
      <c r="F2396" t="s">
        <v>80</v>
      </c>
      <c r="G2396" t="s">
        <v>80</v>
      </c>
      <c r="H2396" t="s">
        <v>81</v>
      </c>
      <c r="I2396" t="s">
        <v>5058</v>
      </c>
      <c r="J2396">
        <v>596</v>
      </c>
      <c r="K2396" t="s">
        <v>83</v>
      </c>
      <c r="L2396" t="s">
        <v>84</v>
      </c>
      <c r="M2396" t="s">
        <v>85</v>
      </c>
      <c r="N2396">
        <v>2</v>
      </c>
      <c r="O2396" s="1">
        <v>44650.001736111109</v>
      </c>
      <c r="P2396" s="1">
        <v>44650.079004629632</v>
      </c>
      <c r="Q2396">
        <v>2082</v>
      </c>
      <c r="R2396">
        <v>4594</v>
      </c>
      <c r="S2396" t="b">
        <v>0</v>
      </c>
      <c r="T2396" t="s">
        <v>86</v>
      </c>
      <c r="U2396" t="b">
        <v>1</v>
      </c>
      <c r="V2396" t="s">
        <v>2418</v>
      </c>
      <c r="W2396" s="1">
        <v>44650.03738425926</v>
      </c>
      <c r="X2396">
        <v>1949</v>
      </c>
      <c r="Y2396">
        <v>489</v>
      </c>
      <c r="Z2396">
        <v>0</v>
      </c>
      <c r="AA2396">
        <v>489</v>
      </c>
      <c r="AB2396">
        <v>0</v>
      </c>
      <c r="AC2396">
        <v>21</v>
      </c>
      <c r="AD2396">
        <v>107</v>
      </c>
      <c r="AE2396">
        <v>0</v>
      </c>
      <c r="AF2396">
        <v>0</v>
      </c>
      <c r="AG2396">
        <v>0</v>
      </c>
      <c r="AH2396" t="s">
        <v>551</v>
      </c>
      <c r="AI2396" s="1">
        <v>44650.079004629632</v>
      </c>
      <c r="AJ2396">
        <v>2474</v>
      </c>
      <c r="AK2396">
        <v>5</v>
      </c>
      <c r="AL2396">
        <v>0</v>
      </c>
      <c r="AM2396">
        <v>5</v>
      </c>
      <c r="AN2396">
        <v>0</v>
      </c>
      <c r="AO2396">
        <v>5</v>
      </c>
      <c r="AP2396">
        <v>102</v>
      </c>
      <c r="AQ2396">
        <v>0</v>
      </c>
      <c r="AR2396">
        <v>0</v>
      </c>
      <c r="AS2396">
        <v>0</v>
      </c>
      <c r="AT2396" t="s">
        <v>86</v>
      </c>
      <c r="AU2396" t="s">
        <v>86</v>
      </c>
      <c r="AV2396" t="s">
        <v>86</v>
      </c>
      <c r="AW2396" t="s">
        <v>86</v>
      </c>
      <c r="AX2396" t="s">
        <v>86</v>
      </c>
      <c r="AY2396" t="s">
        <v>86</v>
      </c>
      <c r="AZ2396" t="s">
        <v>86</v>
      </c>
      <c r="BA2396" t="s">
        <v>86</v>
      </c>
      <c r="BB2396" t="s">
        <v>86</v>
      </c>
      <c r="BC2396" t="s">
        <v>86</v>
      </c>
      <c r="BD2396" t="s">
        <v>86</v>
      </c>
      <c r="BE2396" t="s">
        <v>86</v>
      </c>
    </row>
    <row r="2397" spans="1:57" x14ac:dyDescent="0.45">
      <c r="A2397" t="s">
        <v>5088</v>
      </c>
      <c r="B2397" t="s">
        <v>77</v>
      </c>
      <c r="C2397" t="s">
        <v>5057</v>
      </c>
      <c r="D2397" t="s">
        <v>79</v>
      </c>
      <c r="E2397" s="2" t="str">
        <f>HYPERLINK("capsilon://?command=openfolder&amp;siteaddress=FAM.docvelocity-na8.net&amp;folderid=FX69B5699C-C2CF-57BF-603F-90A998896D5F","FX220311346")</f>
        <v>FX220311346</v>
      </c>
      <c r="F2397" t="s">
        <v>80</v>
      </c>
      <c r="G2397" t="s">
        <v>80</v>
      </c>
      <c r="H2397" t="s">
        <v>81</v>
      </c>
      <c r="I2397" t="s">
        <v>5060</v>
      </c>
      <c r="J2397">
        <v>596</v>
      </c>
      <c r="K2397" t="s">
        <v>83</v>
      </c>
      <c r="L2397" t="s">
        <v>84</v>
      </c>
      <c r="M2397" t="s">
        <v>85</v>
      </c>
      <c r="N2397">
        <v>2</v>
      </c>
      <c r="O2397" s="1">
        <v>44650.011319444442</v>
      </c>
      <c r="P2397" s="1">
        <v>44650.081261574072</v>
      </c>
      <c r="Q2397">
        <v>1482</v>
      </c>
      <c r="R2397">
        <v>4561</v>
      </c>
      <c r="S2397" t="b">
        <v>0</v>
      </c>
      <c r="T2397" t="s">
        <v>86</v>
      </c>
      <c r="U2397" t="b">
        <v>1</v>
      </c>
      <c r="V2397" t="s">
        <v>3493</v>
      </c>
      <c r="W2397" s="1">
        <v>44650.058252314811</v>
      </c>
      <c r="X2397">
        <v>2752</v>
      </c>
      <c r="Y2397">
        <v>488</v>
      </c>
      <c r="Z2397">
        <v>0</v>
      </c>
      <c r="AA2397">
        <v>488</v>
      </c>
      <c r="AB2397">
        <v>0</v>
      </c>
      <c r="AC2397">
        <v>26</v>
      </c>
      <c r="AD2397">
        <v>108</v>
      </c>
      <c r="AE2397">
        <v>0</v>
      </c>
      <c r="AF2397">
        <v>0</v>
      </c>
      <c r="AG2397">
        <v>0</v>
      </c>
      <c r="AH2397" t="s">
        <v>448</v>
      </c>
      <c r="AI2397" s="1">
        <v>44650.081261574072</v>
      </c>
      <c r="AJ2397">
        <v>1809</v>
      </c>
      <c r="AK2397">
        <v>2</v>
      </c>
      <c r="AL2397">
        <v>0</v>
      </c>
      <c r="AM2397">
        <v>2</v>
      </c>
      <c r="AN2397">
        <v>0</v>
      </c>
      <c r="AO2397">
        <v>1</v>
      </c>
      <c r="AP2397">
        <v>106</v>
      </c>
      <c r="AQ2397">
        <v>0</v>
      </c>
      <c r="AR2397">
        <v>0</v>
      </c>
      <c r="AS2397">
        <v>0</v>
      </c>
      <c r="AT2397" t="s">
        <v>86</v>
      </c>
      <c r="AU2397" t="s">
        <v>86</v>
      </c>
      <c r="AV2397" t="s">
        <v>86</v>
      </c>
      <c r="AW2397" t="s">
        <v>86</v>
      </c>
      <c r="AX2397" t="s">
        <v>86</v>
      </c>
      <c r="AY2397" t="s">
        <v>86</v>
      </c>
      <c r="AZ2397" t="s">
        <v>86</v>
      </c>
      <c r="BA2397" t="s">
        <v>86</v>
      </c>
      <c r="BB2397" t="s">
        <v>86</v>
      </c>
      <c r="BC2397" t="s">
        <v>86</v>
      </c>
      <c r="BD2397" t="s">
        <v>86</v>
      </c>
      <c r="BE2397" t="s">
        <v>86</v>
      </c>
    </row>
    <row r="2398" spans="1:57" x14ac:dyDescent="0.45">
      <c r="A2398" t="s">
        <v>5089</v>
      </c>
      <c r="B2398" t="s">
        <v>77</v>
      </c>
      <c r="C2398" t="s">
        <v>5062</v>
      </c>
      <c r="D2398" t="s">
        <v>79</v>
      </c>
      <c r="E2398" s="2" t="str">
        <f>HYPERLINK("capsilon://?command=openfolder&amp;siteaddress=FAM.docvelocity-na8.net&amp;folderid=FXF29081DB-9755-126F-BB36-98BF45E966CF","FX220311654")</f>
        <v>FX220311654</v>
      </c>
      <c r="F2398" t="s">
        <v>80</v>
      </c>
      <c r="G2398" t="s">
        <v>80</v>
      </c>
      <c r="H2398" t="s">
        <v>81</v>
      </c>
      <c r="I2398" t="s">
        <v>5069</v>
      </c>
      <c r="J2398">
        <v>110</v>
      </c>
      <c r="K2398" t="s">
        <v>83</v>
      </c>
      <c r="L2398" t="s">
        <v>84</v>
      </c>
      <c r="M2398" t="s">
        <v>85</v>
      </c>
      <c r="N2398">
        <v>2</v>
      </c>
      <c r="O2398" s="1">
        <v>44650.037280092591</v>
      </c>
      <c r="P2398" s="1">
        <v>44650.057511574072</v>
      </c>
      <c r="Q2398">
        <v>768</v>
      </c>
      <c r="R2398">
        <v>980</v>
      </c>
      <c r="S2398" t="b">
        <v>0</v>
      </c>
      <c r="T2398" t="s">
        <v>86</v>
      </c>
      <c r="U2398" t="b">
        <v>1</v>
      </c>
      <c r="V2398" t="s">
        <v>2392</v>
      </c>
      <c r="W2398" s="1">
        <v>44650.044050925928</v>
      </c>
      <c r="X2398">
        <v>580</v>
      </c>
      <c r="Y2398">
        <v>100</v>
      </c>
      <c r="Z2398">
        <v>0</v>
      </c>
      <c r="AA2398">
        <v>100</v>
      </c>
      <c r="AB2398">
        <v>0</v>
      </c>
      <c r="AC2398">
        <v>0</v>
      </c>
      <c r="AD2398">
        <v>10</v>
      </c>
      <c r="AE2398">
        <v>0</v>
      </c>
      <c r="AF2398">
        <v>0</v>
      </c>
      <c r="AG2398">
        <v>0</v>
      </c>
      <c r="AH2398" t="s">
        <v>448</v>
      </c>
      <c r="AI2398" s="1">
        <v>44650.057511574072</v>
      </c>
      <c r="AJ2398">
        <v>400</v>
      </c>
      <c r="AK2398">
        <v>0</v>
      </c>
      <c r="AL2398">
        <v>0</v>
      </c>
      <c r="AM2398">
        <v>0</v>
      </c>
      <c r="AN2398">
        <v>0</v>
      </c>
      <c r="AO2398">
        <v>0</v>
      </c>
      <c r="AP2398">
        <v>10</v>
      </c>
      <c r="AQ2398">
        <v>0</v>
      </c>
      <c r="AR2398">
        <v>0</v>
      </c>
      <c r="AS2398">
        <v>0</v>
      </c>
      <c r="AT2398" t="s">
        <v>86</v>
      </c>
      <c r="AU2398" t="s">
        <v>86</v>
      </c>
      <c r="AV2398" t="s">
        <v>86</v>
      </c>
      <c r="AW2398" t="s">
        <v>86</v>
      </c>
      <c r="AX2398" t="s">
        <v>86</v>
      </c>
      <c r="AY2398" t="s">
        <v>86</v>
      </c>
      <c r="AZ2398" t="s">
        <v>86</v>
      </c>
      <c r="BA2398" t="s">
        <v>86</v>
      </c>
      <c r="BB2398" t="s">
        <v>86</v>
      </c>
      <c r="BC2398" t="s">
        <v>86</v>
      </c>
      <c r="BD2398" t="s">
        <v>86</v>
      </c>
      <c r="BE2398" t="s">
        <v>86</v>
      </c>
    </row>
    <row r="2399" spans="1:57" x14ac:dyDescent="0.45">
      <c r="A2399" t="s">
        <v>5090</v>
      </c>
      <c r="B2399" t="s">
        <v>77</v>
      </c>
      <c r="C2399" t="s">
        <v>5062</v>
      </c>
      <c r="D2399" t="s">
        <v>79</v>
      </c>
      <c r="E2399" s="2" t="str">
        <f>HYPERLINK("capsilon://?command=openfolder&amp;siteaddress=FAM.docvelocity-na8.net&amp;folderid=FXF29081DB-9755-126F-BB36-98BF45E966CF","FX220311654")</f>
        <v>FX220311654</v>
      </c>
      <c r="F2399" t="s">
        <v>80</v>
      </c>
      <c r="G2399" t="s">
        <v>80</v>
      </c>
      <c r="H2399" t="s">
        <v>81</v>
      </c>
      <c r="I2399" t="s">
        <v>5073</v>
      </c>
      <c r="J2399">
        <v>110</v>
      </c>
      <c r="K2399" t="s">
        <v>83</v>
      </c>
      <c r="L2399" t="s">
        <v>84</v>
      </c>
      <c r="M2399" t="s">
        <v>85</v>
      </c>
      <c r="N2399">
        <v>2</v>
      </c>
      <c r="O2399" s="1">
        <v>44650.041921296295</v>
      </c>
      <c r="P2399" s="1">
        <v>44650.060312499998</v>
      </c>
      <c r="Q2399">
        <v>694</v>
      </c>
      <c r="R2399">
        <v>895</v>
      </c>
      <c r="S2399" t="b">
        <v>0</v>
      </c>
      <c r="T2399" t="s">
        <v>86</v>
      </c>
      <c r="U2399" t="b">
        <v>1</v>
      </c>
      <c r="V2399" t="s">
        <v>2418</v>
      </c>
      <c r="W2399" s="1">
        <v>44650.050347222219</v>
      </c>
      <c r="X2399">
        <v>654</v>
      </c>
      <c r="Y2399">
        <v>100</v>
      </c>
      <c r="Z2399">
        <v>0</v>
      </c>
      <c r="AA2399">
        <v>100</v>
      </c>
      <c r="AB2399">
        <v>0</v>
      </c>
      <c r="AC2399">
        <v>9</v>
      </c>
      <c r="AD2399">
        <v>10</v>
      </c>
      <c r="AE2399">
        <v>0</v>
      </c>
      <c r="AF2399">
        <v>0</v>
      </c>
      <c r="AG2399">
        <v>0</v>
      </c>
      <c r="AH2399" t="s">
        <v>448</v>
      </c>
      <c r="AI2399" s="1">
        <v>44650.060312499998</v>
      </c>
      <c r="AJ2399">
        <v>241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10</v>
      </c>
      <c r="AQ2399">
        <v>0</v>
      </c>
      <c r="AR2399">
        <v>0</v>
      </c>
      <c r="AS2399">
        <v>0</v>
      </c>
      <c r="AT2399" t="s">
        <v>86</v>
      </c>
      <c r="AU2399" t="s">
        <v>86</v>
      </c>
      <c r="AV2399" t="s">
        <v>86</v>
      </c>
      <c r="AW2399" t="s">
        <v>86</v>
      </c>
      <c r="AX2399" t="s">
        <v>86</v>
      </c>
      <c r="AY2399" t="s">
        <v>86</v>
      </c>
      <c r="AZ2399" t="s">
        <v>86</v>
      </c>
      <c r="BA2399" t="s">
        <v>86</v>
      </c>
      <c r="BB2399" t="s">
        <v>86</v>
      </c>
      <c r="BC2399" t="s">
        <v>86</v>
      </c>
      <c r="BD2399" t="s">
        <v>86</v>
      </c>
      <c r="BE2399" t="s">
        <v>86</v>
      </c>
    </row>
    <row r="2400" spans="1:57" x14ac:dyDescent="0.45">
      <c r="A2400" t="s">
        <v>5091</v>
      </c>
      <c r="B2400" t="s">
        <v>77</v>
      </c>
      <c r="C2400" t="s">
        <v>5080</v>
      </c>
      <c r="D2400" t="s">
        <v>79</v>
      </c>
      <c r="E2400" s="2" t="str">
        <f>HYPERLINK("capsilon://?command=openfolder&amp;siteaddress=FAM.docvelocity-na8.net&amp;folderid=FXA139587E-3E32-9A40-F849-716F8A071F9E","FX220312353")</f>
        <v>FX220312353</v>
      </c>
      <c r="F2400" t="s">
        <v>80</v>
      </c>
      <c r="G2400" t="s">
        <v>80</v>
      </c>
      <c r="H2400" t="s">
        <v>81</v>
      </c>
      <c r="I2400" t="s">
        <v>5081</v>
      </c>
      <c r="J2400">
        <v>508</v>
      </c>
      <c r="K2400" t="s">
        <v>83</v>
      </c>
      <c r="L2400" t="s">
        <v>84</v>
      </c>
      <c r="M2400" t="s">
        <v>85</v>
      </c>
      <c r="N2400">
        <v>2</v>
      </c>
      <c r="O2400" s="1">
        <v>44650.062754629631</v>
      </c>
      <c r="P2400" s="1">
        <v>44650.17864583333</v>
      </c>
      <c r="Q2400">
        <v>4075</v>
      </c>
      <c r="R2400">
        <v>5938</v>
      </c>
      <c r="S2400" t="b">
        <v>0</v>
      </c>
      <c r="T2400" t="s">
        <v>86</v>
      </c>
      <c r="U2400" t="b">
        <v>1</v>
      </c>
      <c r="V2400" t="s">
        <v>2392</v>
      </c>
      <c r="W2400" s="1">
        <v>44650.136261574073</v>
      </c>
      <c r="X2400">
        <v>4130</v>
      </c>
      <c r="Y2400">
        <v>454</v>
      </c>
      <c r="Z2400">
        <v>0</v>
      </c>
      <c r="AA2400">
        <v>454</v>
      </c>
      <c r="AB2400">
        <v>0</v>
      </c>
      <c r="AC2400">
        <v>21</v>
      </c>
      <c r="AD2400">
        <v>54</v>
      </c>
      <c r="AE2400">
        <v>0</v>
      </c>
      <c r="AF2400">
        <v>0</v>
      </c>
      <c r="AG2400">
        <v>0</v>
      </c>
      <c r="AH2400" t="s">
        <v>257</v>
      </c>
      <c r="AI2400" s="1">
        <v>44650.17864583333</v>
      </c>
      <c r="AJ2400">
        <v>1768</v>
      </c>
      <c r="AK2400">
        <v>2</v>
      </c>
      <c r="AL2400">
        <v>0</v>
      </c>
      <c r="AM2400">
        <v>2</v>
      </c>
      <c r="AN2400">
        <v>0</v>
      </c>
      <c r="AO2400">
        <v>1</v>
      </c>
      <c r="AP2400">
        <v>52</v>
      </c>
      <c r="AQ2400">
        <v>0</v>
      </c>
      <c r="AR2400">
        <v>0</v>
      </c>
      <c r="AS2400">
        <v>0</v>
      </c>
      <c r="AT2400" t="s">
        <v>86</v>
      </c>
      <c r="AU2400" t="s">
        <v>86</v>
      </c>
      <c r="AV2400" t="s">
        <v>86</v>
      </c>
      <c r="AW2400" t="s">
        <v>86</v>
      </c>
      <c r="AX2400" t="s">
        <v>86</v>
      </c>
      <c r="AY2400" t="s">
        <v>86</v>
      </c>
      <c r="AZ2400" t="s">
        <v>86</v>
      </c>
      <c r="BA2400" t="s">
        <v>86</v>
      </c>
      <c r="BB2400" t="s">
        <v>86</v>
      </c>
      <c r="BC2400" t="s">
        <v>86</v>
      </c>
      <c r="BD2400" t="s">
        <v>86</v>
      </c>
      <c r="BE2400" t="s">
        <v>86</v>
      </c>
    </row>
    <row r="2401" spans="1:57" x14ac:dyDescent="0.45">
      <c r="A2401" t="s">
        <v>5092</v>
      </c>
      <c r="B2401" t="s">
        <v>77</v>
      </c>
      <c r="C2401" t="s">
        <v>2501</v>
      </c>
      <c r="D2401" t="s">
        <v>79</v>
      </c>
      <c r="E2401" s="2" t="str">
        <f t="shared" ref="E2401:E2407" si="60">HYPERLINK("capsilon://?command=openfolder&amp;siteaddress=FAM.docvelocity-na8.net&amp;folderid=FX4C17CBB6-A258-57C4-D401-023240A67EC1","FX22018723")</f>
        <v>FX22018723</v>
      </c>
      <c r="F2401" t="s">
        <v>80</v>
      </c>
      <c r="G2401" t="s">
        <v>80</v>
      </c>
      <c r="H2401" t="s">
        <v>81</v>
      </c>
      <c r="I2401" t="s">
        <v>5093</v>
      </c>
      <c r="J2401">
        <v>69</v>
      </c>
      <c r="K2401" t="s">
        <v>83</v>
      </c>
      <c r="L2401" t="s">
        <v>84</v>
      </c>
      <c r="M2401" t="s">
        <v>85</v>
      </c>
      <c r="N2401">
        <v>2</v>
      </c>
      <c r="O2401" s="1">
        <v>44650.360844907409</v>
      </c>
      <c r="P2401" s="1">
        <v>44650.376307870371</v>
      </c>
      <c r="Q2401">
        <v>322</v>
      </c>
      <c r="R2401">
        <v>1014</v>
      </c>
      <c r="S2401" t="b">
        <v>0</v>
      </c>
      <c r="T2401" t="s">
        <v>86</v>
      </c>
      <c r="U2401" t="b">
        <v>0</v>
      </c>
      <c r="V2401" t="s">
        <v>1986</v>
      </c>
      <c r="W2401" s="1">
        <v>44650.369039351855</v>
      </c>
      <c r="X2401">
        <v>602</v>
      </c>
      <c r="Y2401">
        <v>54</v>
      </c>
      <c r="Z2401">
        <v>0</v>
      </c>
      <c r="AA2401">
        <v>54</v>
      </c>
      <c r="AB2401">
        <v>0</v>
      </c>
      <c r="AC2401">
        <v>22</v>
      </c>
      <c r="AD2401">
        <v>15</v>
      </c>
      <c r="AE2401">
        <v>0</v>
      </c>
      <c r="AF2401">
        <v>0</v>
      </c>
      <c r="AG2401">
        <v>0</v>
      </c>
      <c r="AH2401" t="s">
        <v>139</v>
      </c>
      <c r="AI2401" s="1">
        <v>44650.376307870371</v>
      </c>
      <c r="AJ2401">
        <v>412</v>
      </c>
      <c r="AK2401">
        <v>0</v>
      </c>
      <c r="AL2401">
        <v>0</v>
      </c>
      <c r="AM2401">
        <v>0</v>
      </c>
      <c r="AN2401">
        <v>5</v>
      </c>
      <c r="AO2401">
        <v>0</v>
      </c>
      <c r="AP2401">
        <v>15</v>
      </c>
      <c r="AQ2401">
        <v>0</v>
      </c>
      <c r="AR2401">
        <v>0</v>
      </c>
      <c r="AS2401">
        <v>0</v>
      </c>
      <c r="AT2401" t="s">
        <v>86</v>
      </c>
      <c r="AU2401" t="s">
        <v>86</v>
      </c>
      <c r="AV2401" t="s">
        <v>86</v>
      </c>
      <c r="AW2401" t="s">
        <v>86</v>
      </c>
      <c r="AX2401" t="s">
        <v>86</v>
      </c>
      <c r="AY2401" t="s">
        <v>86</v>
      </c>
      <c r="AZ2401" t="s">
        <v>86</v>
      </c>
      <c r="BA2401" t="s">
        <v>86</v>
      </c>
      <c r="BB2401" t="s">
        <v>86</v>
      </c>
      <c r="BC2401" t="s">
        <v>86</v>
      </c>
      <c r="BD2401" t="s">
        <v>86</v>
      </c>
      <c r="BE2401" t="s">
        <v>86</v>
      </c>
    </row>
    <row r="2402" spans="1:57" x14ac:dyDescent="0.45">
      <c r="A2402" t="s">
        <v>5094</v>
      </c>
      <c r="B2402" t="s">
        <v>77</v>
      </c>
      <c r="C2402" t="s">
        <v>2501</v>
      </c>
      <c r="D2402" t="s">
        <v>79</v>
      </c>
      <c r="E2402" s="2" t="str">
        <f t="shared" si="60"/>
        <v>FX22018723</v>
      </c>
      <c r="F2402" t="s">
        <v>80</v>
      </c>
      <c r="G2402" t="s">
        <v>80</v>
      </c>
      <c r="H2402" t="s">
        <v>81</v>
      </c>
      <c r="I2402" t="s">
        <v>5095</v>
      </c>
      <c r="J2402">
        <v>28</v>
      </c>
      <c r="K2402" t="s">
        <v>83</v>
      </c>
      <c r="L2402" t="s">
        <v>84</v>
      </c>
      <c r="M2402" t="s">
        <v>85</v>
      </c>
      <c r="N2402">
        <v>2</v>
      </c>
      <c r="O2402" s="1">
        <v>44650.361319444448</v>
      </c>
      <c r="P2402" s="1">
        <v>44650.378680555557</v>
      </c>
      <c r="Q2402">
        <v>1062</v>
      </c>
      <c r="R2402">
        <v>438</v>
      </c>
      <c r="S2402" t="b">
        <v>0</v>
      </c>
      <c r="T2402" t="s">
        <v>86</v>
      </c>
      <c r="U2402" t="b">
        <v>0</v>
      </c>
      <c r="V2402" t="s">
        <v>1952</v>
      </c>
      <c r="W2402" s="1">
        <v>44650.370393518519</v>
      </c>
      <c r="X2402">
        <v>234</v>
      </c>
      <c r="Y2402">
        <v>21</v>
      </c>
      <c r="Z2402">
        <v>0</v>
      </c>
      <c r="AA2402">
        <v>21</v>
      </c>
      <c r="AB2402">
        <v>0</v>
      </c>
      <c r="AC2402">
        <v>0</v>
      </c>
      <c r="AD2402">
        <v>7</v>
      </c>
      <c r="AE2402">
        <v>0</v>
      </c>
      <c r="AF2402">
        <v>0</v>
      </c>
      <c r="AG2402">
        <v>0</v>
      </c>
      <c r="AH2402" t="s">
        <v>139</v>
      </c>
      <c r="AI2402" s="1">
        <v>44650.378680555557</v>
      </c>
      <c r="AJ2402">
        <v>204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7</v>
      </c>
      <c r="AQ2402">
        <v>0</v>
      </c>
      <c r="AR2402">
        <v>0</v>
      </c>
      <c r="AS2402">
        <v>0</v>
      </c>
      <c r="AT2402" t="s">
        <v>86</v>
      </c>
      <c r="AU2402" t="s">
        <v>86</v>
      </c>
      <c r="AV2402" t="s">
        <v>86</v>
      </c>
      <c r="AW2402" t="s">
        <v>86</v>
      </c>
      <c r="AX2402" t="s">
        <v>86</v>
      </c>
      <c r="AY2402" t="s">
        <v>86</v>
      </c>
      <c r="AZ2402" t="s">
        <v>86</v>
      </c>
      <c r="BA2402" t="s">
        <v>86</v>
      </c>
      <c r="BB2402" t="s">
        <v>86</v>
      </c>
      <c r="BC2402" t="s">
        <v>86</v>
      </c>
      <c r="BD2402" t="s">
        <v>86</v>
      </c>
      <c r="BE2402" t="s">
        <v>86</v>
      </c>
    </row>
    <row r="2403" spans="1:57" x14ac:dyDescent="0.45">
      <c r="A2403" t="s">
        <v>5096</v>
      </c>
      <c r="B2403" t="s">
        <v>77</v>
      </c>
      <c r="C2403" t="s">
        <v>2501</v>
      </c>
      <c r="D2403" t="s">
        <v>79</v>
      </c>
      <c r="E2403" s="2" t="str">
        <f t="shared" si="60"/>
        <v>FX22018723</v>
      </c>
      <c r="F2403" t="s">
        <v>80</v>
      </c>
      <c r="G2403" t="s">
        <v>80</v>
      </c>
      <c r="H2403" t="s">
        <v>81</v>
      </c>
      <c r="I2403" t="s">
        <v>5097</v>
      </c>
      <c r="J2403">
        <v>28</v>
      </c>
      <c r="K2403" t="s">
        <v>83</v>
      </c>
      <c r="L2403" t="s">
        <v>84</v>
      </c>
      <c r="M2403" t="s">
        <v>85</v>
      </c>
      <c r="N2403">
        <v>2</v>
      </c>
      <c r="O2403" s="1">
        <v>44650.36178240741</v>
      </c>
      <c r="P2403" s="1">
        <v>44650.380937499998</v>
      </c>
      <c r="Q2403">
        <v>1153</v>
      </c>
      <c r="R2403">
        <v>502</v>
      </c>
      <c r="S2403" t="b">
        <v>0</v>
      </c>
      <c r="T2403" t="s">
        <v>86</v>
      </c>
      <c r="U2403" t="b">
        <v>0</v>
      </c>
      <c r="V2403" t="s">
        <v>2011</v>
      </c>
      <c r="W2403" s="1">
        <v>44650.371863425928</v>
      </c>
      <c r="X2403">
        <v>308</v>
      </c>
      <c r="Y2403">
        <v>21</v>
      </c>
      <c r="Z2403">
        <v>0</v>
      </c>
      <c r="AA2403">
        <v>21</v>
      </c>
      <c r="AB2403">
        <v>0</v>
      </c>
      <c r="AC2403">
        <v>1</v>
      </c>
      <c r="AD2403">
        <v>7</v>
      </c>
      <c r="AE2403">
        <v>0</v>
      </c>
      <c r="AF2403">
        <v>0</v>
      </c>
      <c r="AG2403">
        <v>0</v>
      </c>
      <c r="AH2403" t="s">
        <v>139</v>
      </c>
      <c r="AI2403" s="1">
        <v>44650.380937499998</v>
      </c>
      <c r="AJ2403">
        <v>194</v>
      </c>
      <c r="AK2403">
        <v>0</v>
      </c>
      <c r="AL2403">
        <v>0</v>
      </c>
      <c r="AM2403">
        <v>0</v>
      </c>
      <c r="AN2403">
        <v>0</v>
      </c>
      <c r="AO2403">
        <v>0</v>
      </c>
      <c r="AP2403">
        <v>7</v>
      </c>
      <c r="AQ2403">
        <v>0</v>
      </c>
      <c r="AR2403">
        <v>0</v>
      </c>
      <c r="AS2403">
        <v>0</v>
      </c>
      <c r="AT2403" t="s">
        <v>86</v>
      </c>
      <c r="AU2403" t="s">
        <v>86</v>
      </c>
      <c r="AV2403" t="s">
        <v>86</v>
      </c>
      <c r="AW2403" t="s">
        <v>86</v>
      </c>
      <c r="AX2403" t="s">
        <v>86</v>
      </c>
      <c r="AY2403" t="s">
        <v>86</v>
      </c>
      <c r="AZ2403" t="s">
        <v>86</v>
      </c>
      <c r="BA2403" t="s">
        <v>86</v>
      </c>
      <c r="BB2403" t="s">
        <v>86</v>
      </c>
      <c r="BC2403" t="s">
        <v>86</v>
      </c>
      <c r="BD2403" t="s">
        <v>86</v>
      </c>
      <c r="BE2403" t="s">
        <v>86</v>
      </c>
    </row>
    <row r="2404" spans="1:57" x14ac:dyDescent="0.45">
      <c r="A2404" t="s">
        <v>5098</v>
      </c>
      <c r="B2404" t="s">
        <v>77</v>
      </c>
      <c r="C2404" t="s">
        <v>2501</v>
      </c>
      <c r="D2404" t="s">
        <v>79</v>
      </c>
      <c r="E2404" s="2" t="str">
        <f t="shared" si="60"/>
        <v>FX22018723</v>
      </c>
      <c r="F2404" t="s">
        <v>80</v>
      </c>
      <c r="G2404" t="s">
        <v>80</v>
      </c>
      <c r="H2404" t="s">
        <v>81</v>
      </c>
      <c r="I2404" t="s">
        <v>5099</v>
      </c>
      <c r="J2404">
        <v>69</v>
      </c>
      <c r="K2404" t="s">
        <v>83</v>
      </c>
      <c r="L2404" t="s">
        <v>84</v>
      </c>
      <c r="M2404" t="s">
        <v>85</v>
      </c>
      <c r="N2404">
        <v>2</v>
      </c>
      <c r="O2404" s="1">
        <v>44650.361944444441</v>
      </c>
      <c r="P2404" s="1">
        <v>44650.384120370371</v>
      </c>
      <c r="Q2404">
        <v>1317</v>
      </c>
      <c r="R2404">
        <v>599</v>
      </c>
      <c r="S2404" t="b">
        <v>0</v>
      </c>
      <c r="T2404" t="s">
        <v>86</v>
      </c>
      <c r="U2404" t="b">
        <v>0</v>
      </c>
      <c r="V2404" t="s">
        <v>1986</v>
      </c>
      <c r="W2404" s="1">
        <v>44650.372812499998</v>
      </c>
      <c r="X2404">
        <v>325</v>
      </c>
      <c r="Y2404">
        <v>64</v>
      </c>
      <c r="Z2404">
        <v>0</v>
      </c>
      <c r="AA2404">
        <v>64</v>
      </c>
      <c r="AB2404">
        <v>0</v>
      </c>
      <c r="AC2404">
        <v>0</v>
      </c>
      <c r="AD2404">
        <v>5</v>
      </c>
      <c r="AE2404">
        <v>0</v>
      </c>
      <c r="AF2404">
        <v>0</v>
      </c>
      <c r="AG2404">
        <v>0</v>
      </c>
      <c r="AH2404" t="s">
        <v>139</v>
      </c>
      <c r="AI2404" s="1">
        <v>44650.384120370371</v>
      </c>
      <c r="AJ2404">
        <v>274</v>
      </c>
      <c r="AK2404">
        <v>0</v>
      </c>
      <c r="AL2404">
        <v>0</v>
      </c>
      <c r="AM2404">
        <v>0</v>
      </c>
      <c r="AN2404">
        <v>0</v>
      </c>
      <c r="AO2404">
        <v>0</v>
      </c>
      <c r="AP2404">
        <v>5</v>
      </c>
      <c r="AQ2404">
        <v>0</v>
      </c>
      <c r="AR2404">
        <v>0</v>
      </c>
      <c r="AS2404">
        <v>0</v>
      </c>
      <c r="AT2404" t="s">
        <v>86</v>
      </c>
      <c r="AU2404" t="s">
        <v>86</v>
      </c>
      <c r="AV2404" t="s">
        <v>86</v>
      </c>
      <c r="AW2404" t="s">
        <v>86</v>
      </c>
      <c r="AX2404" t="s">
        <v>86</v>
      </c>
      <c r="AY2404" t="s">
        <v>86</v>
      </c>
      <c r="AZ2404" t="s">
        <v>86</v>
      </c>
      <c r="BA2404" t="s">
        <v>86</v>
      </c>
      <c r="BB2404" t="s">
        <v>86</v>
      </c>
      <c r="BC2404" t="s">
        <v>86</v>
      </c>
      <c r="BD2404" t="s">
        <v>86</v>
      </c>
      <c r="BE2404" t="s">
        <v>86</v>
      </c>
    </row>
    <row r="2405" spans="1:57" x14ac:dyDescent="0.45">
      <c r="A2405" t="s">
        <v>5100</v>
      </c>
      <c r="B2405" t="s">
        <v>77</v>
      </c>
      <c r="C2405" t="s">
        <v>2501</v>
      </c>
      <c r="D2405" t="s">
        <v>79</v>
      </c>
      <c r="E2405" s="2" t="str">
        <f t="shared" si="60"/>
        <v>FX22018723</v>
      </c>
      <c r="F2405" t="s">
        <v>80</v>
      </c>
      <c r="G2405" t="s">
        <v>80</v>
      </c>
      <c r="H2405" t="s">
        <v>81</v>
      </c>
      <c r="I2405" t="s">
        <v>5101</v>
      </c>
      <c r="J2405">
        <v>69</v>
      </c>
      <c r="K2405" t="s">
        <v>83</v>
      </c>
      <c r="L2405" t="s">
        <v>84</v>
      </c>
      <c r="M2405" t="s">
        <v>85</v>
      </c>
      <c r="N2405">
        <v>2</v>
      </c>
      <c r="O2405" s="1">
        <v>44650.362337962964</v>
      </c>
      <c r="P2405" s="1">
        <v>44650.386817129627</v>
      </c>
      <c r="Q2405">
        <v>1548</v>
      </c>
      <c r="R2405">
        <v>567</v>
      </c>
      <c r="S2405" t="b">
        <v>0</v>
      </c>
      <c r="T2405" t="s">
        <v>86</v>
      </c>
      <c r="U2405" t="b">
        <v>0</v>
      </c>
      <c r="V2405" t="s">
        <v>1952</v>
      </c>
      <c r="W2405" s="1">
        <v>44650.37431712963</v>
      </c>
      <c r="X2405">
        <v>338</v>
      </c>
      <c r="Y2405">
        <v>61</v>
      </c>
      <c r="Z2405">
        <v>0</v>
      </c>
      <c r="AA2405">
        <v>61</v>
      </c>
      <c r="AB2405">
        <v>0</v>
      </c>
      <c r="AC2405">
        <v>0</v>
      </c>
      <c r="AD2405">
        <v>8</v>
      </c>
      <c r="AE2405">
        <v>0</v>
      </c>
      <c r="AF2405">
        <v>0</v>
      </c>
      <c r="AG2405">
        <v>0</v>
      </c>
      <c r="AH2405" t="s">
        <v>139</v>
      </c>
      <c r="AI2405" s="1">
        <v>44650.386817129627</v>
      </c>
      <c r="AJ2405">
        <v>229</v>
      </c>
      <c r="AK2405">
        <v>0</v>
      </c>
      <c r="AL2405">
        <v>0</v>
      </c>
      <c r="AM2405">
        <v>0</v>
      </c>
      <c r="AN2405">
        <v>0</v>
      </c>
      <c r="AO2405">
        <v>0</v>
      </c>
      <c r="AP2405">
        <v>8</v>
      </c>
      <c r="AQ2405">
        <v>0</v>
      </c>
      <c r="AR2405">
        <v>0</v>
      </c>
      <c r="AS2405">
        <v>0</v>
      </c>
      <c r="AT2405" t="s">
        <v>86</v>
      </c>
      <c r="AU2405" t="s">
        <v>86</v>
      </c>
      <c r="AV2405" t="s">
        <v>86</v>
      </c>
      <c r="AW2405" t="s">
        <v>86</v>
      </c>
      <c r="AX2405" t="s">
        <v>86</v>
      </c>
      <c r="AY2405" t="s">
        <v>86</v>
      </c>
      <c r="AZ2405" t="s">
        <v>86</v>
      </c>
      <c r="BA2405" t="s">
        <v>86</v>
      </c>
      <c r="BB2405" t="s">
        <v>86</v>
      </c>
      <c r="BC2405" t="s">
        <v>86</v>
      </c>
      <c r="BD2405" t="s">
        <v>86</v>
      </c>
      <c r="BE2405" t="s">
        <v>86</v>
      </c>
    </row>
    <row r="2406" spans="1:57" x14ac:dyDescent="0.45">
      <c r="A2406" t="s">
        <v>5102</v>
      </c>
      <c r="B2406" t="s">
        <v>77</v>
      </c>
      <c r="C2406" t="s">
        <v>2501</v>
      </c>
      <c r="D2406" t="s">
        <v>79</v>
      </c>
      <c r="E2406" s="2" t="str">
        <f t="shared" si="60"/>
        <v>FX22018723</v>
      </c>
      <c r="F2406" t="s">
        <v>80</v>
      </c>
      <c r="G2406" t="s">
        <v>80</v>
      </c>
      <c r="H2406" t="s">
        <v>81</v>
      </c>
      <c r="I2406" t="s">
        <v>5103</v>
      </c>
      <c r="J2406">
        <v>79</v>
      </c>
      <c r="K2406" t="s">
        <v>83</v>
      </c>
      <c r="L2406" t="s">
        <v>84</v>
      </c>
      <c r="M2406" t="s">
        <v>85</v>
      </c>
      <c r="N2406">
        <v>2</v>
      </c>
      <c r="O2406" s="1">
        <v>44650.362627314818</v>
      </c>
      <c r="P2406" s="1">
        <v>44650.394594907404</v>
      </c>
      <c r="Q2406">
        <v>1493</v>
      </c>
      <c r="R2406">
        <v>1269</v>
      </c>
      <c r="S2406" t="b">
        <v>0</v>
      </c>
      <c r="T2406" t="s">
        <v>86</v>
      </c>
      <c r="U2406" t="b">
        <v>0</v>
      </c>
      <c r="V2406" t="s">
        <v>2011</v>
      </c>
      <c r="W2406" s="1">
        <v>44650.37871527778</v>
      </c>
      <c r="X2406">
        <v>591</v>
      </c>
      <c r="Y2406">
        <v>74</v>
      </c>
      <c r="Z2406">
        <v>0</v>
      </c>
      <c r="AA2406">
        <v>74</v>
      </c>
      <c r="AB2406">
        <v>0</v>
      </c>
      <c r="AC2406">
        <v>2</v>
      </c>
      <c r="AD2406">
        <v>5</v>
      </c>
      <c r="AE2406">
        <v>0</v>
      </c>
      <c r="AF2406">
        <v>0</v>
      </c>
      <c r="AG2406">
        <v>0</v>
      </c>
      <c r="AH2406" t="s">
        <v>139</v>
      </c>
      <c r="AI2406" s="1">
        <v>44650.394594907404</v>
      </c>
      <c r="AJ2406">
        <v>671</v>
      </c>
      <c r="AK2406">
        <v>0</v>
      </c>
      <c r="AL2406">
        <v>0</v>
      </c>
      <c r="AM2406">
        <v>0</v>
      </c>
      <c r="AN2406">
        <v>0</v>
      </c>
      <c r="AO2406">
        <v>0</v>
      </c>
      <c r="AP2406">
        <v>5</v>
      </c>
      <c r="AQ2406">
        <v>0</v>
      </c>
      <c r="AR2406">
        <v>0</v>
      </c>
      <c r="AS2406">
        <v>0</v>
      </c>
      <c r="AT2406" t="s">
        <v>86</v>
      </c>
      <c r="AU2406" t="s">
        <v>86</v>
      </c>
      <c r="AV2406" t="s">
        <v>86</v>
      </c>
      <c r="AW2406" t="s">
        <v>86</v>
      </c>
      <c r="AX2406" t="s">
        <v>86</v>
      </c>
      <c r="AY2406" t="s">
        <v>86</v>
      </c>
      <c r="AZ2406" t="s">
        <v>86</v>
      </c>
      <c r="BA2406" t="s">
        <v>86</v>
      </c>
      <c r="BB2406" t="s">
        <v>86</v>
      </c>
      <c r="BC2406" t="s">
        <v>86</v>
      </c>
      <c r="BD2406" t="s">
        <v>86</v>
      </c>
      <c r="BE2406" t="s">
        <v>86</v>
      </c>
    </row>
    <row r="2407" spans="1:57" x14ac:dyDescent="0.45">
      <c r="A2407" t="s">
        <v>5104</v>
      </c>
      <c r="B2407" t="s">
        <v>77</v>
      </c>
      <c r="C2407" t="s">
        <v>2501</v>
      </c>
      <c r="D2407" t="s">
        <v>79</v>
      </c>
      <c r="E2407" s="2" t="str">
        <f t="shared" si="60"/>
        <v>FX22018723</v>
      </c>
      <c r="F2407" t="s">
        <v>80</v>
      </c>
      <c r="G2407" t="s">
        <v>80</v>
      </c>
      <c r="H2407" t="s">
        <v>81</v>
      </c>
      <c r="I2407" t="s">
        <v>5105</v>
      </c>
      <c r="J2407">
        <v>28</v>
      </c>
      <c r="K2407" t="s">
        <v>83</v>
      </c>
      <c r="L2407" t="s">
        <v>84</v>
      </c>
      <c r="M2407" t="s">
        <v>85</v>
      </c>
      <c r="N2407">
        <v>2</v>
      </c>
      <c r="O2407" s="1">
        <v>44650.362905092596</v>
      </c>
      <c r="P2407" s="1">
        <v>44650.398113425923</v>
      </c>
      <c r="Q2407">
        <v>2509</v>
      </c>
      <c r="R2407">
        <v>533</v>
      </c>
      <c r="S2407" t="b">
        <v>0</v>
      </c>
      <c r="T2407" t="s">
        <v>86</v>
      </c>
      <c r="U2407" t="b">
        <v>0</v>
      </c>
      <c r="V2407" t="s">
        <v>1990</v>
      </c>
      <c r="W2407" s="1">
        <v>44650.375092592592</v>
      </c>
      <c r="X2407">
        <v>232</v>
      </c>
      <c r="Y2407">
        <v>21</v>
      </c>
      <c r="Z2407">
        <v>0</v>
      </c>
      <c r="AA2407">
        <v>21</v>
      </c>
      <c r="AB2407">
        <v>0</v>
      </c>
      <c r="AC2407">
        <v>1</v>
      </c>
      <c r="AD2407">
        <v>7</v>
      </c>
      <c r="AE2407">
        <v>0</v>
      </c>
      <c r="AF2407">
        <v>0</v>
      </c>
      <c r="AG2407">
        <v>0</v>
      </c>
      <c r="AH2407" t="s">
        <v>139</v>
      </c>
      <c r="AI2407" s="1">
        <v>44650.398113425923</v>
      </c>
      <c r="AJ2407">
        <v>301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7</v>
      </c>
      <c r="AQ2407">
        <v>0</v>
      </c>
      <c r="AR2407">
        <v>0</v>
      </c>
      <c r="AS2407">
        <v>0</v>
      </c>
      <c r="AT2407" t="s">
        <v>86</v>
      </c>
      <c r="AU2407" t="s">
        <v>86</v>
      </c>
      <c r="AV2407" t="s">
        <v>86</v>
      </c>
      <c r="AW2407" t="s">
        <v>86</v>
      </c>
      <c r="AX2407" t="s">
        <v>86</v>
      </c>
      <c r="AY2407" t="s">
        <v>86</v>
      </c>
      <c r="AZ2407" t="s">
        <v>86</v>
      </c>
      <c r="BA2407" t="s">
        <v>86</v>
      </c>
      <c r="BB2407" t="s">
        <v>86</v>
      </c>
      <c r="BC2407" t="s">
        <v>86</v>
      </c>
      <c r="BD2407" t="s">
        <v>86</v>
      </c>
      <c r="BE2407" t="s">
        <v>86</v>
      </c>
    </row>
    <row r="2408" spans="1:57" x14ac:dyDescent="0.45">
      <c r="A2408" t="s">
        <v>5106</v>
      </c>
      <c r="B2408" t="s">
        <v>77</v>
      </c>
      <c r="C2408" t="s">
        <v>1581</v>
      </c>
      <c r="D2408" t="s">
        <v>79</v>
      </c>
      <c r="E2408" s="2" t="str">
        <f>HYPERLINK("capsilon://?command=openfolder&amp;siteaddress=FAM.docvelocity-na8.net&amp;folderid=FX60740536-A812-1296-CD19-3F70324FD4F3","FX220211318")</f>
        <v>FX220211318</v>
      </c>
      <c r="F2408" t="s">
        <v>80</v>
      </c>
      <c r="G2408" t="s">
        <v>80</v>
      </c>
      <c r="H2408" t="s">
        <v>81</v>
      </c>
      <c r="I2408" t="s">
        <v>5107</v>
      </c>
      <c r="J2408">
        <v>0</v>
      </c>
      <c r="K2408" t="s">
        <v>83</v>
      </c>
      <c r="L2408" t="s">
        <v>84</v>
      </c>
      <c r="M2408" t="s">
        <v>85</v>
      </c>
      <c r="N2408">
        <v>2</v>
      </c>
      <c r="O2408" s="1">
        <v>44650.380983796298</v>
      </c>
      <c r="P2408" s="1">
        <v>44650.398761574077</v>
      </c>
      <c r="Q2408">
        <v>1430</v>
      </c>
      <c r="R2408">
        <v>106</v>
      </c>
      <c r="S2408" t="b">
        <v>0</v>
      </c>
      <c r="T2408" t="s">
        <v>86</v>
      </c>
      <c r="U2408" t="b">
        <v>0</v>
      </c>
      <c r="V2408" t="s">
        <v>2011</v>
      </c>
      <c r="W2408" s="1">
        <v>44650.381620370368</v>
      </c>
      <c r="X2408">
        <v>51</v>
      </c>
      <c r="Y2408">
        <v>0</v>
      </c>
      <c r="Z2408">
        <v>0</v>
      </c>
      <c r="AA2408">
        <v>0</v>
      </c>
      <c r="AB2408">
        <v>52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 t="s">
        <v>139</v>
      </c>
      <c r="AI2408" s="1">
        <v>44650.398761574077</v>
      </c>
      <c r="AJ2408">
        <v>55</v>
      </c>
      <c r="AK2408">
        <v>0</v>
      </c>
      <c r="AL2408">
        <v>0</v>
      </c>
      <c r="AM2408">
        <v>0</v>
      </c>
      <c r="AN2408">
        <v>52</v>
      </c>
      <c r="AO2408">
        <v>0</v>
      </c>
      <c r="AP2408">
        <v>0</v>
      </c>
      <c r="AQ2408">
        <v>0</v>
      </c>
      <c r="AR2408">
        <v>0</v>
      </c>
      <c r="AS2408">
        <v>0</v>
      </c>
      <c r="AT2408" t="s">
        <v>86</v>
      </c>
      <c r="AU2408" t="s">
        <v>86</v>
      </c>
      <c r="AV2408" t="s">
        <v>86</v>
      </c>
      <c r="AW2408" t="s">
        <v>86</v>
      </c>
      <c r="AX2408" t="s">
        <v>86</v>
      </c>
      <c r="AY2408" t="s">
        <v>86</v>
      </c>
      <c r="AZ2408" t="s">
        <v>86</v>
      </c>
      <c r="BA2408" t="s">
        <v>86</v>
      </c>
      <c r="BB2408" t="s">
        <v>86</v>
      </c>
      <c r="BC2408" t="s">
        <v>86</v>
      </c>
      <c r="BD2408" t="s">
        <v>86</v>
      </c>
      <c r="BE2408" t="s">
        <v>86</v>
      </c>
    </row>
    <row r="2409" spans="1:57" x14ac:dyDescent="0.45">
      <c r="A2409" t="s">
        <v>5108</v>
      </c>
      <c r="B2409" t="s">
        <v>77</v>
      </c>
      <c r="C2409" t="s">
        <v>5109</v>
      </c>
      <c r="D2409" t="s">
        <v>79</v>
      </c>
      <c r="E2409" s="2" t="str">
        <f>HYPERLINK("capsilon://?command=openfolder&amp;siteaddress=FAM.docvelocity-na8.net&amp;folderid=FXCC8749F0-EE56-1A4E-6464-3ABA9CCA5F8E","FX2203618")</f>
        <v>FX2203618</v>
      </c>
      <c r="F2409" t="s">
        <v>80</v>
      </c>
      <c r="G2409" t="s">
        <v>80</v>
      </c>
      <c r="H2409" t="s">
        <v>81</v>
      </c>
      <c r="I2409" t="s">
        <v>5110</v>
      </c>
      <c r="J2409">
        <v>0</v>
      </c>
      <c r="K2409" t="s">
        <v>83</v>
      </c>
      <c r="L2409" t="s">
        <v>84</v>
      </c>
      <c r="M2409" t="s">
        <v>85</v>
      </c>
      <c r="N2409">
        <v>1</v>
      </c>
      <c r="O2409" s="1">
        <v>44622.832268518519</v>
      </c>
      <c r="P2409" s="1">
        <v>44622.979039351849</v>
      </c>
      <c r="Q2409">
        <v>11122</v>
      </c>
      <c r="R2409">
        <v>1559</v>
      </c>
      <c r="S2409" t="b">
        <v>0</v>
      </c>
      <c r="T2409" t="s">
        <v>86</v>
      </c>
      <c r="U2409" t="b">
        <v>0</v>
      </c>
      <c r="V2409" t="s">
        <v>202</v>
      </c>
      <c r="W2409" s="1">
        <v>44622.979039351849</v>
      </c>
      <c r="X2409">
        <v>1489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118</v>
      </c>
      <c r="AF2409">
        <v>0</v>
      </c>
      <c r="AG2409">
        <v>5</v>
      </c>
      <c r="AH2409" t="s">
        <v>86</v>
      </c>
      <c r="AI2409" t="s">
        <v>86</v>
      </c>
      <c r="AJ2409" t="s">
        <v>86</v>
      </c>
      <c r="AK2409" t="s">
        <v>86</v>
      </c>
      <c r="AL2409" t="s">
        <v>86</v>
      </c>
      <c r="AM2409" t="s">
        <v>86</v>
      </c>
      <c r="AN2409" t="s">
        <v>86</v>
      </c>
      <c r="AO2409" t="s">
        <v>86</v>
      </c>
      <c r="AP2409" t="s">
        <v>86</v>
      </c>
      <c r="AQ2409" t="s">
        <v>86</v>
      </c>
      <c r="AR2409" t="s">
        <v>86</v>
      </c>
      <c r="AS2409" t="s">
        <v>86</v>
      </c>
      <c r="AT2409" t="s">
        <v>86</v>
      </c>
      <c r="AU2409" t="s">
        <v>86</v>
      </c>
      <c r="AV2409" t="s">
        <v>86</v>
      </c>
      <c r="AW2409" t="s">
        <v>86</v>
      </c>
      <c r="AX2409" t="s">
        <v>86</v>
      </c>
      <c r="AY2409" t="s">
        <v>86</v>
      </c>
      <c r="AZ2409" t="s">
        <v>86</v>
      </c>
      <c r="BA2409" t="s">
        <v>86</v>
      </c>
      <c r="BB2409" t="s">
        <v>86</v>
      </c>
      <c r="BC2409" t="s">
        <v>86</v>
      </c>
      <c r="BD2409" t="s">
        <v>86</v>
      </c>
      <c r="BE2409" t="s">
        <v>86</v>
      </c>
    </row>
    <row r="2410" spans="1:57" x14ac:dyDescent="0.45">
      <c r="A2410" t="s">
        <v>5111</v>
      </c>
      <c r="B2410" t="s">
        <v>77</v>
      </c>
      <c r="C2410" t="s">
        <v>5112</v>
      </c>
      <c r="D2410" t="s">
        <v>79</v>
      </c>
      <c r="E2410" s="2" t="str">
        <f>HYPERLINK("capsilon://?command=openfolder&amp;siteaddress=FAM.docvelocity-na8.net&amp;folderid=FX1EBA9490-8965-B6AC-9B1B-B8B68748C3D3","FX220311152")</f>
        <v>FX220311152</v>
      </c>
      <c r="F2410" t="s">
        <v>80</v>
      </c>
      <c r="G2410" t="s">
        <v>80</v>
      </c>
      <c r="H2410" t="s">
        <v>81</v>
      </c>
      <c r="I2410" t="s">
        <v>5113</v>
      </c>
      <c r="J2410">
        <v>164</v>
      </c>
      <c r="K2410" t="s">
        <v>83</v>
      </c>
      <c r="L2410" t="s">
        <v>84</v>
      </c>
      <c r="M2410" t="s">
        <v>85</v>
      </c>
      <c r="N2410">
        <v>1</v>
      </c>
      <c r="O2410" s="1">
        <v>44650.406689814816</v>
      </c>
      <c r="P2410" s="1">
        <v>44650.444016203706</v>
      </c>
      <c r="Q2410">
        <v>2856</v>
      </c>
      <c r="R2410">
        <v>369</v>
      </c>
      <c r="S2410" t="b">
        <v>0</v>
      </c>
      <c r="T2410" t="s">
        <v>86</v>
      </c>
      <c r="U2410" t="b">
        <v>0</v>
      </c>
      <c r="V2410" t="s">
        <v>1986</v>
      </c>
      <c r="W2410" s="1">
        <v>44650.444016203706</v>
      </c>
      <c r="X2410">
        <v>347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164</v>
      </c>
      <c r="AE2410">
        <v>145</v>
      </c>
      <c r="AF2410">
        <v>0</v>
      </c>
      <c r="AG2410">
        <v>5</v>
      </c>
      <c r="AH2410" t="s">
        <v>86</v>
      </c>
      <c r="AI2410" t="s">
        <v>86</v>
      </c>
      <c r="AJ2410" t="s">
        <v>86</v>
      </c>
      <c r="AK2410" t="s">
        <v>86</v>
      </c>
      <c r="AL2410" t="s">
        <v>86</v>
      </c>
      <c r="AM2410" t="s">
        <v>86</v>
      </c>
      <c r="AN2410" t="s">
        <v>86</v>
      </c>
      <c r="AO2410" t="s">
        <v>86</v>
      </c>
      <c r="AP2410" t="s">
        <v>86</v>
      </c>
      <c r="AQ2410" t="s">
        <v>86</v>
      </c>
      <c r="AR2410" t="s">
        <v>86</v>
      </c>
      <c r="AS2410" t="s">
        <v>86</v>
      </c>
      <c r="AT2410" t="s">
        <v>86</v>
      </c>
      <c r="AU2410" t="s">
        <v>86</v>
      </c>
      <c r="AV2410" t="s">
        <v>86</v>
      </c>
      <c r="AW2410" t="s">
        <v>86</v>
      </c>
      <c r="AX2410" t="s">
        <v>86</v>
      </c>
      <c r="AY2410" t="s">
        <v>86</v>
      </c>
      <c r="AZ2410" t="s">
        <v>86</v>
      </c>
      <c r="BA2410" t="s">
        <v>86</v>
      </c>
      <c r="BB2410" t="s">
        <v>86</v>
      </c>
      <c r="BC2410" t="s">
        <v>86</v>
      </c>
      <c r="BD2410" t="s">
        <v>86</v>
      </c>
      <c r="BE2410" t="s">
        <v>86</v>
      </c>
    </row>
    <row r="2411" spans="1:57" x14ac:dyDescent="0.45">
      <c r="A2411" t="s">
        <v>5114</v>
      </c>
      <c r="B2411" t="s">
        <v>77</v>
      </c>
      <c r="C2411" t="s">
        <v>5115</v>
      </c>
      <c r="D2411" t="s">
        <v>79</v>
      </c>
      <c r="E2411" s="2" t="str">
        <f>HYPERLINK("capsilon://?command=openfolder&amp;siteaddress=FAM.docvelocity-na8.net&amp;folderid=FXE3909F18-76DE-82AA-F2B9-89EE55EFF579","FX22031199")</f>
        <v>FX22031199</v>
      </c>
      <c r="F2411" t="s">
        <v>80</v>
      </c>
      <c r="G2411" t="s">
        <v>80</v>
      </c>
      <c r="H2411" t="s">
        <v>81</v>
      </c>
      <c r="I2411" t="s">
        <v>5116</v>
      </c>
      <c r="J2411">
        <v>0</v>
      </c>
      <c r="K2411" t="s">
        <v>83</v>
      </c>
      <c r="L2411" t="s">
        <v>84</v>
      </c>
      <c r="M2411" t="s">
        <v>85</v>
      </c>
      <c r="N2411">
        <v>1</v>
      </c>
      <c r="O2411" s="1">
        <v>44622.838090277779</v>
      </c>
      <c r="P2411" s="1">
        <v>44623.050393518519</v>
      </c>
      <c r="Q2411">
        <v>16085</v>
      </c>
      <c r="R2411">
        <v>2258</v>
      </c>
      <c r="S2411" t="b">
        <v>0</v>
      </c>
      <c r="T2411" t="s">
        <v>86</v>
      </c>
      <c r="U2411" t="b">
        <v>0</v>
      </c>
      <c r="V2411" t="s">
        <v>91</v>
      </c>
      <c r="W2411" s="1">
        <v>44623.050393518519</v>
      </c>
      <c r="X2411">
        <v>2142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186</v>
      </c>
      <c r="AF2411">
        <v>0</v>
      </c>
      <c r="AG2411">
        <v>10</v>
      </c>
      <c r="AH2411" t="s">
        <v>86</v>
      </c>
      <c r="AI2411" t="s">
        <v>86</v>
      </c>
      <c r="AJ2411" t="s">
        <v>86</v>
      </c>
      <c r="AK2411" t="s">
        <v>86</v>
      </c>
      <c r="AL2411" t="s">
        <v>86</v>
      </c>
      <c r="AM2411" t="s">
        <v>86</v>
      </c>
      <c r="AN2411" t="s">
        <v>86</v>
      </c>
      <c r="AO2411" t="s">
        <v>86</v>
      </c>
      <c r="AP2411" t="s">
        <v>86</v>
      </c>
      <c r="AQ2411" t="s">
        <v>86</v>
      </c>
      <c r="AR2411" t="s">
        <v>86</v>
      </c>
      <c r="AS2411" t="s">
        <v>86</v>
      </c>
      <c r="AT2411" t="s">
        <v>86</v>
      </c>
      <c r="AU2411" t="s">
        <v>86</v>
      </c>
      <c r="AV2411" t="s">
        <v>86</v>
      </c>
      <c r="AW2411" t="s">
        <v>86</v>
      </c>
      <c r="AX2411" t="s">
        <v>86</v>
      </c>
      <c r="AY2411" t="s">
        <v>86</v>
      </c>
      <c r="AZ2411" t="s">
        <v>86</v>
      </c>
      <c r="BA2411" t="s">
        <v>86</v>
      </c>
      <c r="BB2411" t="s">
        <v>86</v>
      </c>
      <c r="BC2411" t="s">
        <v>86</v>
      </c>
      <c r="BD2411" t="s">
        <v>86</v>
      </c>
      <c r="BE2411" t="s">
        <v>86</v>
      </c>
    </row>
    <row r="2412" spans="1:57" x14ac:dyDescent="0.45">
      <c r="A2412" t="s">
        <v>5117</v>
      </c>
      <c r="B2412" t="s">
        <v>77</v>
      </c>
      <c r="C2412" t="s">
        <v>1911</v>
      </c>
      <c r="D2412" t="s">
        <v>79</v>
      </c>
      <c r="E2412" s="2" t="str">
        <f>HYPERLINK("capsilon://?command=openfolder&amp;siteaddress=FAM.docvelocity-na8.net&amp;folderid=FXFCB999EE-773D-981F-32F6-8DF9C0ACD97C","FX22027434")</f>
        <v>FX22027434</v>
      </c>
      <c r="F2412" t="s">
        <v>80</v>
      </c>
      <c r="G2412" t="s">
        <v>80</v>
      </c>
      <c r="H2412" t="s">
        <v>81</v>
      </c>
      <c r="I2412" t="s">
        <v>5118</v>
      </c>
      <c r="J2412">
        <v>0</v>
      </c>
      <c r="K2412" t="s">
        <v>83</v>
      </c>
      <c r="L2412" t="s">
        <v>84</v>
      </c>
      <c r="M2412" t="s">
        <v>85</v>
      </c>
      <c r="N2412">
        <v>2</v>
      </c>
      <c r="O2412" s="1">
        <v>44650.438599537039</v>
      </c>
      <c r="P2412" s="1">
        <v>44650.453344907408</v>
      </c>
      <c r="Q2412">
        <v>724</v>
      </c>
      <c r="R2412">
        <v>550</v>
      </c>
      <c r="S2412" t="b">
        <v>0</v>
      </c>
      <c r="T2412" t="s">
        <v>86</v>
      </c>
      <c r="U2412" t="b">
        <v>0</v>
      </c>
      <c r="V2412" t="s">
        <v>2996</v>
      </c>
      <c r="W2412" s="1">
        <v>44650.447592592594</v>
      </c>
      <c r="X2412">
        <v>486</v>
      </c>
      <c r="Y2412">
        <v>4</v>
      </c>
      <c r="Z2412">
        <v>0</v>
      </c>
      <c r="AA2412">
        <v>4</v>
      </c>
      <c r="AB2412">
        <v>52</v>
      </c>
      <c r="AC2412">
        <v>21</v>
      </c>
      <c r="AD2412">
        <v>-4</v>
      </c>
      <c r="AE2412">
        <v>0</v>
      </c>
      <c r="AF2412">
        <v>0</v>
      </c>
      <c r="AG2412">
        <v>0</v>
      </c>
      <c r="AH2412" t="s">
        <v>94</v>
      </c>
      <c r="AI2412" s="1">
        <v>44650.453344907408</v>
      </c>
      <c r="AJ2412">
        <v>64</v>
      </c>
      <c r="AK2412">
        <v>0</v>
      </c>
      <c r="AL2412">
        <v>0</v>
      </c>
      <c r="AM2412">
        <v>0</v>
      </c>
      <c r="AN2412">
        <v>52</v>
      </c>
      <c r="AO2412">
        <v>0</v>
      </c>
      <c r="AP2412">
        <v>-4</v>
      </c>
      <c r="AQ2412">
        <v>0</v>
      </c>
      <c r="AR2412">
        <v>0</v>
      </c>
      <c r="AS2412">
        <v>0</v>
      </c>
      <c r="AT2412" t="s">
        <v>86</v>
      </c>
      <c r="AU2412" t="s">
        <v>86</v>
      </c>
      <c r="AV2412" t="s">
        <v>86</v>
      </c>
      <c r="AW2412" t="s">
        <v>86</v>
      </c>
      <c r="AX2412" t="s">
        <v>86</v>
      </c>
      <c r="AY2412" t="s">
        <v>86</v>
      </c>
      <c r="AZ2412" t="s">
        <v>86</v>
      </c>
      <c r="BA2412" t="s">
        <v>86</v>
      </c>
      <c r="BB2412" t="s">
        <v>86</v>
      </c>
      <c r="BC2412" t="s">
        <v>86</v>
      </c>
      <c r="BD2412" t="s">
        <v>86</v>
      </c>
      <c r="BE2412" t="s">
        <v>86</v>
      </c>
    </row>
    <row r="2413" spans="1:57" x14ac:dyDescent="0.45">
      <c r="A2413" t="s">
        <v>5119</v>
      </c>
      <c r="B2413" t="s">
        <v>77</v>
      </c>
      <c r="C2413" t="s">
        <v>5120</v>
      </c>
      <c r="D2413" t="s">
        <v>79</v>
      </c>
      <c r="E2413" s="2" t="str">
        <f t="shared" ref="E2413:E2434" si="61">HYPERLINK("capsilon://?command=openfolder&amp;siteaddress=FAM.docvelocity-na8.net&amp;folderid=FX5D5DC0BA-0A53-90B6-AC13-45D15C3A6FCE","FX220312985")</f>
        <v>FX220312985</v>
      </c>
      <c r="F2413" t="s">
        <v>80</v>
      </c>
      <c r="G2413" t="s">
        <v>80</v>
      </c>
      <c r="H2413" t="s">
        <v>81</v>
      </c>
      <c r="I2413" t="s">
        <v>5121</v>
      </c>
      <c r="J2413">
        <v>74</v>
      </c>
      <c r="K2413" t="s">
        <v>83</v>
      </c>
      <c r="L2413" t="s">
        <v>84</v>
      </c>
      <c r="M2413" t="s">
        <v>85</v>
      </c>
      <c r="N2413">
        <v>2</v>
      </c>
      <c r="O2413" s="1">
        <v>44650.438680555555</v>
      </c>
      <c r="P2413" s="1">
        <v>44650.457662037035</v>
      </c>
      <c r="Q2413">
        <v>917</v>
      </c>
      <c r="R2413">
        <v>723</v>
      </c>
      <c r="S2413" t="b">
        <v>0</v>
      </c>
      <c r="T2413" t="s">
        <v>86</v>
      </c>
      <c r="U2413" t="b">
        <v>0</v>
      </c>
      <c r="V2413" t="s">
        <v>1986</v>
      </c>
      <c r="W2413" s="1">
        <v>44650.44809027778</v>
      </c>
      <c r="X2413">
        <v>351</v>
      </c>
      <c r="Y2413">
        <v>59</v>
      </c>
      <c r="Z2413">
        <v>0</v>
      </c>
      <c r="AA2413">
        <v>59</v>
      </c>
      <c r="AB2413">
        <v>0</v>
      </c>
      <c r="AC2413">
        <v>5</v>
      </c>
      <c r="AD2413">
        <v>15</v>
      </c>
      <c r="AE2413">
        <v>0</v>
      </c>
      <c r="AF2413">
        <v>0</v>
      </c>
      <c r="AG2413">
        <v>0</v>
      </c>
      <c r="AH2413" t="s">
        <v>94</v>
      </c>
      <c r="AI2413" s="1">
        <v>44650.457662037035</v>
      </c>
      <c r="AJ2413">
        <v>372</v>
      </c>
      <c r="AK2413">
        <v>5</v>
      </c>
      <c r="AL2413">
        <v>0</v>
      </c>
      <c r="AM2413">
        <v>5</v>
      </c>
      <c r="AN2413">
        <v>0</v>
      </c>
      <c r="AO2413">
        <v>2</v>
      </c>
      <c r="AP2413">
        <v>10</v>
      </c>
      <c r="AQ2413">
        <v>0</v>
      </c>
      <c r="AR2413">
        <v>0</v>
      </c>
      <c r="AS2413">
        <v>0</v>
      </c>
      <c r="AT2413" t="s">
        <v>86</v>
      </c>
      <c r="AU2413" t="s">
        <v>86</v>
      </c>
      <c r="AV2413" t="s">
        <v>86</v>
      </c>
      <c r="AW2413" t="s">
        <v>86</v>
      </c>
      <c r="AX2413" t="s">
        <v>86</v>
      </c>
      <c r="AY2413" t="s">
        <v>86</v>
      </c>
      <c r="AZ2413" t="s">
        <v>86</v>
      </c>
      <c r="BA2413" t="s">
        <v>86</v>
      </c>
      <c r="BB2413" t="s">
        <v>86</v>
      </c>
      <c r="BC2413" t="s">
        <v>86</v>
      </c>
      <c r="BD2413" t="s">
        <v>86</v>
      </c>
      <c r="BE2413" t="s">
        <v>86</v>
      </c>
    </row>
    <row r="2414" spans="1:57" x14ac:dyDescent="0.45">
      <c r="A2414" t="s">
        <v>5122</v>
      </c>
      <c r="B2414" t="s">
        <v>77</v>
      </c>
      <c r="C2414" t="s">
        <v>5120</v>
      </c>
      <c r="D2414" t="s">
        <v>79</v>
      </c>
      <c r="E2414" s="2" t="str">
        <f t="shared" si="61"/>
        <v>FX220312985</v>
      </c>
      <c r="F2414" t="s">
        <v>80</v>
      </c>
      <c r="G2414" t="s">
        <v>80</v>
      </c>
      <c r="H2414" t="s">
        <v>81</v>
      </c>
      <c r="I2414" t="s">
        <v>5123</v>
      </c>
      <c r="J2414">
        <v>59</v>
      </c>
      <c r="K2414" t="s">
        <v>83</v>
      </c>
      <c r="L2414" t="s">
        <v>84</v>
      </c>
      <c r="M2414" t="s">
        <v>85</v>
      </c>
      <c r="N2414">
        <v>2</v>
      </c>
      <c r="O2414" s="1">
        <v>44650.438819444447</v>
      </c>
      <c r="P2414" s="1">
        <v>44650.461562500001</v>
      </c>
      <c r="Q2414">
        <v>1395</v>
      </c>
      <c r="R2414">
        <v>570</v>
      </c>
      <c r="S2414" t="b">
        <v>0</v>
      </c>
      <c r="T2414" t="s">
        <v>86</v>
      </c>
      <c r="U2414" t="b">
        <v>0</v>
      </c>
      <c r="V2414" t="s">
        <v>2993</v>
      </c>
      <c r="W2414" s="1">
        <v>44650.450520833336</v>
      </c>
      <c r="X2414">
        <v>234</v>
      </c>
      <c r="Y2414">
        <v>54</v>
      </c>
      <c r="Z2414">
        <v>0</v>
      </c>
      <c r="AA2414">
        <v>54</v>
      </c>
      <c r="AB2414">
        <v>0</v>
      </c>
      <c r="AC2414">
        <v>0</v>
      </c>
      <c r="AD2414">
        <v>5</v>
      </c>
      <c r="AE2414">
        <v>0</v>
      </c>
      <c r="AF2414">
        <v>0</v>
      </c>
      <c r="AG2414">
        <v>0</v>
      </c>
      <c r="AH2414" t="s">
        <v>94</v>
      </c>
      <c r="AI2414" s="1">
        <v>44650.461562500001</v>
      </c>
      <c r="AJ2414">
        <v>336</v>
      </c>
      <c r="AK2414">
        <v>1</v>
      </c>
      <c r="AL2414">
        <v>0</v>
      </c>
      <c r="AM2414">
        <v>1</v>
      </c>
      <c r="AN2414">
        <v>0</v>
      </c>
      <c r="AO2414">
        <v>1</v>
      </c>
      <c r="AP2414">
        <v>4</v>
      </c>
      <c r="AQ2414">
        <v>0</v>
      </c>
      <c r="AR2414">
        <v>0</v>
      </c>
      <c r="AS2414">
        <v>0</v>
      </c>
      <c r="AT2414" t="s">
        <v>86</v>
      </c>
      <c r="AU2414" t="s">
        <v>86</v>
      </c>
      <c r="AV2414" t="s">
        <v>86</v>
      </c>
      <c r="AW2414" t="s">
        <v>86</v>
      </c>
      <c r="AX2414" t="s">
        <v>86</v>
      </c>
      <c r="AY2414" t="s">
        <v>86</v>
      </c>
      <c r="AZ2414" t="s">
        <v>86</v>
      </c>
      <c r="BA2414" t="s">
        <v>86</v>
      </c>
      <c r="BB2414" t="s">
        <v>86</v>
      </c>
      <c r="BC2414" t="s">
        <v>86</v>
      </c>
      <c r="BD2414" t="s">
        <v>86</v>
      </c>
      <c r="BE2414" t="s">
        <v>86</v>
      </c>
    </row>
    <row r="2415" spans="1:57" x14ac:dyDescent="0.45">
      <c r="A2415" t="s">
        <v>5124</v>
      </c>
      <c r="B2415" t="s">
        <v>77</v>
      </c>
      <c r="C2415" t="s">
        <v>5120</v>
      </c>
      <c r="D2415" t="s">
        <v>79</v>
      </c>
      <c r="E2415" s="2" t="str">
        <f t="shared" si="61"/>
        <v>FX220312985</v>
      </c>
      <c r="F2415" t="s">
        <v>80</v>
      </c>
      <c r="G2415" t="s">
        <v>80</v>
      </c>
      <c r="H2415" t="s">
        <v>81</v>
      </c>
      <c r="I2415" t="s">
        <v>5125</v>
      </c>
      <c r="J2415">
        <v>59</v>
      </c>
      <c r="K2415" t="s">
        <v>83</v>
      </c>
      <c r="L2415" t="s">
        <v>84</v>
      </c>
      <c r="M2415" t="s">
        <v>85</v>
      </c>
      <c r="N2415">
        <v>2</v>
      </c>
      <c r="O2415" s="1">
        <v>44650.43891203704</v>
      </c>
      <c r="P2415" s="1">
        <v>44650.507685185185</v>
      </c>
      <c r="Q2415">
        <v>5507</v>
      </c>
      <c r="R2415">
        <v>435</v>
      </c>
      <c r="S2415" t="b">
        <v>0</v>
      </c>
      <c r="T2415" t="s">
        <v>86</v>
      </c>
      <c r="U2415" t="b">
        <v>0</v>
      </c>
      <c r="V2415" t="s">
        <v>2733</v>
      </c>
      <c r="W2415" s="1">
        <v>44650.451504629629</v>
      </c>
      <c r="X2415">
        <v>298</v>
      </c>
      <c r="Y2415">
        <v>54</v>
      </c>
      <c r="Z2415">
        <v>0</v>
      </c>
      <c r="AA2415">
        <v>54</v>
      </c>
      <c r="AB2415">
        <v>0</v>
      </c>
      <c r="AC2415">
        <v>0</v>
      </c>
      <c r="AD2415">
        <v>5</v>
      </c>
      <c r="AE2415">
        <v>0</v>
      </c>
      <c r="AF2415">
        <v>0</v>
      </c>
      <c r="AG2415">
        <v>0</v>
      </c>
      <c r="AH2415" t="s">
        <v>106</v>
      </c>
      <c r="AI2415" s="1">
        <v>44650.507685185185</v>
      </c>
      <c r="AJ2415">
        <v>137</v>
      </c>
      <c r="AK2415">
        <v>1</v>
      </c>
      <c r="AL2415">
        <v>0</v>
      </c>
      <c r="AM2415">
        <v>1</v>
      </c>
      <c r="AN2415">
        <v>0</v>
      </c>
      <c r="AO2415">
        <v>1</v>
      </c>
      <c r="AP2415">
        <v>4</v>
      </c>
      <c r="AQ2415">
        <v>0</v>
      </c>
      <c r="AR2415">
        <v>0</v>
      </c>
      <c r="AS2415">
        <v>0</v>
      </c>
      <c r="AT2415" t="s">
        <v>86</v>
      </c>
      <c r="AU2415" t="s">
        <v>86</v>
      </c>
      <c r="AV2415" t="s">
        <v>86</v>
      </c>
      <c r="AW2415" t="s">
        <v>86</v>
      </c>
      <c r="AX2415" t="s">
        <v>86</v>
      </c>
      <c r="AY2415" t="s">
        <v>86</v>
      </c>
      <c r="AZ2415" t="s">
        <v>86</v>
      </c>
      <c r="BA2415" t="s">
        <v>86</v>
      </c>
      <c r="BB2415" t="s">
        <v>86</v>
      </c>
      <c r="BC2415" t="s">
        <v>86</v>
      </c>
      <c r="BD2415" t="s">
        <v>86</v>
      </c>
      <c r="BE2415" t="s">
        <v>86</v>
      </c>
    </row>
    <row r="2416" spans="1:57" x14ac:dyDescent="0.45">
      <c r="A2416" t="s">
        <v>5126</v>
      </c>
      <c r="B2416" t="s">
        <v>77</v>
      </c>
      <c r="C2416" t="s">
        <v>5120</v>
      </c>
      <c r="D2416" t="s">
        <v>79</v>
      </c>
      <c r="E2416" s="2" t="str">
        <f t="shared" si="61"/>
        <v>FX220312985</v>
      </c>
      <c r="F2416" t="s">
        <v>80</v>
      </c>
      <c r="G2416" t="s">
        <v>80</v>
      </c>
      <c r="H2416" t="s">
        <v>81</v>
      </c>
      <c r="I2416" t="s">
        <v>5127</v>
      </c>
      <c r="J2416">
        <v>54</v>
      </c>
      <c r="K2416" t="s">
        <v>83</v>
      </c>
      <c r="L2416" t="s">
        <v>84</v>
      </c>
      <c r="M2416" t="s">
        <v>85</v>
      </c>
      <c r="N2416">
        <v>2</v>
      </c>
      <c r="O2416" s="1">
        <v>44650.438923611109</v>
      </c>
      <c r="P2416" s="1">
        <v>44650.518483796295</v>
      </c>
      <c r="Q2416">
        <v>6559</v>
      </c>
      <c r="R2416">
        <v>315</v>
      </c>
      <c r="S2416" t="b">
        <v>0</v>
      </c>
      <c r="T2416" t="s">
        <v>86</v>
      </c>
      <c r="U2416" t="b">
        <v>0</v>
      </c>
      <c r="V2416" t="s">
        <v>1986</v>
      </c>
      <c r="W2416" s="1">
        <v>44650.450509259259</v>
      </c>
      <c r="X2416">
        <v>208</v>
      </c>
      <c r="Y2416">
        <v>49</v>
      </c>
      <c r="Z2416">
        <v>0</v>
      </c>
      <c r="AA2416">
        <v>49</v>
      </c>
      <c r="AB2416">
        <v>0</v>
      </c>
      <c r="AC2416">
        <v>3</v>
      </c>
      <c r="AD2416">
        <v>5</v>
      </c>
      <c r="AE2416">
        <v>0</v>
      </c>
      <c r="AF2416">
        <v>0</v>
      </c>
      <c r="AG2416">
        <v>0</v>
      </c>
      <c r="AH2416" t="s">
        <v>106</v>
      </c>
      <c r="AI2416" s="1">
        <v>44650.518483796295</v>
      </c>
      <c r="AJ2416">
        <v>107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5</v>
      </c>
      <c r="AQ2416">
        <v>0</v>
      </c>
      <c r="AR2416">
        <v>0</v>
      </c>
      <c r="AS2416">
        <v>0</v>
      </c>
      <c r="AT2416" t="s">
        <v>86</v>
      </c>
      <c r="AU2416" t="s">
        <v>86</v>
      </c>
      <c r="AV2416" t="s">
        <v>86</v>
      </c>
      <c r="AW2416" t="s">
        <v>86</v>
      </c>
      <c r="AX2416" t="s">
        <v>86</v>
      </c>
      <c r="AY2416" t="s">
        <v>86</v>
      </c>
      <c r="AZ2416" t="s">
        <v>86</v>
      </c>
      <c r="BA2416" t="s">
        <v>86</v>
      </c>
      <c r="BB2416" t="s">
        <v>86</v>
      </c>
      <c r="BC2416" t="s">
        <v>86</v>
      </c>
      <c r="BD2416" t="s">
        <v>86</v>
      </c>
      <c r="BE2416" t="s">
        <v>86</v>
      </c>
    </row>
    <row r="2417" spans="1:57" x14ac:dyDescent="0.45">
      <c r="A2417" t="s">
        <v>5128</v>
      </c>
      <c r="B2417" t="s">
        <v>77</v>
      </c>
      <c r="C2417" t="s">
        <v>5120</v>
      </c>
      <c r="D2417" t="s">
        <v>79</v>
      </c>
      <c r="E2417" s="2" t="str">
        <f t="shared" si="61"/>
        <v>FX220312985</v>
      </c>
      <c r="F2417" t="s">
        <v>80</v>
      </c>
      <c r="G2417" t="s">
        <v>80</v>
      </c>
      <c r="H2417" t="s">
        <v>81</v>
      </c>
      <c r="I2417" t="s">
        <v>5129</v>
      </c>
      <c r="J2417">
        <v>74</v>
      </c>
      <c r="K2417" t="s">
        <v>83</v>
      </c>
      <c r="L2417" t="s">
        <v>84</v>
      </c>
      <c r="M2417" t="s">
        <v>85</v>
      </c>
      <c r="N2417">
        <v>2</v>
      </c>
      <c r="O2417" s="1">
        <v>44650.438969907409</v>
      </c>
      <c r="P2417" s="1">
        <v>44650.520648148151</v>
      </c>
      <c r="Q2417">
        <v>6463</v>
      </c>
      <c r="R2417">
        <v>594</v>
      </c>
      <c r="S2417" t="b">
        <v>0</v>
      </c>
      <c r="T2417" t="s">
        <v>86</v>
      </c>
      <c r="U2417" t="b">
        <v>0</v>
      </c>
      <c r="V2417" t="s">
        <v>2011</v>
      </c>
      <c r="W2417" s="1">
        <v>44650.454050925924</v>
      </c>
      <c r="X2417">
        <v>408</v>
      </c>
      <c r="Y2417">
        <v>69</v>
      </c>
      <c r="Z2417">
        <v>0</v>
      </c>
      <c r="AA2417">
        <v>69</v>
      </c>
      <c r="AB2417">
        <v>0</v>
      </c>
      <c r="AC2417">
        <v>7</v>
      </c>
      <c r="AD2417">
        <v>5</v>
      </c>
      <c r="AE2417">
        <v>0</v>
      </c>
      <c r="AF2417">
        <v>0</v>
      </c>
      <c r="AG2417">
        <v>0</v>
      </c>
      <c r="AH2417" t="s">
        <v>106</v>
      </c>
      <c r="AI2417" s="1">
        <v>44650.520648148151</v>
      </c>
      <c r="AJ2417">
        <v>186</v>
      </c>
      <c r="AK2417">
        <v>0</v>
      </c>
      <c r="AL2417">
        <v>0</v>
      </c>
      <c r="AM2417">
        <v>0</v>
      </c>
      <c r="AN2417">
        <v>0</v>
      </c>
      <c r="AO2417">
        <v>0</v>
      </c>
      <c r="AP2417">
        <v>5</v>
      </c>
      <c r="AQ2417">
        <v>0</v>
      </c>
      <c r="AR2417">
        <v>0</v>
      </c>
      <c r="AS2417">
        <v>0</v>
      </c>
      <c r="AT2417" t="s">
        <v>86</v>
      </c>
      <c r="AU2417" t="s">
        <v>86</v>
      </c>
      <c r="AV2417" t="s">
        <v>86</v>
      </c>
      <c r="AW2417" t="s">
        <v>86</v>
      </c>
      <c r="AX2417" t="s">
        <v>86</v>
      </c>
      <c r="AY2417" t="s">
        <v>86</v>
      </c>
      <c r="AZ2417" t="s">
        <v>86</v>
      </c>
      <c r="BA2417" t="s">
        <v>86</v>
      </c>
      <c r="BB2417" t="s">
        <v>86</v>
      </c>
      <c r="BC2417" t="s">
        <v>86</v>
      </c>
      <c r="BD2417" t="s">
        <v>86</v>
      </c>
      <c r="BE2417" t="s">
        <v>86</v>
      </c>
    </row>
    <row r="2418" spans="1:57" x14ac:dyDescent="0.45">
      <c r="A2418" t="s">
        <v>5130</v>
      </c>
      <c r="B2418" t="s">
        <v>77</v>
      </c>
      <c r="C2418" t="s">
        <v>5120</v>
      </c>
      <c r="D2418" t="s">
        <v>79</v>
      </c>
      <c r="E2418" s="2" t="str">
        <f t="shared" si="61"/>
        <v>FX220312985</v>
      </c>
      <c r="F2418" t="s">
        <v>80</v>
      </c>
      <c r="G2418" t="s">
        <v>80</v>
      </c>
      <c r="H2418" t="s">
        <v>81</v>
      </c>
      <c r="I2418" t="s">
        <v>5131</v>
      </c>
      <c r="J2418">
        <v>74</v>
      </c>
      <c r="K2418" t="s">
        <v>83</v>
      </c>
      <c r="L2418" t="s">
        <v>84</v>
      </c>
      <c r="M2418" t="s">
        <v>85</v>
      </c>
      <c r="N2418">
        <v>2</v>
      </c>
      <c r="O2418" s="1">
        <v>44650.439131944448</v>
      </c>
      <c r="P2418" s="1">
        <v>44650.523032407407</v>
      </c>
      <c r="Q2418">
        <v>6839</v>
      </c>
      <c r="R2418">
        <v>410</v>
      </c>
      <c r="S2418" t="b">
        <v>0</v>
      </c>
      <c r="T2418" t="s">
        <v>86</v>
      </c>
      <c r="U2418" t="b">
        <v>0</v>
      </c>
      <c r="V2418" t="s">
        <v>1986</v>
      </c>
      <c r="W2418" s="1">
        <v>44650.452893518515</v>
      </c>
      <c r="X2418">
        <v>205</v>
      </c>
      <c r="Y2418">
        <v>59</v>
      </c>
      <c r="Z2418">
        <v>0</v>
      </c>
      <c r="AA2418">
        <v>59</v>
      </c>
      <c r="AB2418">
        <v>0</v>
      </c>
      <c r="AC2418">
        <v>5</v>
      </c>
      <c r="AD2418">
        <v>15</v>
      </c>
      <c r="AE2418">
        <v>0</v>
      </c>
      <c r="AF2418">
        <v>0</v>
      </c>
      <c r="AG2418">
        <v>0</v>
      </c>
      <c r="AH2418" t="s">
        <v>106</v>
      </c>
      <c r="AI2418" s="1">
        <v>44650.523032407407</v>
      </c>
      <c r="AJ2418">
        <v>205</v>
      </c>
      <c r="AK2418">
        <v>5</v>
      </c>
      <c r="AL2418">
        <v>0</v>
      </c>
      <c r="AM2418">
        <v>5</v>
      </c>
      <c r="AN2418">
        <v>0</v>
      </c>
      <c r="AO2418">
        <v>3</v>
      </c>
      <c r="AP2418">
        <v>10</v>
      </c>
      <c r="AQ2418">
        <v>0</v>
      </c>
      <c r="AR2418">
        <v>0</v>
      </c>
      <c r="AS2418">
        <v>0</v>
      </c>
      <c r="AT2418" t="s">
        <v>86</v>
      </c>
      <c r="AU2418" t="s">
        <v>86</v>
      </c>
      <c r="AV2418" t="s">
        <v>86</v>
      </c>
      <c r="AW2418" t="s">
        <v>86</v>
      </c>
      <c r="AX2418" t="s">
        <v>86</v>
      </c>
      <c r="AY2418" t="s">
        <v>86</v>
      </c>
      <c r="AZ2418" t="s">
        <v>86</v>
      </c>
      <c r="BA2418" t="s">
        <v>86</v>
      </c>
      <c r="BB2418" t="s">
        <v>86</v>
      </c>
      <c r="BC2418" t="s">
        <v>86</v>
      </c>
      <c r="BD2418" t="s">
        <v>86</v>
      </c>
      <c r="BE2418" t="s">
        <v>86</v>
      </c>
    </row>
    <row r="2419" spans="1:57" x14ac:dyDescent="0.45">
      <c r="A2419" t="s">
        <v>5132</v>
      </c>
      <c r="B2419" t="s">
        <v>77</v>
      </c>
      <c r="C2419" t="s">
        <v>5120</v>
      </c>
      <c r="D2419" t="s">
        <v>79</v>
      </c>
      <c r="E2419" s="2" t="str">
        <f t="shared" si="61"/>
        <v>FX220312985</v>
      </c>
      <c r="F2419" t="s">
        <v>80</v>
      </c>
      <c r="G2419" t="s">
        <v>80</v>
      </c>
      <c r="H2419" t="s">
        <v>81</v>
      </c>
      <c r="I2419" t="s">
        <v>5133</v>
      </c>
      <c r="J2419">
        <v>54</v>
      </c>
      <c r="K2419" t="s">
        <v>83</v>
      </c>
      <c r="L2419" t="s">
        <v>84</v>
      </c>
      <c r="M2419" t="s">
        <v>85</v>
      </c>
      <c r="N2419">
        <v>2</v>
      </c>
      <c r="O2419" s="1">
        <v>44650.439189814817</v>
      </c>
      <c r="P2419" s="1">
        <v>44650.523356481484</v>
      </c>
      <c r="Q2419">
        <v>6912</v>
      </c>
      <c r="R2419">
        <v>360</v>
      </c>
      <c r="S2419" t="b">
        <v>0</v>
      </c>
      <c r="T2419" t="s">
        <v>86</v>
      </c>
      <c r="U2419" t="b">
        <v>0</v>
      </c>
      <c r="V2419" t="s">
        <v>2993</v>
      </c>
      <c r="W2419" s="1">
        <v>44650.452893518515</v>
      </c>
      <c r="X2419">
        <v>204</v>
      </c>
      <c r="Y2419">
        <v>49</v>
      </c>
      <c r="Z2419">
        <v>0</v>
      </c>
      <c r="AA2419">
        <v>49</v>
      </c>
      <c r="AB2419">
        <v>0</v>
      </c>
      <c r="AC2419">
        <v>2</v>
      </c>
      <c r="AD2419">
        <v>5</v>
      </c>
      <c r="AE2419">
        <v>0</v>
      </c>
      <c r="AF2419">
        <v>0</v>
      </c>
      <c r="AG2419">
        <v>0</v>
      </c>
      <c r="AH2419" t="s">
        <v>207</v>
      </c>
      <c r="AI2419" s="1">
        <v>44650.523356481484</v>
      </c>
      <c r="AJ2419">
        <v>156</v>
      </c>
      <c r="AK2419">
        <v>1</v>
      </c>
      <c r="AL2419">
        <v>0</v>
      </c>
      <c r="AM2419">
        <v>1</v>
      </c>
      <c r="AN2419">
        <v>0</v>
      </c>
      <c r="AO2419">
        <v>1</v>
      </c>
      <c r="AP2419">
        <v>4</v>
      </c>
      <c r="AQ2419">
        <v>0</v>
      </c>
      <c r="AR2419">
        <v>0</v>
      </c>
      <c r="AS2419">
        <v>0</v>
      </c>
      <c r="AT2419" t="s">
        <v>86</v>
      </c>
      <c r="AU2419" t="s">
        <v>86</v>
      </c>
      <c r="AV2419" t="s">
        <v>86</v>
      </c>
      <c r="AW2419" t="s">
        <v>86</v>
      </c>
      <c r="AX2419" t="s">
        <v>86</v>
      </c>
      <c r="AY2419" t="s">
        <v>86</v>
      </c>
      <c r="AZ2419" t="s">
        <v>86</v>
      </c>
      <c r="BA2419" t="s">
        <v>86</v>
      </c>
      <c r="BB2419" t="s">
        <v>86</v>
      </c>
      <c r="BC2419" t="s">
        <v>86</v>
      </c>
      <c r="BD2419" t="s">
        <v>86</v>
      </c>
      <c r="BE2419" t="s">
        <v>86</v>
      </c>
    </row>
    <row r="2420" spans="1:57" x14ac:dyDescent="0.45">
      <c r="A2420" t="s">
        <v>5134</v>
      </c>
      <c r="B2420" t="s">
        <v>77</v>
      </c>
      <c r="C2420" t="s">
        <v>5120</v>
      </c>
      <c r="D2420" t="s">
        <v>79</v>
      </c>
      <c r="E2420" s="2" t="str">
        <f t="shared" si="61"/>
        <v>FX220312985</v>
      </c>
      <c r="F2420" t="s">
        <v>80</v>
      </c>
      <c r="G2420" t="s">
        <v>80</v>
      </c>
      <c r="H2420" t="s">
        <v>81</v>
      </c>
      <c r="I2420" t="s">
        <v>5135</v>
      </c>
      <c r="J2420">
        <v>59</v>
      </c>
      <c r="K2420" t="s">
        <v>83</v>
      </c>
      <c r="L2420" t="s">
        <v>84</v>
      </c>
      <c r="M2420" t="s">
        <v>85</v>
      </c>
      <c r="N2420">
        <v>2</v>
      </c>
      <c r="O2420" s="1">
        <v>44650.439328703702</v>
      </c>
      <c r="P2420" s="1">
        <v>44650.524872685186</v>
      </c>
      <c r="Q2420">
        <v>7031</v>
      </c>
      <c r="R2420">
        <v>360</v>
      </c>
      <c r="S2420" t="b">
        <v>0</v>
      </c>
      <c r="T2420" t="s">
        <v>86</v>
      </c>
      <c r="U2420" t="b">
        <v>0</v>
      </c>
      <c r="V2420" t="s">
        <v>2733</v>
      </c>
      <c r="W2420" s="1">
        <v>44650.45385416667</v>
      </c>
      <c r="X2420">
        <v>202</v>
      </c>
      <c r="Y2420">
        <v>54</v>
      </c>
      <c r="Z2420">
        <v>0</v>
      </c>
      <c r="AA2420">
        <v>54</v>
      </c>
      <c r="AB2420">
        <v>0</v>
      </c>
      <c r="AC2420">
        <v>0</v>
      </c>
      <c r="AD2420">
        <v>5</v>
      </c>
      <c r="AE2420">
        <v>0</v>
      </c>
      <c r="AF2420">
        <v>0</v>
      </c>
      <c r="AG2420">
        <v>0</v>
      </c>
      <c r="AH2420" t="s">
        <v>106</v>
      </c>
      <c r="AI2420" s="1">
        <v>44650.524872685186</v>
      </c>
      <c r="AJ2420">
        <v>158</v>
      </c>
      <c r="AK2420">
        <v>1</v>
      </c>
      <c r="AL2420">
        <v>0</v>
      </c>
      <c r="AM2420">
        <v>1</v>
      </c>
      <c r="AN2420">
        <v>0</v>
      </c>
      <c r="AO2420">
        <v>1</v>
      </c>
      <c r="AP2420">
        <v>4</v>
      </c>
      <c r="AQ2420">
        <v>0</v>
      </c>
      <c r="AR2420">
        <v>0</v>
      </c>
      <c r="AS2420">
        <v>0</v>
      </c>
      <c r="AT2420" t="s">
        <v>86</v>
      </c>
      <c r="AU2420" t="s">
        <v>86</v>
      </c>
      <c r="AV2420" t="s">
        <v>86</v>
      </c>
      <c r="AW2420" t="s">
        <v>86</v>
      </c>
      <c r="AX2420" t="s">
        <v>86</v>
      </c>
      <c r="AY2420" t="s">
        <v>86</v>
      </c>
      <c r="AZ2420" t="s">
        <v>86</v>
      </c>
      <c r="BA2420" t="s">
        <v>86</v>
      </c>
      <c r="BB2420" t="s">
        <v>86</v>
      </c>
      <c r="BC2420" t="s">
        <v>86</v>
      </c>
      <c r="BD2420" t="s">
        <v>86</v>
      </c>
      <c r="BE2420" t="s">
        <v>86</v>
      </c>
    </row>
    <row r="2421" spans="1:57" x14ac:dyDescent="0.45">
      <c r="A2421" t="s">
        <v>5136</v>
      </c>
      <c r="B2421" t="s">
        <v>77</v>
      </c>
      <c r="C2421" t="s">
        <v>5120</v>
      </c>
      <c r="D2421" t="s">
        <v>79</v>
      </c>
      <c r="E2421" s="2" t="str">
        <f t="shared" si="61"/>
        <v>FX220312985</v>
      </c>
      <c r="F2421" t="s">
        <v>80</v>
      </c>
      <c r="G2421" t="s">
        <v>80</v>
      </c>
      <c r="H2421" t="s">
        <v>81</v>
      </c>
      <c r="I2421" t="s">
        <v>5137</v>
      </c>
      <c r="J2421">
        <v>74</v>
      </c>
      <c r="K2421" t="s">
        <v>83</v>
      </c>
      <c r="L2421" t="s">
        <v>84</v>
      </c>
      <c r="M2421" t="s">
        <v>85</v>
      </c>
      <c r="N2421">
        <v>2</v>
      </c>
      <c r="O2421" s="1">
        <v>44650.439363425925</v>
      </c>
      <c r="P2421" s="1">
        <v>44650.525740740741</v>
      </c>
      <c r="Q2421">
        <v>6935</v>
      </c>
      <c r="R2421">
        <v>528</v>
      </c>
      <c r="S2421" t="b">
        <v>0</v>
      </c>
      <c r="T2421" t="s">
        <v>86</v>
      </c>
      <c r="U2421" t="b">
        <v>0</v>
      </c>
      <c r="V2421" t="s">
        <v>2993</v>
      </c>
      <c r="W2421" s="1">
        <v>44650.456643518519</v>
      </c>
      <c r="X2421">
        <v>323</v>
      </c>
      <c r="Y2421">
        <v>69</v>
      </c>
      <c r="Z2421">
        <v>0</v>
      </c>
      <c r="AA2421">
        <v>69</v>
      </c>
      <c r="AB2421">
        <v>0</v>
      </c>
      <c r="AC2421">
        <v>6</v>
      </c>
      <c r="AD2421">
        <v>5</v>
      </c>
      <c r="AE2421">
        <v>0</v>
      </c>
      <c r="AF2421">
        <v>0</v>
      </c>
      <c r="AG2421">
        <v>0</v>
      </c>
      <c r="AH2421" t="s">
        <v>207</v>
      </c>
      <c r="AI2421" s="1">
        <v>44650.525740740741</v>
      </c>
      <c r="AJ2421">
        <v>205</v>
      </c>
      <c r="AK2421">
        <v>1</v>
      </c>
      <c r="AL2421">
        <v>0</v>
      </c>
      <c r="AM2421">
        <v>1</v>
      </c>
      <c r="AN2421">
        <v>0</v>
      </c>
      <c r="AO2421">
        <v>1</v>
      </c>
      <c r="AP2421">
        <v>4</v>
      </c>
      <c r="AQ2421">
        <v>0</v>
      </c>
      <c r="AR2421">
        <v>0</v>
      </c>
      <c r="AS2421">
        <v>0</v>
      </c>
      <c r="AT2421" t="s">
        <v>86</v>
      </c>
      <c r="AU2421" t="s">
        <v>86</v>
      </c>
      <c r="AV2421" t="s">
        <v>86</v>
      </c>
      <c r="AW2421" t="s">
        <v>86</v>
      </c>
      <c r="AX2421" t="s">
        <v>86</v>
      </c>
      <c r="AY2421" t="s">
        <v>86</v>
      </c>
      <c r="AZ2421" t="s">
        <v>86</v>
      </c>
      <c r="BA2421" t="s">
        <v>86</v>
      </c>
      <c r="BB2421" t="s">
        <v>86</v>
      </c>
      <c r="BC2421" t="s">
        <v>86</v>
      </c>
      <c r="BD2421" t="s">
        <v>86</v>
      </c>
      <c r="BE2421" t="s">
        <v>86</v>
      </c>
    </row>
    <row r="2422" spans="1:57" x14ac:dyDescent="0.45">
      <c r="A2422" t="s">
        <v>5138</v>
      </c>
      <c r="B2422" t="s">
        <v>77</v>
      </c>
      <c r="C2422" t="s">
        <v>5120</v>
      </c>
      <c r="D2422" t="s">
        <v>79</v>
      </c>
      <c r="E2422" s="2" t="str">
        <f t="shared" si="61"/>
        <v>FX220312985</v>
      </c>
      <c r="F2422" t="s">
        <v>80</v>
      </c>
      <c r="G2422" t="s">
        <v>80</v>
      </c>
      <c r="H2422" t="s">
        <v>81</v>
      </c>
      <c r="I2422" t="s">
        <v>5139</v>
      </c>
      <c r="J2422">
        <v>59</v>
      </c>
      <c r="K2422" t="s">
        <v>83</v>
      </c>
      <c r="L2422" t="s">
        <v>84</v>
      </c>
      <c r="M2422" t="s">
        <v>85</v>
      </c>
      <c r="N2422">
        <v>2</v>
      </c>
      <c r="O2422" s="1">
        <v>44650.439456018517</v>
      </c>
      <c r="P2422" s="1">
        <v>44650.527187500003</v>
      </c>
      <c r="Q2422">
        <v>7190</v>
      </c>
      <c r="R2422">
        <v>390</v>
      </c>
      <c r="S2422" t="b">
        <v>0</v>
      </c>
      <c r="T2422" t="s">
        <v>86</v>
      </c>
      <c r="U2422" t="b">
        <v>0</v>
      </c>
      <c r="V2422" t="s">
        <v>1986</v>
      </c>
      <c r="W2422" s="1">
        <v>44650.45511574074</v>
      </c>
      <c r="X2422">
        <v>191</v>
      </c>
      <c r="Y2422">
        <v>54</v>
      </c>
      <c r="Z2422">
        <v>0</v>
      </c>
      <c r="AA2422">
        <v>54</v>
      </c>
      <c r="AB2422">
        <v>0</v>
      </c>
      <c r="AC2422">
        <v>1</v>
      </c>
      <c r="AD2422">
        <v>5</v>
      </c>
      <c r="AE2422">
        <v>0</v>
      </c>
      <c r="AF2422">
        <v>0</v>
      </c>
      <c r="AG2422">
        <v>0</v>
      </c>
      <c r="AH2422" t="s">
        <v>106</v>
      </c>
      <c r="AI2422" s="1">
        <v>44650.527187500003</v>
      </c>
      <c r="AJ2422">
        <v>199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5</v>
      </c>
      <c r="AQ2422">
        <v>0</v>
      </c>
      <c r="AR2422">
        <v>0</v>
      </c>
      <c r="AS2422">
        <v>0</v>
      </c>
      <c r="AT2422" t="s">
        <v>86</v>
      </c>
      <c r="AU2422" t="s">
        <v>86</v>
      </c>
      <c r="AV2422" t="s">
        <v>86</v>
      </c>
      <c r="AW2422" t="s">
        <v>86</v>
      </c>
      <c r="AX2422" t="s">
        <v>86</v>
      </c>
      <c r="AY2422" t="s">
        <v>86</v>
      </c>
      <c r="AZ2422" t="s">
        <v>86</v>
      </c>
      <c r="BA2422" t="s">
        <v>86</v>
      </c>
      <c r="BB2422" t="s">
        <v>86</v>
      </c>
      <c r="BC2422" t="s">
        <v>86</v>
      </c>
      <c r="BD2422" t="s">
        <v>86</v>
      </c>
      <c r="BE2422" t="s">
        <v>86</v>
      </c>
    </row>
    <row r="2423" spans="1:57" x14ac:dyDescent="0.45">
      <c r="A2423" t="s">
        <v>5140</v>
      </c>
      <c r="B2423" t="s">
        <v>77</v>
      </c>
      <c r="C2423" t="s">
        <v>5120</v>
      </c>
      <c r="D2423" t="s">
        <v>79</v>
      </c>
      <c r="E2423" s="2" t="str">
        <f t="shared" si="61"/>
        <v>FX220312985</v>
      </c>
      <c r="F2423" t="s">
        <v>80</v>
      </c>
      <c r="G2423" t="s">
        <v>80</v>
      </c>
      <c r="H2423" t="s">
        <v>81</v>
      </c>
      <c r="I2423" t="s">
        <v>5141</v>
      </c>
      <c r="J2423">
        <v>54</v>
      </c>
      <c r="K2423" t="s">
        <v>83</v>
      </c>
      <c r="L2423" t="s">
        <v>84</v>
      </c>
      <c r="M2423" t="s">
        <v>85</v>
      </c>
      <c r="N2423">
        <v>2</v>
      </c>
      <c r="O2423" s="1">
        <v>44650.43949074074</v>
      </c>
      <c r="P2423" s="1">
        <v>44650.527499999997</v>
      </c>
      <c r="Q2423">
        <v>7245</v>
      </c>
      <c r="R2423">
        <v>359</v>
      </c>
      <c r="S2423" t="b">
        <v>0</v>
      </c>
      <c r="T2423" t="s">
        <v>86</v>
      </c>
      <c r="U2423" t="b">
        <v>0</v>
      </c>
      <c r="V2423" t="s">
        <v>2733</v>
      </c>
      <c r="W2423" s="1">
        <v>44650.456261574072</v>
      </c>
      <c r="X2423">
        <v>208</v>
      </c>
      <c r="Y2423">
        <v>49</v>
      </c>
      <c r="Z2423">
        <v>0</v>
      </c>
      <c r="AA2423">
        <v>49</v>
      </c>
      <c r="AB2423">
        <v>0</v>
      </c>
      <c r="AC2423">
        <v>2</v>
      </c>
      <c r="AD2423">
        <v>5</v>
      </c>
      <c r="AE2423">
        <v>0</v>
      </c>
      <c r="AF2423">
        <v>0</v>
      </c>
      <c r="AG2423">
        <v>0</v>
      </c>
      <c r="AH2423" t="s">
        <v>207</v>
      </c>
      <c r="AI2423" s="1">
        <v>44650.527499999997</v>
      </c>
      <c r="AJ2423">
        <v>151</v>
      </c>
      <c r="AK2423">
        <v>1</v>
      </c>
      <c r="AL2423">
        <v>0</v>
      </c>
      <c r="AM2423">
        <v>1</v>
      </c>
      <c r="AN2423">
        <v>0</v>
      </c>
      <c r="AO2423">
        <v>1</v>
      </c>
      <c r="AP2423">
        <v>4</v>
      </c>
      <c r="AQ2423">
        <v>0</v>
      </c>
      <c r="AR2423">
        <v>0</v>
      </c>
      <c r="AS2423">
        <v>0</v>
      </c>
      <c r="AT2423" t="s">
        <v>86</v>
      </c>
      <c r="AU2423" t="s">
        <v>86</v>
      </c>
      <c r="AV2423" t="s">
        <v>86</v>
      </c>
      <c r="AW2423" t="s">
        <v>86</v>
      </c>
      <c r="AX2423" t="s">
        <v>86</v>
      </c>
      <c r="AY2423" t="s">
        <v>86</v>
      </c>
      <c r="AZ2423" t="s">
        <v>86</v>
      </c>
      <c r="BA2423" t="s">
        <v>86</v>
      </c>
      <c r="BB2423" t="s">
        <v>86</v>
      </c>
      <c r="BC2423" t="s">
        <v>86</v>
      </c>
      <c r="BD2423" t="s">
        <v>86</v>
      </c>
      <c r="BE2423" t="s">
        <v>86</v>
      </c>
    </row>
    <row r="2424" spans="1:57" x14ac:dyDescent="0.45">
      <c r="A2424" t="s">
        <v>5142</v>
      </c>
      <c r="B2424" t="s">
        <v>77</v>
      </c>
      <c r="C2424" t="s">
        <v>5120</v>
      </c>
      <c r="D2424" t="s">
        <v>79</v>
      </c>
      <c r="E2424" s="2" t="str">
        <f t="shared" si="61"/>
        <v>FX220312985</v>
      </c>
      <c r="F2424" t="s">
        <v>80</v>
      </c>
      <c r="G2424" t="s">
        <v>80</v>
      </c>
      <c r="H2424" t="s">
        <v>81</v>
      </c>
      <c r="I2424" t="s">
        <v>5143</v>
      </c>
      <c r="J2424">
        <v>54</v>
      </c>
      <c r="K2424" t="s">
        <v>83</v>
      </c>
      <c r="L2424" t="s">
        <v>84</v>
      </c>
      <c r="M2424" t="s">
        <v>85</v>
      </c>
      <c r="N2424">
        <v>2</v>
      </c>
      <c r="O2424" s="1">
        <v>44650.439687500002</v>
      </c>
      <c r="P2424" s="1">
        <v>44650.528981481482</v>
      </c>
      <c r="Q2424">
        <v>7252</v>
      </c>
      <c r="R2424">
        <v>463</v>
      </c>
      <c r="S2424" t="b">
        <v>0</v>
      </c>
      <c r="T2424" t="s">
        <v>86</v>
      </c>
      <c r="U2424" t="b">
        <v>0</v>
      </c>
      <c r="V2424" t="s">
        <v>2011</v>
      </c>
      <c r="W2424" s="1">
        <v>44650.457638888889</v>
      </c>
      <c r="X2424">
        <v>309</v>
      </c>
      <c r="Y2424">
        <v>49</v>
      </c>
      <c r="Z2424">
        <v>0</v>
      </c>
      <c r="AA2424">
        <v>49</v>
      </c>
      <c r="AB2424">
        <v>0</v>
      </c>
      <c r="AC2424">
        <v>3</v>
      </c>
      <c r="AD2424">
        <v>5</v>
      </c>
      <c r="AE2424">
        <v>0</v>
      </c>
      <c r="AF2424">
        <v>0</v>
      </c>
      <c r="AG2424">
        <v>0</v>
      </c>
      <c r="AH2424" t="s">
        <v>106</v>
      </c>
      <c r="AI2424" s="1">
        <v>44650.528981481482</v>
      </c>
      <c r="AJ2424">
        <v>154</v>
      </c>
      <c r="AK2424">
        <v>0</v>
      </c>
      <c r="AL2424">
        <v>0</v>
      </c>
      <c r="AM2424">
        <v>0</v>
      </c>
      <c r="AN2424">
        <v>0</v>
      </c>
      <c r="AO2424">
        <v>0</v>
      </c>
      <c r="AP2424">
        <v>5</v>
      </c>
      <c r="AQ2424">
        <v>0</v>
      </c>
      <c r="AR2424">
        <v>0</v>
      </c>
      <c r="AS2424">
        <v>0</v>
      </c>
      <c r="AT2424" t="s">
        <v>86</v>
      </c>
      <c r="AU2424" t="s">
        <v>86</v>
      </c>
      <c r="AV2424" t="s">
        <v>86</v>
      </c>
      <c r="AW2424" t="s">
        <v>86</v>
      </c>
      <c r="AX2424" t="s">
        <v>86</v>
      </c>
      <c r="AY2424" t="s">
        <v>86</v>
      </c>
      <c r="AZ2424" t="s">
        <v>86</v>
      </c>
      <c r="BA2424" t="s">
        <v>86</v>
      </c>
      <c r="BB2424" t="s">
        <v>86</v>
      </c>
      <c r="BC2424" t="s">
        <v>86</v>
      </c>
      <c r="BD2424" t="s">
        <v>86</v>
      </c>
      <c r="BE2424" t="s">
        <v>86</v>
      </c>
    </row>
    <row r="2425" spans="1:57" x14ac:dyDescent="0.45">
      <c r="A2425" t="s">
        <v>5144</v>
      </c>
      <c r="B2425" t="s">
        <v>77</v>
      </c>
      <c r="C2425" t="s">
        <v>5120</v>
      </c>
      <c r="D2425" t="s">
        <v>79</v>
      </c>
      <c r="E2425" s="2" t="str">
        <f t="shared" si="61"/>
        <v>FX220312985</v>
      </c>
      <c r="F2425" t="s">
        <v>80</v>
      </c>
      <c r="G2425" t="s">
        <v>80</v>
      </c>
      <c r="H2425" t="s">
        <v>81</v>
      </c>
      <c r="I2425" t="s">
        <v>5145</v>
      </c>
      <c r="J2425">
        <v>187</v>
      </c>
      <c r="K2425" t="s">
        <v>83</v>
      </c>
      <c r="L2425" t="s">
        <v>84</v>
      </c>
      <c r="M2425" t="s">
        <v>85</v>
      </c>
      <c r="N2425">
        <v>1</v>
      </c>
      <c r="O2425" s="1">
        <v>44650.44021990741</v>
      </c>
      <c r="P2425" s="1">
        <v>44650.458020833335</v>
      </c>
      <c r="Q2425">
        <v>1288</v>
      </c>
      <c r="R2425">
        <v>250</v>
      </c>
      <c r="S2425" t="b">
        <v>0</v>
      </c>
      <c r="T2425" t="s">
        <v>86</v>
      </c>
      <c r="U2425" t="b">
        <v>0</v>
      </c>
      <c r="V2425" t="s">
        <v>1986</v>
      </c>
      <c r="W2425" s="1">
        <v>44650.458020833335</v>
      </c>
      <c r="X2425">
        <v>250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187</v>
      </c>
      <c r="AE2425">
        <v>175</v>
      </c>
      <c r="AF2425">
        <v>0</v>
      </c>
      <c r="AG2425">
        <v>6</v>
      </c>
      <c r="AH2425" t="s">
        <v>86</v>
      </c>
      <c r="AI2425" t="s">
        <v>86</v>
      </c>
      <c r="AJ2425" t="s">
        <v>86</v>
      </c>
      <c r="AK2425" t="s">
        <v>86</v>
      </c>
      <c r="AL2425" t="s">
        <v>86</v>
      </c>
      <c r="AM2425" t="s">
        <v>86</v>
      </c>
      <c r="AN2425" t="s">
        <v>86</v>
      </c>
      <c r="AO2425" t="s">
        <v>86</v>
      </c>
      <c r="AP2425" t="s">
        <v>86</v>
      </c>
      <c r="AQ2425" t="s">
        <v>86</v>
      </c>
      <c r="AR2425" t="s">
        <v>86</v>
      </c>
      <c r="AS2425" t="s">
        <v>86</v>
      </c>
      <c r="AT2425" t="s">
        <v>86</v>
      </c>
      <c r="AU2425" t="s">
        <v>86</v>
      </c>
      <c r="AV2425" t="s">
        <v>86</v>
      </c>
      <c r="AW2425" t="s">
        <v>86</v>
      </c>
      <c r="AX2425" t="s">
        <v>86</v>
      </c>
      <c r="AY2425" t="s">
        <v>86</v>
      </c>
      <c r="AZ2425" t="s">
        <v>86</v>
      </c>
      <c r="BA2425" t="s">
        <v>86</v>
      </c>
      <c r="BB2425" t="s">
        <v>86</v>
      </c>
      <c r="BC2425" t="s">
        <v>86</v>
      </c>
      <c r="BD2425" t="s">
        <v>86</v>
      </c>
      <c r="BE2425" t="s">
        <v>86</v>
      </c>
    </row>
    <row r="2426" spans="1:57" x14ac:dyDescent="0.45">
      <c r="A2426" t="s">
        <v>5146</v>
      </c>
      <c r="B2426" t="s">
        <v>77</v>
      </c>
      <c r="C2426" t="s">
        <v>5120</v>
      </c>
      <c r="D2426" t="s">
        <v>79</v>
      </c>
      <c r="E2426" s="2" t="str">
        <f t="shared" si="61"/>
        <v>FX220312985</v>
      </c>
      <c r="F2426" t="s">
        <v>80</v>
      </c>
      <c r="G2426" t="s">
        <v>80</v>
      </c>
      <c r="H2426" t="s">
        <v>81</v>
      </c>
      <c r="I2426" t="s">
        <v>5147</v>
      </c>
      <c r="J2426">
        <v>28</v>
      </c>
      <c r="K2426" t="s">
        <v>83</v>
      </c>
      <c r="L2426" t="s">
        <v>84</v>
      </c>
      <c r="M2426" t="s">
        <v>85</v>
      </c>
      <c r="N2426">
        <v>2</v>
      </c>
      <c r="O2426" s="1">
        <v>44650.441967592589</v>
      </c>
      <c r="P2426" s="1">
        <v>44650.52853009259</v>
      </c>
      <c r="Q2426">
        <v>7219</v>
      </c>
      <c r="R2426">
        <v>260</v>
      </c>
      <c r="S2426" t="b">
        <v>0</v>
      </c>
      <c r="T2426" t="s">
        <v>86</v>
      </c>
      <c r="U2426" t="b">
        <v>0</v>
      </c>
      <c r="V2426" t="s">
        <v>2733</v>
      </c>
      <c r="W2426" s="1">
        <v>44650.45826388889</v>
      </c>
      <c r="X2426">
        <v>172</v>
      </c>
      <c r="Y2426">
        <v>21</v>
      </c>
      <c r="Z2426">
        <v>0</v>
      </c>
      <c r="AA2426">
        <v>21</v>
      </c>
      <c r="AB2426">
        <v>0</v>
      </c>
      <c r="AC2426">
        <v>0</v>
      </c>
      <c r="AD2426">
        <v>7</v>
      </c>
      <c r="AE2426">
        <v>0</v>
      </c>
      <c r="AF2426">
        <v>0</v>
      </c>
      <c r="AG2426">
        <v>0</v>
      </c>
      <c r="AH2426" t="s">
        <v>207</v>
      </c>
      <c r="AI2426" s="1">
        <v>44650.52853009259</v>
      </c>
      <c r="AJ2426">
        <v>88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7</v>
      </c>
      <c r="AQ2426">
        <v>0</v>
      </c>
      <c r="AR2426">
        <v>0</v>
      </c>
      <c r="AS2426">
        <v>0</v>
      </c>
      <c r="AT2426" t="s">
        <v>86</v>
      </c>
      <c r="AU2426" t="s">
        <v>86</v>
      </c>
      <c r="AV2426" t="s">
        <v>86</v>
      </c>
      <c r="AW2426" t="s">
        <v>86</v>
      </c>
      <c r="AX2426" t="s">
        <v>86</v>
      </c>
      <c r="AY2426" t="s">
        <v>86</v>
      </c>
      <c r="AZ2426" t="s">
        <v>86</v>
      </c>
      <c r="BA2426" t="s">
        <v>86</v>
      </c>
      <c r="BB2426" t="s">
        <v>86</v>
      </c>
      <c r="BC2426" t="s">
        <v>86</v>
      </c>
      <c r="BD2426" t="s">
        <v>86</v>
      </c>
      <c r="BE2426" t="s">
        <v>86</v>
      </c>
    </row>
    <row r="2427" spans="1:57" x14ac:dyDescent="0.45">
      <c r="A2427" t="s">
        <v>5148</v>
      </c>
      <c r="B2427" t="s">
        <v>77</v>
      </c>
      <c r="C2427" t="s">
        <v>5120</v>
      </c>
      <c r="D2427" t="s">
        <v>79</v>
      </c>
      <c r="E2427" s="2" t="str">
        <f t="shared" si="61"/>
        <v>FX220312985</v>
      </c>
      <c r="F2427" t="s">
        <v>80</v>
      </c>
      <c r="G2427" t="s">
        <v>80</v>
      </c>
      <c r="H2427" t="s">
        <v>81</v>
      </c>
      <c r="I2427" t="s">
        <v>5149</v>
      </c>
      <c r="J2427">
        <v>28</v>
      </c>
      <c r="K2427" t="s">
        <v>83</v>
      </c>
      <c r="L2427" t="s">
        <v>84</v>
      </c>
      <c r="M2427" t="s">
        <v>85</v>
      </c>
      <c r="N2427">
        <v>2</v>
      </c>
      <c r="O2427" s="1">
        <v>44650.442604166667</v>
      </c>
      <c r="P2427" s="1">
        <v>44650.529629629629</v>
      </c>
      <c r="Q2427">
        <v>7272</v>
      </c>
      <c r="R2427">
        <v>247</v>
      </c>
      <c r="S2427" t="b">
        <v>0</v>
      </c>
      <c r="T2427" t="s">
        <v>86</v>
      </c>
      <c r="U2427" t="b">
        <v>0</v>
      </c>
      <c r="V2427" t="s">
        <v>2993</v>
      </c>
      <c r="W2427" s="1">
        <v>44650.458414351851</v>
      </c>
      <c r="X2427">
        <v>152</v>
      </c>
      <c r="Y2427">
        <v>21</v>
      </c>
      <c r="Z2427">
        <v>0</v>
      </c>
      <c r="AA2427">
        <v>21</v>
      </c>
      <c r="AB2427">
        <v>0</v>
      </c>
      <c r="AC2427">
        <v>0</v>
      </c>
      <c r="AD2427">
        <v>7</v>
      </c>
      <c r="AE2427">
        <v>0</v>
      </c>
      <c r="AF2427">
        <v>0</v>
      </c>
      <c r="AG2427">
        <v>0</v>
      </c>
      <c r="AH2427" t="s">
        <v>207</v>
      </c>
      <c r="AI2427" s="1">
        <v>44650.529629629629</v>
      </c>
      <c r="AJ2427">
        <v>95</v>
      </c>
      <c r="AK2427">
        <v>0</v>
      </c>
      <c r="AL2427">
        <v>0</v>
      </c>
      <c r="AM2427">
        <v>0</v>
      </c>
      <c r="AN2427">
        <v>0</v>
      </c>
      <c r="AO2427">
        <v>0</v>
      </c>
      <c r="AP2427">
        <v>7</v>
      </c>
      <c r="AQ2427">
        <v>0</v>
      </c>
      <c r="AR2427">
        <v>0</v>
      </c>
      <c r="AS2427">
        <v>0</v>
      </c>
      <c r="AT2427" t="s">
        <v>86</v>
      </c>
      <c r="AU2427" t="s">
        <v>86</v>
      </c>
      <c r="AV2427" t="s">
        <v>86</v>
      </c>
      <c r="AW2427" t="s">
        <v>86</v>
      </c>
      <c r="AX2427" t="s">
        <v>86</v>
      </c>
      <c r="AY2427" t="s">
        <v>86</v>
      </c>
      <c r="AZ2427" t="s">
        <v>86</v>
      </c>
      <c r="BA2427" t="s">
        <v>86</v>
      </c>
      <c r="BB2427" t="s">
        <v>86</v>
      </c>
      <c r="BC2427" t="s">
        <v>86</v>
      </c>
      <c r="BD2427" t="s">
        <v>86</v>
      </c>
      <c r="BE2427" t="s">
        <v>86</v>
      </c>
    </row>
    <row r="2428" spans="1:57" x14ac:dyDescent="0.45">
      <c r="A2428" t="s">
        <v>5150</v>
      </c>
      <c r="B2428" t="s">
        <v>77</v>
      </c>
      <c r="C2428" t="s">
        <v>5120</v>
      </c>
      <c r="D2428" t="s">
        <v>79</v>
      </c>
      <c r="E2428" s="2" t="str">
        <f t="shared" si="61"/>
        <v>FX220312985</v>
      </c>
      <c r="F2428" t="s">
        <v>80</v>
      </c>
      <c r="G2428" t="s">
        <v>80</v>
      </c>
      <c r="H2428" t="s">
        <v>81</v>
      </c>
      <c r="I2428" t="s">
        <v>5151</v>
      </c>
      <c r="J2428">
        <v>28</v>
      </c>
      <c r="K2428" t="s">
        <v>83</v>
      </c>
      <c r="L2428" t="s">
        <v>84</v>
      </c>
      <c r="M2428" t="s">
        <v>85</v>
      </c>
      <c r="N2428">
        <v>2</v>
      </c>
      <c r="O2428" s="1">
        <v>44650.44263888889</v>
      </c>
      <c r="P2428" s="1">
        <v>44650.530462962961</v>
      </c>
      <c r="Q2428">
        <v>7244</v>
      </c>
      <c r="R2428">
        <v>344</v>
      </c>
      <c r="S2428" t="b">
        <v>0</v>
      </c>
      <c r="T2428" t="s">
        <v>86</v>
      </c>
      <c r="U2428" t="b">
        <v>0</v>
      </c>
      <c r="V2428" t="s">
        <v>2011</v>
      </c>
      <c r="W2428" s="1">
        <v>44650.460162037038</v>
      </c>
      <c r="X2428">
        <v>217</v>
      </c>
      <c r="Y2428">
        <v>21</v>
      </c>
      <c r="Z2428">
        <v>0</v>
      </c>
      <c r="AA2428">
        <v>21</v>
      </c>
      <c r="AB2428">
        <v>0</v>
      </c>
      <c r="AC2428">
        <v>0</v>
      </c>
      <c r="AD2428">
        <v>7</v>
      </c>
      <c r="AE2428">
        <v>0</v>
      </c>
      <c r="AF2428">
        <v>0</v>
      </c>
      <c r="AG2428">
        <v>0</v>
      </c>
      <c r="AH2428" t="s">
        <v>106</v>
      </c>
      <c r="AI2428" s="1">
        <v>44650.530462962961</v>
      </c>
      <c r="AJ2428">
        <v>127</v>
      </c>
      <c r="AK2428">
        <v>0</v>
      </c>
      <c r="AL2428">
        <v>0</v>
      </c>
      <c r="AM2428">
        <v>0</v>
      </c>
      <c r="AN2428">
        <v>0</v>
      </c>
      <c r="AO2428">
        <v>0</v>
      </c>
      <c r="AP2428">
        <v>7</v>
      </c>
      <c r="AQ2428">
        <v>0</v>
      </c>
      <c r="AR2428">
        <v>0</v>
      </c>
      <c r="AS2428">
        <v>0</v>
      </c>
      <c r="AT2428" t="s">
        <v>86</v>
      </c>
      <c r="AU2428" t="s">
        <v>86</v>
      </c>
      <c r="AV2428" t="s">
        <v>86</v>
      </c>
      <c r="AW2428" t="s">
        <v>86</v>
      </c>
      <c r="AX2428" t="s">
        <v>86</v>
      </c>
      <c r="AY2428" t="s">
        <v>86</v>
      </c>
      <c r="AZ2428" t="s">
        <v>86</v>
      </c>
      <c r="BA2428" t="s">
        <v>86</v>
      </c>
      <c r="BB2428" t="s">
        <v>86</v>
      </c>
      <c r="BC2428" t="s">
        <v>86</v>
      </c>
      <c r="BD2428" t="s">
        <v>86</v>
      </c>
      <c r="BE2428" t="s">
        <v>86</v>
      </c>
    </row>
    <row r="2429" spans="1:57" x14ac:dyDescent="0.45">
      <c r="A2429" t="s">
        <v>5152</v>
      </c>
      <c r="B2429" t="s">
        <v>77</v>
      </c>
      <c r="C2429" t="s">
        <v>5120</v>
      </c>
      <c r="D2429" t="s">
        <v>79</v>
      </c>
      <c r="E2429" s="2" t="str">
        <f t="shared" si="61"/>
        <v>FX220312985</v>
      </c>
      <c r="F2429" t="s">
        <v>80</v>
      </c>
      <c r="G2429" t="s">
        <v>80</v>
      </c>
      <c r="H2429" t="s">
        <v>81</v>
      </c>
      <c r="I2429" t="s">
        <v>5153</v>
      </c>
      <c r="J2429">
        <v>454</v>
      </c>
      <c r="K2429" t="s">
        <v>83</v>
      </c>
      <c r="L2429" t="s">
        <v>84</v>
      </c>
      <c r="M2429" t="s">
        <v>85</v>
      </c>
      <c r="N2429">
        <v>1</v>
      </c>
      <c r="O2429" s="1">
        <v>44650.442766203705</v>
      </c>
      <c r="P2429" s="1">
        <v>44650.463935185187</v>
      </c>
      <c r="Q2429">
        <v>1334</v>
      </c>
      <c r="R2429">
        <v>495</v>
      </c>
      <c r="S2429" t="b">
        <v>0</v>
      </c>
      <c r="T2429" t="s">
        <v>86</v>
      </c>
      <c r="U2429" t="b">
        <v>0</v>
      </c>
      <c r="V2429" t="s">
        <v>2733</v>
      </c>
      <c r="W2429" s="1">
        <v>44650.463935185187</v>
      </c>
      <c r="X2429">
        <v>489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454</v>
      </c>
      <c r="AE2429">
        <v>449</v>
      </c>
      <c r="AF2429">
        <v>0</v>
      </c>
      <c r="AG2429">
        <v>9</v>
      </c>
      <c r="AH2429" t="s">
        <v>86</v>
      </c>
      <c r="AI2429" t="s">
        <v>86</v>
      </c>
      <c r="AJ2429" t="s">
        <v>86</v>
      </c>
      <c r="AK2429" t="s">
        <v>86</v>
      </c>
      <c r="AL2429" t="s">
        <v>86</v>
      </c>
      <c r="AM2429" t="s">
        <v>86</v>
      </c>
      <c r="AN2429" t="s">
        <v>86</v>
      </c>
      <c r="AO2429" t="s">
        <v>86</v>
      </c>
      <c r="AP2429" t="s">
        <v>86</v>
      </c>
      <c r="AQ2429" t="s">
        <v>86</v>
      </c>
      <c r="AR2429" t="s">
        <v>86</v>
      </c>
      <c r="AS2429" t="s">
        <v>86</v>
      </c>
      <c r="AT2429" t="s">
        <v>86</v>
      </c>
      <c r="AU2429" t="s">
        <v>86</v>
      </c>
      <c r="AV2429" t="s">
        <v>86</v>
      </c>
      <c r="AW2429" t="s">
        <v>86</v>
      </c>
      <c r="AX2429" t="s">
        <v>86</v>
      </c>
      <c r="AY2429" t="s">
        <v>86</v>
      </c>
      <c r="AZ2429" t="s">
        <v>86</v>
      </c>
      <c r="BA2429" t="s">
        <v>86</v>
      </c>
      <c r="BB2429" t="s">
        <v>86</v>
      </c>
      <c r="BC2429" t="s">
        <v>86</v>
      </c>
      <c r="BD2429" t="s">
        <v>86</v>
      </c>
      <c r="BE2429" t="s">
        <v>86</v>
      </c>
    </row>
    <row r="2430" spans="1:57" x14ac:dyDescent="0.45">
      <c r="A2430" t="s">
        <v>5154</v>
      </c>
      <c r="B2430" t="s">
        <v>77</v>
      </c>
      <c r="C2430" t="s">
        <v>5120</v>
      </c>
      <c r="D2430" t="s">
        <v>79</v>
      </c>
      <c r="E2430" s="2" t="str">
        <f t="shared" si="61"/>
        <v>FX220312985</v>
      </c>
      <c r="F2430" t="s">
        <v>80</v>
      </c>
      <c r="G2430" t="s">
        <v>80</v>
      </c>
      <c r="H2430" t="s">
        <v>81</v>
      </c>
      <c r="I2430" t="s">
        <v>5155</v>
      </c>
      <c r="J2430">
        <v>454</v>
      </c>
      <c r="K2430" t="s">
        <v>83</v>
      </c>
      <c r="L2430" t="s">
        <v>84</v>
      </c>
      <c r="M2430" t="s">
        <v>85</v>
      </c>
      <c r="N2430">
        <v>1</v>
      </c>
      <c r="O2430" s="1">
        <v>44650.442847222221</v>
      </c>
      <c r="P2430" s="1">
        <v>44650.462280092594</v>
      </c>
      <c r="Q2430">
        <v>1346</v>
      </c>
      <c r="R2430">
        <v>333</v>
      </c>
      <c r="S2430" t="b">
        <v>0</v>
      </c>
      <c r="T2430" t="s">
        <v>86</v>
      </c>
      <c r="U2430" t="b">
        <v>0</v>
      </c>
      <c r="V2430" t="s">
        <v>2993</v>
      </c>
      <c r="W2430" s="1">
        <v>44650.462280092594</v>
      </c>
      <c r="X2430">
        <v>333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454</v>
      </c>
      <c r="AE2430">
        <v>449</v>
      </c>
      <c r="AF2430">
        <v>0</v>
      </c>
      <c r="AG2430">
        <v>9</v>
      </c>
      <c r="AH2430" t="s">
        <v>86</v>
      </c>
      <c r="AI2430" t="s">
        <v>86</v>
      </c>
      <c r="AJ2430" t="s">
        <v>86</v>
      </c>
      <c r="AK2430" t="s">
        <v>86</v>
      </c>
      <c r="AL2430" t="s">
        <v>86</v>
      </c>
      <c r="AM2430" t="s">
        <v>86</v>
      </c>
      <c r="AN2430" t="s">
        <v>86</v>
      </c>
      <c r="AO2430" t="s">
        <v>86</v>
      </c>
      <c r="AP2430" t="s">
        <v>86</v>
      </c>
      <c r="AQ2430" t="s">
        <v>86</v>
      </c>
      <c r="AR2430" t="s">
        <v>86</v>
      </c>
      <c r="AS2430" t="s">
        <v>86</v>
      </c>
      <c r="AT2430" t="s">
        <v>86</v>
      </c>
      <c r="AU2430" t="s">
        <v>86</v>
      </c>
      <c r="AV2430" t="s">
        <v>86</v>
      </c>
      <c r="AW2430" t="s">
        <v>86</v>
      </c>
      <c r="AX2430" t="s">
        <v>86</v>
      </c>
      <c r="AY2430" t="s">
        <v>86</v>
      </c>
      <c r="AZ2430" t="s">
        <v>86</v>
      </c>
      <c r="BA2430" t="s">
        <v>86</v>
      </c>
      <c r="BB2430" t="s">
        <v>86</v>
      </c>
      <c r="BC2430" t="s">
        <v>86</v>
      </c>
      <c r="BD2430" t="s">
        <v>86</v>
      </c>
      <c r="BE2430" t="s">
        <v>86</v>
      </c>
    </row>
    <row r="2431" spans="1:57" x14ac:dyDescent="0.45">
      <c r="A2431" t="s">
        <v>5156</v>
      </c>
      <c r="B2431" t="s">
        <v>77</v>
      </c>
      <c r="C2431" t="s">
        <v>5120</v>
      </c>
      <c r="D2431" t="s">
        <v>79</v>
      </c>
      <c r="E2431" s="2" t="str">
        <f t="shared" si="61"/>
        <v>FX220312985</v>
      </c>
      <c r="F2431" t="s">
        <v>80</v>
      </c>
      <c r="G2431" t="s">
        <v>80</v>
      </c>
      <c r="H2431" t="s">
        <v>81</v>
      </c>
      <c r="I2431" t="s">
        <v>5157</v>
      </c>
      <c r="J2431">
        <v>28</v>
      </c>
      <c r="K2431" t="s">
        <v>83</v>
      </c>
      <c r="L2431" t="s">
        <v>84</v>
      </c>
      <c r="M2431" t="s">
        <v>85</v>
      </c>
      <c r="N2431">
        <v>2</v>
      </c>
      <c r="O2431" s="1">
        <v>44650.44290509259</v>
      </c>
      <c r="P2431" s="1">
        <v>44650.530833333331</v>
      </c>
      <c r="Q2431">
        <v>7268</v>
      </c>
      <c r="R2431">
        <v>329</v>
      </c>
      <c r="S2431" t="b">
        <v>0</v>
      </c>
      <c r="T2431" t="s">
        <v>86</v>
      </c>
      <c r="U2431" t="b">
        <v>0</v>
      </c>
      <c r="V2431" t="s">
        <v>2011</v>
      </c>
      <c r="W2431" s="1">
        <v>44650.462789351855</v>
      </c>
      <c r="X2431">
        <v>226</v>
      </c>
      <c r="Y2431">
        <v>21</v>
      </c>
      <c r="Z2431">
        <v>0</v>
      </c>
      <c r="AA2431">
        <v>21</v>
      </c>
      <c r="AB2431">
        <v>0</v>
      </c>
      <c r="AC2431">
        <v>0</v>
      </c>
      <c r="AD2431">
        <v>7</v>
      </c>
      <c r="AE2431">
        <v>0</v>
      </c>
      <c r="AF2431">
        <v>0</v>
      </c>
      <c r="AG2431">
        <v>0</v>
      </c>
      <c r="AH2431" t="s">
        <v>207</v>
      </c>
      <c r="AI2431" s="1">
        <v>44650.530833333331</v>
      </c>
      <c r="AJ2431">
        <v>103</v>
      </c>
      <c r="AK2431">
        <v>0</v>
      </c>
      <c r="AL2431">
        <v>0</v>
      </c>
      <c r="AM2431">
        <v>0</v>
      </c>
      <c r="AN2431">
        <v>0</v>
      </c>
      <c r="AO2431">
        <v>0</v>
      </c>
      <c r="AP2431">
        <v>7</v>
      </c>
      <c r="AQ2431">
        <v>0</v>
      </c>
      <c r="AR2431">
        <v>0</v>
      </c>
      <c r="AS2431">
        <v>0</v>
      </c>
      <c r="AT2431" t="s">
        <v>86</v>
      </c>
      <c r="AU2431" t="s">
        <v>86</v>
      </c>
      <c r="AV2431" t="s">
        <v>86</v>
      </c>
      <c r="AW2431" t="s">
        <v>86</v>
      </c>
      <c r="AX2431" t="s">
        <v>86</v>
      </c>
      <c r="AY2431" t="s">
        <v>86</v>
      </c>
      <c r="AZ2431" t="s">
        <v>86</v>
      </c>
      <c r="BA2431" t="s">
        <v>86</v>
      </c>
      <c r="BB2431" t="s">
        <v>86</v>
      </c>
      <c r="BC2431" t="s">
        <v>86</v>
      </c>
      <c r="BD2431" t="s">
        <v>86</v>
      </c>
      <c r="BE2431" t="s">
        <v>86</v>
      </c>
    </row>
    <row r="2432" spans="1:57" x14ac:dyDescent="0.45">
      <c r="A2432" t="s">
        <v>5158</v>
      </c>
      <c r="B2432" t="s">
        <v>77</v>
      </c>
      <c r="C2432" t="s">
        <v>5120</v>
      </c>
      <c r="D2432" t="s">
        <v>79</v>
      </c>
      <c r="E2432" s="2" t="str">
        <f t="shared" si="61"/>
        <v>FX220312985</v>
      </c>
      <c r="F2432" t="s">
        <v>80</v>
      </c>
      <c r="G2432" t="s">
        <v>80</v>
      </c>
      <c r="H2432" t="s">
        <v>81</v>
      </c>
      <c r="I2432" t="s">
        <v>5159</v>
      </c>
      <c r="J2432">
        <v>28</v>
      </c>
      <c r="K2432" t="s">
        <v>83</v>
      </c>
      <c r="L2432" t="s">
        <v>84</v>
      </c>
      <c r="M2432" t="s">
        <v>85</v>
      </c>
      <c r="N2432">
        <v>2</v>
      </c>
      <c r="O2432" s="1">
        <v>44650.443090277775</v>
      </c>
      <c r="P2432" s="1">
        <v>44650.531886574077</v>
      </c>
      <c r="Q2432">
        <v>7390</v>
      </c>
      <c r="R2432">
        <v>282</v>
      </c>
      <c r="S2432" t="b">
        <v>0</v>
      </c>
      <c r="T2432" t="s">
        <v>86</v>
      </c>
      <c r="U2432" t="b">
        <v>0</v>
      </c>
      <c r="V2432" t="s">
        <v>2993</v>
      </c>
      <c r="W2432" s="1">
        <v>44650.464143518519</v>
      </c>
      <c r="X2432">
        <v>160</v>
      </c>
      <c r="Y2432">
        <v>21</v>
      </c>
      <c r="Z2432">
        <v>0</v>
      </c>
      <c r="AA2432">
        <v>21</v>
      </c>
      <c r="AB2432">
        <v>0</v>
      </c>
      <c r="AC2432">
        <v>0</v>
      </c>
      <c r="AD2432">
        <v>7</v>
      </c>
      <c r="AE2432">
        <v>0</v>
      </c>
      <c r="AF2432">
        <v>0</v>
      </c>
      <c r="AG2432">
        <v>0</v>
      </c>
      <c r="AH2432" t="s">
        <v>106</v>
      </c>
      <c r="AI2432" s="1">
        <v>44650.531886574077</v>
      </c>
      <c r="AJ2432">
        <v>122</v>
      </c>
      <c r="AK2432">
        <v>0</v>
      </c>
      <c r="AL2432">
        <v>0</v>
      </c>
      <c r="AM2432">
        <v>0</v>
      </c>
      <c r="AN2432">
        <v>0</v>
      </c>
      <c r="AO2432">
        <v>0</v>
      </c>
      <c r="AP2432">
        <v>7</v>
      </c>
      <c r="AQ2432">
        <v>0</v>
      </c>
      <c r="AR2432">
        <v>0</v>
      </c>
      <c r="AS2432">
        <v>0</v>
      </c>
      <c r="AT2432" t="s">
        <v>86</v>
      </c>
      <c r="AU2432" t="s">
        <v>86</v>
      </c>
      <c r="AV2432" t="s">
        <v>86</v>
      </c>
      <c r="AW2432" t="s">
        <v>86</v>
      </c>
      <c r="AX2432" t="s">
        <v>86</v>
      </c>
      <c r="AY2432" t="s">
        <v>86</v>
      </c>
      <c r="AZ2432" t="s">
        <v>86</v>
      </c>
      <c r="BA2432" t="s">
        <v>86</v>
      </c>
      <c r="BB2432" t="s">
        <v>86</v>
      </c>
      <c r="BC2432" t="s">
        <v>86</v>
      </c>
      <c r="BD2432" t="s">
        <v>86</v>
      </c>
      <c r="BE2432" t="s">
        <v>86</v>
      </c>
    </row>
    <row r="2433" spans="1:57" x14ac:dyDescent="0.45">
      <c r="A2433" t="s">
        <v>5160</v>
      </c>
      <c r="B2433" t="s">
        <v>77</v>
      </c>
      <c r="C2433" t="s">
        <v>5120</v>
      </c>
      <c r="D2433" t="s">
        <v>79</v>
      </c>
      <c r="E2433" s="2" t="str">
        <f t="shared" si="61"/>
        <v>FX220312985</v>
      </c>
      <c r="F2433" t="s">
        <v>80</v>
      </c>
      <c r="G2433" t="s">
        <v>80</v>
      </c>
      <c r="H2433" t="s">
        <v>81</v>
      </c>
      <c r="I2433" t="s">
        <v>5161</v>
      </c>
      <c r="J2433">
        <v>28</v>
      </c>
      <c r="K2433" t="s">
        <v>83</v>
      </c>
      <c r="L2433" t="s">
        <v>84</v>
      </c>
      <c r="M2433" t="s">
        <v>85</v>
      </c>
      <c r="N2433">
        <v>2</v>
      </c>
      <c r="O2433" s="1">
        <v>44650.443379629629</v>
      </c>
      <c r="P2433" s="1">
        <v>44650.532916666663</v>
      </c>
      <c r="Q2433">
        <v>7392</v>
      </c>
      <c r="R2433">
        <v>344</v>
      </c>
      <c r="S2433" t="b">
        <v>0</v>
      </c>
      <c r="T2433" t="s">
        <v>86</v>
      </c>
      <c r="U2433" t="b">
        <v>0</v>
      </c>
      <c r="V2433" t="s">
        <v>2011</v>
      </c>
      <c r="W2433" s="1">
        <v>44650.464699074073</v>
      </c>
      <c r="X2433">
        <v>165</v>
      </c>
      <c r="Y2433">
        <v>21</v>
      </c>
      <c r="Z2433">
        <v>0</v>
      </c>
      <c r="AA2433">
        <v>21</v>
      </c>
      <c r="AB2433">
        <v>0</v>
      </c>
      <c r="AC2433">
        <v>0</v>
      </c>
      <c r="AD2433">
        <v>7</v>
      </c>
      <c r="AE2433">
        <v>0</v>
      </c>
      <c r="AF2433">
        <v>0</v>
      </c>
      <c r="AG2433">
        <v>0</v>
      </c>
      <c r="AH2433" t="s">
        <v>207</v>
      </c>
      <c r="AI2433" s="1">
        <v>44650.532916666663</v>
      </c>
      <c r="AJ2433">
        <v>179</v>
      </c>
      <c r="AK2433">
        <v>0</v>
      </c>
      <c r="AL2433">
        <v>0</v>
      </c>
      <c r="AM2433">
        <v>0</v>
      </c>
      <c r="AN2433">
        <v>0</v>
      </c>
      <c r="AO2433">
        <v>0</v>
      </c>
      <c r="AP2433">
        <v>7</v>
      </c>
      <c r="AQ2433">
        <v>0</v>
      </c>
      <c r="AR2433">
        <v>0</v>
      </c>
      <c r="AS2433">
        <v>0</v>
      </c>
      <c r="AT2433" t="s">
        <v>86</v>
      </c>
      <c r="AU2433" t="s">
        <v>86</v>
      </c>
      <c r="AV2433" t="s">
        <v>86</v>
      </c>
      <c r="AW2433" t="s">
        <v>86</v>
      </c>
      <c r="AX2433" t="s">
        <v>86</v>
      </c>
      <c r="AY2433" t="s">
        <v>86</v>
      </c>
      <c r="AZ2433" t="s">
        <v>86</v>
      </c>
      <c r="BA2433" t="s">
        <v>86</v>
      </c>
      <c r="BB2433" t="s">
        <v>86</v>
      </c>
      <c r="BC2433" t="s">
        <v>86</v>
      </c>
      <c r="BD2433" t="s">
        <v>86</v>
      </c>
      <c r="BE2433" t="s">
        <v>86</v>
      </c>
    </row>
    <row r="2434" spans="1:57" x14ac:dyDescent="0.45">
      <c r="A2434" t="s">
        <v>5162</v>
      </c>
      <c r="B2434" t="s">
        <v>77</v>
      </c>
      <c r="C2434" t="s">
        <v>5120</v>
      </c>
      <c r="D2434" t="s">
        <v>79</v>
      </c>
      <c r="E2434" s="2" t="str">
        <f t="shared" si="61"/>
        <v>FX220312985</v>
      </c>
      <c r="F2434" t="s">
        <v>80</v>
      </c>
      <c r="G2434" t="s">
        <v>80</v>
      </c>
      <c r="H2434" t="s">
        <v>81</v>
      </c>
      <c r="I2434" t="s">
        <v>5163</v>
      </c>
      <c r="J2434">
        <v>454</v>
      </c>
      <c r="K2434" t="s">
        <v>83</v>
      </c>
      <c r="L2434" t="s">
        <v>84</v>
      </c>
      <c r="M2434" t="s">
        <v>85</v>
      </c>
      <c r="N2434">
        <v>1</v>
      </c>
      <c r="O2434" s="1">
        <v>44650.443726851852</v>
      </c>
      <c r="P2434" s="1">
        <v>44650.494317129633</v>
      </c>
      <c r="Q2434">
        <v>4035</v>
      </c>
      <c r="R2434">
        <v>336</v>
      </c>
      <c r="S2434" t="b">
        <v>0</v>
      </c>
      <c r="T2434" t="s">
        <v>86</v>
      </c>
      <c r="U2434" t="b">
        <v>0</v>
      </c>
      <c r="V2434" t="s">
        <v>815</v>
      </c>
      <c r="W2434" s="1">
        <v>44650.494317129633</v>
      </c>
      <c r="X2434">
        <v>178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454</v>
      </c>
      <c r="AE2434">
        <v>449</v>
      </c>
      <c r="AF2434">
        <v>0</v>
      </c>
      <c r="AG2434">
        <v>9</v>
      </c>
      <c r="AH2434" t="s">
        <v>86</v>
      </c>
      <c r="AI2434" t="s">
        <v>86</v>
      </c>
      <c r="AJ2434" t="s">
        <v>86</v>
      </c>
      <c r="AK2434" t="s">
        <v>86</v>
      </c>
      <c r="AL2434" t="s">
        <v>86</v>
      </c>
      <c r="AM2434" t="s">
        <v>86</v>
      </c>
      <c r="AN2434" t="s">
        <v>86</v>
      </c>
      <c r="AO2434" t="s">
        <v>86</v>
      </c>
      <c r="AP2434" t="s">
        <v>86</v>
      </c>
      <c r="AQ2434" t="s">
        <v>86</v>
      </c>
      <c r="AR2434" t="s">
        <v>86</v>
      </c>
      <c r="AS2434" t="s">
        <v>86</v>
      </c>
      <c r="AT2434" t="s">
        <v>86</v>
      </c>
      <c r="AU2434" t="s">
        <v>86</v>
      </c>
      <c r="AV2434" t="s">
        <v>86</v>
      </c>
      <c r="AW2434" t="s">
        <v>86</v>
      </c>
      <c r="AX2434" t="s">
        <v>86</v>
      </c>
      <c r="AY2434" t="s">
        <v>86</v>
      </c>
      <c r="AZ2434" t="s">
        <v>86</v>
      </c>
      <c r="BA2434" t="s">
        <v>86</v>
      </c>
      <c r="BB2434" t="s">
        <v>86</v>
      </c>
      <c r="BC2434" t="s">
        <v>86</v>
      </c>
      <c r="BD2434" t="s">
        <v>86</v>
      </c>
      <c r="BE2434" t="s">
        <v>86</v>
      </c>
    </row>
    <row r="2435" spans="1:57" x14ac:dyDescent="0.45">
      <c r="A2435" t="s">
        <v>5164</v>
      </c>
      <c r="B2435" t="s">
        <v>77</v>
      </c>
      <c r="C2435" t="s">
        <v>5112</v>
      </c>
      <c r="D2435" t="s">
        <v>79</v>
      </c>
      <c r="E2435" s="2" t="str">
        <f>HYPERLINK("capsilon://?command=openfolder&amp;siteaddress=FAM.docvelocity-na8.net&amp;folderid=FX1EBA9490-8965-B6AC-9B1B-B8B68748C3D3","FX220311152")</f>
        <v>FX220311152</v>
      </c>
      <c r="F2435" t="s">
        <v>80</v>
      </c>
      <c r="G2435" t="s">
        <v>80</v>
      </c>
      <c r="H2435" t="s">
        <v>81</v>
      </c>
      <c r="I2435" t="s">
        <v>5113</v>
      </c>
      <c r="J2435">
        <v>216</v>
      </c>
      <c r="K2435" t="s">
        <v>83</v>
      </c>
      <c r="L2435" t="s">
        <v>84</v>
      </c>
      <c r="M2435" t="s">
        <v>85</v>
      </c>
      <c r="N2435">
        <v>2</v>
      </c>
      <c r="O2435" s="1">
        <v>44650.444745370369</v>
      </c>
      <c r="P2435" s="1">
        <v>44650.482685185183</v>
      </c>
      <c r="Q2435">
        <v>1383</v>
      </c>
      <c r="R2435">
        <v>1895</v>
      </c>
      <c r="S2435" t="b">
        <v>0</v>
      </c>
      <c r="T2435" t="s">
        <v>86</v>
      </c>
      <c r="U2435" t="b">
        <v>1</v>
      </c>
      <c r="V2435" t="s">
        <v>2996</v>
      </c>
      <c r="W2435" s="1">
        <v>44650.459062499998</v>
      </c>
      <c r="X2435">
        <v>990</v>
      </c>
      <c r="Y2435">
        <v>175</v>
      </c>
      <c r="Z2435">
        <v>0</v>
      </c>
      <c r="AA2435">
        <v>175</v>
      </c>
      <c r="AB2435">
        <v>0</v>
      </c>
      <c r="AC2435">
        <v>10</v>
      </c>
      <c r="AD2435">
        <v>41</v>
      </c>
      <c r="AE2435">
        <v>0</v>
      </c>
      <c r="AF2435">
        <v>0</v>
      </c>
      <c r="AG2435">
        <v>0</v>
      </c>
      <c r="AH2435" t="s">
        <v>139</v>
      </c>
      <c r="AI2435" s="1">
        <v>44650.482685185183</v>
      </c>
      <c r="AJ2435">
        <v>863</v>
      </c>
      <c r="AK2435">
        <v>0</v>
      </c>
      <c r="AL2435">
        <v>0</v>
      </c>
      <c r="AM2435">
        <v>0</v>
      </c>
      <c r="AN2435">
        <v>0</v>
      </c>
      <c r="AO2435">
        <v>0</v>
      </c>
      <c r="AP2435">
        <v>41</v>
      </c>
      <c r="AQ2435">
        <v>0</v>
      </c>
      <c r="AR2435">
        <v>0</v>
      </c>
      <c r="AS2435">
        <v>0</v>
      </c>
      <c r="AT2435" t="s">
        <v>86</v>
      </c>
      <c r="AU2435" t="s">
        <v>86</v>
      </c>
      <c r="AV2435" t="s">
        <v>86</v>
      </c>
      <c r="AW2435" t="s">
        <v>86</v>
      </c>
      <c r="AX2435" t="s">
        <v>86</v>
      </c>
      <c r="AY2435" t="s">
        <v>86</v>
      </c>
      <c r="AZ2435" t="s">
        <v>86</v>
      </c>
      <c r="BA2435" t="s">
        <v>86</v>
      </c>
      <c r="BB2435" t="s">
        <v>86</v>
      </c>
      <c r="BC2435" t="s">
        <v>86</v>
      </c>
      <c r="BD2435" t="s">
        <v>86</v>
      </c>
      <c r="BE2435" t="s">
        <v>86</v>
      </c>
    </row>
    <row r="2436" spans="1:57" x14ac:dyDescent="0.45">
      <c r="A2436" t="s">
        <v>5165</v>
      </c>
      <c r="B2436" t="s">
        <v>77</v>
      </c>
      <c r="C2436" t="s">
        <v>1911</v>
      </c>
      <c r="D2436" t="s">
        <v>79</v>
      </c>
      <c r="E2436" s="2" t="str">
        <f>HYPERLINK("capsilon://?command=openfolder&amp;siteaddress=FAM.docvelocity-na8.net&amp;folderid=FXFCB999EE-773D-981F-32F6-8DF9C0ACD97C","FX22027434")</f>
        <v>FX22027434</v>
      </c>
      <c r="F2436" t="s">
        <v>80</v>
      </c>
      <c r="G2436" t="s">
        <v>80</v>
      </c>
      <c r="H2436" t="s">
        <v>81</v>
      </c>
      <c r="I2436" t="s">
        <v>5166</v>
      </c>
      <c r="J2436">
        <v>0</v>
      </c>
      <c r="K2436" t="s">
        <v>83</v>
      </c>
      <c r="L2436" t="s">
        <v>84</v>
      </c>
      <c r="M2436" t="s">
        <v>85</v>
      </c>
      <c r="N2436">
        <v>2</v>
      </c>
      <c r="O2436" s="1">
        <v>44650.451539351852</v>
      </c>
      <c r="P2436" s="1">
        <v>44650.536493055559</v>
      </c>
      <c r="Q2436">
        <v>6422</v>
      </c>
      <c r="R2436">
        <v>918</v>
      </c>
      <c r="S2436" t="b">
        <v>0</v>
      </c>
      <c r="T2436" t="s">
        <v>86</v>
      </c>
      <c r="U2436" t="b">
        <v>0</v>
      </c>
      <c r="V2436" t="s">
        <v>3652</v>
      </c>
      <c r="W2436" s="1">
        <v>44650.492650462962</v>
      </c>
      <c r="X2436">
        <v>632</v>
      </c>
      <c r="Y2436">
        <v>52</v>
      </c>
      <c r="Z2436">
        <v>0</v>
      </c>
      <c r="AA2436">
        <v>52</v>
      </c>
      <c r="AB2436">
        <v>0</v>
      </c>
      <c r="AC2436">
        <v>39</v>
      </c>
      <c r="AD2436">
        <v>-52</v>
      </c>
      <c r="AE2436">
        <v>0</v>
      </c>
      <c r="AF2436">
        <v>0</v>
      </c>
      <c r="AG2436">
        <v>0</v>
      </c>
      <c r="AH2436" t="s">
        <v>106</v>
      </c>
      <c r="AI2436" s="1">
        <v>44650.536493055559</v>
      </c>
      <c r="AJ2436">
        <v>15</v>
      </c>
      <c r="AK2436">
        <v>0</v>
      </c>
      <c r="AL2436">
        <v>0</v>
      </c>
      <c r="AM2436">
        <v>0</v>
      </c>
      <c r="AN2436">
        <v>52</v>
      </c>
      <c r="AO2436">
        <v>0</v>
      </c>
      <c r="AP2436">
        <v>-52</v>
      </c>
      <c r="AQ2436">
        <v>0</v>
      </c>
      <c r="AR2436">
        <v>0</v>
      </c>
      <c r="AS2436">
        <v>0</v>
      </c>
      <c r="AT2436" t="s">
        <v>86</v>
      </c>
      <c r="AU2436" t="s">
        <v>86</v>
      </c>
      <c r="AV2436" t="s">
        <v>86</v>
      </c>
      <c r="AW2436" t="s">
        <v>86</v>
      </c>
      <c r="AX2436" t="s">
        <v>86</v>
      </c>
      <c r="AY2436" t="s">
        <v>86</v>
      </c>
      <c r="AZ2436" t="s">
        <v>86</v>
      </c>
      <c r="BA2436" t="s">
        <v>86</v>
      </c>
      <c r="BB2436" t="s">
        <v>86</v>
      </c>
      <c r="BC2436" t="s">
        <v>86</v>
      </c>
      <c r="BD2436" t="s">
        <v>86</v>
      </c>
      <c r="BE2436" t="s">
        <v>86</v>
      </c>
    </row>
    <row r="2437" spans="1:57" x14ac:dyDescent="0.45">
      <c r="A2437" t="s">
        <v>5167</v>
      </c>
      <c r="B2437" t="s">
        <v>77</v>
      </c>
      <c r="C2437" t="s">
        <v>5120</v>
      </c>
      <c r="D2437" t="s">
        <v>79</v>
      </c>
      <c r="E2437" s="2" t="str">
        <f>HYPERLINK("capsilon://?command=openfolder&amp;siteaddress=FAM.docvelocity-na8.net&amp;folderid=FX5D5DC0BA-0A53-90B6-AC13-45D15C3A6FCE","FX220312985")</f>
        <v>FX220312985</v>
      </c>
      <c r="F2437" t="s">
        <v>80</v>
      </c>
      <c r="G2437" t="s">
        <v>80</v>
      </c>
      <c r="H2437" t="s">
        <v>81</v>
      </c>
      <c r="I2437" t="s">
        <v>5145</v>
      </c>
      <c r="J2437">
        <v>291</v>
      </c>
      <c r="K2437" t="s">
        <v>83</v>
      </c>
      <c r="L2437" t="s">
        <v>84</v>
      </c>
      <c r="M2437" t="s">
        <v>85</v>
      </c>
      <c r="N2437">
        <v>2</v>
      </c>
      <c r="O2437" s="1">
        <v>44650.459050925929</v>
      </c>
      <c r="P2437" s="1">
        <v>44650.505844907406</v>
      </c>
      <c r="Q2437">
        <v>2872</v>
      </c>
      <c r="R2437">
        <v>1171</v>
      </c>
      <c r="S2437" t="b">
        <v>0</v>
      </c>
      <c r="T2437" t="s">
        <v>86</v>
      </c>
      <c r="U2437" t="b">
        <v>1</v>
      </c>
      <c r="V2437" t="s">
        <v>2996</v>
      </c>
      <c r="W2437" s="1">
        <v>44650.467523148145</v>
      </c>
      <c r="X2437">
        <v>730</v>
      </c>
      <c r="Y2437">
        <v>255</v>
      </c>
      <c r="Z2437">
        <v>0</v>
      </c>
      <c r="AA2437">
        <v>255</v>
      </c>
      <c r="AB2437">
        <v>0</v>
      </c>
      <c r="AC2437">
        <v>7</v>
      </c>
      <c r="AD2437">
        <v>36</v>
      </c>
      <c r="AE2437">
        <v>0</v>
      </c>
      <c r="AF2437">
        <v>0</v>
      </c>
      <c r="AG2437">
        <v>0</v>
      </c>
      <c r="AH2437" t="s">
        <v>122</v>
      </c>
      <c r="AI2437" s="1">
        <v>44650.505844907406</v>
      </c>
      <c r="AJ2437">
        <v>368</v>
      </c>
      <c r="AK2437">
        <v>0</v>
      </c>
      <c r="AL2437">
        <v>0</v>
      </c>
      <c r="AM2437">
        <v>0</v>
      </c>
      <c r="AN2437">
        <v>0</v>
      </c>
      <c r="AO2437">
        <v>0</v>
      </c>
      <c r="AP2437">
        <v>36</v>
      </c>
      <c r="AQ2437">
        <v>0</v>
      </c>
      <c r="AR2437">
        <v>0</v>
      </c>
      <c r="AS2437">
        <v>0</v>
      </c>
      <c r="AT2437" t="s">
        <v>86</v>
      </c>
      <c r="AU2437" t="s">
        <v>86</v>
      </c>
      <c r="AV2437" t="s">
        <v>86</v>
      </c>
      <c r="AW2437" t="s">
        <v>86</v>
      </c>
      <c r="AX2437" t="s">
        <v>86</v>
      </c>
      <c r="AY2437" t="s">
        <v>86</v>
      </c>
      <c r="AZ2437" t="s">
        <v>86</v>
      </c>
      <c r="BA2437" t="s">
        <v>86</v>
      </c>
      <c r="BB2437" t="s">
        <v>86</v>
      </c>
      <c r="BC2437" t="s">
        <v>86</v>
      </c>
      <c r="BD2437" t="s">
        <v>86</v>
      </c>
      <c r="BE2437" t="s">
        <v>86</v>
      </c>
    </row>
    <row r="2438" spans="1:57" x14ac:dyDescent="0.45">
      <c r="A2438" t="s">
        <v>5168</v>
      </c>
      <c r="B2438" t="s">
        <v>77</v>
      </c>
      <c r="C2438" t="s">
        <v>5169</v>
      </c>
      <c r="D2438" t="s">
        <v>79</v>
      </c>
      <c r="E2438" s="2" t="str">
        <f>HYPERLINK("capsilon://?command=openfolder&amp;siteaddress=FAM.docvelocity-na8.net&amp;folderid=FX71690BC5-6221-3168-B7E5-58395443D1C8","FX220311633")</f>
        <v>FX220311633</v>
      </c>
      <c r="F2438" t="s">
        <v>80</v>
      </c>
      <c r="G2438" t="s">
        <v>80</v>
      </c>
      <c r="H2438" t="s">
        <v>81</v>
      </c>
      <c r="I2438" t="s">
        <v>5170</v>
      </c>
      <c r="J2438">
        <v>189</v>
      </c>
      <c r="K2438" t="s">
        <v>83</v>
      </c>
      <c r="L2438" t="s">
        <v>84</v>
      </c>
      <c r="M2438" t="s">
        <v>85</v>
      </c>
      <c r="N2438">
        <v>1</v>
      </c>
      <c r="O2438" s="1">
        <v>44650.461944444447</v>
      </c>
      <c r="P2438" s="1">
        <v>44650.529108796298</v>
      </c>
      <c r="Q2438">
        <v>4516</v>
      </c>
      <c r="R2438">
        <v>1287</v>
      </c>
      <c r="S2438" t="b">
        <v>0</v>
      </c>
      <c r="T2438" t="s">
        <v>86</v>
      </c>
      <c r="U2438" t="b">
        <v>0</v>
      </c>
      <c r="V2438" t="s">
        <v>1895</v>
      </c>
      <c r="W2438" s="1">
        <v>44650.529108796298</v>
      </c>
      <c r="X2438">
        <v>833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189</v>
      </c>
      <c r="AE2438">
        <v>163</v>
      </c>
      <c r="AF2438">
        <v>0</v>
      </c>
      <c r="AG2438">
        <v>5</v>
      </c>
      <c r="AH2438" t="s">
        <v>86</v>
      </c>
      <c r="AI2438" t="s">
        <v>86</v>
      </c>
      <c r="AJ2438" t="s">
        <v>86</v>
      </c>
      <c r="AK2438" t="s">
        <v>86</v>
      </c>
      <c r="AL2438" t="s">
        <v>86</v>
      </c>
      <c r="AM2438" t="s">
        <v>86</v>
      </c>
      <c r="AN2438" t="s">
        <v>86</v>
      </c>
      <c r="AO2438" t="s">
        <v>86</v>
      </c>
      <c r="AP2438" t="s">
        <v>86</v>
      </c>
      <c r="AQ2438" t="s">
        <v>86</v>
      </c>
      <c r="AR2438" t="s">
        <v>86</v>
      </c>
      <c r="AS2438" t="s">
        <v>86</v>
      </c>
      <c r="AT2438" t="s">
        <v>86</v>
      </c>
      <c r="AU2438" t="s">
        <v>86</v>
      </c>
      <c r="AV2438" t="s">
        <v>86</v>
      </c>
      <c r="AW2438" t="s">
        <v>86</v>
      </c>
      <c r="AX2438" t="s">
        <v>86</v>
      </c>
      <c r="AY2438" t="s">
        <v>86</v>
      </c>
      <c r="AZ2438" t="s">
        <v>86</v>
      </c>
      <c r="BA2438" t="s">
        <v>86</v>
      </c>
      <c r="BB2438" t="s">
        <v>86</v>
      </c>
      <c r="BC2438" t="s">
        <v>86</v>
      </c>
      <c r="BD2438" t="s">
        <v>86</v>
      </c>
      <c r="BE2438" t="s">
        <v>86</v>
      </c>
    </row>
    <row r="2439" spans="1:57" x14ac:dyDescent="0.45">
      <c r="A2439" t="s">
        <v>5171</v>
      </c>
      <c r="B2439" t="s">
        <v>77</v>
      </c>
      <c r="C2439" t="s">
        <v>5120</v>
      </c>
      <c r="D2439" t="s">
        <v>79</v>
      </c>
      <c r="E2439" s="2" t="str">
        <f>HYPERLINK("capsilon://?command=openfolder&amp;siteaddress=FAM.docvelocity-na8.net&amp;folderid=FX5D5DC0BA-0A53-90B6-AC13-45D15C3A6FCE","FX220312985")</f>
        <v>FX220312985</v>
      </c>
      <c r="F2439" t="s">
        <v>80</v>
      </c>
      <c r="G2439" t="s">
        <v>80</v>
      </c>
      <c r="H2439" t="s">
        <v>81</v>
      </c>
      <c r="I2439" t="s">
        <v>5155</v>
      </c>
      <c r="J2439">
        <v>646</v>
      </c>
      <c r="K2439" t="s">
        <v>83</v>
      </c>
      <c r="L2439" t="s">
        <v>84</v>
      </c>
      <c r="M2439" t="s">
        <v>85</v>
      </c>
      <c r="N2439">
        <v>2</v>
      </c>
      <c r="O2439" s="1">
        <v>44650.463043981479</v>
      </c>
      <c r="P2439" s="1">
        <v>44650.513773148145</v>
      </c>
      <c r="Q2439">
        <v>1819</v>
      </c>
      <c r="R2439">
        <v>2564</v>
      </c>
      <c r="S2439" t="b">
        <v>0</v>
      </c>
      <c r="T2439" t="s">
        <v>86</v>
      </c>
      <c r="U2439" t="b">
        <v>1</v>
      </c>
      <c r="V2439" t="s">
        <v>1797</v>
      </c>
      <c r="W2439" s="1">
        <v>44650.497430555559</v>
      </c>
      <c r="X2439">
        <v>1454</v>
      </c>
      <c r="Y2439">
        <v>340</v>
      </c>
      <c r="Z2439">
        <v>0</v>
      </c>
      <c r="AA2439">
        <v>340</v>
      </c>
      <c r="AB2439">
        <v>251</v>
      </c>
      <c r="AC2439">
        <v>12</v>
      </c>
      <c r="AD2439">
        <v>306</v>
      </c>
      <c r="AE2439">
        <v>0</v>
      </c>
      <c r="AF2439">
        <v>0</v>
      </c>
      <c r="AG2439">
        <v>0</v>
      </c>
      <c r="AH2439" t="s">
        <v>207</v>
      </c>
      <c r="AI2439" s="1">
        <v>44650.513773148145</v>
      </c>
      <c r="AJ2439">
        <v>877</v>
      </c>
      <c r="AK2439">
        <v>0</v>
      </c>
      <c r="AL2439">
        <v>0</v>
      </c>
      <c r="AM2439">
        <v>0</v>
      </c>
      <c r="AN2439">
        <v>251</v>
      </c>
      <c r="AO2439">
        <v>0</v>
      </c>
      <c r="AP2439">
        <v>306</v>
      </c>
      <c r="AQ2439">
        <v>0</v>
      </c>
      <c r="AR2439">
        <v>0</v>
      </c>
      <c r="AS2439">
        <v>0</v>
      </c>
      <c r="AT2439" t="s">
        <v>86</v>
      </c>
      <c r="AU2439" t="s">
        <v>86</v>
      </c>
      <c r="AV2439" t="s">
        <v>86</v>
      </c>
      <c r="AW2439" t="s">
        <v>86</v>
      </c>
      <c r="AX2439" t="s">
        <v>86</v>
      </c>
      <c r="AY2439" t="s">
        <v>86</v>
      </c>
      <c r="AZ2439" t="s">
        <v>86</v>
      </c>
      <c r="BA2439" t="s">
        <v>86</v>
      </c>
      <c r="BB2439" t="s">
        <v>86</v>
      </c>
      <c r="BC2439" t="s">
        <v>86</v>
      </c>
      <c r="BD2439" t="s">
        <v>86</v>
      </c>
      <c r="BE2439" t="s">
        <v>86</v>
      </c>
    </row>
    <row r="2440" spans="1:57" x14ac:dyDescent="0.45">
      <c r="A2440" t="s">
        <v>5172</v>
      </c>
      <c r="B2440" t="s">
        <v>77</v>
      </c>
      <c r="C2440" t="s">
        <v>5120</v>
      </c>
      <c r="D2440" t="s">
        <v>79</v>
      </c>
      <c r="E2440" s="2" t="str">
        <f>HYPERLINK("capsilon://?command=openfolder&amp;siteaddress=FAM.docvelocity-na8.net&amp;folderid=FX5D5DC0BA-0A53-90B6-AC13-45D15C3A6FCE","FX220312985")</f>
        <v>FX220312985</v>
      </c>
      <c r="F2440" t="s">
        <v>80</v>
      </c>
      <c r="G2440" t="s">
        <v>80</v>
      </c>
      <c r="H2440" t="s">
        <v>81</v>
      </c>
      <c r="I2440" t="s">
        <v>5153</v>
      </c>
      <c r="J2440">
        <v>646</v>
      </c>
      <c r="K2440" t="s">
        <v>83</v>
      </c>
      <c r="L2440" t="s">
        <v>84</v>
      </c>
      <c r="M2440" t="s">
        <v>85</v>
      </c>
      <c r="N2440">
        <v>2</v>
      </c>
      <c r="O2440" s="1">
        <v>44650.46465277778</v>
      </c>
      <c r="P2440" s="1">
        <v>44650.517233796294</v>
      </c>
      <c r="Q2440">
        <v>2089</v>
      </c>
      <c r="R2440">
        <v>2454</v>
      </c>
      <c r="S2440" t="b">
        <v>0</v>
      </c>
      <c r="T2440" t="s">
        <v>86</v>
      </c>
      <c r="U2440" t="b">
        <v>1</v>
      </c>
      <c r="V2440" t="s">
        <v>2617</v>
      </c>
      <c r="W2440" s="1">
        <v>44650.499236111114</v>
      </c>
      <c r="X2440">
        <v>1603</v>
      </c>
      <c r="Y2440">
        <v>340</v>
      </c>
      <c r="Z2440">
        <v>0</v>
      </c>
      <c r="AA2440">
        <v>340</v>
      </c>
      <c r="AB2440">
        <v>251</v>
      </c>
      <c r="AC2440">
        <v>11</v>
      </c>
      <c r="AD2440">
        <v>306</v>
      </c>
      <c r="AE2440">
        <v>0</v>
      </c>
      <c r="AF2440">
        <v>0</v>
      </c>
      <c r="AG2440">
        <v>0</v>
      </c>
      <c r="AH2440" t="s">
        <v>106</v>
      </c>
      <c r="AI2440" s="1">
        <v>44650.517233796294</v>
      </c>
      <c r="AJ2440">
        <v>767</v>
      </c>
      <c r="AK2440">
        <v>1</v>
      </c>
      <c r="AL2440">
        <v>0</v>
      </c>
      <c r="AM2440">
        <v>1</v>
      </c>
      <c r="AN2440">
        <v>251</v>
      </c>
      <c r="AO2440">
        <v>1</v>
      </c>
      <c r="AP2440">
        <v>305</v>
      </c>
      <c r="AQ2440">
        <v>0</v>
      </c>
      <c r="AR2440">
        <v>0</v>
      </c>
      <c r="AS2440">
        <v>0</v>
      </c>
      <c r="AT2440" t="s">
        <v>86</v>
      </c>
      <c r="AU2440" t="s">
        <v>86</v>
      </c>
      <c r="AV2440" t="s">
        <v>86</v>
      </c>
      <c r="AW2440" t="s">
        <v>86</v>
      </c>
      <c r="AX2440" t="s">
        <v>86</v>
      </c>
      <c r="AY2440" t="s">
        <v>86</v>
      </c>
      <c r="AZ2440" t="s">
        <v>86</v>
      </c>
      <c r="BA2440" t="s">
        <v>86</v>
      </c>
      <c r="BB2440" t="s">
        <v>86</v>
      </c>
      <c r="BC2440" t="s">
        <v>86</v>
      </c>
      <c r="BD2440" t="s">
        <v>86</v>
      </c>
      <c r="BE2440" t="s">
        <v>86</v>
      </c>
    </row>
    <row r="2441" spans="1:57" x14ac:dyDescent="0.45">
      <c r="A2441" t="s">
        <v>5173</v>
      </c>
      <c r="B2441" t="s">
        <v>77</v>
      </c>
      <c r="C2441" t="s">
        <v>1629</v>
      </c>
      <c r="D2441" t="s">
        <v>79</v>
      </c>
      <c r="E2441" s="2" t="str">
        <f>HYPERLINK("capsilon://?command=openfolder&amp;siteaddress=FAM.docvelocity-na8.net&amp;folderid=FX0B8B8A51-A590-2CC4-50CE-953AC8C30354","FX22033281")</f>
        <v>FX22033281</v>
      </c>
      <c r="F2441" t="s">
        <v>80</v>
      </c>
      <c r="G2441" t="s">
        <v>80</v>
      </c>
      <c r="H2441" t="s">
        <v>81</v>
      </c>
      <c r="I2441" t="s">
        <v>5174</v>
      </c>
      <c r="J2441">
        <v>0</v>
      </c>
      <c r="K2441" t="s">
        <v>83</v>
      </c>
      <c r="L2441" t="s">
        <v>84</v>
      </c>
      <c r="M2441" t="s">
        <v>85</v>
      </c>
      <c r="N2441">
        <v>2</v>
      </c>
      <c r="O2441" s="1">
        <v>44650.470057870371</v>
      </c>
      <c r="P2441" s="1">
        <v>44650.534814814811</v>
      </c>
      <c r="Q2441">
        <v>3104</v>
      </c>
      <c r="R2441">
        <v>2491</v>
      </c>
      <c r="S2441" t="b">
        <v>0</v>
      </c>
      <c r="T2441" t="s">
        <v>86</v>
      </c>
      <c r="U2441" t="b">
        <v>0</v>
      </c>
      <c r="V2441" t="s">
        <v>1797</v>
      </c>
      <c r="W2441" s="1">
        <v>44650.517210648148</v>
      </c>
      <c r="X2441">
        <v>242</v>
      </c>
      <c r="Y2441">
        <v>52</v>
      </c>
      <c r="Z2441">
        <v>0</v>
      </c>
      <c r="AA2441">
        <v>52</v>
      </c>
      <c r="AB2441">
        <v>0</v>
      </c>
      <c r="AC2441">
        <v>17</v>
      </c>
      <c r="AD2441">
        <v>-52</v>
      </c>
      <c r="AE2441">
        <v>0</v>
      </c>
      <c r="AF2441">
        <v>0</v>
      </c>
      <c r="AG2441">
        <v>0</v>
      </c>
      <c r="AH2441" t="s">
        <v>207</v>
      </c>
      <c r="AI2441" s="1">
        <v>44650.534814814811</v>
      </c>
      <c r="AJ2441">
        <v>163</v>
      </c>
      <c r="AK2441">
        <v>0</v>
      </c>
      <c r="AL2441">
        <v>0</v>
      </c>
      <c r="AM2441">
        <v>0</v>
      </c>
      <c r="AN2441">
        <v>0</v>
      </c>
      <c r="AO2441">
        <v>0</v>
      </c>
      <c r="AP2441">
        <v>-52</v>
      </c>
      <c r="AQ2441">
        <v>0</v>
      </c>
      <c r="AR2441">
        <v>0</v>
      </c>
      <c r="AS2441">
        <v>0</v>
      </c>
      <c r="AT2441" t="s">
        <v>86</v>
      </c>
      <c r="AU2441" t="s">
        <v>86</v>
      </c>
      <c r="AV2441" t="s">
        <v>86</v>
      </c>
      <c r="AW2441" t="s">
        <v>86</v>
      </c>
      <c r="AX2441" t="s">
        <v>86</v>
      </c>
      <c r="AY2441" t="s">
        <v>86</v>
      </c>
      <c r="AZ2441" t="s">
        <v>86</v>
      </c>
      <c r="BA2441" t="s">
        <v>86</v>
      </c>
      <c r="BB2441" t="s">
        <v>86</v>
      </c>
      <c r="BC2441" t="s">
        <v>86</v>
      </c>
      <c r="BD2441" t="s">
        <v>86</v>
      </c>
      <c r="BE2441" t="s">
        <v>86</v>
      </c>
    </row>
    <row r="2442" spans="1:57" x14ac:dyDescent="0.45">
      <c r="A2442" t="s">
        <v>5175</v>
      </c>
      <c r="B2442" t="s">
        <v>77</v>
      </c>
      <c r="C2442" t="s">
        <v>5051</v>
      </c>
      <c r="D2442" t="s">
        <v>79</v>
      </c>
      <c r="E2442" s="2" t="str">
        <f>HYPERLINK("capsilon://?command=openfolder&amp;siteaddress=FAM.docvelocity-na8.net&amp;folderid=FX52926729-CC29-6B9F-8332-087083168CFC","FX220313004")</f>
        <v>FX220313004</v>
      </c>
      <c r="F2442" t="s">
        <v>80</v>
      </c>
      <c r="G2442" t="s">
        <v>80</v>
      </c>
      <c r="H2442" t="s">
        <v>81</v>
      </c>
      <c r="I2442" t="s">
        <v>5176</v>
      </c>
      <c r="J2442">
        <v>60</v>
      </c>
      <c r="K2442" t="s">
        <v>83</v>
      </c>
      <c r="L2442" t="s">
        <v>84</v>
      </c>
      <c r="M2442" t="s">
        <v>85</v>
      </c>
      <c r="N2442">
        <v>2</v>
      </c>
      <c r="O2442" s="1">
        <v>44650.470081018517</v>
      </c>
      <c r="P2442" s="1">
        <v>44650.538287037038</v>
      </c>
      <c r="Q2442">
        <v>5160</v>
      </c>
      <c r="R2442">
        <v>733</v>
      </c>
      <c r="S2442" t="b">
        <v>0</v>
      </c>
      <c r="T2442" t="s">
        <v>86</v>
      </c>
      <c r="U2442" t="b">
        <v>0</v>
      </c>
      <c r="V2442" t="s">
        <v>1816</v>
      </c>
      <c r="W2442" s="1">
        <v>44650.497847222221</v>
      </c>
      <c r="X2442">
        <v>518</v>
      </c>
      <c r="Y2442">
        <v>50</v>
      </c>
      <c r="Z2442">
        <v>0</v>
      </c>
      <c r="AA2442">
        <v>50</v>
      </c>
      <c r="AB2442">
        <v>0</v>
      </c>
      <c r="AC2442">
        <v>12</v>
      </c>
      <c r="AD2442">
        <v>10</v>
      </c>
      <c r="AE2442">
        <v>0</v>
      </c>
      <c r="AF2442">
        <v>0</v>
      </c>
      <c r="AG2442">
        <v>0</v>
      </c>
      <c r="AH2442" t="s">
        <v>207</v>
      </c>
      <c r="AI2442" s="1">
        <v>44650.538287037038</v>
      </c>
      <c r="AJ2442">
        <v>215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10</v>
      </c>
      <c r="AQ2442">
        <v>0</v>
      </c>
      <c r="AR2442">
        <v>0</v>
      </c>
      <c r="AS2442">
        <v>0</v>
      </c>
      <c r="AT2442" t="s">
        <v>86</v>
      </c>
      <c r="AU2442" t="s">
        <v>86</v>
      </c>
      <c r="AV2442" t="s">
        <v>86</v>
      </c>
      <c r="AW2442" t="s">
        <v>86</v>
      </c>
      <c r="AX2442" t="s">
        <v>86</v>
      </c>
      <c r="AY2442" t="s">
        <v>86</v>
      </c>
      <c r="AZ2442" t="s">
        <v>86</v>
      </c>
      <c r="BA2442" t="s">
        <v>86</v>
      </c>
      <c r="BB2442" t="s">
        <v>86</v>
      </c>
      <c r="BC2442" t="s">
        <v>86</v>
      </c>
      <c r="BD2442" t="s">
        <v>86</v>
      </c>
      <c r="BE2442" t="s">
        <v>86</v>
      </c>
    </row>
    <row r="2443" spans="1:57" x14ac:dyDescent="0.45">
      <c r="A2443" t="s">
        <v>5177</v>
      </c>
      <c r="B2443" t="s">
        <v>77</v>
      </c>
      <c r="C2443" t="s">
        <v>5051</v>
      </c>
      <c r="D2443" t="s">
        <v>79</v>
      </c>
      <c r="E2443" s="2" t="str">
        <f>HYPERLINK("capsilon://?command=openfolder&amp;siteaddress=FAM.docvelocity-na8.net&amp;folderid=FX52926729-CC29-6B9F-8332-087083168CFC","FX220313004")</f>
        <v>FX220313004</v>
      </c>
      <c r="F2443" t="s">
        <v>80</v>
      </c>
      <c r="G2443" t="s">
        <v>80</v>
      </c>
      <c r="H2443" t="s">
        <v>81</v>
      </c>
      <c r="I2443" t="s">
        <v>5178</v>
      </c>
      <c r="J2443">
        <v>60</v>
      </c>
      <c r="K2443" t="s">
        <v>83</v>
      </c>
      <c r="L2443" t="s">
        <v>84</v>
      </c>
      <c r="M2443" t="s">
        <v>85</v>
      </c>
      <c r="N2443">
        <v>2</v>
      </c>
      <c r="O2443" s="1">
        <v>44650.470150462963</v>
      </c>
      <c r="P2443" s="1">
        <v>44650.540034722224</v>
      </c>
      <c r="Q2443">
        <v>5414</v>
      </c>
      <c r="R2443">
        <v>624</v>
      </c>
      <c r="S2443" t="b">
        <v>0</v>
      </c>
      <c r="T2443" t="s">
        <v>86</v>
      </c>
      <c r="U2443" t="b">
        <v>0</v>
      </c>
      <c r="V2443" t="s">
        <v>1816</v>
      </c>
      <c r="W2443" s="1">
        <v>44650.500034722223</v>
      </c>
      <c r="X2443">
        <v>334</v>
      </c>
      <c r="Y2443">
        <v>50</v>
      </c>
      <c r="Z2443">
        <v>0</v>
      </c>
      <c r="AA2443">
        <v>50</v>
      </c>
      <c r="AB2443">
        <v>0</v>
      </c>
      <c r="AC2443">
        <v>11</v>
      </c>
      <c r="AD2443">
        <v>10</v>
      </c>
      <c r="AE2443">
        <v>0</v>
      </c>
      <c r="AF2443">
        <v>0</v>
      </c>
      <c r="AG2443">
        <v>0</v>
      </c>
      <c r="AH2443" t="s">
        <v>106</v>
      </c>
      <c r="AI2443" s="1">
        <v>44650.540034722224</v>
      </c>
      <c r="AJ2443">
        <v>274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10</v>
      </c>
      <c r="AQ2443">
        <v>0</v>
      </c>
      <c r="AR2443">
        <v>0</v>
      </c>
      <c r="AS2443">
        <v>0</v>
      </c>
      <c r="AT2443" t="s">
        <v>86</v>
      </c>
      <c r="AU2443" t="s">
        <v>86</v>
      </c>
      <c r="AV2443" t="s">
        <v>86</v>
      </c>
      <c r="AW2443" t="s">
        <v>86</v>
      </c>
      <c r="AX2443" t="s">
        <v>86</v>
      </c>
      <c r="AY2443" t="s">
        <v>86</v>
      </c>
      <c r="AZ2443" t="s">
        <v>86</v>
      </c>
      <c r="BA2443" t="s">
        <v>86</v>
      </c>
      <c r="BB2443" t="s">
        <v>86</v>
      </c>
      <c r="BC2443" t="s">
        <v>86</v>
      </c>
      <c r="BD2443" t="s">
        <v>86</v>
      </c>
      <c r="BE2443" t="s">
        <v>86</v>
      </c>
    </row>
    <row r="2444" spans="1:57" x14ac:dyDescent="0.45">
      <c r="A2444" t="s">
        <v>5179</v>
      </c>
      <c r="B2444" t="s">
        <v>77</v>
      </c>
      <c r="C2444" t="s">
        <v>5051</v>
      </c>
      <c r="D2444" t="s">
        <v>79</v>
      </c>
      <c r="E2444" s="2" t="str">
        <f>HYPERLINK("capsilon://?command=openfolder&amp;siteaddress=FAM.docvelocity-na8.net&amp;folderid=FX52926729-CC29-6B9F-8332-087083168CFC","FX220313004")</f>
        <v>FX220313004</v>
      </c>
      <c r="F2444" t="s">
        <v>80</v>
      </c>
      <c r="G2444" t="s">
        <v>80</v>
      </c>
      <c r="H2444" t="s">
        <v>81</v>
      </c>
      <c r="I2444" t="s">
        <v>5180</v>
      </c>
      <c r="J2444">
        <v>60</v>
      </c>
      <c r="K2444" t="s">
        <v>83</v>
      </c>
      <c r="L2444" t="s">
        <v>84</v>
      </c>
      <c r="M2444" t="s">
        <v>85</v>
      </c>
      <c r="N2444">
        <v>2</v>
      </c>
      <c r="O2444" s="1">
        <v>44650.470185185186</v>
      </c>
      <c r="P2444" s="1">
        <v>44650.540347222224</v>
      </c>
      <c r="Q2444">
        <v>4934</v>
      </c>
      <c r="R2444">
        <v>1128</v>
      </c>
      <c r="S2444" t="b">
        <v>0</v>
      </c>
      <c r="T2444" t="s">
        <v>86</v>
      </c>
      <c r="U2444" t="b">
        <v>0</v>
      </c>
      <c r="V2444" t="s">
        <v>3652</v>
      </c>
      <c r="W2444" s="1">
        <v>44650.50440972222</v>
      </c>
      <c r="X2444">
        <v>951</v>
      </c>
      <c r="Y2444">
        <v>50</v>
      </c>
      <c r="Z2444">
        <v>0</v>
      </c>
      <c r="AA2444">
        <v>50</v>
      </c>
      <c r="AB2444">
        <v>0</v>
      </c>
      <c r="AC2444">
        <v>11</v>
      </c>
      <c r="AD2444">
        <v>10</v>
      </c>
      <c r="AE2444">
        <v>0</v>
      </c>
      <c r="AF2444">
        <v>0</v>
      </c>
      <c r="AG2444">
        <v>0</v>
      </c>
      <c r="AH2444" t="s">
        <v>207</v>
      </c>
      <c r="AI2444" s="1">
        <v>44650.540347222224</v>
      </c>
      <c r="AJ2444">
        <v>177</v>
      </c>
      <c r="AK2444">
        <v>0</v>
      </c>
      <c r="AL2444">
        <v>0</v>
      </c>
      <c r="AM2444">
        <v>0</v>
      </c>
      <c r="AN2444">
        <v>0</v>
      </c>
      <c r="AO2444">
        <v>0</v>
      </c>
      <c r="AP2444">
        <v>10</v>
      </c>
      <c r="AQ2444">
        <v>0</v>
      </c>
      <c r="AR2444">
        <v>0</v>
      </c>
      <c r="AS2444">
        <v>0</v>
      </c>
      <c r="AT2444" t="s">
        <v>86</v>
      </c>
      <c r="AU2444" t="s">
        <v>86</v>
      </c>
      <c r="AV2444" t="s">
        <v>86</v>
      </c>
      <c r="AW2444" t="s">
        <v>86</v>
      </c>
      <c r="AX2444" t="s">
        <v>86</v>
      </c>
      <c r="AY2444" t="s">
        <v>86</v>
      </c>
      <c r="AZ2444" t="s">
        <v>86</v>
      </c>
      <c r="BA2444" t="s">
        <v>86</v>
      </c>
      <c r="BB2444" t="s">
        <v>86</v>
      </c>
      <c r="BC2444" t="s">
        <v>86</v>
      </c>
      <c r="BD2444" t="s">
        <v>86</v>
      </c>
      <c r="BE2444" t="s">
        <v>86</v>
      </c>
    </row>
    <row r="2445" spans="1:57" x14ac:dyDescent="0.45">
      <c r="A2445" t="s">
        <v>5181</v>
      </c>
      <c r="B2445" t="s">
        <v>77</v>
      </c>
      <c r="C2445" t="s">
        <v>5051</v>
      </c>
      <c r="D2445" t="s">
        <v>79</v>
      </c>
      <c r="E2445" s="2" t="str">
        <f>HYPERLINK("capsilon://?command=openfolder&amp;siteaddress=FAM.docvelocity-na8.net&amp;folderid=FX52926729-CC29-6B9F-8332-087083168CFC","FX220313004")</f>
        <v>FX220313004</v>
      </c>
      <c r="F2445" t="s">
        <v>80</v>
      </c>
      <c r="G2445" t="s">
        <v>80</v>
      </c>
      <c r="H2445" t="s">
        <v>81</v>
      </c>
      <c r="I2445" t="s">
        <v>5182</v>
      </c>
      <c r="J2445">
        <v>65</v>
      </c>
      <c r="K2445" t="s">
        <v>83</v>
      </c>
      <c r="L2445" t="s">
        <v>84</v>
      </c>
      <c r="M2445" t="s">
        <v>85</v>
      </c>
      <c r="N2445">
        <v>2</v>
      </c>
      <c r="O2445" s="1">
        <v>44650.470289351855</v>
      </c>
      <c r="P2445" s="1">
        <v>44650.543923611112</v>
      </c>
      <c r="Q2445">
        <v>5721</v>
      </c>
      <c r="R2445">
        <v>641</v>
      </c>
      <c r="S2445" t="b">
        <v>0</v>
      </c>
      <c r="T2445" t="s">
        <v>86</v>
      </c>
      <c r="U2445" t="b">
        <v>0</v>
      </c>
      <c r="V2445" t="s">
        <v>1816</v>
      </c>
      <c r="W2445" s="1">
        <v>44650.503634259258</v>
      </c>
      <c r="X2445">
        <v>310</v>
      </c>
      <c r="Y2445">
        <v>55</v>
      </c>
      <c r="Z2445">
        <v>0</v>
      </c>
      <c r="AA2445">
        <v>55</v>
      </c>
      <c r="AB2445">
        <v>0</v>
      </c>
      <c r="AC2445">
        <v>11</v>
      </c>
      <c r="AD2445">
        <v>10</v>
      </c>
      <c r="AE2445">
        <v>0</v>
      </c>
      <c r="AF2445">
        <v>0</v>
      </c>
      <c r="AG2445">
        <v>0</v>
      </c>
      <c r="AH2445" t="s">
        <v>207</v>
      </c>
      <c r="AI2445" s="1">
        <v>44650.543923611112</v>
      </c>
      <c r="AJ2445">
        <v>308</v>
      </c>
      <c r="AK2445">
        <v>0</v>
      </c>
      <c r="AL2445">
        <v>0</v>
      </c>
      <c r="AM2445">
        <v>0</v>
      </c>
      <c r="AN2445">
        <v>0</v>
      </c>
      <c r="AO2445">
        <v>0</v>
      </c>
      <c r="AP2445">
        <v>10</v>
      </c>
      <c r="AQ2445">
        <v>0</v>
      </c>
      <c r="AR2445">
        <v>0</v>
      </c>
      <c r="AS2445">
        <v>0</v>
      </c>
      <c r="AT2445" t="s">
        <v>86</v>
      </c>
      <c r="AU2445" t="s">
        <v>86</v>
      </c>
      <c r="AV2445" t="s">
        <v>86</v>
      </c>
      <c r="AW2445" t="s">
        <v>86</v>
      </c>
      <c r="AX2445" t="s">
        <v>86</v>
      </c>
      <c r="AY2445" t="s">
        <v>86</v>
      </c>
      <c r="AZ2445" t="s">
        <v>86</v>
      </c>
      <c r="BA2445" t="s">
        <v>86</v>
      </c>
      <c r="BB2445" t="s">
        <v>86</v>
      </c>
      <c r="BC2445" t="s">
        <v>86</v>
      </c>
      <c r="BD2445" t="s">
        <v>86</v>
      </c>
      <c r="BE2445" t="s">
        <v>86</v>
      </c>
    </row>
    <row r="2446" spans="1:57" x14ac:dyDescent="0.45">
      <c r="A2446" t="s">
        <v>5183</v>
      </c>
      <c r="B2446" t="s">
        <v>77</v>
      </c>
      <c r="C2446" t="s">
        <v>5184</v>
      </c>
      <c r="D2446" t="s">
        <v>79</v>
      </c>
      <c r="E2446" s="2" t="str">
        <f>HYPERLINK("capsilon://?command=openfolder&amp;siteaddress=FAM.docvelocity-na8.net&amp;folderid=FXE59E332C-06ED-4F84-09D2-5117B97106EE","FX220312798")</f>
        <v>FX220312798</v>
      </c>
      <c r="F2446" t="s">
        <v>80</v>
      </c>
      <c r="G2446" t="s">
        <v>80</v>
      </c>
      <c r="H2446" t="s">
        <v>81</v>
      </c>
      <c r="I2446" t="s">
        <v>5185</v>
      </c>
      <c r="J2446">
        <v>99</v>
      </c>
      <c r="K2446" t="s">
        <v>83</v>
      </c>
      <c r="L2446" t="s">
        <v>84</v>
      </c>
      <c r="M2446" t="s">
        <v>85</v>
      </c>
      <c r="N2446">
        <v>2</v>
      </c>
      <c r="O2446" s="1">
        <v>44650.471307870372</v>
      </c>
      <c r="P2446" s="1">
        <v>44650.547465277778</v>
      </c>
      <c r="Q2446">
        <v>4522</v>
      </c>
      <c r="R2446">
        <v>2058</v>
      </c>
      <c r="S2446" t="b">
        <v>0</v>
      </c>
      <c r="T2446" t="s">
        <v>86</v>
      </c>
      <c r="U2446" t="b">
        <v>0</v>
      </c>
      <c r="V2446" t="s">
        <v>2617</v>
      </c>
      <c r="W2446" s="1">
        <v>44650.519629629627</v>
      </c>
      <c r="X2446">
        <v>1728</v>
      </c>
      <c r="Y2446">
        <v>89</v>
      </c>
      <c r="Z2446">
        <v>0</v>
      </c>
      <c r="AA2446">
        <v>89</v>
      </c>
      <c r="AB2446">
        <v>0</v>
      </c>
      <c r="AC2446">
        <v>48</v>
      </c>
      <c r="AD2446">
        <v>10</v>
      </c>
      <c r="AE2446">
        <v>0</v>
      </c>
      <c r="AF2446">
        <v>0</v>
      </c>
      <c r="AG2446">
        <v>0</v>
      </c>
      <c r="AH2446" t="s">
        <v>207</v>
      </c>
      <c r="AI2446" s="1">
        <v>44650.547465277778</v>
      </c>
      <c r="AJ2446">
        <v>305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10</v>
      </c>
      <c r="AQ2446">
        <v>0</v>
      </c>
      <c r="AR2446">
        <v>0</v>
      </c>
      <c r="AS2446">
        <v>0</v>
      </c>
      <c r="AT2446" t="s">
        <v>86</v>
      </c>
      <c r="AU2446" t="s">
        <v>86</v>
      </c>
      <c r="AV2446" t="s">
        <v>86</v>
      </c>
      <c r="AW2446" t="s">
        <v>86</v>
      </c>
      <c r="AX2446" t="s">
        <v>86</v>
      </c>
      <c r="AY2446" t="s">
        <v>86</v>
      </c>
      <c r="AZ2446" t="s">
        <v>86</v>
      </c>
      <c r="BA2446" t="s">
        <v>86</v>
      </c>
      <c r="BB2446" t="s">
        <v>86</v>
      </c>
      <c r="BC2446" t="s">
        <v>86</v>
      </c>
      <c r="BD2446" t="s">
        <v>86</v>
      </c>
      <c r="BE2446" t="s">
        <v>86</v>
      </c>
    </row>
    <row r="2447" spans="1:57" x14ac:dyDescent="0.45">
      <c r="A2447" t="s">
        <v>5186</v>
      </c>
      <c r="B2447" t="s">
        <v>77</v>
      </c>
      <c r="C2447" t="s">
        <v>5184</v>
      </c>
      <c r="D2447" t="s">
        <v>79</v>
      </c>
      <c r="E2447" s="2" t="str">
        <f>HYPERLINK("capsilon://?command=openfolder&amp;siteaddress=FAM.docvelocity-na8.net&amp;folderid=FXE59E332C-06ED-4F84-09D2-5117B97106EE","FX220312798")</f>
        <v>FX220312798</v>
      </c>
      <c r="F2447" t="s">
        <v>80</v>
      </c>
      <c r="G2447" t="s">
        <v>80</v>
      </c>
      <c r="H2447" t="s">
        <v>81</v>
      </c>
      <c r="I2447" t="s">
        <v>5187</v>
      </c>
      <c r="J2447">
        <v>357</v>
      </c>
      <c r="K2447" t="s">
        <v>83</v>
      </c>
      <c r="L2447" t="s">
        <v>84</v>
      </c>
      <c r="M2447" t="s">
        <v>85</v>
      </c>
      <c r="N2447">
        <v>1</v>
      </c>
      <c r="O2447" s="1">
        <v>44650.47351851852</v>
      </c>
      <c r="P2447" s="1">
        <v>44650.52553240741</v>
      </c>
      <c r="Q2447">
        <v>4000</v>
      </c>
      <c r="R2447">
        <v>494</v>
      </c>
      <c r="S2447" t="b">
        <v>0</v>
      </c>
      <c r="T2447" t="s">
        <v>86</v>
      </c>
      <c r="U2447" t="b">
        <v>0</v>
      </c>
      <c r="V2447" t="s">
        <v>815</v>
      </c>
      <c r="W2447" s="1">
        <v>44650.52553240741</v>
      </c>
      <c r="X2447">
        <v>297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357</v>
      </c>
      <c r="AE2447">
        <v>0</v>
      </c>
      <c r="AF2447">
        <v>0</v>
      </c>
      <c r="AG2447">
        <v>15</v>
      </c>
      <c r="AH2447" t="s">
        <v>86</v>
      </c>
      <c r="AI2447" t="s">
        <v>86</v>
      </c>
      <c r="AJ2447" t="s">
        <v>86</v>
      </c>
      <c r="AK2447" t="s">
        <v>86</v>
      </c>
      <c r="AL2447" t="s">
        <v>86</v>
      </c>
      <c r="AM2447" t="s">
        <v>86</v>
      </c>
      <c r="AN2447" t="s">
        <v>86</v>
      </c>
      <c r="AO2447" t="s">
        <v>86</v>
      </c>
      <c r="AP2447" t="s">
        <v>86</v>
      </c>
      <c r="AQ2447" t="s">
        <v>86</v>
      </c>
      <c r="AR2447" t="s">
        <v>86</v>
      </c>
      <c r="AS2447" t="s">
        <v>86</v>
      </c>
      <c r="AT2447" t="s">
        <v>86</v>
      </c>
      <c r="AU2447" t="s">
        <v>86</v>
      </c>
      <c r="AV2447" t="s">
        <v>86</v>
      </c>
      <c r="AW2447" t="s">
        <v>86</v>
      </c>
      <c r="AX2447" t="s">
        <v>86</v>
      </c>
      <c r="AY2447" t="s">
        <v>86</v>
      </c>
      <c r="AZ2447" t="s">
        <v>86</v>
      </c>
      <c r="BA2447" t="s">
        <v>86</v>
      </c>
      <c r="BB2447" t="s">
        <v>86</v>
      </c>
      <c r="BC2447" t="s">
        <v>86</v>
      </c>
      <c r="BD2447" t="s">
        <v>86</v>
      </c>
      <c r="BE2447" t="s">
        <v>86</v>
      </c>
    </row>
    <row r="2448" spans="1:57" x14ac:dyDescent="0.45">
      <c r="A2448" t="s">
        <v>5188</v>
      </c>
      <c r="B2448" t="s">
        <v>77</v>
      </c>
      <c r="C2448" t="s">
        <v>5189</v>
      </c>
      <c r="D2448" t="s">
        <v>79</v>
      </c>
      <c r="E2448" s="2" t="str">
        <f>HYPERLINK("capsilon://?command=openfolder&amp;siteaddress=FAM.docvelocity-na8.net&amp;folderid=FX10F2F86A-2731-1F19-552A-16D63055982C","FX220312937")</f>
        <v>FX220312937</v>
      </c>
      <c r="F2448" t="s">
        <v>80</v>
      </c>
      <c r="G2448" t="s">
        <v>80</v>
      </c>
      <c r="H2448" t="s">
        <v>81</v>
      </c>
      <c r="I2448" t="s">
        <v>5190</v>
      </c>
      <c r="J2448">
        <v>452</v>
      </c>
      <c r="K2448" t="s">
        <v>83</v>
      </c>
      <c r="L2448" t="s">
        <v>84</v>
      </c>
      <c r="M2448" t="s">
        <v>85</v>
      </c>
      <c r="N2448">
        <v>1</v>
      </c>
      <c r="O2448" s="1">
        <v>44650.478958333333</v>
      </c>
      <c r="P2448" s="1">
        <v>44650.529710648145</v>
      </c>
      <c r="Q2448">
        <v>3865</v>
      </c>
      <c r="R2448">
        <v>520</v>
      </c>
      <c r="S2448" t="b">
        <v>0</v>
      </c>
      <c r="T2448" t="s">
        <v>86</v>
      </c>
      <c r="U2448" t="b">
        <v>0</v>
      </c>
      <c r="V2448" t="s">
        <v>815</v>
      </c>
      <c r="W2448" s="1">
        <v>44650.529710648145</v>
      </c>
      <c r="X2448">
        <v>361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452</v>
      </c>
      <c r="AE2448">
        <v>435</v>
      </c>
      <c r="AF2448">
        <v>0</v>
      </c>
      <c r="AG2448">
        <v>17</v>
      </c>
      <c r="AH2448" t="s">
        <v>86</v>
      </c>
      <c r="AI2448" t="s">
        <v>86</v>
      </c>
      <c r="AJ2448" t="s">
        <v>86</v>
      </c>
      <c r="AK2448" t="s">
        <v>86</v>
      </c>
      <c r="AL2448" t="s">
        <v>86</v>
      </c>
      <c r="AM2448" t="s">
        <v>86</v>
      </c>
      <c r="AN2448" t="s">
        <v>86</v>
      </c>
      <c r="AO2448" t="s">
        <v>86</v>
      </c>
      <c r="AP2448" t="s">
        <v>86</v>
      </c>
      <c r="AQ2448" t="s">
        <v>86</v>
      </c>
      <c r="AR2448" t="s">
        <v>86</v>
      </c>
      <c r="AS2448" t="s">
        <v>86</v>
      </c>
      <c r="AT2448" t="s">
        <v>86</v>
      </c>
      <c r="AU2448" t="s">
        <v>86</v>
      </c>
      <c r="AV2448" t="s">
        <v>86</v>
      </c>
      <c r="AW2448" t="s">
        <v>86</v>
      </c>
      <c r="AX2448" t="s">
        <v>86</v>
      </c>
      <c r="AY2448" t="s">
        <v>86</v>
      </c>
      <c r="AZ2448" t="s">
        <v>86</v>
      </c>
      <c r="BA2448" t="s">
        <v>86</v>
      </c>
      <c r="BB2448" t="s">
        <v>86</v>
      </c>
      <c r="BC2448" t="s">
        <v>86</v>
      </c>
      <c r="BD2448" t="s">
        <v>86</v>
      </c>
      <c r="BE2448" t="s">
        <v>86</v>
      </c>
    </row>
    <row r="2449" spans="1:57" x14ac:dyDescent="0.45">
      <c r="A2449" t="s">
        <v>5191</v>
      </c>
      <c r="B2449" t="s">
        <v>77</v>
      </c>
      <c r="C2449" t="s">
        <v>5192</v>
      </c>
      <c r="D2449" t="s">
        <v>79</v>
      </c>
      <c r="E2449" s="2" t="str">
        <f>HYPERLINK("capsilon://?command=openfolder&amp;siteaddress=FAM.docvelocity-na8.net&amp;folderid=FX7006D430-8084-DDC8-4BDD-6551602F77E9","FX220311748")</f>
        <v>FX220311748</v>
      </c>
      <c r="F2449" t="s">
        <v>80</v>
      </c>
      <c r="G2449" t="s">
        <v>80</v>
      </c>
      <c r="H2449" t="s">
        <v>81</v>
      </c>
      <c r="I2449" t="s">
        <v>5193</v>
      </c>
      <c r="J2449">
        <v>274</v>
      </c>
      <c r="K2449" t="s">
        <v>83</v>
      </c>
      <c r="L2449" t="s">
        <v>84</v>
      </c>
      <c r="M2449" t="s">
        <v>85</v>
      </c>
      <c r="N2449">
        <v>1</v>
      </c>
      <c r="O2449" s="1">
        <v>44650.488958333335</v>
      </c>
      <c r="P2449" s="1">
        <v>44650.556990740741</v>
      </c>
      <c r="Q2449">
        <v>5401</v>
      </c>
      <c r="R2449">
        <v>477</v>
      </c>
      <c r="S2449" t="b">
        <v>0</v>
      </c>
      <c r="T2449" t="s">
        <v>86</v>
      </c>
      <c r="U2449" t="b">
        <v>0</v>
      </c>
      <c r="V2449" t="s">
        <v>815</v>
      </c>
      <c r="W2449" s="1">
        <v>44650.556990740741</v>
      </c>
      <c r="X2449">
        <v>241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274</v>
      </c>
      <c r="AE2449">
        <v>249</v>
      </c>
      <c r="AF2449">
        <v>0</v>
      </c>
      <c r="AG2449">
        <v>14</v>
      </c>
      <c r="AH2449" t="s">
        <v>86</v>
      </c>
      <c r="AI2449" t="s">
        <v>86</v>
      </c>
      <c r="AJ2449" t="s">
        <v>86</v>
      </c>
      <c r="AK2449" t="s">
        <v>86</v>
      </c>
      <c r="AL2449" t="s">
        <v>86</v>
      </c>
      <c r="AM2449" t="s">
        <v>86</v>
      </c>
      <c r="AN2449" t="s">
        <v>86</v>
      </c>
      <c r="AO2449" t="s">
        <v>86</v>
      </c>
      <c r="AP2449" t="s">
        <v>86</v>
      </c>
      <c r="AQ2449" t="s">
        <v>86</v>
      </c>
      <c r="AR2449" t="s">
        <v>86</v>
      </c>
      <c r="AS2449" t="s">
        <v>86</v>
      </c>
      <c r="AT2449" t="s">
        <v>86</v>
      </c>
      <c r="AU2449" t="s">
        <v>86</v>
      </c>
      <c r="AV2449" t="s">
        <v>86</v>
      </c>
      <c r="AW2449" t="s">
        <v>86</v>
      </c>
      <c r="AX2449" t="s">
        <v>86</v>
      </c>
      <c r="AY2449" t="s">
        <v>86</v>
      </c>
      <c r="AZ2449" t="s">
        <v>86</v>
      </c>
      <c r="BA2449" t="s">
        <v>86</v>
      </c>
      <c r="BB2449" t="s">
        <v>86</v>
      </c>
      <c r="BC2449" t="s">
        <v>86</v>
      </c>
      <c r="BD2449" t="s">
        <v>86</v>
      </c>
      <c r="BE2449" t="s">
        <v>86</v>
      </c>
    </row>
    <row r="2450" spans="1:57" x14ac:dyDescent="0.45">
      <c r="A2450" t="s">
        <v>5194</v>
      </c>
      <c r="B2450" t="s">
        <v>77</v>
      </c>
      <c r="C2450" t="s">
        <v>462</v>
      </c>
      <c r="D2450" t="s">
        <v>79</v>
      </c>
      <c r="E2450" s="2" t="str">
        <f>HYPERLINK("capsilon://?command=openfolder&amp;siteaddress=FAM.docvelocity-na8.net&amp;folderid=FX2575F81E-AC3D-A66F-2147-BAB7E6952D99","FX22031390")</f>
        <v>FX22031390</v>
      </c>
      <c r="F2450" t="s">
        <v>80</v>
      </c>
      <c r="G2450" t="s">
        <v>80</v>
      </c>
      <c r="H2450" t="s">
        <v>81</v>
      </c>
      <c r="I2450" t="s">
        <v>5195</v>
      </c>
      <c r="J2450">
        <v>0</v>
      </c>
      <c r="K2450" t="s">
        <v>83</v>
      </c>
      <c r="L2450" t="s">
        <v>84</v>
      </c>
      <c r="M2450" t="s">
        <v>85</v>
      </c>
      <c r="N2450">
        <v>2</v>
      </c>
      <c r="O2450" s="1">
        <v>44650.491319444445</v>
      </c>
      <c r="P2450" s="1">
        <v>44650.546099537038</v>
      </c>
      <c r="Q2450">
        <v>4650</v>
      </c>
      <c r="R2450">
        <v>83</v>
      </c>
      <c r="S2450" t="b">
        <v>0</v>
      </c>
      <c r="T2450" t="s">
        <v>86</v>
      </c>
      <c r="U2450" t="b">
        <v>0</v>
      </c>
      <c r="V2450" t="s">
        <v>3652</v>
      </c>
      <c r="W2450" s="1">
        <v>44650.506435185183</v>
      </c>
      <c r="X2450">
        <v>54</v>
      </c>
      <c r="Y2450">
        <v>0</v>
      </c>
      <c r="Z2450">
        <v>0</v>
      </c>
      <c r="AA2450">
        <v>0</v>
      </c>
      <c r="AB2450">
        <v>37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 t="s">
        <v>106</v>
      </c>
      <c r="AI2450" s="1">
        <v>44650.546099537038</v>
      </c>
      <c r="AJ2450">
        <v>15</v>
      </c>
      <c r="AK2450">
        <v>0</v>
      </c>
      <c r="AL2450">
        <v>0</v>
      </c>
      <c r="AM2450">
        <v>0</v>
      </c>
      <c r="AN2450">
        <v>37</v>
      </c>
      <c r="AO2450">
        <v>0</v>
      </c>
      <c r="AP2450">
        <v>0</v>
      </c>
      <c r="AQ2450">
        <v>0</v>
      </c>
      <c r="AR2450">
        <v>0</v>
      </c>
      <c r="AS2450">
        <v>0</v>
      </c>
      <c r="AT2450" t="s">
        <v>86</v>
      </c>
      <c r="AU2450" t="s">
        <v>86</v>
      </c>
      <c r="AV2450" t="s">
        <v>86</v>
      </c>
      <c r="AW2450" t="s">
        <v>86</v>
      </c>
      <c r="AX2450" t="s">
        <v>86</v>
      </c>
      <c r="AY2450" t="s">
        <v>86</v>
      </c>
      <c r="AZ2450" t="s">
        <v>86</v>
      </c>
      <c r="BA2450" t="s">
        <v>86</v>
      </c>
      <c r="BB2450" t="s">
        <v>86</v>
      </c>
      <c r="BC2450" t="s">
        <v>86</v>
      </c>
      <c r="BD2450" t="s">
        <v>86</v>
      </c>
      <c r="BE2450" t="s">
        <v>86</v>
      </c>
    </row>
    <row r="2451" spans="1:57" x14ac:dyDescent="0.45">
      <c r="A2451" t="s">
        <v>5196</v>
      </c>
      <c r="B2451" t="s">
        <v>77</v>
      </c>
      <c r="C2451" t="s">
        <v>5120</v>
      </c>
      <c r="D2451" t="s">
        <v>79</v>
      </c>
      <c r="E2451" s="2" t="str">
        <f>HYPERLINK("capsilon://?command=openfolder&amp;siteaddress=FAM.docvelocity-na8.net&amp;folderid=FX5D5DC0BA-0A53-90B6-AC13-45D15C3A6FCE","FX220312985")</f>
        <v>FX220312985</v>
      </c>
      <c r="F2451" t="s">
        <v>80</v>
      </c>
      <c r="G2451" t="s">
        <v>80</v>
      </c>
      <c r="H2451" t="s">
        <v>81</v>
      </c>
      <c r="I2451" t="s">
        <v>5163</v>
      </c>
      <c r="J2451">
        <v>646</v>
      </c>
      <c r="K2451" t="s">
        <v>83</v>
      </c>
      <c r="L2451" t="s">
        <v>84</v>
      </c>
      <c r="M2451" t="s">
        <v>85</v>
      </c>
      <c r="N2451">
        <v>2</v>
      </c>
      <c r="O2451" s="1">
        <v>44650.495358796295</v>
      </c>
      <c r="P2451" s="1">
        <v>44650.521539351852</v>
      </c>
      <c r="Q2451">
        <v>649</v>
      </c>
      <c r="R2451">
        <v>1613</v>
      </c>
      <c r="S2451" t="b">
        <v>0</v>
      </c>
      <c r="T2451" t="s">
        <v>86</v>
      </c>
      <c r="U2451" t="b">
        <v>1</v>
      </c>
      <c r="V2451" t="s">
        <v>1797</v>
      </c>
      <c r="W2451" s="1">
        <v>44650.508356481485</v>
      </c>
      <c r="X2451">
        <v>943</v>
      </c>
      <c r="Y2451">
        <v>340</v>
      </c>
      <c r="Z2451">
        <v>0</v>
      </c>
      <c r="AA2451">
        <v>340</v>
      </c>
      <c r="AB2451">
        <v>251</v>
      </c>
      <c r="AC2451">
        <v>13</v>
      </c>
      <c r="AD2451">
        <v>306</v>
      </c>
      <c r="AE2451">
        <v>0</v>
      </c>
      <c r="AF2451">
        <v>0</v>
      </c>
      <c r="AG2451">
        <v>0</v>
      </c>
      <c r="AH2451" t="s">
        <v>207</v>
      </c>
      <c r="AI2451" s="1">
        <v>44650.521539351852</v>
      </c>
      <c r="AJ2451">
        <v>670</v>
      </c>
      <c r="AK2451">
        <v>0</v>
      </c>
      <c r="AL2451">
        <v>0</v>
      </c>
      <c r="AM2451">
        <v>0</v>
      </c>
      <c r="AN2451">
        <v>251</v>
      </c>
      <c r="AO2451">
        <v>0</v>
      </c>
      <c r="AP2451">
        <v>306</v>
      </c>
      <c r="AQ2451">
        <v>0</v>
      </c>
      <c r="AR2451">
        <v>0</v>
      </c>
      <c r="AS2451">
        <v>0</v>
      </c>
      <c r="AT2451" t="s">
        <v>86</v>
      </c>
      <c r="AU2451" t="s">
        <v>86</v>
      </c>
      <c r="AV2451" t="s">
        <v>86</v>
      </c>
      <c r="AW2451" t="s">
        <v>86</v>
      </c>
      <c r="AX2451" t="s">
        <v>86</v>
      </c>
      <c r="AY2451" t="s">
        <v>86</v>
      </c>
      <c r="AZ2451" t="s">
        <v>86</v>
      </c>
      <c r="BA2451" t="s">
        <v>86</v>
      </c>
      <c r="BB2451" t="s">
        <v>86</v>
      </c>
      <c r="BC2451" t="s">
        <v>86</v>
      </c>
      <c r="BD2451" t="s">
        <v>86</v>
      </c>
      <c r="BE2451" t="s">
        <v>86</v>
      </c>
    </row>
    <row r="2452" spans="1:57" x14ac:dyDescent="0.45">
      <c r="A2452" t="s">
        <v>5197</v>
      </c>
      <c r="B2452" t="s">
        <v>77</v>
      </c>
      <c r="C2452" t="s">
        <v>5198</v>
      </c>
      <c r="D2452" t="s">
        <v>79</v>
      </c>
      <c r="E2452" s="2" t="str">
        <f>HYPERLINK("capsilon://?command=openfolder&amp;siteaddress=FAM.docvelocity-na8.net&amp;folderid=FX6BFEDA5C-1237-FA12-7172-0F3BFD1DBA0A","FX2203461")</f>
        <v>FX2203461</v>
      </c>
      <c r="F2452" t="s">
        <v>80</v>
      </c>
      <c r="G2452" t="s">
        <v>80</v>
      </c>
      <c r="H2452" t="s">
        <v>81</v>
      </c>
      <c r="I2452" t="s">
        <v>5199</v>
      </c>
      <c r="J2452">
        <v>0</v>
      </c>
      <c r="K2452" t="s">
        <v>83</v>
      </c>
      <c r="L2452" t="s">
        <v>84</v>
      </c>
      <c r="M2452" t="s">
        <v>85</v>
      </c>
      <c r="N2452">
        <v>1</v>
      </c>
      <c r="O2452" s="1">
        <v>44622.856076388889</v>
      </c>
      <c r="P2452" s="1">
        <v>44623.042442129627</v>
      </c>
      <c r="Q2452">
        <v>15529</v>
      </c>
      <c r="R2452">
        <v>573</v>
      </c>
      <c r="S2452" t="b">
        <v>0</v>
      </c>
      <c r="T2452" t="s">
        <v>86</v>
      </c>
      <c r="U2452" t="b">
        <v>0</v>
      </c>
      <c r="V2452" t="s">
        <v>202</v>
      </c>
      <c r="W2452" s="1">
        <v>44623.042442129627</v>
      </c>
      <c r="X2452">
        <v>570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96</v>
      </c>
      <c r="AF2452">
        <v>0</v>
      </c>
      <c r="AG2452">
        <v>4</v>
      </c>
      <c r="AH2452" t="s">
        <v>86</v>
      </c>
      <c r="AI2452" t="s">
        <v>86</v>
      </c>
      <c r="AJ2452" t="s">
        <v>86</v>
      </c>
      <c r="AK2452" t="s">
        <v>86</v>
      </c>
      <c r="AL2452" t="s">
        <v>86</v>
      </c>
      <c r="AM2452" t="s">
        <v>86</v>
      </c>
      <c r="AN2452" t="s">
        <v>86</v>
      </c>
      <c r="AO2452" t="s">
        <v>86</v>
      </c>
      <c r="AP2452" t="s">
        <v>86</v>
      </c>
      <c r="AQ2452" t="s">
        <v>86</v>
      </c>
      <c r="AR2452" t="s">
        <v>86</v>
      </c>
      <c r="AS2452" t="s">
        <v>86</v>
      </c>
      <c r="AT2452" t="s">
        <v>86</v>
      </c>
      <c r="AU2452" t="s">
        <v>86</v>
      </c>
      <c r="AV2452" t="s">
        <v>86</v>
      </c>
      <c r="AW2452" t="s">
        <v>86</v>
      </c>
      <c r="AX2452" t="s">
        <v>86</v>
      </c>
      <c r="AY2452" t="s">
        <v>86</v>
      </c>
      <c r="AZ2452" t="s">
        <v>86</v>
      </c>
      <c r="BA2452" t="s">
        <v>86</v>
      </c>
      <c r="BB2452" t="s">
        <v>86</v>
      </c>
      <c r="BC2452" t="s">
        <v>86</v>
      </c>
      <c r="BD2452" t="s">
        <v>86</v>
      </c>
      <c r="BE2452" t="s">
        <v>86</v>
      </c>
    </row>
    <row r="2453" spans="1:57" x14ac:dyDescent="0.45">
      <c r="A2453" t="s">
        <v>5200</v>
      </c>
      <c r="B2453" t="s">
        <v>77</v>
      </c>
      <c r="C2453" t="s">
        <v>5189</v>
      </c>
      <c r="D2453" t="s">
        <v>79</v>
      </c>
      <c r="E2453" s="2" t="str">
        <f>HYPERLINK("capsilon://?command=openfolder&amp;siteaddress=FAM.docvelocity-na8.net&amp;folderid=FX10F2F86A-2731-1F19-552A-16D63055982C","FX220312937")</f>
        <v>FX220312937</v>
      </c>
      <c r="F2453" t="s">
        <v>80</v>
      </c>
      <c r="G2453" t="s">
        <v>80</v>
      </c>
      <c r="H2453" t="s">
        <v>81</v>
      </c>
      <c r="I2453" t="s">
        <v>5201</v>
      </c>
      <c r="J2453">
        <v>475</v>
      </c>
      <c r="K2453" t="s">
        <v>83</v>
      </c>
      <c r="L2453" t="s">
        <v>84</v>
      </c>
      <c r="M2453" t="s">
        <v>85</v>
      </c>
      <c r="N2453">
        <v>1</v>
      </c>
      <c r="O2453" s="1">
        <v>44650.504374999997</v>
      </c>
      <c r="P2453" s="1">
        <v>44650.618784722225</v>
      </c>
      <c r="Q2453">
        <v>9221</v>
      </c>
      <c r="R2453">
        <v>664</v>
      </c>
      <c r="S2453" t="b">
        <v>0</v>
      </c>
      <c r="T2453" t="s">
        <v>86</v>
      </c>
      <c r="U2453" t="b">
        <v>0</v>
      </c>
      <c r="V2453" t="s">
        <v>815</v>
      </c>
      <c r="W2453" s="1">
        <v>44650.618784722225</v>
      </c>
      <c r="X2453">
        <v>366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475</v>
      </c>
      <c r="AE2453">
        <v>470</v>
      </c>
      <c r="AF2453">
        <v>0</v>
      </c>
      <c r="AG2453">
        <v>15</v>
      </c>
      <c r="AH2453" t="s">
        <v>86</v>
      </c>
      <c r="AI2453" t="s">
        <v>86</v>
      </c>
      <c r="AJ2453" t="s">
        <v>86</v>
      </c>
      <c r="AK2453" t="s">
        <v>86</v>
      </c>
      <c r="AL2453" t="s">
        <v>86</v>
      </c>
      <c r="AM2453" t="s">
        <v>86</v>
      </c>
      <c r="AN2453" t="s">
        <v>86</v>
      </c>
      <c r="AO2453" t="s">
        <v>86</v>
      </c>
      <c r="AP2453" t="s">
        <v>86</v>
      </c>
      <c r="AQ2453" t="s">
        <v>86</v>
      </c>
      <c r="AR2453" t="s">
        <v>86</v>
      </c>
      <c r="AS2453" t="s">
        <v>86</v>
      </c>
      <c r="AT2453" t="s">
        <v>86</v>
      </c>
      <c r="AU2453" t="s">
        <v>86</v>
      </c>
      <c r="AV2453" t="s">
        <v>86</v>
      </c>
      <c r="AW2453" t="s">
        <v>86</v>
      </c>
      <c r="AX2453" t="s">
        <v>86</v>
      </c>
      <c r="AY2453" t="s">
        <v>86</v>
      </c>
      <c r="AZ2453" t="s">
        <v>86</v>
      </c>
      <c r="BA2453" t="s">
        <v>86</v>
      </c>
      <c r="BB2453" t="s">
        <v>86</v>
      </c>
      <c r="BC2453" t="s">
        <v>86</v>
      </c>
      <c r="BD2453" t="s">
        <v>86</v>
      </c>
      <c r="BE2453" t="s">
        <v>86</v>
      </c>
    </row>
    <row r="2454" spans="1:57" x14ac:dyDescent="0.45">
      <c r="A2454" t="s">
        <v>5202</v>
      </c>
      <c r="B2454" t="s">
        <v>77</v>
      </c>
      <c r="C2454" t="s">
        <v>4174</v>
      </c>
      <c r="D2454" t="s">
        <v>79</v>
      </c>
      <c r="E2454" s="2" t="str">
        <f t="shared" ref="E2454:E2464" si="62">HYPERLINK("capsilon://?command=openfolder&amp;siteaddress=FAM.docvelocity-na8.net&amp;folderid=FXFA994CCD-CA12-5669-3257-126C321F9E87","FX22039280")</f>
        <v>FX22039280</v>
      </c>
      <c r="F2454" t="s">
        <v>80</v>
      </c>
      <c r="G2454" t="s">
        <v>80</v>
      </c>
      <c r="H2454" t="s">
        <v>81</v>
      </c>
      <c r="I2454" t="s">
        <v>5203</v>
      </c>
      <c r="J2454">
        <v>35</v>
      </c>
      <c r="K2454" t="s">
        <v>83</v>
      </c>
      <c r="L2454" t="s">
        <v>84</v>
      </c>
      <c r="M2454" t="s">
        <v>85</v>
      </c>
      <c r="N2454">
        <v>2</v>
      </c>
      <c r="O2454" s="1">
        <v>44650.507222222222</v>
      </c>
      <c r="P2454" s="1">
        <v>44650.548900462964</v>
      </c>
      <c r="Q2454">
        <v>2742</v>
      </c>
      <c r="R2454">
        <v>859</v>
      </c>
      <c r="S2454" t="b">
        <v>0</v>
      </c>
      <c r="T2454" t="s">
        <v>86</v>
      </c>
      <c r="U2454" t="b">
        <v>0</v>
      </c>
      <c r="V2454" t="s">
        <v>3652</v>
      </c>
      <c r="W2454" s="1">
        <v>44650.515196759261</v>
      </c>
      <c r="X2454">
        <v>618</v>
      </c>
      <c r="Y2454">
        <v>44</v>
      </c>
      <c r="Z2454">
        <v>0</v>
      </c>
      <c r="AA2454">
        <v>44</v>
      </c>
      <c r="AB2454">
        <v>0</v>
      </c>
      <c r="AC2454">
        <v>23</v>
      </c>
      <c r="AD2454">
        <v>-9</v>
      </c>
      <c r="AE2454">
        <v>0</v>
      </c>
      <c r="AF2454">
        <v>0</v>
      </c>
      <c r="AG2454">
        <v>0</v>
      </c>
      <c r="AH2454" t="s">
        <v>106</v>
      </c>
      <c r="AI2454" s="1">
        <v>44650.548900462964</v>
      </c>
      <c r="AJ2454">
        <v>241</v>
      </c>
      <c r="AK2454">
        <v>1</v>
      </c>
      <c r="AL2454">
        <v>0</v>
      </c>
      <c r="AM2454">
        <v>1</v>
      </c>
      <c r="AN2454">
        <v>0</v>
      </c>
      <c r="AO2454">
        <v>1</v>
      </c>
      <c r="AP2454">
        <v>-10</v>
      </c>
      <c r="AQ2454">
        <v>0</v>
      </c>
      <c r="AR2454">
        <v>0</v>
      </c>
      <c r="AS2454">
        <v>0</v>
      </c>
      <c r="AT2454" t="s">
        <v>86</v>
      </c>
      <c r="AU2454" t="s">
        <v>86</v>
      </c>
      <c r="AV2454" t="s">
        <v>86</v>
      </c>
      <c r="AW2454" t="s">
        <v>86</v>
      </c>
      <c r="AX2454" t="s">
        <v>86</v>
      </c>
      <c r="AY2454" t="s">
        <v>86</v>
      </c>
      <c r="AZ2454" t="s">
        <v>86</v>
      </c>
      <c r="BA2454" t="s">
        <v>86</v>
      </c>
      <c r="BB2454" t="s">
        <v>86</v>
      </c>
      <c r="BC2454" t="s">
        <v>86</v>
      </c>
      <c r="BD2454" t="s">
        <v>86</v>
      </c>
      <c r="BE2454" t="s">
        <v>86</v>
      </c>
    </row>
    <row r="2455" spans="1:57" x14ac:dyDescent="0.45">
      <c r="A2455" t="s">
        <v>5204</v>
      </c>
      <c r="B2455" t="s">
        <v>77</v>
      </c>
      <c r="C2455" t="s">
        <v>4174</v>
      </c>
      <c r="D2455" t="s">
        <v>79</v>
      </c>
      <c r="E2455" s="2" t="str">
        <f t="shared" si="62"/>
        <v>FX22039280</v>
      </c>
      <c r="F2455" t="s">
        <v>80</v>
      </c>
      <c r="G2455" t="s">
        <v>80</v>
      </c>
      <c r="H2455" t="s">
        <v>81</v>
      </c>
      <c r="I2455" t="s">
        <v>5205</v>
      </c>
      <c r="J2455">
        <v>28</v>
      </c>
      <c r="K2455" t="s">
        <v>83</v>
      </c>
      <c r="L2455" t="s">
        <v>84</v>
      </c>
      <c r="M2455" t="s">
        <v>85</v>
      </c>
      <c r="N2455">
        <v>2</v>
      </c>
      <c r="O2455" s="1">
        <v>44650.507372685184</v>
      </c>
      <c r="P2455" s="1">
        <v>44650.54991898148</v>
      </c>
      <c r="Q2455">
        <v>2774</v>
      </c>
      <c r="R2455">
        <v>902</v>
      </c>
      <c r="S2455" t="b">
        <v>0</v>
      </c>
      <c r="T2455" t="s">
        <v>86</v>
      </c>
      <c r="U2455" t="b">
        <v>0</v>
      </c>
      <c r="V2455" t="s">
        <v>1825</v>
      </c>
      <c r="W2455" s="1">
        <v>44650.518125000002</v>
      </c>
      <c r="X2455">
        <v>774</v>
      </c>
      <c r="Y2455">
        <v>21</v>
      </c>
      <c r="Z2455">
        <v>0</v>
      </c>
      <c r="AA2455">
        <v>21</v>
      </c>
      <c r="AB2455">
        <v>0</v>
      </c>
      <c r="AC2455">
        <v>18</v>
      </c>
      <c r="AD2455">
        <v>7</v>
      </c>
      <c r="AE2455">
        <v>0</v>
      </c>
      <c r="AF2455">
        <v>0</v>
      </c>
      <c r="AG2455">
        <v>0</v>
      </c>
      <c r="AH2455" t="s">
        <v>122</v>
      </c>
      <c r="AI2455" s="1">
        <v>44650.54991898148</v>
      </c>
      <c r="AJ2455">
        <v>128</v>
      </c>
      <c r="AK2455">
        <v>2</v>
      </c>
      <c r="AL2455">
        <v>0</v>
      </c>
      <c r="AM2455">
        <v>2</v>
      </c>
      <c r="AN2455">
        <v>0</v>
      </c>
      <c r="AO2455">
        <v>1</v>
      </c>
      <c r="AP2455">
        <v>5</v>
      </c>
      <c r="AQ2455">
        <v>0</v>
      </c>
      <c r="AR2455">
        <v>0</v>
      </c>
      <c r="AS2455">
        <v>0</v>
      </c>
      <c r="AT2455" t="s">
        <v>86</v>
      </c>
      <c r="AU2455" t="s">
        <v>86</v>
      </c>
      <c r="AV2455" t="s">
        <v>86</v>
      </c>
      <c r="AW2455" t="s">
        <v>86</v>
      </c>
      <c r="AX2455" t="s">
        <v>86</v>
      </c>
      <c r="AY2455" t="s">
        <v>86</v>
      </c>
      <c r="AZ2455" t="s">
        <v>86</v>
      </c>
      <c r="BA2455" t="s">
        <v>86</v>
      </c>
      <c r="BB2455" t="s">
        <v>86</v>
      </c>
      <c r="BC2455" t="s">
        <v>86</v>
      </c>
      <c r="BD2455" t="s">
        <v>86</v>
      </c>
      <c r="BE2455" t="s">
        <v>86</v>
      </c>
    </row>
    <row r="2456" spans="1:57" x14ac:dyDescent="0.45">
      <c r="A2456" t="s">
        <v>5206</v>
      </c>
      <c r="B2456" t="s">
        <v>77</v>
      </c>
      <c r="C2456" t="s">
        <v>4174</v>
      </c>
      <c r="D2456" t="s">
        <v>79</v>
      </c>
      <c r="E2456" s="2" t="str">
        <f t="shared" si="62"/>
        <v>FX22039280</v>
      </c>
      <c r="F2456" t="s">
        <v>80</v>
      </c>
      <c r="G2456" t="s">
        <v>80</v>
      </c>
      <c r="H2456" t="s">
        <v>81</v>
      </c>
      <c r="I2456" t="s">
        <v>5207</v>
      </c>
      <c r="J2456">
        <v>38</v>
      </c>
      <c r="K2456" t="s">
        <v>83</v>
      </c>
      <c r="L2456" t="s">
        <v>84</v>
      </c>
      <c r="M2456" t="s">
        <v>85</v>
      </c>
      <c r="N2456">
        <v>2</v>
      </c>
      <c r="O2456" s="1">
        <v>44650.507615740738</v>
      </c>
      <c r="P2456" s="1">
        <v>44650.551006944443</v>
      </c>
      <c r="Q2456">
        <v>3140</v>
      </c>
      <c r="R2456">
        <v>609</v>
      </c>
      <c r="S2456" t="b">
        <v>0</v>
      </c>
      <c r="T2456" t="s">
        <v>86</v>
      </c>
      <c r="U2456" t="b">
        <v>0</v>
      </c>
      <c r="V2456" t="s">
        <v>1797</v>
      </c>
      <c r="W2456" s="1">
        <v>44650.514398148145</v>
      </c>
      <c r="X2456">
        <v>408</v>
      </c>
      <c r="Y2456">
        <v>36</v>
      </c>
      <c r="Z2456">
        <v>0</v>
      </c>
      <c r="AA2456">
        <v>36</v>
      </c>
      <c r="AB2456">
        <v>0</v>
      </c>
      <c r="AC2456">
        <v>16</v>
      </c>
      <c r="AD2456">
        <v>2</v>
      </c>
      <c r="AE2456">
        <v>0</v>
      </c>
      <c r="AF2456">
        <v>0</v>
      </c>
      <c r="AG2456">
        <v>0</v>
      </c>
      <c r="AH2456" t="s">
        <v>106</v>
      </c>
      <c r="AI2456" s="1">
        <v>44650.551006944443</v>
      </c>
      <c r="AJ2456">
        <v>181</v>
      </c>
      <c r="AK2456">
        <v>0</v>
      </c>
      <c r="AL2456">
        <v>0</v>
      </c>
      <c r="AM2456">
        <v>0</v>
      </c>
      <c r="AN2456">
        <v>0</v>
      </c>
      <c r="AO2456">
        <v>0</v>
      </c>
      <c r="AP2456">
        <v>2</v>
      </c>
      <c r="AQ2456">
        <v>0</v>
      </c>
      <c r="AR2456">
        <v>0</v>
      </c>
      <c r="AS2456">
        <v>0</v>
      </c>
      <c r="AT2456" t="s">
        <v>86</v>
      </c>
      <c r="AU2456" t="s">
        <v>86</v>
      </c>
      <c r="AV2456" t="s">
        <v>86</v>
      </c>
      <c r="AW2456" t="s">
        <v>86</v>
      </c>
      <c r="AX2456" t="s">
        <v>86</v>
      </c>
      <c r="AY2456" t="s">
        <v>86</v>
      </c>
      <c r="AZ2456" t="s">
        <v>86</v>
      </c>
      <c r="BA2456" t="s">
        <v>86</v>
      </c>
      <c r="BB2456" t="s">
        <v>86</v>
      </c>
      <c r="BC2456" t="s">
        <v>86</v>
      </c>
      <c r="BD2456" t="s">
        <v>86</v>
      </c>
      <c r="BE2456" t="s">
        <v>86</v>
      </c>
    </row>
    <row r="2457" spans="1:57" x14ac:dyDescent="0.45">
      <c r="A2457" t="s">
        <v>5208</v>
      </c>
      <c r="B2457" t="s">
        <v>77</v>
      </c>
      <c r="C2457" t="s">
        <v>4174</v>
      </c>
      <c r="D2457" t="s">
        <v>79</v>
      </c>
      <c r="E2457" s="2" t="str">
        <f t="shared" si="62"/>
        <v>FX22039280</v>
      </c>
      <c r="F2457" t="s">
        <v>80</v>
      </c>
      <c r="G2457" t="s">
        <v>80</v>
      </c>
      <c r="H2457" t="s">
        <v>81</v>
      </c>
      <c r="I2457" t="s">
        <v>5209</v>
      </c>
      <c r="J2457">
        <v>28</v>
      </c>
      <c r="K2457" t="s">
        <v>83</v>
      </c>
      <c r="L2457" t="s">
        <v>84</v>
      </c>
      <c r="M2457" t="s">
        <v>85</v>
      </c>
      <c r="N2457">
        <v>2</v>
      </c>
      <c r="O2457" s="1">
        <v>44650.507638888892</v>
      </c>
      <c r="P2457" s="1">
        <v>44650.550543981481</v>
      </c>
      <c r="Q2457">
        <v>2897</v>
      </c>
      <c r="R2457">
        <v>810</v>
      </c>
      <c r="S2457" t="b">
        <v>0</v>
      </c>
      <c r="T2457" t="s">
        <v>86</v>
      </c>
      <c r="U2457" t="b">
        <v>0</v>
      </c>
      <c r="V2457" t="s">
        <v>2108</v>
      </c>
      <c r="W2457" s="1">
        <v>44650.518460648149</v>
      </c>
      <c r="X2457">
        <v>757</v>
      </c>
      <c r="Y2457">
        <v>21</v>
      </c>
      <c r="Z2457">
        <v>0</v>
      </c>
      <c r="AA2457">
        <v>21</v>
      </c>
      <c r="AB2457">
        <v>0</v>
      </c>
      <c r="AC2457">
        <v>18</v>
      </c>
      <c r="AD2457">
        <v>7</v>
      </c>
      <c r="AE2457">
        <v>0</v>
      </c>
      <c r="AF2457">
        <v>0</v>
      </c>
      <c r="AG2457">
        <v>0</v>
      </c>
      <c r="AH2457" t="s">
        <v>122</v>
      </c>
      <c r="AI2457" s="1">
        <v>44650.550543981481</v>
      </c>
      <c r="AJ2457">
        <v>53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7</v>
      </c>
      <c r="AQ2457">
        <v>0</v>
      </c>
      <c r="AR2457">
        <v>0</v>
      </c>
      <c r="AS2457">
        <v>0</v>
      </c>
      <c r="AT2457" t="s">
        <v>86</v>
      </c>
      <c r="AU2457" t="s">
        <v>86</v>
      </c>
      <c r="AV2457" t="s">
        <v>86</v>
      </c>
      <c r="AW2457" t="s">
        <v>86</v>
      </c>
      <c r="AX2457" t="s">
        <v>86</v>
      </c>
      <c r="AY2457" t="s">
        <v>86</v>
      </c>
      <c r="AZ2457" t="s">
        <v>86</v>
      </c>
      <c r="BA2457" t="s">
        <v>86</v>
      </c>
      <c r="BB2457" t="s">
        <v>86</v>
      </c>
      <c r="BC2457" t="s">
        <v>86</v>
      </c>
      <c r="BD2457" t="s">
        <v>86</v>
      </c>
      <c r="BE2457" t="s">
        <v>86</v>
      </c>
    </row>
    <row r="2458" spans="1:57" x14ac:dyDescent="0.45">
      <c r="A2458" t="s">
        <v>5210</v>
      </c>
      <c r="B2458" t="s">
        <v>77</v>
      </c>
      <c r="C2458" t="s">
        <v>4174</v>
      </c>
      <c r="D2458" t="s">
        <v>79</v>
      </c>
      <c r="E2458" s="2" t="str">
        <f t="shared" si="62"/>
        <v>FX22039280</v>
      </c>
      <c r="F2458" t="s">
        <v>80</v>
      </c>
      <c r="G2458" t="s">
        <v>80</v>
      </c>
      <c r="H2458" t="s">
        <v>81</v>
      </c>
      <c r="I2458" t="s">
        <v>5211</v>
      </c>
      <c r="J2458">
        <v>47</v>
      </c>
      <c r="K2458" t="s">
        <v>83</v>
      </c>
      <c r="L2458" t="s">
        <v>84</v>
      </c>
      <c r="M2458" t="s">
        <v>85</v>
      </c>
      <c r="N2458">
        <v>2</v>
      </c>
      <c r="O2458" s="1">
        <v>44650.507835648146</v>
      </c>
      <c r="P2458" s="1">
        <v>44650.551215277781</v>
      </c>
      <c r="Q2458">
        <v>3123</v>
      </c>
      <c r="R2458">
        <v>625</v>
      </c>
      <c r="S2458" t="b">
        <v>0</v>
      </c>
      <c r="T2458" t="s">
        <v>86</v>
      </c>
      <c r="U2458" t="b">
        <v>0</v>
      </c>
      <c r="V2458" t="s">
        <v>3652</v>
      </c>
      <c r="W2458" s="1">
        <v>44650.521782407406</v>
      </c>
      <c r="X2458">
        <v>568</v>
      </c>
      <c r="Y2458">
        <v>36</v>
      </c>
      <c r="Z2458">
        <v>0</v>
      </c>
      <c r="AA2458">
        <v>36</v>
      </c>
      <c r="AB2458">
        <v>0</v>
      </c>
      <c r="AC2458">
        <v>17</v>
      </c>
      <c r="AD2458">
        <v>11</v>
      </c>
      <c r="AE2458">
        <v>0</v>
      </c>
      <c r="AF2458">
        <v>0</v>
      </c>
      <c r="AG2458">
        <v>0</v>
      </c>
      <c r="AH2458" t="s">
        <v>122</v>
      </c>
      <c r="AI2458" s="1">
        <v>44650.551215277781</v>
      </c>
      <c r="AJ2458">
        <v>57</v>
      </c>
      <c r="AK2458">
        <v>0</v>
      </c>
      <c r="AL2458">
        <v>0</v>
      </c>
      <c r="AM2458">
        <v>0</v>
      </c>
      <c r="AN2458">
        <v>0</v>
      </c>
      <c r="AO2458">
        <v>0</v>
      </c>
      <c r="AP2458">
        <v>11</v>
      </c>
      <c r="AQ2458">
        <v>0</v>
      </c>
      <c r="AR2458">
        <v>0</v>
      </c>
      <c r="AS2458">
        <v>0</v>
      </c>
      <c r="AT2458" t="s">
        <v>86</v>
      </c>
      <c r="AU2458" t="s">
        <v>86</v>
      </c>
      <c r="AV2458" t="s">
        <v>86</v>
      </c>
      <c r="AW2458" t="s">
        <v>86</v>
      </c>
      <c r="AX2458" t="s">
        <v>86</v>
      </c>
      <c r="AY2458" t="s">
        <v>86</v>
      </c>
      <c r="AZ2458" t="s">
        <v>86</v>
      </c>
      <c r="BA2458" t="s">
        <v>86</v>
      </c>
      <c r="BB2458" t="s">
        <v>86</v>
      </c>
      <c r="BC2458" t="s">
        <v>86</v>
      </c>
      <c r="BD2458" t="s">
        <v>86</v>
      </c>
      <c r="BE2458" t="s">
        <v>86</v>
      </c>
    </row>
    <row r="2459" spans="1:57" x14ac:dyDescent="0.45">
      <c r="A2459" t="s">
        <v>5212</v>
      </c>
      <c r="B2459" t="s">
        <v>77</v>
      </c>
      <c r="C2459" t="s">
        <v>4174</v>
      </c>
      <c r="D2459" t="s">
        <v>79</v>
      </c>
      <c r="E2459" s="2" t="str">
        <f t="shared" si="62"/>
        <v>FX22039280</v>
      </c>
      <c r="F2459" t="s">
        <v>80</v>
      </c>
      <c r="G2459" t="s">
        <v>80</v>
      </c>
      <c r="H2459" t="s">
        <v>81</v>
      </c>
      <c r="I2459" t="s">
        <v>5213</v>
      </c>
      <c r="J2459">
        <v>28</v>
      </c>
      <c r="K2459" t="s">
        <v>83</v>
      </c>
      <c r="L2459" t="s">
        <v>84</v>
      </c>
      <c r="M2459" t="s">
        <v>85</v>
      </c>
      <c r="N2459">
        <v>2</v>
      </c>
      <c r="O2459" s="1">
        <v>44650.5078587963</v>
      </c>
      <c r="P2459" s="1">
        <v>44650.552303240744</v>
      </c>
      <c r="Q2459">
        <v>3582</v>
      </c>
      <c r="R2459">
        <v>258</v>
      </c>
      <c r="S2459" t="b">
        <v>0</v>
      </c>
      <c r="T2459" t="s">
        <v>86</v>
      </c>
      <c r="U2459" t="b">
        <v>0</v>
      </c>
      <c r="V2459" t="s">
        <v>1797</v>
      </c>
      <c r="W2459" s="1">
        <v>44650.518923611111</v>
      </c>
      <c r="X2459">
        <v>147</v>
      </c>
      <c r="Y2459">
        <v>21</v>
      </c>
      <c r="Z2459">
        <v>0</v>
      </c>
      <c r="AA2459">
        <v>21</v>
      </c>
      <c r="AB2459">
        <v>0</v>
      </c>
      <c r="AC2459">
        <v>0</v>
      </c>
      <c r="AD2459">
        <v>7</v>
      </c>
      <c r="AE2459">
        <v>0</v>
      </c>
      <c r="AF2459">
        <v>0</v>
      </c>
      <c r="AG2459">
        <v>0</v>
      </c>
      <c r="AH2459" t="s">
        <v>106</v>
      </c>
      <c r="AI2459" s="1">
        <v>44650.552303240744</v>
      </c>
      <c r="AJ2459">
        <v>111</v>
      </c>
      <c r="AK2459">
        <v>0</v>
      </c>
      <c r="AL2459">
        <v>0</v>
      </c>
      <c r="AM2459">
        <v>0</v>
      </c>
      <c r="AN2459">
        <v>0</v>
      </c>
      <c r="AO2459">
        <v>0</v>
      </c>
      <c r="AP2459">
        <v>7</v>
      </c>
      <c r="AQ2459">
        <v>0</v>
      </c>
      <c r="AR2459">
        <v>0</v>
      </c>
      <c r="AS2459">
        <v>0</v>
      </c>
      <c r="AT2459" t="s">
        <v>86</v>
      </c>
      <c r="AU2459" t="s">
        <v>86</v>
      </c>
      <c r="AV2459" t="s">
        <v>86</v>
      </c>
      <c r="AW2459" t="s">
        <v>86</v>
      </c>
      <c r="AX2459" t="s">
        <v>86</v>
      </c>
      <c r="AY2459" t="s">
        <v>86</v>
      </c>
      <c r="AZ2459" t="s">
        <v>86</v>
      </c>
      <c r="BA2459" t="s">
        <v>86</v>
      </c>
      <c r="BB2459" t="s">
        <v>86</v>
      </c>
      <c r="BC2459" t="s">
        <v>86</v>
      </c>
      <c r="BD2459" t="s">
        <v>86</v>
      </c>
      <c r="BE2459" t="s">
        <v>86</v>
      </c>
    </row>
    <row r="2460" spans="1:57" x14ac:dyDescent="0.45">
      <c r="A2460" t="s">
        <v>5214</v>
      </c>
      <c r="B2460" t="s">
        <v>77</v>
      </c>
      <c r="C2460" t="s">
        <v>4174</v>
      </c>
      <c r="D2460" t="s">
        <v>79</v>
      </c>
      <c r="E2460" s="2" t="str">
        <f t="shared" si="62"/>
        <v>FX22039280</v>
      </c>
      <c r="F2460" t="s">
        <v>80</v>
      </c>
      <c r="G2460" t="s">
        <v>80</v>
      </c>
      <c r="H2460" t="s">
        <v>81</v>
      </c>
      <c r="I2460" t="s">
        <v>5215</v>
      </c>
      <c r="J2460">
        <v>52</v>
      </c>
      <c r="K2460" t="s">
        <v>83</v>
      </c>
      <c r="L2460" t="s">
        <v>84</v>
      </c>
      <c r="M2460" t="s">
        <v>85</v>
      </c>
      <c r="N2460">
        <v>2</v>
      </c>
      <c r="O2460" s="1">
        <v>44650.507974537039</v>
      </c>
      <c r="P2460" s="1">
        <v>44650.552071759259</v>
      </c>
      <c r="Q2460">
        <v>2718</v>
      </c>
      <c r="R2460">
        <v>1092</v>
      </c>
      <c r="S2460" t="b">
        <v>0</v>
      </c>
      <c r="T2460" t="s">
        <v>86</v>
      </c>
      <c r="U2460" t="b">
        <v>0</v>
      </c>
      <c r="V2460" t="s">
        <v>1825</v>
      </c>
      <c r="W2460" s="1">
        <v>44650.529930555553</v>
      </c>
      <c r="X2460">
        <v>1019</v>
      </c>
      <c r="Y2460">
        <v>47</v>
      </c>
      <c r="Z2460">
        <v>0</v>
      </c>
      <c r="AA2460">
        <v>47</v>
      </c>
      <c r="AB2460">
        <v>0</v>
      </c>
      <c r="AC2460">
        <v>20</v>
      </c>
      <c r="AD2460">
        <v>5</v>
      </c>
      <c r="AE2460">
        <v>0</v>
      </c>
      <c r="AF2460">
        <v>0</v>
      </c>
      <c r="AG2460">
        <v>0</v>
      </c>
      <c r="AH2460" t="s">
        <v>122</v>
      </c>
      <c r="AI2460" s="1">
        <v>44650.552071759259</v>
      </c>
      <c r="AJ2460">
        <v>73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5</v>
      </c>
      <c r="AQ2460">
        <v>0</v>
      </c>
      <c r="AR2460">
        <v>0</v>
      </c>
      <c r="AS2460">
        <v>0</v>
      </c>
      <c r="AT2460" t="s">
        <v>86</v>
      </c>
      <c r="AU2460" t="s">
        <v>86</v>
      </c>
      <c r="AV2460" t="s">
        <v>86</v>
      </c>
      <c r="AW2460" t="s">
        <v>86</v>
      </c>
      <c r="AX2460" t="s">
        <v>86</v>
      </c>
      <c r="AY2460" t="s">
        <v>86</v>
      </c>
      <c r="AZ2460" t="s">
        <v>86</v>
      </c>
      <c r="BA2460" t="s">
        <v>86</v>
      </c>
      <c r="BB2460" t="s">
        <v>86</v>
      </c>
      <c r="BC2460" t="s">
        <v>86</v>
      </c>
      <c r="BD2460" t="s">
        <v>86</v>
      </c>
      <c r="BE2460" t="s">
        <v>86</v>
      </c>
    </row>
    <row r="2461" spans="1:57" x14ac:dyDescent="0.45">
      <c r="A2461" t="s">
        <v>5216</v>
      </c>
      <c r="B2461" t="s">
        <v>77</v>
      </c>
      <c r="C2461" t="s">
        <v>4174</v>
      </c>
      <c r="D2461" t="s">
        <v>79</v>
      </c>
      <c r="E2461" s="2" t="str">
        <f t="shared" si="62"/>
        <v>FX22039280</v>
      </c>
      <c r="F2461" t="s">
        <v>80</v>
      </c>
      <c r="G2461" t="s">
        <v>80</v>
      </c>
      <c r="H2461" t="s">
        <v>81</v>
      </c>
      <c r="I2461" t="s">
        <v>5217</v>
      </c>
      <c r="J2461">
        <v>28</v>
      </c>
      <c r="K2461" t="s">
        <v>83</v>
      </c>
      <c r="L2461" t="s">
        <v>84</v>
      </c>
      <c r="M2461" t="s">
        <v>85</v>
      </c>
      <c r="N2461">
        <v>2</v>
      </c>
      <c r="O2461" s="1">
        <v>44650.508043981485</v>
      </c>
      <c r="P2461" s="1">
        <v>44650.552476851852</v>
      </c>
      <c r="Q2461">
        <v>3611</v>
      </c>
      <c r="R2461">
        <v>228</v>
      </c>
      <c r="S2461" t="b">
        <v>0</v>
      </c>
      <c r="T2461" t="s">
        <v>86</v>
      </c>
      <c r="U2461" t="b">
        <v>0</v>
      </c>
      <c r="V2461" t="s">
        <v>2108</v>
      </c>
      <c r="W2461" s="1">
        <v>44650.52071759259</v>
      </c>
      <c r="X2461">
        <v>194</v>
      </c>
      <c r="Y2461">
        <v>21</v>
      </c>
      <c r="Z2461">
        <v>0</v>
      </c>
      <c r="AA2461">
        <v>21</v>
      </c>
      <c r="AB2461">
        <v>0</v>
      </c>
      <c r="AC2461">
        <v>1</v>
      </c>
      <c r="AD2461">
        <v>7</v>
      </c>
      <c r="AE2461">
        <v>0</v>
      </c>
      <c r="AF2461">
        <v>0</v>
      </c>
      <c r="AG2461">
        <v>0</v>
      </c>
      <c r="AH2461" t="s">
        <v>122</v>
      </c>
      <c r="AI2461" s="1">
        <v>44650.552476851852</v>
      </c>
      <c r="AJ2461">
        <v>34</v>
      </c>
      <c r="AK2461">
        <v>0</v>
      </c>
      <c r="AL2461">
        <v>0</v>
      </c>
      <c r="AM2461">
        <v>0</v>
      </c>
      <c r="AN2461">
        <v>0</v>
      </c>
      <c r="AO2461">
        <v>0</v>
      </c>
      <c r="AP2461">
        <v>7</v>
      </c>
      <c r="AQ2461">
        <v>0</v>
      </c>
      <c r="AR2461">
        <v>0</v>
      </c>
      <c r="AS2461">
        <v>0</v>
      </c>
      <c r="AT2461" t="s">
        <v>86</v>
      </c>
      <c r="AU2461" t="s">
        <v>86</v>
      </c>
      <c r="AV2461" t="s">
        <v>86</v>
      </c>
      <c r="AW2461" t="s">
        <v>86</v>
      </c>
      <c r="AX2461" t="s">
        <v>86</v>
      </c>
      <c r="AY2461" t="s">
        <v>86</v>
      </c>
      <c r="AZ2461" t="s">
        <v>86</v>
      </c>
      <c r="BA2461" t="s">
        <v>86</v>
      </c>
      <c r="BB2461" t="s">
        <v>86</v>
      </c>
      <c r="BC2461" t="s">
        <v>86</v>
      </c>
      <c r="BD2461" t="s">
        <v>86</v>
      </c>
      <c r="BE2461" t="s">
        <v>86</v>
      </c>
    </row>
    <row r="2462" spans="1:57" x14ac:dyDescent="0.45">
      <c r="A2462" t="s">
        <v>5218</v>
      </c>
      <c r="B2462" t="s">
        <v>77</v>
      </c>
      <c r="C2462" t="s">
        <v>4174</v>
      </c>
      <c r="D2462" t="s">
        <v>79</v>
      </c>
      <c r="E2462" s="2" t="str">
        <f t="shared" si="62"/>
        <v>FX22039280</v>
      </c>
      <c r="F2462" t="s">
        <v>80</v>
      </c>
      <c r="G2462" t="s">
        <v>80</v>
      </c>
      <c r="H2462" t="s">
        <v>81</v>
      </c>
      <c r="I2462" t="s">
        <v>5219</v>
      </c>
      <c r="J2462">
        <v>28</v>
      </c>
      <c r="K2462" t="s">
        <v>83</v>
      </c>
      <c r="L2462" t="s">
        <v>84</v>
      </c>
      <c r="M2462" t="s">
        <v>85</v>
      </c>
      <c r="N2462">
        <v>2</v>
      </c>
      <c r="O2462" s="1">
        <v>44650.508229166669</v>
      </c>
      <c r="P2462" s="1">
        <v>44650.553136574075</v>
      </c>
      <c r="Q2462">
        <v>3605</v>
      </c>
      <c r="R2462">
        <v>275</v>
      </c>
      <c r="S2462" t="b">
        <v>0</v>
      </c>
      <c r="T2462" t="s">
        <v>86</v>
      </c>
      <c r="U2462" t="b">
        <v>0</v>
      </c>
      <c r="V2462" t="s">
        <v>2921</v>
      </c>
      <c r="W2462" s="1">
        <v>44650.521458333336</v>
      </c>
      <c r="X2462">
        <v>204</v>
      </c>
      <c r="Y2462">
        <v>21</v>
      </c>
      <c r="Z2462">
        <v>0</v>
      </c>
      <c r="AA2462">
        <v>21</v>
      </c>
      <c r="AB2462">
        <v>0</v>
      </c>
      <c r="AC2462">
        <v>5</v>
      </c>
      <c r="AD2462">
        <v>7</v>
      </c>
      <c r="AE2462">
        <v>0</v>
      </c>
      <c r="AF2462">
        <v>0</v>
      </c>
      <c r="AG2462">
        <v>0</v>
      </c>
      <c r="AH2462" t="s">
        <v>122</v>
      </c>
      <c r="AI2462" s="1">
        <v>44650.553136574075</v>
      </c>
      <c r="AJ2462">
        <v>56</v>
      </c>
      <c r="AK2462">
        <v>0</v>
      </c>
      <c r="AL2462">
        <v>0</v>
      </c>
      <c r="AM2462">
        <v>0</v>
      </c>
      <c r="AN2462">
        <v>0</v>
      </c>
      <c r="AO2462">
        <v>0</v>
      </c>
      <c r="AP2462">
        <v>7</v>
      </c>
      <c r="AQ2462">
        <v>0</v>
      </c>
      <c r="AR2462">
        <v>0</v>
      </c>
      <c r="AS2462">
        <v>0</v>
      </c>
      <c r="AT2462" t="s">
        <v>86</v>
      </c>
      <c r="AU2462" t="s">
        <v>86</v>
      </c>
      <c r="AV2462" t="s">
        <v>86</v>
      </c>
      <c r="AW2462" t="s">
        <v>86</v>
      </c>
      <c r="AX2462" t="s">
        <v>86</v>
      </c>
      <c r="AY2462" t="s">
        <v>86</v>
      </c>
      <c r="AZ2462" t="s">
        <v>86</v>
      </c>
      <c r="BA2462" t="s">
        <v>86</v>
      </c>
      <c r="BB2462" t="s">
        <v>86</v>
      </c>
      <c r="BC2462" t="s">
        <v>86</v>
      </c>
      <c r="BD2462" t="s">
        <v>86</v>
      </c>
      <c r="BE2462" t="s">
        <v>86</v>
      </c>
    </row>
    <row r="2463" spans="1:57" x14ac:dyDescent="0.45">
      <c r="A2463" t="s">
        <v>5220</v>
      </c>
      <c r="B2463" t="s">
        <v>77</v>
      </c>
      <c r="C2463" t="s">
        <v>4174</v>
      </c>
      <c r="D2463" t="s">
        <v>79</v>
      </c>
      <c r="E2463" s="2" t="str">
        <f t="shared" si="62"/>
        <v>FX22039280</v>
      </c>
      <c r="F2463" t="s">
        <v>80</v>
      </c>
      <c r="G2463" t="s">
        <v>80</v>
      </c>
      <c r="H2463" t="s">
        <v>81</v>
      </c>
      <c r="I2463" t="s">
        <v>5221</v>
      </c>
      <c r="J2463">
        <v>52</v>
      </c>
      <c r="K2463" t="s">
        <v>83</v>
      </c>
      <c r="L2463" t="s">
        <v>84</v>
      </c>
      <c r="M2463" t="s">
        <v>85</v>
      </c>
      <c r="N2463">
        <v>2</v>
      </c>
      <c r="O2463" s="1">
        <v>44650.508263888885</v>
      </c>
      <c r="P2463" s="1">
        <v>44650.553912037038</v>
      </c>
      <c r="Q2463">
        <v>3072</v>
      </c>
      <c r="R2463">
        <v>872</v>
      </c>
      <c r="S2463" t="b">
        <v>0</v>
      </c>
      <c r="T2463" t="s">
        <v>86</v>
      </c>
      <c r="U2463" t="b">
        <v>0</v>
      </c>
      <c r="V2463" t="s">
        <v>1797</v>
      </c>
      <c r="W2463" s="1">
        <v>44650.528194444443</v>
      </c>
      <c r="X2463">
        <v>800</v>
      </c>
      <c r="Y2463">
        <v>47</v>
      </c>
      <c r="Z2463">
        <v>0</v>
      </c>
      <c r="AA2463">
        <v>47</v>
      </c>
      <c r="AB2463">
        <v>0</v>
      </c>
      <c r="AC2463">
        <v>39</v>
      </c>
      <c r="AD2463">
        <v>5</v>
      </c>
      <c r="AE2463">
        <v>0</v>
      </c>
      <c r="AF2463">
        <v>0</v>
      </c>
      <c r="AG2463">
        <v>0</v>
      </c>
      <c r="AH2463" t="s">
        <v>122</v>
      </c>
      <c r="AI2463" s="1">
        <v>44650.553912037038</v>
      </c>
      <c r="AJ2463">
        <v>66</v>
      </c>
      <c r="AK2463">
        <v>0</v>
      </c>
      <c r="AL2463">
        <v>0</v>
      </c>
      <c r="AM2463">
        <v>0</v>
      </c>
      <c r="AN2463">
        <v>0</v>
      </c>
      <c r="AO2463">
        <v>0</v>
      </c>
      <c r="AP2463">
        <v>5</v>
      </c>
      <c r="AQ2463">
        <v>0</v>
      </c>
      <c r="AR2463">
        <v>0</v>
      </c>
      <c r="AS2463">
        <v>0</v>
      </c>
      <c r="AT2463" t="s">
        <v>86</v>
      </c>
      <c r="AU2463" t="s">
        <v>86</v>
      </c>
      <c r="AV2463" t="s">
        <v>86</v>
      </c>
      <c r="AW2463" t="s">
        <v>86</v>
      </c>
      <c r="AX2463" t="s">
        <v>86</v>
      </c>
      <c r="AY2463" t="s">
        <v>86</v>
      </c>
      <c r="AZ2463" t="s">
        <v>86</v>
      </c>
      <c r="BA2463" t="s">
        <v>86</v>
      </c>
      <c r="BB2463" t="s">
        <v>86</v>
      </c>
      <c r="BC2463" t="s">
        <v>86</v>
      </c>
      <c r="BD2463" t="s">
        <v>86</v>
      </c>
      <c r="BE2463" t="s">
        <v>86</v>
      </c>
    </row>
    <row r="2464" spans="1:57" x14ac:dyDescent="0.45">
      <c r="A2464" t="s">
        <v>5222</v>
      </c>
      <c r="B2464" t="s">
        <v>77</v>
      </c>
      <c r="C2464" t="s">
        <v>4174</v>
      </c>
      <c r="D2464" t="s">
        <v>79</v>
      </c>
      <c r="E2464" s="2" t="str">
        <f t="shared" si="62"/>
        <v>FX22039280</v>
      </c>
      <c r="F2464" t="s">
        <v>80</v>
      </c>
      <c r="G2464" t="s">
        <v>80</v>
      </c>
      <c r="H2464" t="s">
        <v>81</v>
      </c>
      <c r="I2464" t="s">
        <v>5223</v>
      </c>
      <c r="J2464">
        <v>28</v>
      </c>
      <c r="K2464" t="s">
        <v>83</v>
      </c>
      <c r="L2464" t="s">
        <v>84</v>
      </c>
      <c r="M2464" t="s">
        <v>85</v>
      </c>
      <c r="N2464">
        <v>2</v>
      </c>
      <c r="O2464" s="1">
        <v>44650.509212962963</v>
      </c>
      <c r="P2464" s="1">
        <v>44650.554386574076</v>
      </c>
      <c r="Q2464">
        <v>3478</v>
      </c>
      <c r="R2464">
        <v>425</v>
      </c>
      <c r="S2464" t="b">
        <v>0</v>
      </c>
      <c r="T2464" t="s">
        <v>86</v>
      </c>
      <c r="U2464" t="b">
        <v>0</v>
      </c>
      <c r="V2464" t="s">
        <v>202</v>
      </c>
      <c r="W2464" s="1">
        <v>44650.523865740739</v>
      </c>
      <c r="X2464">
        <v>375</v>
      </c>
      <c r="Y2464">
        <v>21</v>
      </c>
      <c r="Z2464">
        <v>0</v>
      </c>
      <c r="AA2464">
        <v>21</v>
      </c>
      <c r="AB2464">
        <v>0</v>
      </c>
      <c r="AC2464">
        <v>2</v>
      </c>
      <c r="AD2464">
        <v>7</v>
      </c>
      <c r="AE2464">
        <v>0</v>
      </c>
      <c r="AF2464">
        <v>0</v>
      </c>
      <c r="AG2464">
        <v>0</v>
      </c>
      <c r="AH2464" t="s">
        <v>122</v>
      </c>
      <c r="AI2464" s="1">
        <v>44650.554386574076</v>
      </c>
      <c r="AJ2464">
        <v>40</v>
      </c>
      <c r="AK2464">
        <v>0</v>
      </c>
      <c r="AL2464">
        <v>0</v>
      </c>
      <c r="AM2464">
        <v>0</v>
      </c>
      <c r="AN2464">
        <v>0</v>
      </c>
      <c r="AO2464">
        <v>0</v>
      </c>
      <c r="AP2464">
        <v>7</v>
      </c>
      <c r="AQ2464">
        <v>0</v>
      </c>
      <c r="AR2464">
        <v>0</v>
      </c>
      <c r="AS2464">
        <v>0</v>
      </c>
      <c r="AT2464" t="s">
        <v>86</v>
      </c>
      <c r="AU2464" t="s">
        <v>86</v>
      </c>
      <c r="AV2464" t="s">
        <v>86</v>
      </c>
      <c r="AW2464" t="s">
        <v>86</v>
      </c>
      <c r="AX2464" t="s">
        <v>86</v>
      </c>
      <c r="AY2464" t="s">
        <v>86</v>
      </c>
      <c r="AZ2464" t="s">
        <v>86</v>
      </c>
      <c r="BA2464" t="s">
        <v>86</v>
      </c>
      <c r="BB2464" t="s">
        <v>86</v>
      </c>
      <c r="BC2464" t="s">
        <v>86</v>
      </c>
      <c r="BD2464" t="s">
        <v>86</v>
      </c>
      <c r="BE2464" t="s">
        <v>86</v>
      </c>
    </row>
    <row r="2465" spans="1:57" x14ac:dyDescent="0.45">
      <c r="A2465" t="s">
        <v>5224</v>
      </c>
      <c r="B2465" t="s">
        <v>77</v>
      </c>
      <c r="C2465" t="s">
        <v>5225</v>
      </c>
      <c r="D2465" t="s">
        <v>79</v>
      </c>
      <c r="E2465" s="2" t="str">
        <f>HYPERLINK("capsilon://?command=openfolder&amp;siteaddress=FAM.docvelocity-na8.net&amp;folderid=FXF305F068-83C3-7F67-0D17-571C22F0E49E","FX220312926")</f>
        <v>FX220312926</v>
      </c>
      <c r="F2465" t="s">
        <v>80</v>
      </c>
      <c r="G2465" t="s">
        <v>80</v>
      </c>
      <c r="H2465" t="s">
        <v>81</v>
      </c>
      <c r="I2465" t="s">
        <v>5226</v>
      </c>
      <c r="J2465">
        <v>224</v>
      </c>
      <c r="K2465" t="s">
        <v>83</v>
      </c>
      <c r="L2465" t="s">
        <v>84</v>
      </c>
      <c r="M2465" t="s">
        <v>85</v>
      </c>
      <c r="N2465">
        <v>1</v>
      </c>
      <c r="O2465" s="1">
        <v>44650.510370370372</v>
      </c>
      <c r="P2465" s="1">
        <v>44650.621030092596</v>
      </c>
      <c r="Q2465">
        <v>9053</v>
      </c>
      <c r="R2465">
        <v>508</v>
      </c>
      <c r="S2465" t="b">
        <v>0</v>
      </c>
      <c r="T2465" t="s">
        <v>86</v>
      </c>
      <c r="U2465" t="b">
        <v>0</v>
      </c>
      <c r="V2465" t="s">
        <v>815</v>
      </c>
      <c r="W2465" s="1">
        <v>44650.621030092596</v>
      </c>
      <c r="X2465">
        <v>193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224</v>
      </c>
      <c r="AE2465">
        <v>212</v>
      </c>
      <c r="AF2465">
        <v>0</v>
      </c>
      <c r="AG2465">
        <v>7</v>
      </c>
      <c r="AH2465" t="s">
        <v>86</v>
      </c>
      <c r="AI2465" t="s">
        <v>86</v>
      </c>
      <c r="AJ2465" t="s">
        <v>86</v>
      </c>
      <c r="AK2465" t="s">
        <v>86</v>
      </c>
      <c r="AL2465" t="s">
        <v>86</v>
      </c>
      <c r="AM2465" t="s">
        <v>86</v>
      </c>
      <c r="AN2465" t="s">
        <v>86</v>
      </c>
      <c r="AO2465" t="s">
        <v>86</v>
      </c>
      <c r="AP2465" t="s">
        <v>86</v>
      </c>
      <c r="AQ2465" t="s">
        <v>86</v>
      </c>
      <c r="AR2465" t="s">
        <v>86</v>
      </c>
      <c r="AS2465" t="s">
        <v>86</v>
      </c>
      <c r="AT2465" t="s">
        <v>86</v>
      </c>
      <c r="AU2465" t="s">
        <v>86</v>
      </c>
      <c r="AV2465" t="s">
        <v>86</v>
      </c>
      <c r="AW2465" t="s">
        <v>86</v>
      </c>
      <c r="AX2465" t="s">
        <v>86</v>
      </c>
      <c r="AY2465" t="s">
        <v>86</v>
      </c>
      <c r="AZ2465" t="s">
        <v>86</v>
      </c>
      <c r="BA2465" t="s">
        <v>86</v>
      </c>
      <c r="BB2465" t="s">
        <v>86</v>
      </c>
      <c r="BC2465" t="s">
        <v>86</v>
      </c>
      <c r="BD2465" t="s">
        <v>86</v>
      </c>
      <c r="BE2465" t="s">
        <v>86</v>
      </c>
    </row>
    <row r="2466" spans="1:57" x14ac:dyDescent="0.45">
      <c r="A2466" t="s">
        <v>5227</v>
      </c>
      <c r="B2466" t="s">
        <v>77</v>
      </c>
      <c r="C2466" t="s">
        <v>308</v>
      </c>
      <c r="D2466" t="s">
        <v>79</v>
      </c>
      <c r="E2466" s="2" t="str">
        <f>HYPERLINK("capsilon://?command=openfolder&amp;siteaddress=FAM.docvelocity-na8.net&amp;folderid=FXED2E7CC9-86C0-43E1-E86C-4686D795CB3A","FX220212263")</f>
        <v>FX220212263</v>
      </c>
      <c r="F2466" t="s">
        <v>80</v>
      </c>
      <c r="G2466" t="s">
        <v>80</v>
      </c>
      <c r="H2466" t="s">
        <v>81</v>
      </c>
      <c r="I2466" t="s">
        <v>5228</v>
      </c>
      <c r="J2466">
        <v>0</v>
      </c>
      <c r="K2466" t="s">
        <v>83</v>
      </c>
      <c r="L2466" t="s">
        <v>84</v>
      </c>
      <c r="M2466" t="s">
        <v>85</v>
      </c>
      <c r="N2466">
        <v>1</v>
      </c>
      <c r="O2466" s="1">
        <v>44622.861886574072</v>
      </c>
      <c r="P2466" s="1">
        <v>44623.099409722221</v>
      </c>
      <c r="Q2466">
        <v>19849</v>
      </c>
      <c r="R2466">
        <v>673</v>
      </c>
      <c r="S2466" t="b">
        <v>0</v>
      </c>
      <c r="T2466" t="s">
        <v>86</v>
      </c>
      <c r="U2466" t="b">
        <v>0</v>
      </c>
      <c r="V2466" t="s">
        <v>214</v>
      </c>
      <c r="W2466" s="1">
        <v>44623.099409722221</v>
      </c>
      <c r="X2466">
        <v>367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117</v>
      </c>
      <c r="AF2466">
        <v>0</v>
      </c>
      <c r="AG2466">
        <v>8</v>
      </c>
      <c r="AH2466" t="s">
        <v>86</v>
      </c>
      <c r="AI2466" t="s">
        <v>86</v>
      </c>
      <c r="AJ2466" t="s">
        <v>86</v>
      </c>
      <c r="AK2466" t="s">
        <v>86</v>
      </c>
      <c r="AL2466" t="s">
        <v>86</v>
      </c>
      <c r="AM2466" t="s">
        <v>86</v>
      </c>
      <c r="AN2466" t="s">
        <v>86</v>
      </c>
      <c r="AO2466" t="s">
        <v>86</v>
      </c>
      <c r="AP2466" t="s">
        <v>86</v>
      </c>
      <c r="AQ2466" t="s">
        <v>86</v>
      </c>
      <c r="AR2466" t="s">
        <v>86</v>
      </c>
      <c r="AS2466" t="s">
        <v>86</v>
      </c>
      <c r="AT2466" t="s">
        <v>86</v>
      </c>
      <c r="AU2466" t="s">
        <v>86</v>
      </c>
      <c r="AV2466" t="s">
        <v>86</v>
      </c>
      <c r="AW2466" t="s">
        <v>86</v>
      </c>
      <c r="AX2466" t="s">
        <v>86</v>
      </c>
      <c r="AY2466" t="s">
        <v>86</v>
      </c>
      <c r="AZ2466" t="s">
        <v>86</v>
      </c>
      <c r="BA2466" t="s">
        <v>86</v>
      </c>
      <c r="BB2466" t="s">
        <v>86</v>
      </c>
      <c r="BC2466" t="s">
        <v>86</v>
      </c>
      <c r="BD2466" t="s">
        <v>86</v>
      </c>
      <c r="BE2466" t="s">
        <v>86</v>
      </c>
    </row>
    <row r="2467" spans="1:57" x14ac:dyDescent="0.45">
      <c r="A2467" t="s">
        <v>5229</v>
      </c>
      <c r="B2467" t="s">
        <v>77</v>
      </c>
      <c r="C2467" t="s">
        <v>5184</v>
      </c>
      <c r="D2467" t="s">
        <v>79</v>
      </c>
      <c r="E2467" s="2" t="str">
        <f>HYPERLINK("capsilon://?command=openfolder&amp;siteaddress=FAM.docvelocity-na8.net&amp;folderid=FXE59E332C-06ED-4F84-09D2-5117B97106EE","FX220312798")</f>
        <v>FX220312798</v>
      </c>
      <c r="F2467" t="s">
        <v>80</v>
      </c>
      <c r="G2467" t="s">
        <v>80</v>
      </c>
      <c r="H2467" t="s">
        <v>81</v>
      </c>
      <c r="I2467" t="s">
        <v>5187</v>
      </c>
      <c r="J2467">
        <v>645</v>
      </c>
      <c r="K2467" t="s">
        <v>83</v>
      </c>
      <c r="L2467" t="s">
        <v>84</v>
      </c>
      <c r="M2467" t="s">
        <v>85</v>
      </c>
      <c r="N2467">
        <v>2</v>
      </c>
      <c r="O2467" s="1">
        <v>44650.526608796295</v>
      </c>
      <c r="P2467" s="1">
        <v>44650.66611111111</v>
      </c>
      <c r="Q2467">
        <v>2540</v>
      </c>
      <c r="R2467">
        <v>9513</v>
      </c>
      <c r="S2467" t="b">
        <v>0</v>
      </c>
      <c r="T2467" t="s">
        <v>86</v>
      </c>
      <c r="U2467" t="b">
        <v>1</v>
      </c>
      <c r="V2467" t="s">
        <v>1816</v>
      </c>
      <c r="W2467" s="1">
        <v>44650.600798611114</v>
      </c>
      <c r="X2467">
        <v>4999</v>
      </c>
      <c r="Y2467">
        <v>554</v>
      </c>
      <c r="Z2467">
        <v>0</v>
      </c>
      <c r="AA2467">
        <v>554</v>
      </c>
      <c r="AB2467">
        <v>0</v>
      </c>
      <c r="AC2467">
        <v>429</v>
      </c>
      <c r="AD2467">
        <v>91</v>
      </c>
      <c r="AE2467">
        <v>0</v>
      </c>
      <c r="AF2467">
        <v>0</v>
      </c>
      <c r="AG2467">
        <v>0</v>
      </c>
      <c r="AH2467" t="s">
        <v>91</v>
      </c>
      <c r="AI2467" s="1">
        <v>44650.66611111111</v>
      </c>
      <c r="AJ2467">
        <v>3848</v>
      </c>
      <c r="AK2467">
        <v>19</v>
      </c>
      <c r="AL2467">
        <v>0</v>
      </c>
      <c r="AM2467">
        <v>19</v>
      </c>
      <c r="AN2467">
        <v>0</v>
      </c>
      <c r="AO2467">
        <v>19</v>
      </c>
      <c r="AP2467">
        <v>72</v>
      </c>
      <c r="AQ2467">
        <v>0</v>
      </c>
      <c r="AR2467">
        <v>0</v>
      </c>
      <c r="AS2467">
        <v>0</v>
      </c>
      <c r="AT2467" t="s">
        <v>86</v>
      </c>
      <c r="AU2467" t="s">
        <v>86</v>
      </c>
      <c r="AV2467" t="s">
        <v>86</v>
      </c>
      <c r="AW2467" t="s">
        <v>86</v>
      </c>
      <c r="AX2467" t="s">
        <v>86</v>
      </c>
      <c r="AY2467" t="s">
        <v>86</v>
      </c>
      <c r="AZ2467" t="s">
        <v>86</v>
      </c>
      <c r="BA2467" t="s">
        <v>86</v>
      </c>
      <c r="BB2467" t="s">
        <v>86</v>
      </c>
      <c r="BC2467" t="s">
        <v>86</v>
      </c>
      <c r="BD2467" t="s">
        <v>86</v>
      </c>
      <c r="BE2467" t="s">
        <v>86</v>
      </c>
    </row>
    <row r="2468" spans="1:57" x14ac:dyDescent="0.45">
      <c r="A2468" t="s">
        <v>5230</v>
      </c>
      <c r="B2468" t="s">
        <v>77</v>
      </c>
      <c r="C2468" t="s">
        <v>5169</v>
      </c>
      <c r="D2468" t="s">
        <v>79</v>
      </c>
      <c r="E2468" s="2" t="str">
        <f>HYPERLINK("capsilon://?command=openfolder&amp;siteaddress=FAM.docvelocity-na8.net&amp;folderid=FX71690BC5-6221-3168-B7E5-58395443D1C8","FX220311633")</f>
        <v>FX220311633</v>
      </c>
      <c r="F2468" t="s">
        <v>80</v>
      </c>
      <c r="G2468" t="s">
        <v>80</v>
      </c>
      <c r="H2468" t="s">
        <v>81</v>
      </c>
      <c r="I2468" t="s">
        <v>5170</v>
      </c>
      <c r="J2468">
        <v>312</v>
      </c>
      <c r="K2468" t="s">
        <v>83</v>
      </c>
      <c r="L2468" t="s">
        <v>84</v>
      </c>
      <c r="M2468" t="s">
        <v>85</v>
      </c>
      <c r="N2468">
        <v>2</v>
      </c>
      <c r="O2468" s="1">
        <v>44650.529849537037</v>
      </c>
      <c r="P2468" s="1">
        <v>44650.556562500002</v>
      </c>
      <c r="Q2468">
        <v>29</v>
      </c>
      <c r="R2468">
        <v>2279</v>
      </c>
      <c r="S2468" t="b">
        <v>0</v>
      </c>
      <c r="T2468" t="s">
        <v>86</v>
      </c>
      <c r="U2468" t="b">
        <v>1</v>
      </c>
      <c r="V2468" t="s">
        <v>1797</v>
      </c>
      <c r="W2468" s="1">
        <v>44650.547233796293</v>
      </c>
      <c r="X2468">
        <v>1484</v>
      </c>
      <c r="Y2468">
        <v>208</v>
      </c>
      <c r="Z2468">
        <v>0</v>
      </c>
      <c r="AA2468">
        <v>208</v>
      </c>
      <c r="AB2468">
        <v>10</v>
      </c>
      <c r="AC2468">
        <v>71</v>
      </c>
      <c r="AD2468">
        <v>104</v>
      </c>
      <c r="AE2468">
        <v>0</v>
      </c>
      <c r="AF2468">
        <v>0</v>
      </c>
      <c r="AG2468">
        <v>0</v>
      </c>
      <c r="AH2468" t="s">
        <v>207</v>
      </c>
      <c r="AI2468" s="1">
        <v>44650.556562500002</v>
      </c>
      <c r="AJ2468">
        <v>785</v>
      </c>
      <c r="AK2468">
        <v>4</v>
      </c>
      <c r="AL2468">
        <v>0</v>
      </c>
      <c r="AM2468">
        <v>4</v>
      </c>
      <c r="AN2468">
        <v>0</v>
      </c>
      <c r="AO2468">
        <v>4</v>
      </c>
      <c r="AP2468">
        <v>100</v>
      </c>
      <c r="AQ2468">
        <v>0</v>
      </c>
      <c r="AR2468">
        <v>0</v>
      </c>
      <c r="AS2468">
        <v>0</v>
      </c>
      <c r="AT2468" t="s">
        <v>86</v>
      </c>
      <c r="AU2468" t="s">
        <v>86</v>
      </c>
      <c r="AV2468" t="s">
        <v>86</v>
      </c>
      <c r="AW2468" t="s">
        <v>86</v>
      </c>
      <c r="AX2468" t="s">
        <v>86</v>
      </c>
      <c r="AY2468" t="s">
        <v>86</v>
      </c>
      <c r="AZ2468" t="s">
        <v>86</v>
      </c>
      <c r="BA2468" t="s">
        <v>86</v>
      </c>
      <c r="BB2468" t="s">
        <v>86</v>
      </c>
      <c r="BC2468" t="s">
        <v>86</v>
      </c>
      <c r="BD2468" t="s">
        <v>86</v>
      </c>
      <c r="BE2468" t="s">
        <v>86</v>
      </c>
    </row>
    <row r="2469" spans="1:57" x14ac:dyDescent="0.45">
      <c r="A2469" t="s">
        <v>5231</v>
      </c>
      <c r="B2469" t="s">
        <v>77</v>
      </c>
      <c r="C2469" t="s">
        <v>1183</v>
      </c>
      <c r="D2469" t="s">
        <v>79</v>
      </c>
      <c r="E2469" s="2" t="str">
        <f>HYPERLINK("capsilon://?command=openfolder&amp;siteaddress=FAM.docvelocity-na8.net&amp;folderid=FXAE3F5E47-5C59-F353-BD8B-85EAB67ACF9B","FX22027728")</f>
        <v>FX22027728</v>
      </c>
      <c r="F2469" t="s">
        <v>80</v>
      </c>
      <c r="G2469" t="s">
        <v>80</v>
      </c>
      <c r="H2469" t="s">
        <v>81</v>
      </c>
      <c r="I2469" t="s">
        <v>5232</v>
      </c>
      <c r="J2469">
        <v>0</v>
      </c>
      <c r="K2469" t="s">
        <v>83</v>
      </c>
      <c r="L2469" t="s">
        <v>84</v>
      </c>
      <c r="M2469" t="s">
        <v>85</v>
      </c>
      <c r="N2469">
        <v>2</v>
      </c>
      <c r="O2469" s="1">
        <v>44650.530624999999</v>
      </c>
      <c r="P2469" s="1">
        <v>44650.554201388892</v>
      </c>
      <c r="Q2469">
        <v>1883</v>
      </c>
      <c r="R2469">
        <v>154</v>
      </c>
      <c r="S2469" t="b">
        <v>0</v>
      </c>
      <c r="T2469" t="s">
        <v>86</v>
      </c>
      <c r="U2469" t="b">
        <v>0</v>
      </c>
      <c r="V2469" t="s">
        <v>3652</v>
      </c>
      <c r="W2469" s="1">
        <v>44650.545127314814</v>
      </c>
      <c r="X2469">
        <v>55</v>
      </c>
      <c r="Y2469">
        <v>0</v>
      </c>
      <c r="Z2469">
        <v>0</v>
      </c>
      <c r="AA2469">
        <v>0</v>
      </c>
      <c r="AB2469">
        <v>37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 t="s">
        <v>106</v>
      </c>
      <c r="AI2469" s="1">
        <v>44650.554201388892</v>
      </c>
      <c r="AJ2469">
        <v>15</v>
      </c>
      <c r="AK2469">
        <v>0</v>
      </c>
      <c r="AL2469">
        <v>0</v>
      </c>
      <c r="AM2469">
        <v>0</v>
      </c>
      <c r="AN2469">
        <v>37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 t="s">
        <v>86</v>
      </c>
      <c r="AU2469" t="s">
        <v>86</v>
      </c>
      <c r="AV2469" t="s">
        <v>86</v>
      </c>
      <c r="AW2469" t="s">
        <v>86</v>
      </c>
      <c r="AX2469" t="s">
        <v>86</v>
      </c>
      <c r="AY2469" t="s">
        <v>86</v>
      </c>
      <c r="AZ2469" t="s">
        <v>86</v>
      </c>
      <c r="BA2469" t="s">
        <v>86</v>
      </c>
      <c r="BB2469" t="s">
        <v>86</v>
      </c>
      <c r="BC2469" t="s">
        <v>86</v>
      </c>
      <c r="BD2469" t="s">
        <v>86</v>
      </c>
      <c r="BE2469" t="s">
        <v>86</v>
      </c>
    </row>
    <row r="2470" spans="1:57" x14ac:dyDescent="0.45">
      <c r="A2470" t="s">
        <v>5233</v>
      </c>
      <c r="B2470" t="s">
        <v>77</v>
      </c>
      <c r="C2470" t="s">
        <v>5189</v>
      </c>
      <c r="D2470" t="s">
        <v>79</v>
      </c>
      <c r="E2470" s="2" t="str">
        <f>HYPERLINK("capsilon://?command=openfolder&amp;siteaddress=FAM.docvelocity-na8.net&amp;folderid=FX10F2F86A-2731-1F19-552A-16D63055982C","FX220312937")</f>
        <v>FX220312937</v>
      </c>
      <c r="F2470" t="s">
        <v>80</v>
      </c>
      <c r="G2470" t="s">
        <v>80</v>
      </c>
      <c r="H2470" t="s">
        <v>81</v>
      </c>
      <c r="I2470" t="s">
        <v>5190</v>
      </c>
      <c r="J2470">
        <v>804</v>
      </c>
      <c r="K2470" t="s">
        <v>83</v>
      </c>
      <c r="L2470" t="s">
        <v>84</v>
      </c>
      <c r="M2470" t="s">
        <v>85</v>
      </c>
      <c r="N2470">
        <v>2</v>
      </c>
      <c r="O2470" s="1">
        <v>44650.530821759261</v>
      </c>
      <c r="P2470" s="1">
        <v>44650.716597222221</v>
      </c>
      <c r="Q2470">
        <v>5905</v>
      </c>
      <c r="R2470">
        <v>10146</v>
      </c>
      <c r="S2470" t="b">
        <v>0</v>
      </c>
      <c r="T2470" t="s">
        <v>86</v>
      </c>
      <c r="U2470" t="b">
        <v>1</v>
      </c>
      <c r="V2470" t="s">
        <v>2617</v>
      </c>
      <c r="W2470" s="1">
        <v>44650.623067129629</v>
      </c>
      <c r="X2470">
        <v>7820</v>
      </c>
      <c r="Y2470">
        <v>650</v>
      </c>
      <c r="Z2470">
        <v>0</v>
      </c>
      <c r="AA2470">
        <v>650</v>
      </c>
      <c r="AB2470">
        <v>221</v>
      </c>
      <c r="AC2470">
        <v>298</v>
      </c>
      <c r="AD2470">
        <v>154</v>
      </c>
      <c r="AE2470">
        <v>0</v>
      </c>
      <c r="AF2470">
        <v>0</v>
      </c>
      <c r="AG2470">
        <v>0</v>
      </c>
      <c r="AH2470" t="s">
        <v>106</v>
      </c>
      <c r="AI2470" s="1">
        <v>44650.716597222221</v>
      </c>
      <c r="AJ2470">
        <v>1917</v>
      </c>
      <c r="AK2470">
        <v>15</v>
      </c>
      <c r="AL2470">
        <v>0</v>
      </c>
      <c r="AM2470">
        <v>15</v>
      </c>
      <c r="AN2470">
        <v>221</v>
      </c>
      <c r="AO2470">
        <v>7</v>
      </c>
      <c r="AP2470">
        <v>139</v>
      </c>
      <c r="AQ2470">
        <v>0</v>
      </c>
      <c r="AR2470">
        <v>0</v>
      </c>
      <c r="AS2470">
        <v>0</v>
      </c>
      <c r="AT2470" t="s">
        <v>86</v>
      </c>
      <c r="AU2470" t="s">
        <v>86</v>
      </c>
      <c r="AV2470" t="s">
        <v>86</v>
      </c>
      <c r="AW2470" t="s">
        <v>86</v>
      </c>
      <c r="AX2470" t="s">
        <v>86</v>
      </c>
      <c r="AY2470" t="s">
        <v>86</v>
      </c>
      <c r="AZ2470" t="s">
        <v>86</v>
      </c>
      <c r="BA2470" t="s">
        <v>86</v>
      </c>
      <c r="BB2470" t="s">
        <v>86</v>
      </c>
      <c r="BC2470" t="s">
        <v>86</v>
      </c>
      <c r="BD2470" t="s">
        <v>86</v>
      </c>
      <c r="BE2470" t="s">
        <v>86</v>
      </c>
    </row>
    <row r="2471" spans="1:57" x14ac:dyDescent="0.45">
      <c r="A2471" t="s">
        <v>5234</v>
      </c>
      <c r="B2471" t="s">
        <v>77</v>
      </c>
      <c r="C2471" t="s">
        <v>5235</v>
      </c>
      <c r="D2471" t="s">
        <v>79</v>
      </c>
      <c r="E2471" s="2" t="str">
        <f>HYPERLINK("capsilon://?command=openfolder&amp;siteaddress=FAM.docvelocity-na8.net&amp;folderid=FX4CC25544-7E3E-343F-3A48-AB110815D3A0","FX22039863")</f>
        <v>FX22039863</v>
      </c>
      <c r="F2471" t="s">
        <v>80</v>
      </c>
      <c r="G2471" t="s">
        <v>80</v>
      </c>
      <c r="H2471" t="s">
        <v>81</v>
      </c>
      <c r="I2471" t="s">
        <v>5236</v>
      </c>
      <c r="J2471">
        <v>90</v>
      </c>
      <c r="K2471" t="s">
        <v>83</v>
      </c>
      <c r="L2471" t="s">
        <v>84</v>
      </c>
      <c r="M2471" t="s">
        <v>85</v>
      </c>
      <c r="N2471">
        <v>1</v>
      </c>
      <c r="O2471" s="1">
        <v>44650.538622685184</v>
      </c>
      <c r="P2471" s="1">
        <v>44650.62740740741</v>
      </c>
      <c r="Q2471">
        <v>6949</v>
      </c>
      <c r="R2471">
        <v>722</v>
      </c>
      <c r="S2471" t="b">
        <v>0</v>
      </c>
      <c r="T2471" t="s">
        <v>86</v>
      </c>
      <c r="U2471" t="b">
        <v>0</v>
      </c>
      <c r="V2471" t="s">
        <v>815</v>
      </c>
      <c r="W2471" s="1">
        <v>44650.62740740741</v>
      </c>
      <c r="X2471">
        <v>529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90</v>
      </c>
      <c r="AE2471">
        <v>78</v>
      </c>
      <c r="AF2471">
        <v>0</v>
      </c>
      <c r="AG2471">
        <v>4</v>
      </c>
      <c r="AH2471" t="s">
        <v>86</v>
      </c>
      <c r="AI2471" t="s">
        <v>86</v>
      </c>
      <c r="AJ2471" t="s">
        <v>86</v>
      </c>
      <c r="AK2471" t="s">
        <v>86</v>
      </c>
      <c r="AL2471" t="s">
        <v>86</v>
      </c>
      <c r="AM2471" t="s">
        <v>86</v>
      </c>
      <c r="AN2471" t="s">
        <v>86</v>
      </c>
      <c r="AO2471" t="s">
        <v>86</v>
      </c>
      <c r="AP2471" t="s">
        <v>86</v>
      </c>
      <c r="AQ2471" t="s">
        <v>86</v>
      </c>
      <c r="AR2471" t="s">
        <v>86</v>
      </c>
      <c r="AS2471" t="s">
        <v>86</v>
      </c>
      <c r="AT2471" t="s">
        <v>86</v>
      </c>
      <c r="AU2471" t="s">
        <v>86</v>
      </c>
      <c r="AV2471" t="s">
        <v>86</v>
      </c>
      <c r="AW2471" t="s">
        <v>86</v>
      </c>
      <c r="AX2471" t="s">
        <v>86</v>
      </c>
      <c r="AY2471" t="s">
        <v>86</v>
      </c>
      <c r="AZ2471" t="s">
        <v>86</v>
      </c>
      <c r="BA2471" t="s">
        <v>86</v>
      </c>
      <c r="BB2471" t="s">
        <v>86</v>
      </c>
      <c r="BC2471" t="s">
        <v>86</v>
      </c>
      <c r="BD2471" t="s">
        <v>86</v>
      </c>
      <c r="BE2471" t="s">
        <v>86</v>
      </c>
    </row>
    <row r="2472" spans="1:57" x14ac:dyDescent="0.45">
      <c r="A2472" t="s">
        <v>5237</v>
      </c>
      <c r="B2472" t="s">
        <v>77</v>
      </c>
      <c r="C2472" t="s">
        <v>5238</v>
      </c>
      <c r="D2472" t="s">
        <v>79</v>
      </c>
      <c r="E2472" s="2" t="str">
        <f>HYPERLINK("capsilon://?command=openfolder&amp;siteaddress=FAM.docvelocity-na8.net&amp;folderid=FXDDD2A24C-00B0-2256-C588-AD7316156DC5","FX22026059")</f>
        <v>FX22026059</v>
      </c>
      <c r="F2472" t="s">
        <v>80</v>
      </c>
      <c r="G2472" t="s">
        <v>80</v>
      </c>
      <c r="H2472" t="s">
        <v>81</v>
      </c>
      <c r="I2472" t="s">
        <v>5239</v>
      </c>
      <c r="J2472">
        <v>0</v>
      </c>
      <c r="K2472" t="s">
        <v>83</v>
      </c>
      <c r="L2472" t="s">
        <v>84</v>
      </c>
      <c r="M2472" t="s">
        <v>85</v>
      </c>
      <c r="N2472">
        <v>2</v>
      </c>
      <c r="O2472" s="1">
        <v>44622.869340277779</v>
      </c>
      <c r="P2472" s="1">
        <v>44623.326435185183</v>
      </c>
      <c r="Q2472">
        <v>37817</v>
      </c>
      <c r="R2472">
        <v>1676</v>
      </c>
      <c r="S2472" t="b">
        <v>0</v>
      </c>
      <c r="T2472" t="s">
        <v>86</v>
      </c>
      <c r="U2472" t="b">
        <v>0</v>
      </c>
      <c r="V2472" t="s">
        <v>202</v>
      </c>
      <c r="W2472" s="1">
        <v>44623.055787037039</v>
      </c>
      <c r="X2472">
        <v>1016</v>
      </c>
      <c r="Y2472">
        <v>149</v>
      </c>
      <c r="Z2472">
        <v>0</v>
      </c>
      <c r="AA2472">
        <v>149</v>
      </c>
      <c r="AB2472">
        <v>0</v>
      </c>
      <c r="AC2472">
        <v>66</v>
      </c>
      <c r="AD2472">
        <v>-149</v>
      </c>
      <c r="AE2472">
        <v>0</v>
      </c>
      <c r="AF2472">
        <v>0</v>
      </c>
      <c r="AG2472">
        <v>0</v>
      </c>
      <c r="AH2472" t="s">
        <v>284</v>
      </c>
      <c r="AI2472" s="1">
        <v>44623.326435185183</v>
      </c>
      <c r="AJ2472">
        <v>660</v>
      </c>
      <c r="AK2472">
        <v>1</v>
      </c>
      <c r="AL2472">
        <v>0</v>
      </c>
      <c r="AM2472">
        <v>1</v>
      </c>
      <c r="AN2472">
        <v>0</v>
      </c>
      <c r="AO2472">
        <v>1</v>
      </c>
      <c r="AP2472">
        <v>-150</v>
      </c>
      <c r="AQ2472">
        <v>0</v>
      </c>
      <c r="AR2472">
        <v>0</v>
      </c>
      <c r="AS2472">
        <v>0</v>
      </c>
      <c r="AT2472" t="s">
        <v>86</v>
      </c>
      <c r="AU2472" t="s">
        <v>86</v>
      </c>
      <c r="AV2472" t="s">
        <v>86</v>
      </c>
      <c r="AW2472" t="s">
        <v>86</v>
      </c>
      <c r="AX2472" t="s">
        <v>86</v>
      </c>
      <c r="AY2472" t="s">
        <v>86</v>
      </c>
      <c r="AZ2472" t="s">
        <v>86</v>
      </c>
      <c r="BA2472" t="s">
        <v>86</v>
      </c>
      <c r="BB2472" t="s">
        <v>86</v>
      </c>
      <c r="BC2472" t="s">
        <v>86</v>
      </c>
      <c r="BD2472" t="s">
        <v>86</v>
      </c>
      <c r="BE2472" t="s">
        <v>86</v>
      </c>
    </row>
    <row r="2473" spans="1:57" x14ac:dyDescent="0.45">
      <c r="A2473" t="s">
        <v>5240</v>
      </c>
      <c r="B2473" t="s">
        <v>77</v>
      </c>
      <c r="C2473" t="s">
        <v>476</v>
      </c>
      <c r="D2473" t="s">
        <v>79</v>
      </c>
      <c r="E2473" s="2" t="str">
        <f>HYPERLINK("capsilon://?command=openfolder&amp;siteaddress=FAM.docvelocity-na8.net&amp;folderid=FX709E8DFF-B71E-CEBB-B584-D994500DDA03","FX22031872")</f>
        <v>FX22031872</v>
      </c>
      <c r="F2473" t="s">
        <v>80</v>
      </c>
      <c r="G2473" t="s">
        <v>80</v>
      </c>
      <c r="H2473" t="s">
        <v>81</v>
      </c>
      <c r="I2473" t="s">
        <v>5241</v>
      </c>
      <c r="J2473">
        <v>0</v>
      </c>
      <c r="K2473" t="s">
        <v>83</v>
      </c>
      <c r="L2473" t="s">
        <v>84</v>
      </c>
      <c r="M2473" t="s">
        <v>85</v>
      </c>
      <c r="N2473">
        <v>2</v>
      </c>
      <c r="O2473" s="1">
        <v>44650.55128472222</v>
      </c>
      <c r="P2473" s="1">
        <v>44650.933946759258</v>
      </c>
      <c r="Q2473">
        <v>31575</v>
      </c>
      <c r="R2473">
        <v>1487</v>
      </c>
      <c r="S2473" t="b">
        <v>0</v>
      </c>
      <c r="T2473" t="s">
        <v>86</v>
      </c>
      <c r="U2473" t="b">
        <v>0</v>
      </c>
      <c r="V2473" t="s">
        <v>3652</v>
      </c>
      <c r="W2473" s="1">
        <v>44650.56322916667</v>
      </c>
      <c r="X2473">
        <v>1030</v>
      </c>
      <c r="Y2473">
        <v>52</v>
      </c>
      <c r="Z2473">
        <v>0</v>
      </c>
      <c r="AA2473">
        <v>52</v>
      </c>
      <c r="AB2473">
        <v>0</v>
      </c>
      <c r="AC2473">
        <v>37</v>
      </c>
      <c r="AD2473">
        <v>-52</v>
      </c>
      <c r="AE2473">
        <v>0</v>
      </c>
      <c r="AF2473">
        <v>0</v>
      </c>
      <c r="AG2473">
        <v>0</v>
      </c>
      <c r="AH2473" t="s">
        <v>551</v>
      </c>
      <c r="AI2473" s="1">
        <v>44650.933946759258</v>
      </c>
      <c r="AJ2473">
        <v>414</v>
      </c>
      <c r="AK2473">
        <v>1</v>
      </c>
      <c r="AL2473">
        <v>0</v>
      </c>
      <c r="AM2473">
        <v>1</v>
      </c>
      <c r="AN2473">
        <v>0</v>
      </c>
      <c r="AO2473">
        <v>1</v>
      </c>
      <c r="AP2473">
        <v>-53</v>
      </c>
      <c r="AQ2473">
        <v>0</v>
      </c>
      <c r="AR2473">
        <v>0</v>
      </c>
      <c r="AS2473">
        <v>0</v>
      </c>
      <c r="AT2473" t="s">
        <v>86</v>
      </c>
      <c r="AU2473" t="s">
        <v>86</v>
      </c>
      <c r="AV2473" t="s">
        <v>86</v>
      </c>
      <c r="AW2473" t="s">
        <v>86</v>
      </c>
      <c r="AX2473" t="s">
        <v>86</v>
      </c>
      <c r="AY2473" t="s">
        <v>86</v>
      </c>
      <c r="AZ2473" t="s">
        <v>86</v>
      </c>
      <c r="BA2473" t="s">
        <v>86</v>
      </c>
      <c r="BB2473" t="s">
        <v>86</v>
      </c>
      <c r="BC2473" t="s">
        <v>86</v>
      </c>
      <c r="BD2473" t="s">
        <v>86</v>
      </c>
      <c r="BE2473" t="s">
        <v>86</v>
      </c>
    </row>
    <row r="2474" spans="1:57" x14ac:dyDescent="0.45">
      <c r="A2474" t="s">
        <v>5242</v>
      </c>
      <c r="B2474" t="s">
        <v>77</v>
      </c>
      <c r="C2474" t="s">
        <v>5051</v>
      </c>
      <c r="D2474" t="s">
        <v>79</v>
      </c>
      <c r="E2474" s="2" t="str">
        <f>HYPERLINK("capsilon://?command=openfolder&amp;siteaddress=FAM.docvelocity-na8.net&amp;folderid=FX52926729-CC29-6B9F-8332-087083168CFC","FX220313004")</f>
        <v>FX220313004</v>
      </c>
      <c r="F2474" t="s">
        <v>80</v>
      </c>
      <c r="G2474" t="s">
        <v>80</v>
      </c>
      <c r="H2474" t="s">
        <v>81</v>
      </c>
      <c r="I2474" t="s">
        <v>5243</v>
      </c>
      <c r="J2474">
        <v>28</v>
      </c>
      <c r="K2474" t="s">
        <v>83</v>
      </c>
      <c r="L2474" t="s">
        <v>84</v>
      </c>
      <c r="M2474" t="s">
        <v>85</v>
      </c>
      <c r="N2474">
        <v>2</v>
      </c>
      <c r="O2474" s="1">
        <v>44650.553032407406</v>
      </c>
      <c r="P2474" s="1">
        <v>44650.607083333336</v>
      </c>
      <c r="Q2474">
        <v>4325</v>
      </c>
      <c r="R2474">
        <v>345</v>
      </c>
      <c r="S2474" t="b">
        <v>0</v>
      </c>
      <c r="T2474" t="s">
        <v>86</v>
      </c>
      <c r="U2474" t="b">
        <v>0</v>
      </c>
      <c r="V2474" t="s">
        <v>2108</v>
      </c>
      <c r="W2474" s="1">
        <v>44650.556145833332</v>
      </c>
      <c r="X2474">
        <v>264</v>
      </c>
      <c r="Y2474">
        <v>21</v>
      </c>
      <c r="Z2474">
        <v>0</v>
      </c>
      <c r="AA2474">
        <v>21</v>
      </c>
      <c r="AB2474">
        <v>0</v>
      </c>
      <c r="AC2474">
        <v>0</v>
      </c>
      <c r="AD2474">
        <v>7</v>
      </c>
      <c r="AE2474">
        <v>0</v>
      </c>
      <c r="AF2474">
        <v>0</v>
      </c>
      <c r="AG2474">
        <v>0</v>
      </c>
      <c r="AH2474" t="s">
        <v>122</v>
      </c>
      <c r="AI2474" s="1">
        <v>44650.607083333336</v>
      </c>
      <c r="AJ2474">
        <v>70</v>
      </c>
      <c r="AK2474">
        <v>0</v>
      </c>
      <c r="AL2474">
        <v>0</v>
      </c>
      <c r="AM2474">
        <v>0</v>
      </c>
      <c r="AN2474">
        <v>0</v>
      </c>
      <c r="AO2474">
        <v>0</v>
      </c>
      <c r="AP2474">
        <v>7</v>
      </c>
      <c r="AQ2474">
        <v>0</v>
      </c>
      <c r="AR2474">
        <v>0</v>
      </c>
      <c r="AS2474">
        <v>0</v>
      </c>
      <c r="AT2474" t="s">
        <v>86</v>
      </c>
      <c r="AU2474" t="s">
        <v>86</v>
      </c>
      <c r="AV2474" t="s">
        <v>86</v>
      </c>
      <c r="AW2474" t="s">
        <v>86</v>
      </c>
      <c r="AX2474" t="s">
        <v>86</v>
      </c>
      <c r="AY2474" t="s">
        <v>86</v>
      </c>
      <c r="AZ2474" t="s">
        <v>86</v>
      </c>
      <c r="BA2474" t="s">
        <v>86</v>
      </c>
      <c r="BB2474" t="s">
        <v>86</v>
      </c>
      <c r="BC2474" t="s">
        <v>86</v>
      </c>
      <c r="BD2474" t="s">
        <v>86</v>
      </c>
      <c r="BE2474" t="s">
        <v>86</v>
      </c>
    </row>
    <row r="2475" spans="1:57" x14ac:dyDescent="0.45">
      <c r="A2475" t="s">
        <v>5244</v>
      </c>
      <c r="B2475" t="s">
        <v>77</v>
      </c>
      <c r="C2475" t="s">
        <v>5192</v>
      </c>
      <c r="D2475" t="s">
        <v>79</v>
      </c>
      <c r="E2475" s="2" t="str">
        <f>HYPERLINK("capsilon://?command=openfolder&amp;siteaddress=FAM.docvelocity-na8.net&amp;folderid=FX7006D430-8084-DDC8-4BDD-6551602F77E9","FX220311748")</f>
        <v>FX220311748</v>
      </c>
      <c r="F2475" t="s">
        <v>80</v>
      </c>
      <c r="G2475" t="s">
        <v>80</v>
      </c>
      <c r="H2475" t="s">
        <v>81</v>
      </c>
      <c r="I2475" t="s">
        <v>5193</v>
      </c>
      <c r="J2475">
        <v>540</v>
      </c>
      <c r="K2475" t="s">
        <v>83</v>
      </c>
      <c r="L2475" t="s">
        <v>84</v>
      </c>
      <c r="M2475" t="s">
        <v>85</v>
      </c>
      <c r="N2475">
        <v>2</v>
      </c>
      <c r="O2475" s="1">
        <v>44650.558055555557</v>
      </c>
      <c r="P2475" s="1">
        <v>44650.621562499997</v>
      </c>
      <c r="Q2475">
        <v>1180</v>
      </c>
      <c r="R2475">
        <v>4307</v>
      </c>
      <c r="S2475" t="b">
        <v>0</v>
      </c>
      <c r="T2475" t="s">
        <v>86</v>
      </c>
      <c r="U2475" t="b">
        <v>1</v>
      </c>
      <c r="V2475" t="s">
        <v>1797</v>
      </c>
      <c r="W2475" s="1">
        <v>44650.581666666665</v>
      </c>
      <c r="X2475">
        <v>2031</v>
      </c>
      <c r="Y2475">
        <v>421</v>
      </c>
      <c r="Z2475">
        <v>0</v>
      </c>
      <c r="AA2475">
        <v>421</v>
      </c>
      <c r="AB2475">
        <v>51</v>
      </c>
      <c r="AC2475">
        <v>48</v>
      </c>
      <c r="AD2475">
        <v>119</v>
      </c>
      <c r="AE2475">
        <v>0</v>
      </c>
      <c r="AF2475">
        <v>0</v>
      </c>
      <c r="AG2475">
        <v>0</v>
      </c>
      <c r="AH2475" t="s">
        <v>91</v>
      </c>
      <c r="AI2475" s="1">
        <v>44650.621562499997</v>
      </c>
      <c r="AJ2475">
        <v>2057</v>
      </c>
      <c r="AK2475">
        <v>0</v>
      </c>
      <c r="AL2475">
        <v>0</v>
      </c>
      <c r="AM2475">
        <v>0</v>
      </c>
      <c r="AN2475">
        <v>51</v>
      </c>
      <c r="AO2475">
        <v>0</v>
      </c>
      <c r="AP2475">
        <v>119</v>
      </c>
      <c r="AQ2475">
        <v>0</v>
      </c>
      <c r="AR2475">
        <v>0</v>
      </c>
      <c r="AS2475">
        <v>0</v>
      </c>
      <c r="AT2475" t="s">
        <v>86</v>
      </c>
      <c r="AU2475" t="s">
        <v>86</v>
      </c>
      <c r="AV2475" t="s">
        <v>86</v>
      </c>
      <c r="AW2475" t="s">
        <v>86</v>
      </c>
      <c r="AX2475" t="s">
        <v>86</v>
      </c>
      <c r="AY2475" t="s">
        <v>86</v>
      </c>
      <c r="AZ2475" t="s">
        <v>86</v>
      </c>
      <c r="BA2475" t="s">
        <v>86</v>
      </c>
      <c r="BB2475" t="s">
        <v>86</v>
      </c>
      <c r="BC2475" t="s">
        <v>86</v>
      </c>
      <c r="BD2475" t="s">
        <v>86</v>
      </c>
      <c r="BE2475" t="s">
        <v>86</v>
      </c>
    </row>
    <row r="2476" spans="1:57" x14ac:dyDescent="0.45">
      <c r="A2476" t="s">
        <v>5245</v>
      </c>
      <c r="B2476" t="s">
        <v>77</v>
      </c>
      <c r="C2476" t="s">
        <v>5246</v>
      </c>
      <c r="D2476" t="s">
        <v>79</v>
      </c>
      <c r="E2476" s="2" t="str">
        <f>HYPERLINK("capsilon://?command=openfolder&amp;siteaddress=FAM.docvelocity-na8.net&amp;folderid=FXDDAADE0E-CE5A-4A80-2C3D-7B52ACF13311","FX220312521")</f>
        <v>FX220312521</v>
      </c>
      <c r="F2476" t="s">
        <v>80</v>
      </c>
      <c r="G2476" t="s">
        <v>80</v>
      </c>
      <c r="H2476" t="s">
        <v>81</v>
      </c>
      <c r="I2476" t="s">
        <v>5247</v>
      </c>
      <c r="J2476">
        <v>0</v>
      </c>
      <c r="K2476" t="s">
        <v>83</v>
      </c>
      <c r="L2476" t="s">
        <v>84</v>
      </c>
      <c r="M2476" t="s">
        <v>85</v>
      </c>
      <c r="N2476">
        <v>2</v>
      </c>
      <c r="O2476" s="1">
        <v>44650.5705787037</v>
      </c>
      <c r="P2476" s="1">
        <v>44650.608587962961</v>
      </c>
      <c r="Q2476">
        <v>2953</v>
      </c>
      <c r="R2476">
        <v>331</v>
      </c>
      <c r="S2476" t="b">
        <v>0</v>
      </c>
      <c r="T2476" t="s">
        <v>86</v>
      </c>
      <c r="U2476" t="b">
        <v>0</v>
      </c>
      <c r="V2476" t="s">
        <v>2108</v>
      </c>
      <c r="W2476" s="1">
        <v>44650.572974537034</v>
      </c>
      <c r="X2476">
        <v>202</v>
      </c>
      <c r="Y2476">
        <v>9</v>
      </c>
      <c r="Z2476">
        <v>0</v>
      </c>
      <c r="AA2476">
        <v>9</v>
      </c>
      <c r="AB2476">
        <v>0</v>
      </c>
      <c r="AC2476">
        <v>3</v>
      </c>
      <c r="AD2476">
        <v>-9</v>
      </c>
      <c r="AE2476">
        <v>0</v>
      </c>
      <c r="AF2476">
        <v>0</v>
      </c>
      <c r="AG2476">
        <v>0</v>
      </c>
      <c r="AH2476" t="s">
        <v>122</v>
      </c>
      <c r="AI2476" s="1">
        <v>44650.608587962961</v>
      </c>
      <c r="AJ2476">
        <v>129</v>
      </c>
      <c r="AK2476">
        <v>2</v>
      </c>
      <c r="AL2476">
        <v>0</v>
      </c>
      <c r="AM2476">
        <v>2</v>
      </c>
      <c r="AN2476">
        <v>0</v>
      </c>
      <c r="AO2476">
        <v>1</v>
      </c>
      <c r="AP2476">
        <v>-11</v>
      </c>
      <c r="AQ2476">
        <v>0</v>
      </c>
      <c r="AR2476">
        <v>0</v>
      </c>
      <c r="AS2476">
        <v>0</v>
      </c>
      <c r="AT2476" t="s">
        <v>86</v>
      </c>
      <c r="AU2476" t="s">
        <v>86</v>
      </c>
      <c r="AV2476" t="s">
        <v>86</v>
      </c>
      <c r="AW2476" t="s">
        <v>86</v>
      </c>
      <c r="AX2476" t="s">
        <v>86</v>
      </c>
      <c r="AY2476" t="s">
        <v>86</v>
      </c>
      <c r="AZ2476" t="s">
        <v>86</v>
      </c>
      <c r="BA2476" t="s">
        <v>86</v>
      </c>
      <c r="BB2476" t="s">
        <v>86</v>
      </c>
      <c r="BC2476" t="s">
        <v>86</v>
      </c>
      <c r="BD2476" t="s">
        <v>86</v>
      </c>
      <c r="BE2476" t="s">
        <v>86</v>
      </c>
    </row>
    <row r="2477" spans="1:57" x14ac:dyDescent="0.45">
      <c r="A2477" t="s">
        <v>5248</v>
      </c>
      <c r="B2477" t="s">
        <v>77</v>
      </c>
      <c r="C2477" t="s">
        <v>4441</v>
      </c>
      <c r="D2477" t="s">
        <v>79</v>
      </c>
      <c r="E2477" s="2" t="str">
        <f>HYPERLINK("capsilon://?command=openfolder&amp;siteaddress=FAM.docvelocity-na8.net&amp;folderid=FXC3343C3E-18C5-F698-2209-CEA8BF2F2F54","FX2203324")</f>
        <v>FX2203324</v>
      </c>
      <c r="F2477" t="s">
        <v>80</v>
      </c>
      <c r="G2477" t="s">
        <v>80</v>
      </c>
      <c r="H2477" t="s">
        <v>81</v>
      </c>
      <c r="I2477" t="s">
        <v>5249</v>
      </c>
      <c r="J2477">
        <v>0</v>
      </c>
      <c r="K2477" t="s">
        <v>83</v>
      </c>
      <c r="L2477" t="s">
        <v>84</v>
      </c>
      <c r="M2477" t="s">
        <v>85</v>
      </c>
      <c r="N2477">
        <v>2</v>
      </c>
      <c r="O2477" s="1">
        <v>44650.570636574077</v>
      </c>
      <c r="P2477" s="1">
        <v>44650.609259259261</v>
      </c>
      <c r="Q2477">
        <v>2884</v>
      </c>
      <c r="R2477">
        <v>453</v>
      </c>
      <c r="S2477" t="b">
        <v>0</v>
      </c>
      <c r="T2477" t="s">
        <v>86</v>
      </c>
      <c r="U2477" t="b">
        <v>0</v>
      </c>
      <c r="V2477" t="s">
        <v>1900</v>
      </c>
      <c r="W2477" s="1">
        <v>44650.575266203705</v>
      </c>
      <c r="X2477">
        <v>396</v>
      </c>
      <c r="Y2477">
        <v>52</v>
      </c>
      <c r="Z2477">
        <v>0</v>
      </c>
      <c r="AA2477">
        <v>52</v>
      </c>
      <c r="AB2477">
        <v>0</v>
      </c>
      <c r="AC2477">
        <v>20</v>
      </c>
      <c r="AD2477">
        <v>-52</v>
      </c>
      <c r="AE2477">
        <v>0</v>
      </c>
      <c r="AF2477">
        <v>0</v>
      </c>
      <c r="AG2477">
        <v>0</v>
      </c>
      <c r="AH2477" t="s">
        <v>122</v>
      </c>
      <c r="AI2477" s="1">
        <v>44650.609259259261</v>
      </c>
      <c r="AJ2477">
        <v>57</v>
      </c>
      <c r="AK2477">
        <v>1</v>
      </c>
      <c r="AL2477">
        <v>0</v>
      </c>
      <c r="AM2477">
        <v>1</v>
      </c>
      <c r="AN2477">
        <v>0</v>
      </c>
      <c r="AO2477">
        <v>0</v>
      </c>
      <c r="AP2477">
        <v>-53</v>
      </c>
      <c r="AQ2477">
        <v>0</v>
      </c>
      <c r="AR2477">
        <v>0</v>
      </c>
      <c r="AS2477">
        <v>0</v>
      </c>
      <c r="AT2477" t="s">
        <v>86</v>
      </c>
      <c r="AU2477" t="s">
        <v>86</v>
      </c>
      <c r="AV2477" t="s">
        <v>86</v>
      </c>
      <c r="AW2477" t="s">
        <v>86</v>
      </c>
      <c r="AX2477" t="s">
        <v>86</v>
      </c>
      <c r="AY2477" t="s">
        <v>86</v>
      </c>
      <c r="AZ2477" t="s">
        <v>86</v>
      </c>
      <c r="BA2477" t="s">
        <v>86</v>
      </c>
      <c r="BB2477" t="s">
        <v>86</v>
      </c>
      <c r="BC2477" t="s">
        <v>86</v>
      </c>
      <c r="BD2477" t="s">
        <v>86</v>
      </c>
      <c r="BE2477" t="s">
        <v>86</v>
      </c>
    </row>
    <row r="2478" spans="1:57" x14ac:dyDescent="0.45">
      <c r="A2478" t="s">
        <v>5250</v>
      </c>
      <c r="B2478" t="s">
        <v>77</v>
      </c>
      <c r="C2478" t="s">
        <v>1183</v>
      </c>
      <c r="D2478" t="s">
        <v>79</v>
      </c>
      <c r="E2478" s="2" t="str">
        <f>HYPERLINK("capsilon://?command=openfolder&amp;siteaddress=FAM.docvelocity-na8.net&amp;folderid=FXAE3F5E47-5C59-F353-BD8B-85EAB67ACF9B","FX22027728")</f>
        <v>FX22027728</v>
      </c>
      <c r="F2478" t="s">
        <v>80</v>
      </c>
      <c r="G2478" t="s">
        <v>80</v>
      </c>
      <c r="H2478" t="s">
        <v>81</v>
      </c>
      <c r="I2478" t="s">
        <v>5251</v>
      </c>
      <c r="J2478">
        <v>0</v>
      </c>
      <c r="K2478" t="s">
        <v>83</v>
      </c>
      <c r="L2478" t="s">
        <v>84</v>
      </c>
      <c r="M2478" t="s">
        <v>85</v>
      </c>
      <c r="N2478">
        <v>2</v>
      </c>
      <c r="O2478" s="1">
        <v>44650.578194444446</v>
      </c>
      <c r="P2478" s="1">
        <v>44650.609513888892</v>
      </c>
      <c r="Q2478">
        <v>2606</v>
      </c>
      <c r="R2478">
        <v>100</v>
      </c>
      <c r="S2478" t="b">
        <v>0</v>
      </c>
      <c r="T2478" t="s">
        <v>86</v>
      </c>
      <c r="U2478" t="b">
        <v>0</v>
      </c>
      <c r="V2478" t="s">
        <v>1900</v>
      </c>
      <c r="W2478" s="1">
        <v>44650.579548611109</v>
      </c>
      <c r="X2478">
        <v>45</v>
      </c>
      <c r="Y2478">
        <v>0</v>
      </c>
      <c r="Z2478">
        <v>0</v>
      </c>
      <c r="AA2478">
        <v>0</v>
      </c>
      <c r="AB2478">
        <v>37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 t="s">
        <v>122</v>
      </c>
      <c r="AI2478" s="1">
        <v>44650.609513888892</v>
      </c>
      <c r="AJ2478">
        <v>22</v>
      </c>
      <c r="AK2478">
        <v>0</v>
      </c>
      <c r="AL2478">
        <v>0</v>
      </c>
      <c r="AM2478">
        <v>0</v>
      </c>
      <c r="AN2478">
        <v>37</v>
      </c>
      <c r="AO2478">
        <v>0</v>
      </c>
      <c r="AP2478">
        <v>0</v>
      </c>
      <c r="AQ2478">
        <v>0</v>
      </c>
      <c r="AR2478">
        <v>0</v>
      </c>
      <c r="AS2478">
        <v>0</v>
      </c>
      <c r="AT2478" t="s">
        <v>86</v>
      </c>
      <c r="AU2478" t="s">
        <v>86</v>
      </c>
      <c r="AV2478" t="s">
        <v>86</v>
      </c>
      <c r="AW2478" t="s">
        <v>86</v>
      </c>
      <c r="AX2478" t="s">
        <v>86</v>
      </c>
      <c r="AY2478" t="s">
        <v>86</v>
      </c>
      <c r="AZ2478" t="s">
        <v>86</v>
      </c>
      <c r="BA2478" t="s">
        <v>86</v>
      </c>
      <c r="BB2478" t="s">
        <v>86</v>
      </c>
      <c r="BC2478" t="s">
        <v>86</v>
      </c>
      <c r="BD2478" t="s">
        <v>86</v>
      </c>
      <c r="BE2478" t="s">
        <v>86</v>
      </c>
    </row>
    <row r="2479" spans="1:57" x14ac:dyDescent="0.45">
      <c r="A2479" t="s">
        <v>5252</v>
      </c>
      <c r="B2479" t="s">
        <v>77</v>
      </c>
      <c r="C2479" t="s">
        <v>5253</v>
      </c>
      <c r="D2479" t="s">
        <v>79</v>
      </c>
      <c r="E2479" s="2" t="str">
        <f>HYPERLINK("capsilon://?command=openfolder&amp;siteaddress=FAM.docvelocity-na8.net&amp;folderid=FXB1647422-6B88-E7D1-5F05-FBCDA3D3CE05","FX220312464")</f>
        <v>FX220312464</v>
      </c>
      <c r="F2479" t="s">
        <v>80</v>
      </c>
      <c r="G2479" t="s">
        <v>80</v>
      </c>
      <c r="H2479" t="s">
        <v>81</v>
      </c>
      <c r="I2479" t="s">
        <v>5254</v>
      </c>
      <c r="J2479">
        <v>0</v>
      </c>
      <c r="K2479" t="s">
        <v>83</v>
      </c>
      <c r="L2479" t="s">
        <v>84</v>
      </c>
      <c r="M2479" t="s">
        <v>85</v>
      </c>
      <c r="N2479">
        <v>2</v>
      </c>
      <c r="O2479" s="1">
        <v>44650.589722222219</v>
      </c>
      <c r="P2479" s="1">
        <v>44650.61</v>
      </c>
      <c r="Q2479">
        <v>1556</v>
      </c>
      <c r="R2479">
        <v>196</v>
      </c>
      <c r="S2479" t="b">
        <v>0</v>
      </c>
      <c r="T2479" t="s">
        <v>86</v>
      </c>
      <c r="U2479" t="b">
        <v>0</v>
      </c>
      <c r="V2479" t="s">
        <v>2108</v>
      </c>
      <c r="W2479" s="1">
        <v>44650.591550925928</v>
      </c>
      <c r="X2479">
        <v>155</v>
      </c>
      <c r="Y2479">
        <v>9</v>
      </c>
      <c r="Z2479">
        <v>0</v>
      </c>
      <c r="AA2479">
        <v>9</v>
      </c>
      <c r="AB2479">
        <v>0</v>
      </c>
      <c r="AC2479">
        <v>1</v>
      </c>
      <c r="AD2479">
        <v>-9</v>
      </c>
      <c r="AE2479">
        <v>0</v>
      </c>
      <c r="AF2479">
        <v>0</v>
      </c>
      <c r="AG2479">
        <v>0</v>
      </c>
      <c r="AH2479" t="s">
        <v>122</v>
      </c>
      <c r="AI2479" s="1">
        <v>44650.61</v>
      </c>
      <c r="AJ2479">
        <v>41</v>
      </c>
      <c r="AK2479">
        <v>2</v>
      </c>
      <c r="AL2479">
        <v>0</v>
      </c>
      <c r="AM2479">
        <v>2</v>
      </c>
      <c r="AN2479">
        <v>0</v>
      </c>
      <c r="AO2479">
        <v>1</v>
      </c>
      <c r="AP2479">
        <v>-11</v>
      </c>
      <c r="AQ2479">
        <v>0</v>
      </c>
      <c r="AR2479">
        <v>0</v>
      </c>
      <c r="AS2479">
        <v>0</v>
      </c>
      <c r="AT2479" t="s">
        <v>86</v>
      </c>
      <c r="AU2479" t="s">
        <v>86</v>
      </c>
      <c r="AV2479" t="s">
        <v>86</v>
      </c>
      <c r="AW2479" t="s">
        <v>86</v>
      </c>
      <c r="AX2479" t="s">
        <v>86</v>
      </c>
      <c r="AY2479" t="s">
        <v>86</v>
      </c>
      <c r="AZ2479" t="s">
        <v>86</v>
      </c>
      <c r="BA2479" t="s">
        <v>86</v>
      </c>
      <c r="BB2479" t="s">
        <v>86</v>
      </c>
      <c r="BC2479" t="s">
        <v>86</v>
      </c>
      <c r="BD2479" t="s">
        <v>86</v>
      </c>
      <c r="BE2479" t="s">
        <v>86</v>
      </c>
    </row>
    <row r="2480" spans="1:57" x14ac:dyDescent="0.45">
      <c r="A2480" t="s">
        <v>5255</v>
      </c>
      <c r="B2480" t="s">
        <v>77</v>
      </c>
      <c r="C2480" t="s">
        <v>5256</v>
      </c>
      <c r="D2480" t="s">
        <v>79</v>
      </c>
      <c r="E2480" s="2" t="str">
        <f>HYPERLINK("capsilon://?command=openfolder&amp;siteaddress=FAM.docvelocity-na8.net&amp;folderid=FXA2B2DFA2-0616-A5B2-7172-BA1746FE7F29","FX220313030")</f>
        <v>FX220313030</v>
      </c>
      <c r="F2480" t="s">
        <v>80</v>
      </c>
      <c r="G2480" t="s">
        <v>80</v>
      </c>
      <c r="H2480" t="s">
        <v>81</v>
      </c>
      <c r="I2480" t="s">
        <v>5257</v>
      </c>
      <c r="J2480">
        <v>234</v>
      </c>
      <c r="K2480" t="s">
        <v>83</v>
      </c>
      <c r="L2480" t="s">
        <v>84</v>
      </c>
      <c r="M2480" t="s">
        <v>85</v>
      </c>
      <c r="N2480">
        <v>1</v>
      </c>
      <c r="O2480" s="1">
        <v>44650.595416666663</v>
      </c>
      <c r="P2480" s="1">
        <v>44650.651388888888</v>
      </c>
      <c r="Q2480">
        <v>4186</v>
      </c>
      <c r="R2480">
        <v>650</v>
      </c>
      <c r="S2480" t="b">
        <v>0</v>
      </c>
      <c r="T2480" t="s">
        <v>86</v>
      </c>
      <c r="U2480" t="b">
        <v>0</v>
      </c>
      <c r="V2480" t="s">
        <v>815</v>
      </c>
      <c r="W2480" s="1">
        <v>44650.651388888888</v>
      </c>
      <c r="X2480">
        <v>235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234</v>
      </c>
      <c r="AE2480">
        <v>0</v>
      </c>
      <c r="AF2480">
        <v>0</v>
      </c>
      <c r="AG2480">
        <v>4</v>
      </c>
      <c r="AH2480" t="s">
        <v>86</v>
      </c>
      <c r="AI2480" t="s">
        <v>86</v>
      </c>
      <c r="AJ2480" t="s">
        <v>86</v>
      </c>
      <c r="AK2480" t="s">
        <v>86</v>
      </c>
      <c r="AL2480" t="s">
        <v>86</v>
      </c>
      <c r="AM2480" t="s">
        <v>86</v>
      </c>
      <c r="AN2480" t="s">
        <v>86</v>
      </c>
      <c r="AO2480" t="s">
        <v>86</v>
      </c>
      <c r="AP2480" t="s">
        <v>86</v>
      </c>
      <c r="AQ2480" t="s">
        <v>86</v>
      </c>
      <c r="AR2480" t="s">
        <v>86</v>
      </c>
      <c r="AS2480" t="s">
        <v>86</v>
      </c>
      <c r="AT2480" t="s">
        <v>86</v>
      </c>
      <c r="AU2480" t="s">
        <v>86</v>
      </c>
      <c r="AV2480" t="s">
        <v>86</v>
      </c>
      <c r="AW2480" t="s">
        <v>86</v>
      </c>
      <c r="AX2480" t="s">
        <v>86</v>
      </c>
      <c r="AY2480" t="s">
        <v>86</v>
      </c>
      <c r="AZ2480" t="s">
        <v>86</v>
      </c>
      <c r="BA2480" t="s">
        <v>86</v>
      </c>
      <c r="BB2480" t="s">
        <v>86</v>
      </c>
      <c r="BC2480" t="s">
        <v>86</v>
      </c>
      <c r="BD2480" t="s">
        <v>86</v>
      </c>
      <c r="BE2480" t="s">
        <v>86</v>
      </c>
    </row>
    <row r="2481" spans="1:57" x14ac:dyDescent="0.45">
      <c r="A2481" t="s">
        <v>5258</v>
      </c>
      <c r="B2481" t="s">
        <v>77</v>
      </c>
      <c r="C2481" t="s">
        <v>5259</v>
      </c>
      <c r="D2481" t="s">
        <v>79</v>
      </c>
      <c r="E2481" s="2" t="str">
        <f>HYPERLINK("capsilon://?command=openfolder&amp;siteaddress=FAM.docvelocity-na8.net&amp;folderid=FX1EA92523-348B-19E4-2885-D81E9B723550","FX220311147")</f>
        <v>FX220311147</v>
      </c>
      <c r="F2481" t="s">
        <v>80</v>
      </c>
      <c r="G2481" t="s">
        <v>80</v>
      </c>
      <c r="H2481" t="s">
        <v>81</v>
      </c>
      <c r="I2481" t="s">
        <v>5260</v>
      </c>
      <c r="J2481">
        <v>104</v>
      </c>
      <c r="K2481" t="s">
        <v>83</v>
      </c>
      <c r="L2481" t="s">
        <v>84</v>
      </c>
      <c r="M2481" t="s">
        <v>85</v>
      </c>
      <c r="N2481">
        <v>1</v>
      </c>
      <c r="O2481" s="1">
        <v>44650.597916666666</v>
      </c>
      <c r="P2481" s="1">
        <v>44650.652511574073</v>
      </c>
      <c r="Q2481">
        <v>4494</v>
      </c>
      <c r="R2481">
        <v>223</v>
      </c>
      <c r="S2481" t="b">
        <v>0</v>
      </c>
      <c r="T2481" t="s">
        <v>86</v>
      </c>
      <c r="U2481" t="b">
        <v>0</v>
      </c>
      <c r="V2481" t="s">
        <v>815</v>
      </c>
      <c r="W2481" s="1">
        <v>44650.652511574073</v>
      </c>
      <c r="X2481">
        <v>96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104</v>
      </c>
      <c r="AE2481">
        <v>92</v>
      </c>
      <c r="AF2481">
        <v>0</v>
      </c>
      <c r="AG2481">
        <v>4</v>
      </c>
      <c r="AH2481" t="s">
        <v>86</v>
      </c>
      <c r="AI2481" t="s">
        <v>86</v>
      </c>
      <c r="AJ2481" t="s">
        <v>86</v>
      </c>
      <c r="AK2481" t="s">
        <v>86</v>
      </c>
      <c r="AL2481" t="s">
        <v>86</v>
      </c>
      <c r="AM2481" t="s">
        <v>86</v>
      </c>
      <c r="AN2481" t="s">
        <v>86</v>
      </c>
      <c r="AO2481" t="s">
        <v>86</v>
      </c>
      <c r="AP2481" t="s">
        <v>86</v>
      </c>
      <c r="AQ2481" t="s">
        <v>86</v>
      </c>
      <c r="AR2481" t="s">
        <v>86</v>
      </c>
      <c r="AS2481" t="s">
        <v>86</v>
      </c>
      <c r="AT2481" t="s">
        <v>86</v>
      </c>
      <c r="AU2481" t="s">
        <v>86</v>
      </c>
      <c r="AV2481" t="s">
        <v>86</v>
      </c>
      <c r="AW2481" t="s">
        <v>86</v>
      </c>
      <c r="AX2481" t="s">
        <v>86</v>
      </c>
      <c r="AY2481" t="s">
        <v>86</v>
      </c>
      <c r="AZ2481" t="s">
        <v>86</v>
      </c>
      <c r="BA2481" t="s">
        <v>86</v>
      </c>
      <c r="BB2481" t="s">
        <v>86</v>
      </c>
      <c r="BC2481" t="s">
        <v>86</v>
      </c>
      <c r="BD2481" t="s">
        <v>86</v>
      </c>
      <c r="BE2481" t="s">
        <v>86</v>
      </c>
    </row>
    <row r="2482" spans="1:57" x14ac:dyDescent="0.45">
      <c r="A2482" t="s">
        <v>5261</v>
      </c>
      <c r="B2482" t="s">
        <v>77</v>
      </c>
      <c r="C2482" t="s">
        <v>5262</v>
      </c>
      <c r="D2482" t="s">
        <v>79</v>
      </c>
      <c r="E2482" s="2" t="str">
        <f>HYPERLINK("capsilon://?command=openfolder&amp;siteaddress=FAM.docvelocity-na8.net&amp;folderid=FXDB828299-3A32-50AA-F3B2-947026409264","FX220313091")</f>
        <v>FX220313091</v>
      </c>
      <c r="F2482" t="s">
        <v>80</v>
      </c>
      <c r="G2482" t="s">
        <v>80</v>
      </c>
      <c r="H2482" t="s">
        <v>81</v>
      </c>
      <c r="I2482" t="s">
        <v>5263</v>
      </c>
      <c r="J2482">
        <v>440</v>
      </c>
      <c r="K2482" t="s">
        <v>83</v>
      </c>
      <c r="L2482" t="s">
        <v>84</v>
      </c>
      <c r="M2482" t="s">
        <v>85</v>
      </c>
      <c r="N2482">
        <v>1</v>
      </c>
      <c r="O2482" s="1">
        <v>44650.602986111109</v>
      </c>
      <c r="P2482" s="1">
        <v>44650.657025462962</v>
      </c>
      <c r="Q2482">
        <v>4157</v>
      </c>
      <c r="R2482">
        <v>512</v>
      </c>
      <c r="S2482" t="b">
        <v>0</v>
      </c>
      <c r="T2482" t="s">
        <v>86</v>
      </c>
      <c r="U2482" t="b">
        <v>0</v>
      </c>
      <c r="V2482" t="s">
        <v>815</v>
      </c>
      <c r="W2482" s="1">
        <v>44650.657025462962</v>
      </c>
      <c r="X2482">
        <v>389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440</v>
      </c>
      <c r="AE2482">
        <v>415</v>
      </c>
      <c r="AF2482">
        <v>0</v>
      </c>
      <c r="AG2482">
        <v>11</v>
      </c>
      <c r="AH2482" t="s">
        <v>86</v>
      </c>
      <c r="AI2482" t="s">
        <v>86</v>
      </c>
      <c r="AJ2482" t="s">
        <v>86</v>
      </c>
      <c r="AK2482" t="s">
        <v>86</v>
      </c>
      <c r="AL2482" t="s">
        <v>86</v>
      </c>
      <c r="AM2482" t="s">
        <v>86</v>
      </c>
      <c r="AN2482" t="s">
        <v>86</v>
      </c>
      <c r="AO2482" t="s">
        <v>86</v>
      </c>
      <c r="AP2482" t="s">
        <v>86</v>
      </c>
      <c r="AQ2482" t="s">
        <v>86</v>
      </c>
      <c r="AR2482" t="s">
        <v>86</v>
      </c>
      <c r="AS2482" t="s">
        <v>86</v>
      </c>
      <c r="AT2482" t="s">
        <v>86</v>
      </c>
      <c r="AU2482" t="s">
        <v>86</v>
      </c>
      <c r="AV2482" t="s">
        <v>86</v>
      </c>
      <c r="AW2482" t="s">
        <v>86</v>
      </c>
      <c r="AX2482" t="s">
        <v>86</v>
      </c>
      <c r="AY2482" t="s">
        <v>86</v>
      </c>
      <c r="AZ2482" t="s">
        <v>86</v>
      </c>
      <c r="BA2482" t="s">
        <v>86</v>
      </c>
      <c r="BB2482" t="s">
        <v>86</v>
      </c>
      <c r="BC2482" t="s">
        <v>86</v>
      </c>
      <c r="BD2482" t="s">
        <v>86</v>
      </c>
      <c r="BE2482" t="s">
        <v>86</v>
      </c>
    </row>
    <row r="2483" spans="1:57" x14ac:dyDescent="0.45">
      <c r="A2483" t="s">
        <v>5264</v>
      </c>
      <c r="B2483" t="s">
        <v>77</v>
      </c>
      <c r="C2483" t="s">
        <v>5189</v>
      </c>
      <c r="D2483" t="s">
        <v>79</v>
      </c>
      <c r="E2483" s="2" t="str">
        <f>HYPERLINK("capsilon://?command=openfolder&amp;siteaddress=FAM.docvelocity-na8.net&amp;folderid=FX10F2F86A-2731-1F19-552A-16D63055982C","FX220312937")</f>
        <v>FX220312937</v>
      </c>
      <c r="F2483" t="s">
        <v>80</v>
      </c>
      <c r="G2483" t="s">
        <v>80</v>
      </c>
      <c r="H2483" t="s">
        <v>81</v>
      </c>
      <c r="I2483" t="s">
        <v>5201</v>
      </c>
      <c r="J2483">
        <v>811</v>
      </c>
      <c r="K2483" t="s">
        <v>83</v>
      </c>
      <c r="L2483" t="s">
        <v>84</v>
      </c>
      <c r="M2483" t="s">
        <v>85</v>
      </c>
      <c r="N2483">
        <v>2</v>
      </c>
      <c r="O2483" s="1">
        <v>44650.619745370372</v>
      </c>
      <c r="P2483" s="1">
        <v>44650.735694444447</v>
      </c>
      <c r="Q2483">
        <v>5146</v>
      </c>
      <c r="R2483">
        <v>4872</v>
      </c>
      <c r="S2483" t="b">
        <v>0</v>
      </c>
      <c r="T2483" t="s">
        <v>86</v>
      </c>
      <c r="U2483" t="b">
        <v>1</v>
      </c>
      <c r="V2483" t="s">
        <v>2921</v>
      </c>
      <c r="W2483" s="1">
        <v>44650.64738425926</v>
      </c>
      <c r="X2483">
        <v>2060</v>
      </c>
      <c r="Y2483">
        <v>499</v>
      </c>
      <c r="Z2483">
        <v>0</v>
      </c>
      <c r="AA2483">
        <v>499</v>
      </c>
      <c r="AB2483">
        <v>360</v>
      </c>
      <c r="AC2483">
        <v>90</v>
      </c>
      <c r="AD2483">
        <v>312</v>
      </c>
      <c r="AE2483">
        <v>0</v>
      </c>
      <c r="AF2483">
        <v>0</v>
      </c>
      <c r="AG2483">
        <v>0</v>
      </c>
      <c r="AH2483" t="s">
        <v>207</v>
      </c>
      <c r="AI2483" s="1">
        <v>44650.735694444447</v>
      </c>
      <c r="AJ2483">
        <v>2524</v>
      </c>
      <c r="AK2483">
        <v>19</v>
      </c>
      <c r="AL2483">
        <v>0</v>
      </c>
      <c r="AM2483">
        <v>19</v>
      </c>
      <c r="AN2483">
        <v>360</v>
      </c>
      <c r="AO2483">
        <v>18</v>
      </c>
      <c r="AP2483">
        <v>293</v>
      </c>
      <c r="AQ2483">
        <v>0</v>
      </c>
      <c r="AR2483">
        <v>0</v>
      </c>
      <c r="AS2483">
        <v>0</v>
      </c>
      <c r="AT2483" t="s">
        <v>86</v>
      </c>
      <c r="AU2483" t="s">
        <v>86</v>
      </c>
      <c r="AV2483" t="s">
        <v>86</v>
      </c>
      <c r="AW2483" t="s">
        <v>86</v>
      </c>
      <c r="AX2483" t="s">
        <v>86</v>
      </c>
      <c r="AY2483" t="s">
        <v>86</v>
      </c>
      <c r="AZ2483" t="s">
        <v>86</v>
      </c>
      <c r="BA2483" t="s">
        <v>86</v>
      </c>
      <c r="BB2483" t="s">
        <v>86</v>
      </c>
      <c r="BC2483" t="s">
        <v>86</v>
      </c>
      <c r="BD2483" t="s">
        <v>86</v>
      </c>
      <c r="BE2483" t="s">
        <v>86</v>
      </c>
    </row>
    <row r="2484" spans="1:57" x14ac:dyDescent="0.45">
      <c r="A2484" t="s">
        <v>5265</v>
      </c>
      <c r="B2484" t="s">
        <v>77</v>
      </c>
      <c r="C2484" t="s">
        <v>5225</v>
      </c>
      <c r="D2484" t="s">
        <v>79</v>
      </c>
      <c r="E2484" s="2" t="str">
        <f>HYPERLINK("capsilon://?command=openfolder&amp;siteaddress=FAM.docvelocity-na8.net&amp;folderid=FXF305F068-83C3-7F67-0D17-571C22F0E49E","FX220312926")</f>
        <v>FX220312926</v>
      </c>
      <c r="F2484" t="s">
        <v>80</v>
      </c>
      <c r="G2484" t="s">
        <v>80</v>
      </c>
      <c r="H2484" t="s">
        <v>81</v>
      </c>
      <c r="I2484" t="s">
        <v>5226</v>
      </c>
      <c r="J2484">
        <v>344</v>
      </c>
      <c r="K2484" t="s">
        <v>83</v>
      </c>
      <c r="L2484" t="s">
        <v>84</v>
      </c>
      <c r="M2484" t="s">
        <v>85</v>
      </c>
      <c r="N2484">
        <v>2</v>
      </c>
      <c r="O2484" s="1">
        <v>44650.621863425928</v>
      </c>
      <c r="P2484" s="1">
        <v>44650.742511574077</v>
      </c>
      <c r="Q2484">
        <v>6041</v>
      </c>
      <c r="R2484">
        <v>4383</v>
      </c>
      <c r="S2484" t="b">
        <v>0</v>
      </c>
      <c r="T2484" t="s">
        <v>86</v>
      </c>
      <c r="U2484" t="b">
        <v>1</v>
      </c>
      <c r="V2484" t="s">
        <v>1825</v>
      </c>
      <c r="W2484" s="1">
        <v>44650.66128472222</v>
      </c>
      <c r="X2484">
        <v>3402</v>
      </c>
      <c r="Y2484">
        <v>317</v>
      </c>
      <c r="Z2484">
        <v>0</v>
      </c>
      <c r="AA2484">
        <v>317</v>
      </c>
      <c r="AB2484">
        <v>92</v>
      </c>
      <c r="AC2484">
        <v>80</v>
      </c>
      <c r="AD2484">
        <v>27</v>
      </c>
      <c r="AE2484">
        <v>0</v>
      </c>
      <c r="AF2484">
        <v>0</v>
      </c>
      <c r="AG2484">
        <v>0</v>
      </c>
      <c r="AH2484" t="s">
        <v>106</v>
      </c>
      <c r="AI2484" s="1">
        <v>44650.742511574077</v>
      </c>
      <c r="AJ2484">
        <v>972</v>
      </c>
      <c r="AK2484">
        <v>3</v>
      </c>
      <c r="AL2484">
        <v>0</v>
      </c>
      <c r="AM2484">
        <v>3</v>
      </c>
      <c r="AN2484">
        <v>92</v>
      </c>
      <c r="AO2484">
        <v>3</v>
      </c>
      <c r="AP2484">
        <v>24</v>
      </c>
      <c r="AQ2484">
        <v>0</v>
      </c>
      <c r="AR2484">
        <v>0</v>
      </c>
      <c r="AS2484">
        <v>0</v>
      </c>
      <c r="AT2484" t="s">
        <v>86</v>
      </c>
      <c r="AU2484" t="s">
        <v>86</v>
      </c>
      <c r="AV2484" t="s">
        <v>86</v>
      </c>
      <c r="AW2484" t="s">
        <v>86</v>
      </c>
      <c r="AX2484" t="s">
        <v>86</v>
      </c>
      <c r="AY2484" t="s">
        <v>86</v>
      </c>
      <c r="AZ2484" t="s">
        <v>86</v>
      </c>
      <c r="BA2484" t="s">
        <v>86</v>
      </c>
      <c r="BB2484" t="s">
        <v>86</v>
      </c>
      <c r="BC2484" t="s">
        <v>86</v>
      </c>
      <c r="BD2484" t="s">
        <v>86</v>
      </c>
      <c r="BE2484" t="s">
        <v>86</v>
      </c>
    </row>
    <row r="2485" spans="1:57" x14ac:dyDescent="0.45">
      <c r="A2485" t="s">
        <v>5266</v>
      </c>
      <c r="B2485" t="s">
        <v>77</v>
      </c>
      <c r="C2485" t="s">
        <v>5235</v>
      </c>
      <c r="D2485" t="s">
        <v>79</v>
      </c>
      <c r="E2485" s="2" t="str">
        <f>HYPERLINK("capsilon://?command=openfolder&amp;siteaddress=FAM.docvelocity-na8.net&amp;folderid=FX4CC25544-7E3E-343F-3A48-AB110815D3A0","FX22039863")</f>
        <v>FX22039863</v>
      </c>
      <c r="F2485" t="s">
        <v>80</v>
      </c>
      <c r="G2485" t="s">
        <v>80</v>
      </c>
      <c r="H2485" t="s">
        <v>81</v>
      </c>
      <c r="I2485" t="s">
        <v>5236</v>
      </c>
      <c r="J2485">
        <v>142</v>
      </c>
      <c r="K2485" t="s">
        <v>83</v>
      </c>
      <c r="L2485" t="s">
        <v>84</v>
      </c>
      <c r="M2485" t="s">
        <v>85</v>
      </c>
      <c r="N2485">
        <v>2</v>
      </c>
      <c r="O2485" s="1">
        <v>44650.628229166665</v>
      </c>
      <c r="P2485" s="1">
        <v>44650.750497685185</v>
      </c>
      <c r="Q2485">
        <v>9234</v>
      </c>
      <c r="R2485">
        <v>1330</v>
      </c>
      <c r="S2485" t="b">
        <v>0</v>
      </c>
      <c r="T2485" t="s">
        <v>86</v>
      </c>
      <c r="U2485" t="b">
        <v>1</v>
      </c>
      <c r="V2485" t="s">
        <v>2108</v>
      </c>
      <c r="W2485" s="1">
        <v>44650.636631944442</v>
      </c>
      <c r="X2485">
        <v>722</v>
      </c>
      <c r="Y2485">
        <v>118</v>
      </c>
      <c r="Z2485">
        <v>0</v>
      </c>
      <c r="AA2485">
        <v>118</v>
      </c>
      <c r="AB2485">
        <v>0</v>
      </c>
      <c r="AC2485">
        <v>5</v>
      </c>
      <c r="AD2485">
        <v>24</v>
      </c>
      <c r="AE2485">
        <v>0</v>
      </c>
      <c r="AF2485">
        <v>0</v>
      </c>
      <c r="AG2485">
        <v>0</v>
      </c>
      <c r="AH2485" t="s">
        <v>106</v>
      </c>
      <c r="AI2485" s="1">
        <v>44650.750497685185</v>
      </c>
      <c r="AJ2485">
        <v>539</v>
      </c>
      <c r="AK2485">
        <v>2</v>
      </c>
      <c r="AL2485">
        <v>0</v>
      </c>
      <c r="AM2485">
        <v>2</v>
      </c>
      <c r="AN2485">
        <v>0</v>
      </c>
      <c r="AO2485">
        <v>2</v>
      </c>
      <c r="AP2485">
        <v>22</v>
      </c>
      <c r="AQ2485">
        <v>0</v>
      </c>
      <c r="AR2485">
        <v>0</v>
      </c>
      <c r="AS2485">
        <v>0</v>
      </c>
      <c r="AT2485" t="s">
        <v>86</v>
      </c>
      <c r="AU2485" t="s">
        <v>86</v>
      </c>
      <c r="AV2485" t="s">
        <v>86</v>
      </c>
      <c r="AW2485" t="s">
        <v>86</v>
      </c>
      <c r="AX2485" t="s">
        <v>86</v>
      </c>
      <c r="AY2485" t="s">
        <v>86</v>
      </c>
      <c r="AZ2485" t="s">
        <v>86</v>
      </c>
      <c r="BA2485" t="s">
        <v>86</v>
      </c>
      <c r="BB2485" t="s">
        <v>86</v>
      </c>
      <c r="BC2485" t="s">
        <v>86</v>
      </c>
      <c r="BD2485" t="s">
        <v>86</v>
      </c>
      <c r="BE2485" t="s">
        <v>86</v>
      </c>
    </row>
    <row r="2486" spans="1:57" x14ac:dyDescent="0.45">
      <c r="A2486" t="s">
        <v>5267</v>
      </c>
      <c r="B2486" t="s">
        <v>77</v>
      </c>
      <c r="C2486" t="s">
        <v>5256</v>
      </c>
      <c r="D2486" t="s">
        <v>79</v>
      </c>
      <c r="E2486" s="2" t="str">
        <f>HYPERLINK("capsilon://?command=openfolder&amp;siteaddress=FAM.docvelocity-na8.net&amp;folderid=FXA2B2DFA2-0616-A5B2-7172-BA1746FE7F29","FX220313030")</f>
        <v>FX220313030</v>
      </c>
      <c r="F2486" t="s">
        <v>80</v>
      </c>
      <c r="G2486" t="s">
        <v>80</v>
      </c>
      <c r="H2486" t="s">
        <v>81</v>
      </c>
      <c r="I2486" t="s">
        <v>5257</v>
      </c>
      <c r="J2486">
        <v>347</v>
      </c>
      <c r="K2486" t="s">
        <v>83</v>
      </c>
      <c r="L2486" t="s">
        <v>84</v>
      </c>
      <c r="M2486" t="s">
        <v>85</v>
      </c>
      <c r="N2486">
        <v>2</v>
      </c>
      <c r="O2486" s="1">
        <v>44650.652106481481</v>
      </c>
      <c r="P2486" s="1">
        <v>44650.761805555558</v>
      </c>
      <c r="Q2486">
        <v>6585</v>
      </c>
      <c r="R2486">
        <v>2893</v>
      </c>
      <c r="S2486" t="b">
        <v>0</v>
      </c>
      <c r="T2486" t="s">
        <v>86</v>
      </c>
      <c r="U2486" t="b">
        <v>1</v>
      </c>
      <c r="V2486" t="s">
        <v>1900</v>
      </c>
      <c r="W2486" s="1">
        <v>44650.671851851854</v>
      </c>
      <c r="X2486">
        <v>1700</v>
      </c>
      <c r="Y2486">
        <v>183</v>
      </c>
      <c r="Z2486">
        <v>0</v>
      </c>
      <c r="AA2486">
        <v>183</v>
      </c>
      <c r="AB2486">
        <v>84</v>
      </c>
      <c r="AC2486">
        <v>71</v>
      </c>
      <c r="AD2486">
        <v>164</v>
      </c>
      <c r="AE2486">
        <v>0</v>
      </c>
      <c r="AF2486">
        <v>0</v>
      </c>
      <c r="AG2486">
        <v>0</v>
      </c>
      <c r="AH2486" t="s">
        <v>91</v>
      </c>
      <c r="AI2486" s="1">
        <v>44650.761805555558</v>
      </c>
      <c r="AJ2486">
        <v>1193</v>
      </c>
      <c r="AK2486">
        <v>2</v>
      </c>
      <c r="AL2486">
        <v>0</v>
      </c>
      <c r="AM2486">
        <v>2</v>
      </c>
      <c r="AN2486">
        <v>84</v>
      </c>
      <c r="AO2486">
        <v>2</v>
      </c>
      <c r="AP2486">
        <v>162</v>
      </c>
      <c r="AQ2486">
        <v>0</v>
      </c>
      <c r="AR2486">
        <v>0</v>
      </c>
      <c r="AS2486">
        <v>0</v>
      </c>
      <c r="AT2486" t="s">
        <v>86</v>
      </c>
      <c r="AU2486" t="s">
        <v>86</v>
      </c>
      <c r="AV2486" t="s">
        <v>86</v>
      </c>
      <c r="AW2486" t="s">
        <v>86</v>
      </c>
      <c r="AX2486" t="s">
        <v>86</v>
      </c>
      <c r="AY2486" t="s">
        <v>86</v>
      </c>
      <c r="AZ2486" t="s">
        <v>86</v>
      </c>
      <c r="BA2486" t="s">
        <v>86</v>
      </c>
      <c r="BB2486" t="s">
        <v>86</v>
      </c>
      <c r="BC2486" t="s">
        <v>86</v>
      </c>
      <c r="BD2486" t="s">
        <v>86</v>
      </c>
      <c r="BE2486" t="s">
        <v>86</v>
      </c>
    </row>
    <row r="2487" spans="1:57" x14ac:dyDescent="0.45">
      <c r="A2487" t="s">
        <v>5268</v>
      </c>
      <c r="B2487" t="s">
        <v>77</v>
      </c>
      <c r="C2487" t="s">
        <v>5259</v>
      </c>
      <c r="D2487" t="s">
        <v>79</v>
      </c>
      <c r="E2487" s="2" t="str">
        <f>HYPERLINK("capsilon://?command=openfolder&amp;siteaddress=FAM.docvelocity-na8.net&amp;folderid=FX1EA92523-348B-19E4-2885-D81E9B723550","FX220311147")</f>
        <v>FX220311147</v>
      </c>
      <c r="F2487" t="s">
        <v>80</v>
      </c>
      <c r="G2487" t="s">
        <v>80</v>
      </c>
      <c r="H2487" t="s">
        <v>81</v>
      </c>
      <c r="I2487" t="s">
        <v>5260</v>
      </c>
      <c r="J2487">
        <v>156</v>
      </c>
      <c r="K2487" t="s">
        <v>83</v>
      </c>
      <c r="L2487" t="s">
        <v>84</v>
      </c>
      <c r="M2487" t="s">
        <v>85</v>
      </c>
      <c r="N2487">
        <v>2</v>
      </c>
      <c r="O2487" s="1">
        <v>44650.653287037036</v>
      </c>
      <c r="P2487" s="1">
        <v>44650.749942129631</v>
      </c>
      <c r="Q2487">
        <v>7474</v>
      </c>
      <c r="R2487">
        <v>877</v>
      </c>
      <c r="S2487" t="b">
        <v>0</v>
      </c>
      <c r="T2487" t="s">
        <v>86</v>
      </c>
      <c r="U2487" t="b">
        <v>1</v>
      </c>
      <c r="V2487" t="s">
        <v>2108</v>
      </c>
      <c r="W2487" s="1">
        <v>44650.661956018521</v>
      </c>
      <c r="X2487">
        <v>717</v>
      </c>
      <c r="Y2487">
        <v>132</v>
      </c>
      <c r="Z2487">
        <v>0</v>
      </c>
      <c r="AA2487">
        <v>132</v>
      </c>
      <c r="AB2487">
        <v>0</v>
      </c>
      <c r="AC2487">
        <v>5</v>
      </c>
      <c r="AD2487">
        <v>24</v>
      </c>
      <c r="AE2487">
        <v>0</v>
      </c>
      <c r="AF2487">
        <v>0</v>
      </c>
      <c r="AG2487">
        <v>0</v>
      </c>
      <c r="AH2487" t="s">
        <v>122</v>
      </c>
      <c r="AI2487" s="1">
        <v>44650.749942129631</v>
      </c>
      <c r="AJ2487">
        <v>160</v>
      </c>
      <c r="AK2487">
        <v>0</v>
      </c>
      <c r="AL2487">
        <v>0</v>
      </c>
      <c r="AM2487">
        <v>0</v>
      </c>
      <c r="AN2487">
        <v>0</v>
      </c>
      <c r="AO2487">
        <v>0</v>
      </c>
      <c r="AP2487">
        <v>24</v>
      </c>
      <c r="AQ2487">
        <v>0</v>
      </c>
      <c r="AR2487">
        <v>0</v>
      </c>
      <c r="AS2487">
        <v>0</v>
      </c>
      <c r="AT2487" t="s">
        <v>86</v>
      </c>
      <c r="AU2487" t="s">
        <v>86</v>
      </c>
      <c r="AV2487" t="s">
        <v>86</v>
      </c>
      <c r="AW2487" t="s">
        <v>86</v>
      </c>
      <c r="AX2487" t="s">
        <v>86</v>
      </c>
      <c r="AY2487" t="s">
        <v>86</v>
      </c>
      <c r="AZ2487" t="s">
        <v>86</v>
      </c>
      <c r="BA2487" t="s">
        <v>86</v>
      </c>
      <c r="BB2487" t="s">
        <v>86</v>
      </c>
      <c r="BC2487" t="s">
        <v>86</v>
      </c>
      <c r="BD2487" t="s">
        <v>86</v>
      </c>
      <c r="BE2487" t="s">
        <v>86</v>
      </c>
    </row>
    <row r="2488" spans="1:57" x14ac:dyDescent="0.45">
      <c r="A2488" t="s">
        <v>5269</v>
      </c>
      <c r="B2488" t="s">
        <v>77</v>
      </c>
      <c r="C2488" t="s">
        <v>5262</v>
      </c>
      <c r="D2488" t="s">
        <v>79</v>
      </c>
      <c r="E2488" s="2" t="str">
        <f>HYPERLINK("capsilon://?command=openfolder&amp;siteaddress=FAM.docvelocity-na8.net&amp;folderid=FXDB828299-3A32-50AA-F3B2-947026409264","FX220313091")</f>
        <v>FX220313091</v>
      </c>
      <c r="F2488" t="s">
        <v>80</v>
      </c>
      <c r="G2488" t="s">
        <v>80</v>
      </c>
      <c r="H2488" t="s">
        <v>81</v>
      </c>
      <c r="I2488" t="s">
        <v>5263</v>
      </c>
      <c r="J2488">
        <v>602</v>
      </c>
      <c r="K2488" t="s">
        <v>83</v>
      </c>
      <c r="L2488" t="s">
        <v>84</v>
      </c>
      <c r="M2488" t="s">
        <v>85</v>
      </c>
      <c r="N2488">
        <v>2</v>
      </c>
      <c r="O2488" s="1">
        <v>44650.657893518517</v>
      </c>
      <c r="P2488" s="1">
        <v>44650.890173611115</v>
      </c>
      <c r="Q2488">
        <v>11281</v>
      </c>
      <c r="R2488">
        <v>8788</v>
      </c>
      <c r="S2488" t="b">
        <v>0</v>
      </c>
      <c r="T2488" t="s">
        <v>86</v>
      </c>
      <c r="U2488" t="b">
        <v>1</v>
      </c>
      <c r="V2488" t="s">
        <v>2921</v>
      </c>
      <c r="W2488" s="1">
        <v>44650.712291666663</v>
      </c>
      <c r="X2488">
        <v>2901</v>
      </c>
      <c r="Y2488">
        <v>635</v>
      </c>
      <c r="Z2488">
        <v>0</v>
      </c>
      <c r="AA2488">
        <v>635</v>
      </c>
      <c r="AB2488">
        <v>0</v>
      </c>
      <c r="AC2488">
        <v>257</v>
      </c>
      <c r="AD2488">
        <v>-33</v>
      </c>
      <c r="AE2488">
        <v>0</v>
      </c>
      <c r="AF2488">
        <v>0</v>
      </c>
      <c r="AG2488">
        <v>0</v>
      </c>
      <c r="AH2488" t="s">
        <v>551</v>
      </c>
      <c r="AI2488" s="1">
        <v>44650.890173611115</v>
      </c>
      <c r="AJ2488">
        <v>5271</v>
      </c>
      <c r="AK2488">
        <v>38</v>
      </c>
      <c r="AL2488">
        <v>0</v>
      </c>
      <c r="AM2488">
        <v>38</v>
      </c>
      <c r="AN2488">
        <v>0</v>
      </c>
      <c r="AO2488">
        <v>40</v>
      </c>
      <c r="AP2488">
        <v>-71</v>
      </c>
      <c r="AQ2488">
        <v>0</v>
      </c>
      <c r="AR2488">
        <v>0</v>
      </c>
      <c r="AS2488">
        <v>0</v>
      </c>
      <c r="AT2488" t="s">
        <v>86</v>
      </c>
      <c r="AU2488" t="s">
        <v>86</v>
      </c>
      <c r="AV2488" t="s">
        <v>86</v>
      </c>
      <c r="AW2488" t="s">
        <v>86</v>
      </c>
      <c r="AX2488" t="s">
        <v>86</v>
      </c>
      <c r="AY2488" t="s">
        <v>86</v>
      </c>
      <c r="AZ2488" t="s">
        <v>86</v>
      </c>
      <c r="BA2488" t="s">
        <v>86</v>
      </c>
      <c r="BB2488" t="s">
        <v>86</v>
      </c>
      <c r="BC2488" t="s">
        <v>86</v>
      </c>
      <c r="BD2488" t="s">
        <v>86</v>
      </c>
      <c r="BE2488" t="s">
        <v>86</v>
      </c>
    </row>
    <row r="2489" spans="1:57" x14ac:dyDescent="0.45">
      <c r="A2489" t="s">
        <v>5270</v>
      </c>
      <c r="B2489" t="s">
        <v>77</v>
      </c>
      <c r="C2489" t="s">
        <v>5271</v>
      </c>
      <c r="D2489" t="s">
        <v>79</v>
      </c>
      <c r="E2489" s="2" t="str">
        <f>HYPERLINK("capsilon://?command=openfolder&amp;siteaddress=FAM.docvelocity-na8.net&amp;folderid=FXDED353E1-335E-B01F-F90C-6ADA26E983B3","FX220313167")</f>
        <v>FX220313167</v>
      </c>
      <c r="F2489" t="s">
        <v>80</v>
      </c>
      <c r="G2489" t="s">
        <v>80</v>
      </c>
      <c r="H2489" t="s">
        <v>81</v>
      </c>
      <c r="I2489" t="s">
        <v>5272</v>
      </c>
      <c r="J2489">
        <v>856</v>
      </c>
      <c r="K2489" t="s">
        <v>83</v>
      </c>
      <c r="L2489" t="s">
        <v>84</v>
      </c>
      <c r="M2489" t="s">
        <v>85</v>
      </c>
      <c r="N2489">
        <v>1</v>
      </c>
      <c r="O2489" s="1">
        <v>44650.675219907411</v>
      </c>
      <c r="P2489" s="1">
        <v>44650.741585648146</v>
      </c>
      <c r="Q2489">
        <v>5033</v>
      </c>
      <c r="R2489">
        <v>701</v>
      </c>
      <c r="S2489" t="b">
        <v>0</v>
      </c>
      <c r="T2489" t="s">
        <v>86</v>
      </c>
      <c r="U2489" t="b">
        <v>0</v>
      </c>
      <c r="V2489" t="s">
        <v>815</v>
      </c>
      <c r="W2489" s="1">
        <v>44650.741585648146</v>
      </c>
      <c r="X2489">
        <v>411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856</v>
      </c>
      <c r="AE2489">
        <v>829</v>
      </c>
      <c r="AF2489">
        <v>0</v>
      </c>
      <c r="AG2489">
        <v>26</v>
      </c>
      <c r="AH2489" t="s">
        <v>86</v>
      </c>
      <c r="AI2489" t="s">
        <v>86</v>
      </c>
      <c r="AJ2489" t="s">
        <v>86</v>
      </c>
      <c r="AK2489" t="s">
        <v>86</v>
      </c>
      <c r="AL2489" t="s">
        <v>86</v>
      </c>
      <c r="AM2489" t="s">
        <v>86</v>
      </c>
      <c r="AN2489" t="s">
        <v>86</v>
      </c>
      <c r="AO2489" t="s">
        <v>86</v>
      </c>
      <c r="AP2489" t="s">
        <v>86</v>
      </c>
      <c r="AQ2489" t="s">
        <v>86</v>
      </c>
      <c r="AR2489" t="s">
        <v>86</v>
      </c>
      <c r="AS2489" t="s">
        <v>86</v>
      </c>
      <c r="AT2489" t="s">
        <v>86</v>
      </c>
      <c r="AU2489" t="s">
        <v>86</v>
      </c>
      <c r="AV2489" t="s">
        <v>86</v>
      </c>
      <c r="AW2489" t="s">
        <v>86</v>
      </c>
      <c r="AX2489" t="s">
        <v>86</v>
      </c>
      <c r="AY2489" t="s">
        <v>86</v>
      </c>
      <c r="AZ2489" t="s">
        <v>86</v>
      </c>
      <c r="BA2489" t="s">
        <v>86</v>
      </c>
      <c r="BB2489" t="s">
        <v>86</v>
      </c>
      <c r="BC2489" t="s">
        <v>86</v>
      </c>
      <c r="BD2489" t="s">
        <v>86</v>
      </c>
      <c r="BE2489" t="s">
        <v>86</v>
      </c>
    </row>
    <row r="2490" spans="1:57" x14ac:dyDescent="0.45">
      <c r="A2490" t="s">
        <v>5273</v>
      </c>
      <c r="B2490" t="s">
        <v>77</v>
      </c>
      <c r="C2490" t="s">
        <v>2081</v>
      </c>
      <c r="D2490" t="s">
        <v>79</v>
      </c>
      <c r="E2490" s="2" t="str">
        <f>HYPERLINK("capsilon://?command=openfolder&amp;siteaddress=FAM.docvelocity-na8.net&amp;folderid=FX55488C77-BFE5-F78B-25A4-112CF7197597","FX220210296")</f>
        <v>FX220210296</v>
      </c>
      <c r="F2490" t="s">
        <v>80</v>
      </c>
      <c r="G2490" t="s">
        <v>80</v>
      </c>
      <c r="H2490" t="s">
        <v>81</v>
      </c>
      <c r="I2490" t="s">
        <v>5274</v>
      </c>
      <c r="J2490">
        <v>0</v>
      </c>
      <c r="K2490" t="s">
        <v>83</v>
      </c>
      <c r="L2490" t="s">
        <v>84</v>
      </c>
      <c r="M2490" t="s">
        <v>85</v>
      </c>
      <c r="N2490">
        <v>2</v>
      </c>
      <c r="O2490" s="1">
        <v>44622.907326388886</v>
      </c>
      <c r="P2490" s="1">
        <v>44623.327557870369</v>
      </c>
      <c r="Q2490">
        <v>36112</v>
      </c>
      <c r="R2490">
        <v>196</v>
      </c>
      <c r="S2490" t="b">
        <v>0</v>
      </c>
      <c r="T2490" t="s">
        <v>86</v>
      </c>
      <c r="U2490" t="b">
        <v>0</v>
      </c>
      <c r="V2490" t="s">
        <v>91</v>
      </c>
      <c r="W2490" s="1">
        <v>44623.073472222219</v>
      </c>
      <c r="X2490">
        <v>137</v>
      </c>
      <c r="Y2490">
        <v>9</v>
      </c>
      <c r="Z2490">
        <v>0</v>
      </c>
      <c r="AA2490">
        <v>9</v>
      </c>
      <c r="AB2490">
        <v>0</v>
      </c>
      <c r="AC2490">
        <v>3</v>
      </c>
      <c r="AD2490">
        <v>-9</v>
      </c>
      <c r="AE2490">
        <v>0</v>
      </c>
      <c r="AF2490">
        <v>0</v>
      </c>
      <c r="AG2490">
        <v>0</v>
      </c>
      <c r="AH2490" t="s">
        <v>257</v>
      </c>
      <c r="AI2490" s="1">
        <v>44623.327557870369</v>
      </c>
      <c r="AJ2490">
        <v>59</v>
      </c>
      <c r="AK2490">
        <v>1</v>
      </c>
      <c r="AL2490">
        <v>0</v>
      </c>
      <c r="AM2490">
        <v>1</v>
      </c>
      <c r="AN2490">
        <v>0</v>
      </c>
      <c r="AO2490">
        <v>0</v>
      </c>
      <c r="AP2490">
        <v>-10</v>
      </c>
      <c r="AQ2490">
        <v>0</v>
      </c>
      <c r="AR2490">
        <v>0</v>
      </c>
      <c r="AS2490">
        <v>0</v>
      </c>
      <c r="AT2490" t="s">
        <v>86</v>
      </c>
      <c r="AU2490" t="s">
        <v>86</v>
      </c>
      <c r="AV2490" t="s">
        <v>86</v>
      </c>
      <c r="AW2490" t="s">
        <v>86</v>
      </c>
      <c r="AX2490" t="s">
        <v>86</v>
      </c>
      <c r="AY2490" t="s">
        <v>86</v>
      </c>
      <c r="AZ2490" t="s">
        <v>86</v>
      </c>
      <c r="BA2490" t="s">
        <v>86</v>
      </c>
      <c r="BB2490" t="s">
        <v>86</v>
      </c>
      <c r="BC2490" t="s">
        <v>86</v>
      </c>
      <c r="BD2490" t="s">
        <v>86</v>
      </c>
      <c r="BE2490" t="s">
        <v>86</v>
      </c>
    </row>
    <row r="2491" spans="1:57" x14ac:dyDescent="0.45">
      <c r="A2491" t="s">
        <v>5275</v>
      </c>
      <c r="B2491" t="s">
        <v>77</v>
      </c>
      <c r="C2491" t="s">
        <v>5276</v>
      </c>
      <c r="D2491" t="s">
        <v>79</v>
      </c>
      <c r="E2491" s="2" t="str">
        <f>HYPERLINK("capsilon://?command=openfolder&amp;siteaddress=FAM.docvelocity-na8.net&amp;folderid=FXF110A77E-1AB8-6025-78CB-C8C2A3E0948A","FX22032406")</f>
        <v>FX22032406</v>
      </c>
      <c r="F2491" t="s">
        <v>80</v>
      </c>
      <c r="G2491" t="s">
        <v>80</v>
      </c>
      <c r="H2491" t="s">
        <v>81</v>
      </c>
      <c r="I2491" t="s">
        <v>5277</v>
      </c>
      <c r="J2491">
        <v>556</v>
      </c>
      <c r="K2491" t="s">
        <v>83</v>
      </c>
      <c r="L2491" t="s">
        <v>84</v>
      </c>
      <c r="M2491" t="s">
        <v>85</v>
      </c>
      <c r="N2491">
        <v>1</v>
      </c>
      <c r="O2491" s="1">
        <v>44650.683194444442</v>
      </c>
      <c r="P2491" s="1">
        <v>44650.745763888888</v>
      </c>
      <c r="Q2491">
        <v>4731</v>
      </c>
      <c r="R2491">
        <v>675</v>
      </c>
      <c r="S2491" t="b">
        <v>0</v>
      </c>
      <c r="T2491" t="s">
        <v>86</v>
      </c>
      <c r="U2491" t="b">
        <v>0</v>
      </c>
      <c r="V2491" t="s">
        <v>815</v>
      </c>
      <c r="W2491" s="1">
        <v>44650.745763888888</v>
      </c>
      <c r="X2491">
        <v>360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556</v>
      </c>
      <c r="AE2491">
        <v>532</v>
      </c>
      <c r="AF2491">
        <v>0</v>
      </c>
      <c r="AG2491">
        <v>15</v>
      </c>
      <c r="AH2491" t="s">
        <v>86</v>
      </c>
      <c r="AI2491" t="s">
        <v>86</v>
      </c>
      <c r="AJ2491" t="s">
        <v>86</v>
      </c>
      <c r="AK2491" t="s">
        <v>86</v>
      </c>
      <c r="AL2491" t="s">
        <v>86</v>
      </c>
      <c r="AM2491" t="s">
        <v>86</v>
      </c>
      <c r="AN2491" t="s">
        <v>86</v>
      </c>
      <c r="AO2491" t="s">
        <v>86</v>
      </c>
      <c r="AP2491" t="s">
        <v>86</v>
      </c>
      <c r="AQ2491" t="s">
        <v>86</v>
      </c>
      <c r="AR2491" t="s">
        <v>86</v>
      </c>
      <c r="AS2491" t="s">
        <v>86</v>
      </c>
      <c r="AT2491" t="s">
        <v>86</v>
      </c>
      <c r="AU2491" t="s">
        <v>86</v>
      </c>
      <c r="AV2491" t="s">
        <v>86</v>
      </c>
      <c r="AW2491" t="s">
        <v>86</v>
      </c>
      <c r="AX2491" t="s">
        <v>86</v>
      </c>
      <c r="AY2491" t="s">
        <v>86</v>
      </c>
      <c r="AZ2491" t="s">
        <v>86</v>
      </c>
      <c r="BA2491" t="s">
        <v>86</v>
      </c>
      <c r="BB2491" t="s">
        <v>86</v>
      </c>
      <c r="BC2491" t="s">
        <v>86</v>
      </c>
      <c r="BD2491" t="s">
        <v>86</v>
      </c>
      <c r="BE2491" t="s">
        <v>86</v>
      </c>
    </row>
    <row r="2492" spans="1:57" x14ac:dyDescent="0.45">
      <c r="A2492" t="s">
        <v>5278</v>
      </c>
      <c r="B2492" t="s">
        <v>77</v>
      </c>
      <c r="C2492" t="s">
        <v>5279</v>
      </c>
      <c r="D2492" t="s">
        <v>79</v>
      </c>
      <c r="E2492" s="2" t="str">
        <f>HYPERLINK("capsilon://?command=openfolder&amp;siteaddress=FAM.docvelocity-na8.net&amp;folderid=FXEB22FE0C-7B06-1E12-F6D0-D7796FFB6250","FX220311361")</f>
        <v>FX220311361</v>
      </c>
      <c r="F2492" t="s">
        <v>80</v>
      </c>
      <c r="G2492" t="s">
        <v>80</v>
      </c>
      <c r="H2492" t="s">
        <v>81</v>
      </c>
      <c r="I2492" t="s">
        <v>5280</v>
      </c>
      <c r="J2492">
        <v>234</v>
      </c>
      <c r="K2492" t="s">
        <v>83</v>
      </c>
      <c r="L2492" t="s">
        <v>84</v>
      </c>
      <c r="M2492" t="s">
        <v>85</v>
      </c>
      <c r="N2492">
        <v>1</v>
      </c>
      <c r="O2492" s="1">
        <v>44650.684212962966</v>
      </c>
      <c r="P2492" s="1">
        <v>44650.749178240738</v>
      </c>
      <c r="Q2492">
        <v>5067</v>
      </c>
      <c r="R2492">
        <v>546</v>
      </c>
      <c r="S2492" t="b">
        <v>0</v>
      </c>
      <c r="T2492" t="s">
        <v>86</v>
      </c>
      <c r="U2492" t="b">
        <v>0</v>
      </c>
      <c r="V2492" t="s">
        <v>815</v>
      </c>
      <c r="W2492" s="1">
        <v>44650.749178240738</v>
      </c>
      <c r="X2492">
        <v>294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234</v>
      </c>
      <c r="AE2492">
        <v>210</v>
      </c>
      <c r="AF2492">
        <v>0</v>
      </c>
      <c r="AG2492">
        <v>8</v>
      </c>
      <c r="AH2492" t="s">
        <v>86</v>
      </c>
      <c r="AI2492" t="s">
        <v>86</v>
      </c>
      <c r="AJ2492" t="s">
        <v>86</v>
      </c>
      <c r="AK2492" t="s">
        <v>86</v>
      </c>
      <c r="AL2492" t="s">
        <v>86</v>
      </c>
      <c r="AM2492" t="s">
        <v>86</v>
      </c>
      <c r="AN2492" t="s">
        <v>86</v>
      </c>
      <c r="AO2492" t="s">
        <v>86</v>
      </c>
      <c r="AP2492" t="s">
        <v>86</v>
      </c>
      <c r="AQ2492" t="s">
        <v>86</v>
      </c>
      <c r="AR2492" t="s">
        <v>86</v>
      </c>
      <c r="AS2492" t="s">
        <v>86</v>
      </c>
      <c r="AT2492" t="s">
        <v>86</v>
      </c>
      <c r="AU2492" t="s">
        <v>86</v>
      </c>
      <c r="AV2492" t="s">
        <v>86</v>
      </c>
      <c r="AW2492" t="s">
        <v>86</v>
      </c>
      <c r="AX2492" t="s">
        <v>86</v>
      </c>
      <c r="AY2492" t="s">
        <v>86</v>
      </c>
      <c r="AZ2492" t="s">
        <v>86</v>
      </c>
      <c r="BA2492" t="s">
        <v>86</v>
      </c>
      <c r="BB2492" t="s">
        <v>86</v>
      </c>
      <c r="BC2492" t="s">
        <v>86</v>
      </c>
      <c r="BD2492" t="s">
        <v>86</v>
      </c>
      <c r="BE2492" t="s">
        <v>86</v>
      </c>
    </row>
    <row r="2493" spans="1:57" x14ac:dyDescent="0.45">
      <c r="A2493" t="s">
        <v>5281</v>
      </c>
      <c r="B2493" t="s">
        <v>77</v>
      </c>
      <c r="C2493" t="s">
        <v>3918</v>
      </c>
      <c r="D2493" t="s">
        <v>79</v>
      </c>
      <c r="E2493" s="2" t="str">
        <f>HYPERLINK("capsilon://?command=openfolder&amp;siteaddress=FAM.docvelocity-na8.net&amp;folderid=FX64BEBF8D-CC0C-9790-6E5F-CF60154FC56D","FX220370")</f>
        <v>FX220370</v>
      </c>
      <c r="F2493" t="s">
        <v>80</v>
      </c>
      <c r="G2493" t="s">
        <v>80</v>
      </c>
      <c r="H2493" t="s">
        <v>81</v>
      </c>
      <c r="I2493" t="s">
        <v>5282</v>
      </c>
      <c r="J2493">
        <v>0</v>
      </c>
      <c r="K2493" t="s">
        <v>83</v>
      </c>
      <c r="L2493" t="s">
        <v>84</v>
      </c>
      <c r="M2493" t="s">
        <v>85</v>
      </c>
      <c r="N2493">
        <v>2</v>
      </c>
      <c r="O2493" s="1">
        <v>44622.908993055556</v>
      </c>
      <c r="P2493" s="1">
        <v>44623.328680555554</v>
      </c>
      <c r="Q2493">
        <v>35697</v>
      </c>
      <c r="R2493">
        <v>564</v>
      </c>
      <c r="S2493" t="b">
        <v>0</v>
      </c>
      <c r="T2493" t="s">
        <v>86</v>
      </c>
      <c r="U2493" t="b">
        <v>0</v>
      </c>
      <c r="V2493" t="s">
        <v>91</v>
      </c>
      <c r="W2493" s="1">
        <v>44623.078900462962</v>
      </c>
      <c r="X2493">
        <v>468</v>
      </c>
      <c r="Y2493">
        <v>21</v>
      </c>
      <c r="Z2493">
        <v>0</v>
      </c>
      <c r="AA2493">
        <v>21</v>
      </c>
      <c r="AB2493">
        <v>0</v>
      </c>
      <c r="AC2493">
        <v>7</v>
      </c>
      <c r="AD2493">
        <v>-21</v>
      </c>
      <c r="AE2493">
        <v>0</v>
      </c>
      <c r="AF2493">
        <v>0</v>
      </c>
      <c r="AG2493">
        <v>0</v>
      </c>
      <c r="AH2493" t="s">
        <v>257</v>
      </c>
      <c r="AI2493" s="1">
        <v>44623.328680555554</v>
      </c>
      <c r="AJ2493">
        <v>96</v>
      </c>
      <c r="AK2493">
        <v>1</v>
      </c>
      <c r="AL2493">
        <v>0</v>
      </c>
      <c r="AM2493">
        <v>1</v>
      </c>
      <c r="AN2493">
        <v>0</v>
      </c>
      <c r="AO2493">
        <v>0</v>
      </c>
      <c r="AP2493">
        <v>-22</v>
      </c>
      <c r="AQ2493">
        <v>0</v>
      </c>
      <c r="AR2493">
        <v>0</v>
      </c>
      <c r="AS2493">
        <v>0</v>
      </c>
      <c r="AT2493" t="s">
        <v>86</v>
      </c>
      <c r="AU2493" t="s">
        <v>86</v>
      </c>
      <c r="AV2493" t="s">
        <v>86</v>
      </c>
      <c r="AW2493" t="s">
        <v>86</v>
      </c>
      <c r="AX2493" t="s">
        <v>86</v>
      </c>
      <c r="AY2493" t="s">
        <v>86</v>
      </c>
      <c r="AZ2493" t="s">
        <v>86</v>
      </c>
      <c r="BA2493" t="s">
        <v>86</v>
      </c>
      <c r="BB2493" t="s">
        <v>86</v>
      </c>
      <c r="BC2493" t="s">
        <v>86</v>
      </c>
      <c r="BD2493" t="s">
        <v>86</v>
      </c>
      <c r="BE2493" t="s">
        <v>86</v>
      </c>
    </row>
    <row r="2494" spans="1:57" x14ac:dyDescent="0.45">
      <c r="A2494" t="s">
        <v>5283</v>
      </c>
      <c r="B2494" t="s">
        <v>77</v>
      </c>
      <c r="C2494" t="s">
        <v>3918</v>
      </c>
      <c r="D2494" t="s">
        <v>79</v>
      </c>
      <c r="E2494" s="2" t="str">
        <f>HYPERLINK("capsilon://?command=openfolder&amp;siteaddress=FAM.docvelocity-na8.net&amp;folderid=FX64BEBF8D-CC0C-9790-6E5F-CF60154FC56D","FX220370")</f>
        <v>FX220370</v>
      </c>
      <c r="F2494" t="s">
        <v>80</v>
      </c>
      <c r="G2494" t="s">
        <v>80</v>
      </c>
      <c r="H2494" t="s">
        <v>81</v>
      </c>
      <c r="I2494" t="s">
        <v>5284</v>
      </c>
      <c r="J2494">
        <v>0</v>
      </c>
      <c r="K2494" t="s">
        <v>83</v>
      </c>
      <c r="L2494" t="s">
        <v>84</v>
      </c>
      <c r="M2494" t="s">
        <v>85</v>
      </c>
      <c r="N2494">
        <v>2</v>
      </c>
      <c r="O2494" s="1">
        <v>44622.909178240741</v>
      </c>
      <c r="P2494" s="1">
        <v>44623.330590277779</v>
      </c>
      <c r="Q2494">
        <v>36103</v>
      </c>
      <c r="R2494">
        <v>307</v>
      </c>
      <c r="S2494" t="b">
        <v>0</v>
      </c>
      <c r="T2494" t="s">
        <v>86</v>
      </c>
      <c r="U2494" t="b">
        <v>0</v>
      </c>
      <c r="V2494" t="s">
        <v>214</v>
      </c>
      <c r="W2494" s="1">
        <v>44623.101076388892</v>
      </c>
      <c r="X2494">
        <v>143</v>
      </c>
      <c r="Y2494">
        <v>21</v>
      </c>
      <c r="Z2494">
        <v>0</v>
      </c>
      <c r="AA2494">
        <v>21</v>
      </c>
      <c r="AB2494">
        <v>0</v>
      </c>
      <c r="AC2494">
        <v>1</v>
      </c>
      <c r="AD2494">
        <v>-21</v>
      </c>
      <c r="AE2494">
        <v>0</v>
      </c>
      <c r="AF2494">
        <v>0</v>
      </c>
      <c r="AG2494">
        <v>0</v>
      </c>
      <c r="AH2494" t="s">
        <v>257</v>
      </c>
      <c r="AI2494" s="1">
        <v>44623.330590277779</v>
      </c>
      <c r="AJ2494">
        <v>164</v>
      </c>
      <c r="AK2494">
        <v>1</v>
      </c>
      <c r="AL2494">
        <v>0</v>
      </c>
      <c r="AM2494">
        <v>1</v>
      </c>
      <c r="AN2494">
        <v>0</v>
      </c>
      <c r="AO2494">
        <v>0</v>
      </c>
      <c r="AP2494">
        <v>-22</v>
      </c>
      <c r="AQ2494">
        <v>0</v>
      </c>
      <c r="AR2494">
        <v>0</v>
      </c>
      <c r="AS2494">
        <v>0</v>
      </c>
      <c r="AT2494" t="s">
        <v>86</v>
      </c>
      <c r="AU2494" t="s">
        <v>86</v>
      </c>
      <c r="AV2494" t="s">
        <v>86</v>
      </c>
      <c r="AW2494" t="s">
        <v>86</v>
      </c>
      <c r="AX2494" t="s">
        <v>86</v>
      </c>
      <c r="AY2494" t="s">
        <v>86</v>
      </c>
      <c r="AZ2494" t="s">
        <v>86</v>
      </c>
      <c r="BA2494" t="s">
        <v>86</v>
      </c>
      <c r="BB2494" t="s">
        <v>86</v>
      </c>
      <c r="BC2494" t="s">
        <v>86</v>
      </c>
      <c r="BD2494" t="s">
        <v>86</v>
      </c>
      <c r="BE2494" t="s">
        <v>86</v>
      </c>
    </row>
    <row r="2495" spans="1:57" x14ac:dyDescent="0.45">
      <c r="A2495" t="s">
        <v>5285</v>
      </c>
      <c r="B2495" t="s">
        <v>77</v>
      </c>
      <c r="C2495" t="s">
        <v>4644</v>
      </c>
      <c r="D2495" t="s">
        <v>79</v>
      </c>
      <c r="E2495" s="2" t="str">
        <f>HYPERLINK("capsilon://?command=openfolder&amp;siteaddress=FAM.docvelocity-na8.net&amp;folderid=FX79127FF4-76C9-F478-FBB4-8BCFEB7A9ED9","FX220311582")</f>
        <v>FX220311582</v>
      </c>
      <c r="F2495" t="s">
        <v>80</v>
      </c>
      <c r="G2495" t="s">
        <v>80</v>
      </c>
      <c r="H2495" t="s">
        <v>81</v>
      </c>
      <c r="I2495" t="s">
        <v>5286</v>
      </c>
      <c r="J2495">
        <v>28</v>
      </c>
      <c r="K2495" t="s">
        <v>83</v>
      </c>
      <c r="L2495" t="s">
        <v>84</v>
      </c>
      <c r="M2495" t="s">
        <v>85</v>
      </c>
      <c r="N2495">
        <v>2</v>
      </c>
      <c r="O2495" s="1">
        <v>44650.703194444446</v>
      </c>
      <c r="P2495" s="1">
        <v>44650.935960648145</v>
      </c>
      <c r="Q2495">
        <v>19809</v>
      </c>
      <c r="R2495">
        <v>302</v>
      </c>
      <c r="S2495" t="b">
        <v>0</v>
      </c>
      <c r="T2495" t="s">
        <v>86</v>
      </c>
      <c r="U2495" t="b">
        <v>0</v>
      </c>
      <c r="V2495" t="s">
        <v>1816</v>
      </c>
      <c r="W2495" s="1">
        <v>44650.704965277779</v>
      </c>
      <c r="X2495">
        <v>129</v>
      </c>
      <c r="Y2495">
        <v>21</v>
      </c>
      <c r="Z2495">
        <v>0</v>
      </c>
      <c r="AA2495">
        <v>21</v>
      </c>
      <c r="AB2495">
        <v>0</v>
      </c>
      <c r="AC2495">
        <v>2</v>
      </c>
      <c r="AD2495">
        <v>7</v>
      </c>
      <c r="AE2495">
        <v>0</v>
      </c>
      <c r="AF2495">
        <v>0</v>
      </c>
      <c r="AG2495">
        <v>0</v>
      </c>
      <c r="AH2495" t="s">
        <v>551</v>
      </c>
      <c r="AI2495" s="1">
        <v>44650.935960648145</v>
      </c>
      <c r="AJ2495">
        <v>173</v>
      </c>
      <c r="AK2495">
        <v>1</v>
      </c>
      <c r="AL2495">
        <v>0</v>
      </c>
      <c r="AM2495">
        <v>1</v>
      </c>
      <c r="AN2495">
        <v>0</v>
      </c>
      <c r="AO2495">
        <v>1</v>
      </c>
      <c r="AP2495">
        <v>6</v>
      </c>
      <c r="AQ2495">
        <v>0</v>
      </c>
      <c r="AR2495">
        <v>0</v>
      </c>
      <c r="AS2495">
        <v>0</v>
      </c>
      <c r="AT2495" t="s">
        <v>86</v>
      </c>
      <c r="AU2495" t="s">
        <v>86</v>
      </c>
      <c r="AV2495" t="s">
        <v>86</v>
      </c>
      <c r="AW2495" t="s">
        <v>86</v>
      </c>
      <c r="AX2495" t="s">
        <v>86</v>
      </c>
      <c r="AY2495" t="s">
        <v>86</v>
      </c>
      <c r="AZ2495" t="s">
        <v>86</v>
      </c>
      <c r="BA2495" t="s">
        <v>86</v>
      </c>
      <c r="BB2495" t="s">
        <v>86</v>
      </c>
      <c r="BC2495" t="s">
        <v>86</v>
      </c>
      <c r="BD2495" t="s">
        <v>86</v>
      </c>
      <c r="BE2495" t="s">
        <v>86</v>
      </c>
    </row>
    <row r="2496" spans="1:57" x14ac:dyDescent="0.45">
      <c r="A2496" t="s">
        <v>5287</v>
      </c>
      <c r="B2496" t="s">
        <v>77</v>
      </c>
      <c r="C2496" t="s">
        <v>5112</v>
      </c>
      <c r="D2496" t="s">
        <v>79</v>
      </c>
      <c r="E2496" s="2" t="str">
        <f>HYPERLINK("capsilon://?command=openfolder&amp;siteaddress=FAM.docvelocity-na8.net&amp;folderid=FX1EBA9490-8965-B6AC-9B1B-B8B68748C3D3","FX220311152")</f>
        <v>FX220311152</v>
      </c>
      <c r="F2496" t="s">
        <v>80</v>
      </c>
      <c r="G2496" t="s">
        <v>80</v>
      </c>
      <c r="H2496" t="s">
        <v>81</v>
      </c>
      <c r="I2496" t="s">
        <v>5288</v>
      </c>
      <c r="J2496">
        <v>74</v>
      </c>
      <c r="K2496" t="s">
        <v>83</v>
      </c>
      <c r="L2496" t="s">
        <v>84</v>
      </c>
      <c r="M2496" t="s">
        <v>85</v>
      </c>
      <c r="N2496">
        <v>2</v>
      </c>
      <c r="O2496" s="1">
        <v>44650.703541666669</v>
      </c>
      <c r="P2496" s="1">
        <v>44650.941550925927</v>
      </c>
      <c r="Q2496">
        <v>18477</v>
      </c>
      <c r="R2496">
        <v>2087</v>
      </c>
      <c r="S2496" t="b">
        <v>0</v>
      </c>
      <c r="T2496" t="s">
        <v>86</v>
      </c>
      <c r="U2496" t="b">
        <v>0</v>
      </c>
      <c r="V2496" t="s">
        <v>3652</v>
      </c>
      <c r="W2496" s="1">
        <v>44650.73064814815</v>
      </c>
      <c r="X2496">
        <v>692</v>
      </c>
      <c r="Y2496">
        <v>54</v>
      </c>
      <c r="Z2496">
        <v>0</v>
      </c>
      <c r="AA2496">
        <v>54</v>
      </c>
      <c r="AB2496">
        <v>0</v>
      </c>
      <c r="AC2496">
        <v>8</v>
      </c>
      <c r="AD2496">
        <v>20</v>
      </c>
      <c r="AE2496">
        <v>0</v>
      </c>
      <c r="AF2496">
        <v>0</v>
      </c>
      <c r="AG2496">
        <v>0</v>
      </c>
      <c r="AH2496" t="s">
        <v>551</v>
      </c>
      <c r="AI2496" s="1">
        <v>44650.941550925927</v>
      </c>
      <c r="AJ2496">
        <v>482</v>
      </c>
      <c r="AK2496">
        <v>5</v>
      </c>
      <c r="AL2496">
        <v>0</v>
      </c>
      <c r="AM2496">
        <v>5</v>
      </c>
      <c r="AN2496">
        <v>0</v>
      </c>
      <c r="AO2496">
        <v>5</v>
      </c>
      <c r="AP2496">
        <v>15</v>
      </c>
      <c r="AQ2496">
        <v>0</v>
      </c>
      <c r="AR2496">
        <v>0</v>
      </c>
      <c r="AS2496">
        <v>0</v>
      </c>
      <c r="AT2496" t="s">
        <v>86</v>
      </c>
      <c r="AU2496" t="s">
        <v>86</v>
      </c>
      <c r="AV2496" t="s">
        <v>86</v>
      </c>
      <c r="AW2496" t="s">
        <v>86</v>
      </c>
      <c r="AX2496" t="s">
        <v>86</v>
      </c>
      <c r="AY2496" t="s">
        <v>86</v>
      </c>
      <c r="AZ2496" t="s">
        <v>86</v>
      </c>
      <c r="BA2496" t="s">
        <v>86</v>
      </c>
      <c r="BB2496" t="s">
        <v>86</v>
      </c>
      <c r="BC2496" t="s">
        <v>86</v>
      </c>
      <c r="BD2496" t="s">
        <v>86</v>
      </c>
      <c r="BE2496" t="s">
        <v>86</v>
      </c>
    </row>
    <row r="2497" spans="1:57" x14ac:dyDescent="0.45">
      <c r="A2497" t="s">
        <v>5289</v>
      </c>
      <c r="B2497" t="s">
        <v>77</v>
      </c>
      <c r="C2497" t="s">
        <v>5112</v>
      </c>
      <c r="D2497" t="s">
        <v>79</v>
      </c>
      <c r="E2497" s="2" t="str">
        <f>HYPERLINK("capsilon://?command=openfolder&amp;siteaddress=FAM.docvelocity-na8.net&amp;folderid=FX1EBA9490-8965-B6AC-9B1B-B8B68748C3D3","FX220311152")</f>
        <v>FX220311152</v>
      </c>
      <c r="F2497" t="s">
        <v>80</v>
      </c>
      <c r="G2497" t="s">
        <v>80</v>
      </c>
      <c r="H2497" t="s">
        <v>81</v>
      </c>
      <c r="I2497" t="s">
        <v>5290</v>
      </c>
      <c r="J2497">
        <v>74</v>
      </c>
      <c r="K2497" t="s">
        <v>83</v>
      </c>
      <c r="L2497" t="s">
        <v>84</v>
      </c>
      <c r="M2497" t="s">
        <v>85</v>
      </c>
      <c r="N2497">
        <v>2</v>
      </c>
      <c r="O2497" s="1">
        <v>44650.703657407408</v>
      </c>
      <c r="P2497" s="1">
        <v>44650.943148148152</v>
      </c>
      <c r="Q2497">
        <v>19368</v>
      </c>
      <c r="R2497">
        <v>1324</v>
      </c>
      <c r="S2497" t="b">
        <v>0</v>
      </c>
      <c r="T2497" t="s">
        <v>86</v>
      </c>
      <c r="U2497" t="b">
        <v>0</v>
      </c>
      <c r="V2497" t="s">
        <v>202</v>
      </c>
      <c r="W2497" s="1">
        <v>44650.713923611111</v>
      </c>
      <c r="X2497">
        <v>785</v>
      </c>
      <c r="Y2497">
        <v>54</v>
      </c>
      <c r="Z2497">
        <v>0</v>
      </c>
      <c r="AA2497">
        <v>54</v>
      </c>
      <c r="AB2497">
        <v>0</v>
      </c>
      <c r="AC2497">
        <v>4</v>
      </c>
      <c r="AD2497">
        <v>20</v>
      </c>
      <c r="AE2497">
        <v>0</v>
      </c>
      <c r="AF2497">
        <v>0</v>
      </c>
      <c r="AG2497">
        <v>0</v>
      </c>
      <c r="AH2497" t="s">
        <v>118</v>
      </c>
      <c r="AI2497" s="1">
        <v>44650.943148148152</v>
      </c>
      <c r="AJ2497">
        <v>539</v>
      </c>
      <c r="AK2497">
        <v>5</v>
      </c>
      <c r="AL2497">
        <v>0</v>
      </c>
      <c r="AM2497">
        <v>5</v>
      </c>
      <c r="AN2497">
        <v>0</v>
      </c>
      <c r="AO2497">
        <v>5</v>
      </c>
      <c r="AP2497">
        <v>15</v>
      </c>
      <c r="AQ2497">
        <v>0</v>
      </c>
      <c r="AR2497">
        <v>0</v>
      </c>
      <c r="AS2497">
        <v>0</v>
      </c>
      <c r="AT2497" t="s">
        <v>86</v>
      </c>
      <c r="AU2497" t="s">
        <v>86</v>
      </c>
      <c r="AV2497" t="s">
        <v>86</v>
      </c>
      <c r="AW2497" t="s">
        <v>86</v>
      </c>
      <c r="AX2497" t="s">
        <v>86</v>
      </c>
      <c r="AY2497" t="s">
        <v>86</v>
      </c>
      <c r="AZ2497" t="s">
        <v>86</v>
      </c>
      <c r="BA2497" t="s">
        <v>86</v>
      </c>
      <c r="BB2497" t="s">
        <v>86</v>
      </c>
      <c r="BC2497" t="s">
        <v>86</v>
      </c>
      <c r="BD2497" t="s">
        <v>86</v>
      </c>
      <c r="BE2497" t="s">
        <v>86</v>
      </c>
    </row>
    <row r="2498" spans="1:57" x14ac:dyDescent="0.45">
      <c r="A2498" t="s">
        <v>5291</v>
      </c>
      <c r="B2498" t="s">
        <v>77</v>
      </c>
      <c r="C2498" t="s">
        <v>5292</v>
      </c>
      <c r="D2498" t="s">
        <v>79</v>
      </c>
      <c r="E2498" s="2" t="str">
        <f>HYPERLINK("capsilon://?command=openfolder&amp;siteaddress=FAM.docvelocity-na8.net&amp;folderid=FX8F5AE317-895C-7763-EB62-158B24D1ACC0","FX22037076")</f>
        <v>FX22037076</v>
      </c>
      <c r="F2498" t="s">
        <v>80</v>
      </c>
      <c r="G2498" t="s">
        <v>80</v>
      </c>
      <c r="H2498" t="s">
        <v>81</v>
      </c>
      <c r="I2498" t="s">
        <v>5293</v>
      </c>
      <c r="J2498">
        <v>47</v>
      </c>
      <c r="K2498" t="s">
        <v>83</v>
      </c>
      <c r="L2498" t="s">
        <v>84</v>
      </c>
      <c r="M2498" t="s">
        <v>85</v>
      </c>
      <c r="N2498">
        <v>2</v>
      </c>
      <c r="O2498" s="1">
        <v>44650.709965277776</v>
      </c>
      <c r="P2498" s="1">
        <v>44650.943611111114</v>
      </c>
      <c r="Q2498">
        <v>19559</v>
      </c>
      <c r="R2498">
        <v>628</v>
      </c>
      <c r="S2498" t="b">
        <v>0</v>
      </c>
      <c r="T2498" t="s">
        <v>86</v>
      </c>
      <c r="U2498" t="b">
        <v>0</v>
      </c>
      <c r="V2498" t="s">
        <v>3652</v>
      </c>
      <c r="W2498" s="1">
        <v>44650.716145833336</v>
      </c>
      <c r="X2498">
        <v>447</v>
      </c>
      <c r="Y2498">
        <v>42</v>
      </c>
      <c r="Z2498">
        <v>0</v>
      </c>
      <c r="AA2498">
        <v>42</v>
      </c>
      <c r="AB2498">
        <v>0</v>
      </c>
      <c r="AC2498">
        <v>3</v>
      </c>
      <c r="AD2498">
        <v>5</v>
      </c>
      <c r="AE2498">
        <v>0</v>
      </c>
      <c r="AF2498">
        <v>0</v>
      </c>
      <c r="AG2498">
        <v>0</v>
      </c>
      <c r="AH2498" t="s">
        <v>551</v>
      </c>
      <c r="AI2498" s="1">
        <v>44650.943611111114</v>
      </c>
      <c r="AJ2498">
        <v>177</v>
      </c>
      <c r="AK2498">
        <v>0</v>
      </c>
      <c r="AL2498">
        <v>0</v>
      </c>
      <c r="AM2498">
        <v>0</v>
      </c>
      <c r="AN2498">
        <v>0</v>
      </c>
      <c r="AO2498">
        <v>0</v>
      </c>
      <c r="AP2498">
        <v>5</v>
      </c>
      <c r="AQ2498">
        <v>0</v>
      </c>
      <c r="AR2498">
        <v>0</v>
      </c>
      <c r="AS2498">
        <v>0</v>
      </c>
      <c r="AT2498" t="s">
        <v>86</v>
      </c>
      <c r="AU2498" t="s">
        <v>86</v>
      </c>
      <c r="AV2498" t="s">
        <v>86</v>
      </c>
      <c r="AW2498" t="s">
        <v>86</v>
      </c>
      <c r="AX2498" t="s">
        <v>86</v>
      </c>
      <c r="AY2498" t="s">
        <v>86</v>
      </c>
      <c r="AZ2498" t="s">
        <v>86</v>
      </c>
      <c r="BA2498" t="s">
        <v>86</v>
      </c>
      <c r="BB2498" t="s">
        <v>86</v>
      </c>
      <c r="BC2498" t="s">
        <v>86</v>
      </c>
      <c r="BD2498" t="s">
        <v>86</v>
      </c>
      <c r="BE2498" t="s">
        <v>86</v>
      </c>
    </row>
    <row r="2499" spans="1:57" x14ac:dyDescent="0.45">
      <c r="A2499" t="s">
        <v>5294</v>
      </c>
      <c r="B2499" t="s">
        <v>77</v>
      </c>
      <c r="C2499" t="s">
        <v>5292</v>
      </c>
      <c r="D2499" t="s">
        <v>79</v>
      </c>
      <c r="E2499" s="2" t="str">
        <f>HYPERLINK("capsilon://?command=openfolder&amp;siteaddress=FAM.docvelocity-na8.net&amp;folderid=FX8F5AE317-895C-7763-EB62-158B24D1ACC0","FX22037076")</f>
        <v>FX22037076</v>
      </c>
      <c r="F2499" t="s">
        <v>80</v>
      </c>
      <c r="G2499" t="s">
        <v>80</v>
      </c>
      <c r="H2499" t="s">
        <v>81</v>
      </c>
      <c r="I2499" t="s">
        <v>5295</v>
      </c>
      <c r="J2499">
        <v>28</v>
      </c>
      <c r="K2499" t="s">
        <v>83</v>
      </c>
      <c r="L2499" t="s">
        <v>84</v>
      </c>
      <c r="M2499" t="s">
        <v>85</v>
      </c>
      <c r="N2499">
        <v>2</v>
      </c>
      <c r="O2499" s="1">
        <v>44650.71</v>
      </c>
      <c r="P2499" s="1">
        <v>44650.943310185183</v>
      </c>
      <c r="Q2499">
        <v>19963</v>
      </c>
      <c r="R2499">
        <v>195</v>
      </c>
      <c r="S2499" t="b">
        <v>0</v>
      </c>
      <c r="T2499" t="s">
        <v>86</v>
      </c>
      <c r="U2499" t="b">
        <v>0</v>
      </c>
      <c r="V2499" t="s">
        <v>1816</v>
      </c>
      <c r="W2499" s="1">
        <v>44650.712557870371</v>
      </c>
      <c r="X2499">
        <v>86</v>
      </c>
      <c r="Y2499">
        <v>21</v>
      </c>
      <c r="Z2499">
        <v>0</v>
      </c>
      <c r="AA2499">
        <v>21</v>
      </c>
      <c r="AB2499">
        <v>0</v>
      </c>
      <c r="AC2499">
        <v>0</v>
      </c>
      <c r="AD2499">
        <v>7</v>
      </c>
      <c r="AE2499">
        <v>0</v>
      </c>
      <c r="AF2499">
        <v>0</v>
      </c>
      <c r="AG2499">
        <v>0</v>
      </c>
      <c r="AH2499" t="s">
        <v>448</v>
      </c>
      <c r="AI2499" s="1">
        <v>44650.943310185183</v>
      </c>
      <c r="AJ2499">
        <v>109</v>
      </c>
      <c r="AK2499">
        <v>0</v>
      </c>
      <c r="AL2499">
        <v>0</v>
      </c>
      <c r="AM2499">
        <v>0</v>
      </c>
      <c r="AN2499">
        <v>0</v>
      </c>
      <c r="AO2499">
        <v>0</v>
      </c>
      <c r="AP2499">
        <v>7</v>
      </c>
      <c r="AQ2499">
        <v>0</v>
      </c>
      <c r="AR2499">
        <v>0</v>
      </c>
      <c r="AS2499">
        <v>0</v>
      </c>
      <c r="AT2499" t="s">
        <v>86</v>
      </c>
      <c r="AU2499" t="s">
        <v>86</v>
      </c>
      <c r="AV2499" t="s">
        <v>86</v>
      </c>
      <c r="AW2499" t="s">
        <v>86</v>
      </c>
      <c r="AX2499" t="s">
        <v>86</v>
      </c>
      <c r="AY2499" t="s">
        <v>86</v>
      </c>
      <c r="AZ2499" t="s">
        <v>86</v>
      </c>
      <c r="BA2499" t="s">
        <v>86</v>
      </c>
      <c r="BB2499" t="s">
        <v>86</v>
      </c>
      <c r="BC2499" t="s">
        <v>86</v>
      </c>
      <c r="BD2499" t="s">
        <v>86</v>
      </c>
      <c r="BE2499" t="s">
        <v>86</v>
      </c>
    </row>
    <row r="2500" spans="1:57" x14ac:dyDescent="0.45">
      <c r="A2500" t="s">
        <v>5296</v>
      </c>
      <c r="B2500" t="s">
        <v>77</v>
      </c>
      <c r="C2500" t="s">
        <v>5297</v>
      </c>
      <c r="D2500" t="s">
        <v>79</v>
      </c>
      <c r="E2500" s="2" t="str">
        <f>HYPERLINK("capsilon://?command=openfolder&amp;siteaddress=FAM.docvelocity-na8.net&amp;folderid=FXB14098AC-A54F-B532-09B7-430BEF5CC5B9","FX220313106")</f>
        <v>FX220313106</v>
      </c>
      <c r="F2500" t="s">
        <v>80</v>
      </c>
      <c r="G2500" t="s">
        <v>80</v>
      </c>
      <c r="H2500" t="s">
        <v>81</v>
      </c>
      <c r="I2500" t="s">
        <v>5298</v>
      </c>
      <c r="J2500">
        <v>64</v>
      </c>
      <c r="K2500" t="s">
        <v>83</v>
      </c>
      <c r="L2500" t="s">
        <v>84</v>
      </c>
      <c r="M2500" t="s">
        <v>85</v>
      </c>
      <c r="N2500">
        <v>1</v>
      </c>
      <c r="O2500" s="1">
        <v>44650.713194444441</v>
      </c>
      <c r="P2500" s="1">
        <v>44650.749965277777</v>
      </c>
      <c r="Q2500">
        <v>2846</v>
      </c>
      <c r="R2500">
        <v>331</v>
      </c>
      <c r="S2500" t="b">
        <v>0</v>
      </c>
      <c r="T2500" t="s">
        <v>86</v>
      </c>
      <c r="U2500" t="b">
        <v>0</v>
      </c>
      <c r="V2500" t="s">
        <v>815</v>
      </c>
      <c r="W2500" s="1">
        <v>44650.749965277777</v>
      </c>
      <c r="X2500">
        <v>68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64</v>
      </c>
      <c r="AE2500">
        <v>59</v>
      </c>
      <c r="AF2500">
        <v>0</v>
      </c>
      <c r="AG2500">
        <v>2</v>
      </c>
      <c r="AH2500" t="s">
        <v>86</v>
      </c>
      <c r="AI2500" t="s">
        <v>86</v>
      </c>
      <c r="AJ2500" t="s">
        <v>86</v>
      </c>
      <c r="AK2500" t="s">
        <v>86</v>
      </c>
      <c r="AL2500" t="s">
        <v>86</v>
      </c>
      <c r="AM2500" t="s">
        <v>86</v>
      </c>
      <c r="AN2500" t="s">
        <v>86</v>
      </c>
      <c r="AO2500" t="s">
        <v>86</v>
      </c>
      <c r="AP2500" t="s">
        <v>86</v>
      </c>
      <c r="AQ2500" t="s">
        <v>86</v>
      </c>
      <c r="AR2500" t="s">
        <v>86</v>
      </c>
      <c r="AS2500" t="s">
        <v>86</v>
      </c>
      <c r="AT2500" t="s">
        <v>86</v>
      </c>
      <c r="AU2500" t="s">
        <v>86</v>
      </c>
      <c r="AV2500" t="s">
        <v>86</v>
      </c>
      <c r="AW2500" t="s">
        <v>86</v>
      </c>
      <c r="AX2500" t="s">
        <v>86</v>
      </c>
      <c r="AY2500" t="s">
        <v>86</v>
      </c>
      <c r="AZ2500" t="s">
        <v>86</v>
      </c>
      <c r="BA2500" t="s">
        <v>86</v>
      </c>
      <c r="BB2500" t="s">
        <v>86</v>
      </c>
      <c r="BC2500" t="s">
        <v>86</v>
      </c>
      <c r="BD2500" t="s">
        <v>86</v>
      </c>
      <c r="BE2500" t="s">
        <v>86</v>
      </c>
    </row>
    <row r="2501" spans="1:57" x14ac:dyDescent="0.45">
      <c r="A2501" t="s">
        <v>5299</v>
      </c>
      <c r="B2501" t="s">
        <v>77</v>
      </c>
      <c r="C2501" t="s">
        <v>2081</v>
      </c>
      <c r="D2501" t="s">
        <v>79</v>
      </c>
      <c r="E2501" s="2" t="str">
        <f>HYPERLINK("capsilon://?command=openfolder&amp;siteaddress=FAM.docvelocity-na8.net&amp;folderid=FX55488C77-BFE5-F78B-25A4-112CF7197597","FX220210296")</f>
        <v>FX220210296</v>
      </c>
      <c r="F2501" t="s">
        <v>80</v>
      </c>
      <c r="G2501" t="s">
        <v>80</v>
      </c>
      <c r="H2501" t="s">
        <v>81</v>
      </c>
      <c r="I2501" t="s">
        <v>5300</v>
      </c>
      <c r="J2501">
        <v>0</v>
      </c>
      <c r="K2501" t="s">
        <v>83</v>
      </c>
      <c r="L2501" t="s">
        <v>84</v>
      </c>
      <c r="M2501" t="s">
        <v>85</v>
      </c>
      <c r="N2501">
        <v>2</v>
      </c>
      <c r="O2501" s="1">
        <v>44622.911747685182</v>
      </c>
      <c r="P2501" s="1">
        <v>44623.330960648149</v>
      </c>
      <c r="Q2501">
        <v>35600</v>
      </c>
      <c r="R2501">
        <v>620</v>
      </c>
      <c r="S2501" t="b">
        <v>0</v>
      </c>
      <c r="T2501" t="s">
        <v>86</v>
      </c>
      <c r="U2501" t="b">
        <v>0</v>
      </c>
      <c r="V2501" t="s">
        <v>91</v>
      </c>
      <c r="W2501" s="1">
        <v>44623.121620370373</v>
      </c>
      <c r="X2501">
        <v>589</v>
      </c>
      <c r="Y2501">
        <v>0</v>
      </c>
      <c r="Z2501">
        <v>0</v>
      </c>
      <c r="AA2501">
        <v>0</v>
      </c>
      <c r="AB2501">
        <v>9</v>
      </c>
      <c r="AC2501">
        <v>7</v>
      </c>
      <c r="AD2501">
        <v>0</v>
      </c>
      <c r="AE2501">
        <v>0</v>
      </c>
      <c r="AF2501">
        <v>0</v>
      </c>
      <c r="AG2501">
        <v>0</v>
      </c>
      <c r="AH2501" t="s">
        <v>257</v>
      </c>
      <c r="AI2501" s="1">
        <v>44623.330960648149</v>
      </c>
      <c r="AJ2501">
        <v>31</v>
      </c>
      <c r="AK2501">
        <v>0</v>
      </c>
      <c r="AL2501">
        <v>0</v>
      </c>
      <c r="AM2501">
        <v>0</v>
      </c>
      <c r="AN2501">
        <v>9</v>
      </c>
      <c r="AO2501">
        <v>0</v>
      </c>
      <c r="AP2501">
        <v>0</v>
      </c>
      <c r="AQ2501">
        <v>0</v>
      </c>
      <c r="AR2501">
        <v>0</v>
      </c>
      <c r="AS2501">
        <v>0</v>
      </c>
      <c r="AT2501" t="s">
        <v>86</v>
      </c>
      <c r="AU2501" t="s">
        <v>86</v>
      </c>
      <c r="AV2501" t="s">
        <v>86</v>
      </c>
      <c r="AW2501" t="s">
        <v>86</v>
      </c>
      <c r="AX2501" t="s">
        <v>86</v>
      </c>
      <c r="AY2501" t="s">
        <v>86</v>
      </c>
      <c r="AZ2501" t="s">
        <v>86</v>
      </c>
      <c r="BA2501" t="s">
        <v>86</v>
      </c>
      <c r="BB2501" t="s">
        <v>86</v>
      </c>
      <c r="BC2501" t="s">
        <v>86</v>
      </c>
      <c r="BD2501" t="s">
        <v>86</v>
      </c>
      <c r="BE2501" t="s">
        <v>86</v>
      </c>
    </row>
    <row r="2502" spans="1:57" x14ac:dyDescent="0.45">
      <c r="A2502" t="s">
        <v>5301</v>
      </c>
      <c r="B2502" t="s">
        <v>77</v>
      </c>
      <c r="C2502" t="s">
        <v>5297</v>
      </c>
      <c r="D2502" t="s">
        <v>79</v>
      </c>
      <c r="E2502" s="2" t="str">
        <f t="shared" ref="E2502:E2514" si="63">HYPERLINK("capsilon://?command=openfolder&amp;siteaddress=FAM.docvelocity-na8.net&amp;folderid=FXB14098AC-A54F-B532-09B7-430BEF5CC5B9","FX220313106")</f>
        <v>FX220313106</v>
      </c>
      <c r="F2502" t="s">
        <v>80</v>
      </c>
      <c r="G2502" t="s">
        <v>80</v>
      </c>
      <c r="H2502" t="s">
        <v>81</v>
      </c>
      <c r="I2502" t="s">
        <v>5302</v>
      </c>
      <c r="J2502">
        <v>44</v>
      </c>
      <c r="K2502" t="s">
        <v>83</v>
      </c>
      <c r="L2502" t="s">
        <v>84</v>
      </c>
      <c r="M2502" t="s">
        <v>85</v>
      </c>
      <c r="N2502">
        <v>2</v>
      </c>
      <c r="O2502" s="1">
        <v>44650.713356481479</v>
      </c>
      <c r="P2502" s="1">
        <v>44650.945601851854</v>
      </c>
      <c r="Q2502">
        <v>19673</v>
      </c>
      <c r="R2502">
        <v>393</v>
      </c>
      <c r="S2502" t="b">
        <v>0</v>
      </c>
      <c r="T2502" t="s">
        <v>86</v>
      </c>
      <c r="U2502" t="b">
        <v>0</v>
      </c>
      <c r="V2502" t="s">
        <v>1816</v>
      </c>
      <c r="W2502" s="1">
        <v>44650.715613425928</v>
      </c>
      <c r="X2502">
        <v>184</v>
      </c>
      <c r="Y2502">
        <v>36</v>
      </c>
      <c r="Z2502">
        <v>0</v>
      </c>
      <c r="AA2502">
        <v>36</v>
      </c>
      <c r="AB2502">
        <v>0</v>
      </c>
      <c r="AC2502">
        <v>6</v>
      </c>
      <c r="AD2502">
        <v>8</v>
      </c>
      <c r="AE2502">
        <v>0</v>
      </c>
      <c r="AF2502">
        <v>0</v>
      </c>
      <c r="AG2502">
        <v>0</v>
      </c>
      <c r="AH2502" t="s">
        <v>118</v>
      </c>
      <c r="AI2502" s="1">
        <v>44650.945601851854</v>
      </c>
      <c r="AJ2502">
        <v>209</v>
      </c>
      <c r="AK2502">
        <v>0</v>
      </c>
      <c r="AL2502">
        <v>0</v>
      </c>
      <c r="AM2502">
        <v>0</v>
      </c>
      <c r="AN2502">
        <v>0</v>
      </c>
      <c r="AO2502">
        <v>0</v>
      </c>
      <c r="AP2502">
        <v>8</v>
      </c>
      <c r="AQ2502">
        <v>0</v>
      </c>
      <c r="AR2502">
        <v>0</v>
      </c>
      <c r="AS2502">
        <v>0</v>
      </c>
      <c r="AT2502" t="s">
        <v>86</v>
      </c>
      <c r="AU2502" t="s">
        <v>86</v>
      </c>
      <c r="AV2502" t="s">
        <v>86</v>
      </c>
      <c r="AW2502" t="s">
        <v>86</v>
      </c>
      <c r="AX2502" t="s">
        <v>86</v>
      </c>
      <c r="AY2502" t="s">
        <v>86</v>
      </c>
      <c r="AZ2502" t="s">
        <v>86</v>
      </c>
      <c r="BA2502" t="s">
        <v>86</v>
      </c>
      <c r="BB2502" t="s">
        <v>86</v>
      </c>
      <c r="BC2502" t="s">
        <v>86</v>
      </c>
      <c r="BD2502" t="s">
        <v>86</v>
      </c>
      <c r="BE2502" t="s">
        <v>86</v>
      </c>
    </row>
    <row r="2503" spans="1:57" x14ac:dyDescent="0.45">
      <c r="A2503" t="s">
        <v>5303</v>
      </c>
      <c r="B2503" t="s">
        <v>77</v>
      </c>
      <c r="C2503" t="s">
        <v>5297</v>
      </c>
      <c r="D2503" t="s">
        <v>79</v>
      </c>
      <c r="E2503" s="2" t="str">
        <f t="shared" si="63"/>
        <v>FX220313106</v>
      </c>
      <c r="F2503" t="s">
        <v>80</v>
      </c>
      <c r="G2503" t="s">
        <v>80</v>
      </c>
      <c r="H2503" t="s">
        <v>81</v>
      </c>
      <c r="I2503" t="s">
        <v>5304</v>
      </c>
      <c r="J2503">
        <v>64</v>
      </c>
      <c r="K2503" t="s">
        <v>83</v>
      </c>
      <c r="L2503" t="s">
        <v>84</v>
      </c>
      <c r="M2503" t="s">
        <v>85</v>
      </c>
      <c r="N2503">
        <v>2</v>
      </c>
      <c r="O2503" s="1">
        <v>44650.71361111111</v>
      </c>
      <c r="P2503" s="1">
        <v>44650.946736111109</v>
      </c>
      <c r="Q2503">
        <v>18760</v>
      </c>
      <c r="R2503">
        <v>1382</v>
      </c>
      <c r="S2503" t="b">
        <v>0</v>
      </c>
      <c r="T2503" t="s">
        <v>86</v>
      </c>
      <c r="U2503" t="b">
        <v>0</v>
      </c>
      <c r="V2503" t="s">
        <v>1816</v>
      </c>
      <c r="W2503" s="1">
        <v>44650.728171296294</v>
      </c>
      <c r="X2503">
        <v>872</v>
      </c>
      <c r="Y2503">
        <v>51</v>
      </c>
      <c r="Z2503">
        <v>0</v>
      </c>
      <c r="AA2503">
        <v>51</v>
      </c>
      <c r="AB2503">
        <v>0</v>
      </c>
      <c r="AC2503">
        <v>40</v>
      </c>
      <c r="AD2503">
        <v>13</v>
      </c>
      <c r="AE2503">
        <v>0</v>
      </c>
      <c r="AF2503">
        <v>0</v>
      </c>
      <c r="AG2503">
        <v>0</v>
      </c>
      <c r="AH2503" t="s">
        <v>448</v>
      </c>
      <c r="AI2503" s="1">
        <v>44650.946736111109</v>
      </c>
      <c r="AJ2503">
        <v>295</v>
      </c>
      <c r="AK2503">
        <v>9</v>
      </c>
      <c r="AL2503">
        <v>0</v>
      </c>
      <c r="AM2503">
        <v>9</v>
      </c>
      <c r="AN2503">
        <v>0</v>
      </c>
      <c r="AO2503">
        <v>8</v>
      </c>
      <c r="AP2503">
        <v>4</v>
      </c>
      <c r="AQ2503">
        <v>0</v>
      </c>
      <c r="AR2503">
        <v>0</v>
      </c>
      <c r="AS2503">
        <v>0</v>
      </c>
      <c r="AT2503" t="s">
        <v>86</v>
      </c>
      <c r="AU2503" t="s">
        <v>86</v>
      </c>
      <c r="AV2503" t="s">
        <v>86</v>
      </c>
      <c r="AW2503" t="s">
        <v>86</v>
      </c>
      <c r="AX2503" t="s">
        <v>86</v>
      </c>
      <c r="AY2503" t="s">
        <v>86</v>
      </c>
      <c r="AZ2503" t="s">
        <v>86</v>
      </c>
      <c r="BA2503" t="s">
        <v>86</v>
      </c>
      <c r="BB2503" t="s">
        <v>86</v>
      </c>
      <c r="BC2503" t="s">
        <v>86</v>
      </c>
      <c r="BD2503" t="s">
        <v>86</v>
      </c>
      <c r="BE2503" t="s">
        <v>86</v>
      </c>
    </row>
    <row r="2504" spans="1:57" x14ac:dyDescent="0.45">
      <c r="A2504" t="s">
        <v>5305</v>
      </c>
      <c r="B2504" t="s">
        <v>77</v>
      </c>
      <c r="C2504" t="s">
        <v>5297</v>
      </c>
      <c r="D2504" t="s">
        <v>79</v>
      </c>
      <c r="E2504" s="2" t="str">
        <f t="shared" si="63"/>
        <v>FX220313106</v>
      </c>
      <c r="F2504" t="s">
        <v>80</v>
      </c>
      <c r="G2504" t="s">
        <v>80</v>
      </c>
      <c r="H2504" t="s">
        <v>81</v>
      </c>
      <c r="I2504" t="s">
        <v>5306</v>
      </c>
      <c r="J2504">
        <v>79</v>
      </c>
      <c r="K2504" t="s">
        <v>83</v>
      </c>
      <c r="L2504" t="s">
        <v>84</v>
      </c>
      <c r="M2504" t="s">
        <v>85</v>
      </c>
      <c r="N2504">
        <v>2</v>
      </c>
      <c r="O2504" s="1">
        <v>44650.713750000003</v>
      </c>
      <c r="P2504" s="1">
        <v>44650.955671296295</v>
      </c>
      <c r="Q2504">
        <v>19024</v>
      </c>
      <c r="R2504">
        <v>1878</v>
      </c>
      <c r="S2504" t="b">
        <v>0</v>
      </c>
      <c r="T2504" t="s">
        <v>86</v>
      </c>
      <c r="U2504" t="b">
        <v>0</v>
      </c>
      <c r="V2504" t="s">
        <v>1797</v>
      </c>
      <c r="W2504" s="1">
        <v>44650.736122685186</v>
      </c>
      <c r="X2504">
        <v>809</v>
      </c>
      <c r="Y2504">
        <v>59</v>
      </c>
      <c r="Z2504">
        <v>0</v>
      </c>
      <c r="AA2504">
        <v>59</v>
      </c>
      <c r="AB2504">
        <v>5</v>
      </c>
      <c r="AC2504">
        <v>43</v>
      </c>
      <c r="AD2504">
        <v>20</v>
      </c>
      <c r="AE2504">
        <v>0</v>
      </c>
      <c r="AF2504">
        <v>0</v>
      </c>
      <c r="AG2504">
        <v>0</v>
      </c>
      <c r="AH2504" t="s">
        <v>118</v>
      </c>
      <c r="AI2504" s="1">
        <v>44650.955671296295</v>
      </c>
      <c r="AJ2504">
        <v>869</v>
      </c>
      <c r="AK2504">
        <v>15</v>
      </c>
      <c r="AL2504">
        <v>0</v>
      </c>
      <c r="AM2504">
        <v>15</v>
      </c>
      <c r="AN2504">
        <v>0</v>
      </c>
      <c r="AO2504">
        <v>15</v>
      </c>
      <c r="AP2504">
        <v>5</v>
      </c>
      <c r="AQ2504">
        <v>0</v>
      </c>
      <c r="AR2504">
        <v>0</v>
      </c>
      <c r="AS2504">
        <v>0</v>
      </c>
      <c r="AT2504" t="s">
        <v>86</v>
      </c>
      <c r="AU2504" t="s">
        <v>86</v>
      </c>
      <c r="AV2504" t="s">
        <v>86</v>
      </c>
      <c r="AW2504" t="s">
        <v>86</v>
      </c>
      <c r="AX2504" t="s">
        <v>86</v>
      </c>
      <c r="AY2504" t="s">
        <v>86</v>
      </c>
      <c r="AZ2504" t="s">
        <v>86</v>
      </c>
      <c r="BA2504" t="s">
        <v>86</v>
      </c>
      <c r="BB2504" t="s">
        <v>86</v>
      </c>
      <c r="BC2504" t="s">
        <v>86</v>
      </c>
      <c r="BD2504" t="s">
        <v>86</v>
      </c>
      <c r="BE2504" t="s">
        <v>86</v>
      </c>
    </row>
    <row r="2505" spans="1:57" x14ac:dyDescent="0.45">
      <c r="A2505" t="s">
        <v>5307</v>
      </c>
      <c r="B2505" t="s">
        <v>77</v>
      </c>
      <c r="C2505" t="s">
        <v>5297</v>
      </c>
      <c r="D2505" t="s">
        <v>79</v>
      </c>
      <c r="E2505" s="2" t="str">
        <f t="shared" si="63"/>
        <v>FX220313106</v>
      </c>
      <c r="F2505" t="s">
        <v>80</v>
      </c>
      <c r="G2505" t="s">
        <v>80</v>
      </c>
      <c r="H2505" t="s">
        <v>81</v>
      </c>
      <c r="I2505" t="s">
        <v>5308</v>
      </c>
      <c r="J2505">
        <v>74</v>
      </c>
      <c r="K2505" t="s">
        <v>83</v>
      </c>
      <c r="L2505" t="s">
        <v>84</v>
      </c>
      <c r="M2505" t="s">
        <v>85</v>
      </c>
      <c r="N2505">
        <v>2</v>
      </c>
      <c r="O2505" s="1">
        <v>44650.713831018518</v>
      </c>
      <c r="P2505" s="1">
        <v>44650.949467592596</v>
      </c>
      <c r="Q2505">
        <v>19513</v>
      </c>
      <c r="R2505">
        <v>846</v>
      </c>
      <c r="S2505" t="b">
        <v>0</v>
      </c>
      <c r="T2505" t="s">
        <v>86</v>
      </c>
      <c r="U2505" t="b">
        <v>0</v>
      </c>
      <c r="V2505" t="s">
        <v>1816</v>
      </c>
      <c r="W2505" s="1">
        <v>44650.734768518516</v>
      </c>
      <c r="X2505">
        <v>569</v>
      </c>
      <c r="Y2505">
        <v>51</v>
      </c>
      <c r="Z2505">
        <v>0</v>
      </c>
      <c r="AA2505">
        <v>51</v>
      </c>
      <c r="AB2505">
        <v>0</v>
      </c>
      <c r="AC2505">
        <v>35</v>
      </c>
      <c r="AD2505">
        <v>23</v>
      </c>
      <c r="AE2505">
        <v>0</v>
      </c>
      <c r="AF2505">
        <v>0</v>
      </c>
      <c r="AG2505">
        <v>0</v>
      </c>
      <c r="AH2505" t="s">
        <v>448</v>
      </c>
      <c r="AI2505" s="1">
        <v>44650.949467592596</v>
      </c>
      <c r="AJ2505">
        <v>235</v>
      </c>
      <c r="AK2505">
        <v>4</v>
      </c>
      <c r="AL2505">
        <v>0</v>
      </c>
      <c r="AM2505">
        <v>4</v>
      </c>
      <c r="AN2505">
        <v>0</v>
      </c>
      <c r="AO2505">
        <v>4</v>
      </c>
      <c r="AP2505">
        <v>19</v>
      </c>
      <c r="AQ2505">
        <v>0</v>
      </c>
      <c r="AR2505">
        <v>0</v>
      </c>
      <c r="AS2505">
        <v>0</v>
      </c>
      <c r="AT2505" t="s">
        <v>86</v>
      </c>
      <c r="AU2505" t="s">
        <v>86</v>
      </c>
      <c r="AV2505" t="s">
        <v>86</v>
      </c>
      <c r="AW2505" t="s">
        <v>86</v>
      </c>
      <c r="AX2505" t="s">
        <v>86</v>
      </c>
      <c r="AY2505" t="s">
        <v>86</v>
      </c>
      <c r="AZ2505" t="s">
        <v>86</v>
      </c>
      <c r="BA2505" t="s">
        <v>86</v>
      </c>
      <c r="BB2505" t="s">
        <v>86</v>
      </c>
      <c r="BC2505" t="s">
        <v>86</v>
      </c>
      <c r="BD2505" t="s">
        <v>86</v>
      </c>
      <c r="BE2505" t="s">
        <v>86</v>
      </c>
    </row>
    <row r="2506" spans="1:57" x14ac:dyDescent="0.45">
      <c r="A2506" t="s">
        <v>5309</v>
      </c>
      <c r="B2506" t="s">
        <v>77</v>
      </c>
      <c r="C2506" t="s">
        <v>5297</v>
      </c>
      <c r="D2506" t="s">
        <v>79</v>
      </c>
      <c r="E2506" s="2" t="str">
        <f t="shared" si="63"/>
        <v>FX220313106</v>
      </c>
      <c r="F2506" t="s">
        <v>80</v>
      </c>
      <c r="G2506" t="s">
        <v>80</v>
      </c>
      <c r="H2506" t="s">
        <v>81</v>
      </c>
      <c r="I2506" t="s">
        <v>5310</v>
      </c>
      <c r="J2506">
        <v>28</v>
      </c>
      <c r="K2506" t="s">
        <v>83</v>
      </c>
      <c r="L2506" t="s">
        <v>84</v>
      </c>
      <c r="M2506" t="s">
        <v>85</v>
      </c>
      <c r="N2506">
        <v>2</v>
      </c>
      <c r="O2506" s="1">
        <v>44650.714062500003</v>
      </c>
      <c r="P2506" s="1">
        <v>44650.951527777775</v>
      </c>
      <c r="Q2506">
        <v>19958</v>
      </c>
      <c r="R2506">
        <v>559</v>
      </c>
      <c r="S2506" t="b">
        <v>0</v>
      </c>
      <c r="T2506" t="s">
        <v>86</v>
      </c>
      <c r="U2506" t="b">
        <v>0</v>
      </c>
      <c r="V2506" t="s">
        <v>202</v>
      </c>
      <c r="W2506" s="1">
        <v>44650.719293981485</v>
      </c>
      <c r="X2506">
        <v>381</v>
      </c>
      <c r="Y2506">
        <v>21</v>
      </c>
      <c r="Z2506">
        <v>0</v>
      </c>
      <c r="AA2506">
        <v>21</v>
      </c>
      <c r="AB2506">
        <v>0</v>
      </c>
      <c r="AC2506">
        <v>2</v>
      </c>
      <c r="AD2506">
        <v>7</v>
      </c>
      <c r="AE2506">
        <v>0</v>
      </c>
      <c r="AF2506">
        <v>0</v>
      </c>
      <c r="AG2506">
        <v>0</v>
      </c>
      <c r="AH2506" t="s">
        <v>448</v>
      </c>
      <c r="AI2506" s="1">
        <v>44650.951527777775</v>
      </c>
      <c r="AJ2506">
        <v>178</v>
      </c>
      <c r="AK2506">
        <v>0</v>
      </c>
      <c r="AL2506">
        <v>0</v>
      </c>
      <c r="AM2506">
        <v>0</v>
      </c>
      <c r="AN2506">
        <v>0</v>
      </c>
      <c r="AO2506">
        <v>0</v>
      </c>
      <c r="AP2506">
        <v>7</v>
      </c>
      <c r="AQ2506">
        <v>0</v>
      </c>
      <c r="AR2506">
        <v>0</v>
      </c>
      <c r="AS2506">
        <v>0</v>
      </c>
      <c r="AT2506" t="s">
        <v>86</v>
      </c>
      <c r="AU2506" t="s">
        <v>86</v>
      </c>
      <c r="AV2506" t="s">
        <v>86</v>
      </c>
      <c r="AW2506" t="s">
        <v>86</v>
      </c>
      <c r="AX2506" t="s">
        <v>86</v>
      </c>
      <c r="AY2506" t="s">
        <v>86</v>
      </c>
      <c r="AZ2506" t="s">
        <v>86</v>
      </c>
      <c r="BA2506" t="s">
        <v>86</v>
      </c>
      <c r="BB2506" t="s">
        <v>86</v>
      </c>
      <c r="BC2506" t="s">
        <v>86</v>
      </c>
      <c r="BD2506" t="s">
        <v>86</v>
      </c>
      <c r="BE2506" t="s">
        <v>86</v>
      </c>
    </row>
    <row r="2507" spans="1:57" x14ac:dyDescent="0.45">
      <c r="A2507" t="s">
        <v>5311</v>
      </c>
      <c r="B2507" t="s">
        <v>77</v>
      </c>
      <c r="C2507" t="s">
        <v>5297</v>
      </c>
      <c r="D2507" t="s">
        <v>79</v>
      </c>
      <c r="E2507" s="2" t="str">
        <f t="shared" si="63"/>
        <v>FX220313106</v>
      </c>
      <c r="F2507" t="s">
        <v>80</v>
      </c>
      <c r="G2507" t="s">
        <v>80</v>
      </c>
      <c r="H2507" t="s">
        <v>81</v>
      </c>
      <c r="I2507" t="s">
        <v>5312</v>
      </c>
      <c r="J2507">
        <v>28</v>
      </c>
      <c r="K2507" t="s">
        <v>83</v>
      </c>
      <c r="L2507" t="s">
        <v>84</v>
      </c>
      <c r="M2507" t="s">
        <v>85</v>
      </c>
      <c r="N2507">
        <v>2</v>
      </c>
      <c r="O2507" s="1">
        <v>44650.714143518519</v>
      </c>
      <c r="P2507" s="1">
        <v>44650.95144675926</v>
      </c>
      <c r="Q2507">
        <v>20058</v>
      </c>
      <c r="R2507">
        <v>445</v>
      </c>
      <c r="S2507" t="b">
        <v>0</v>
      </c>
      <c r="T2507" t="s">
        <v>86</v>
      </c>
      <c r="U2507" t="b">
        <v>0</v>
      </c>
      <c r="V2507" t="s">
        <v>3652</v>
      </c>
      <c r="W2507" s="1">
        <v>44650.721898148149</v>
      </c>
      <c r="X2507">
        <v>333</v>
      </c>
      <c r="Y2507">
        <v>21</v>
      </c>
      <c r="Z2507">
        <v>0</v>
      </c>
      <c r="AA2507">
        <v>21</v>
      </c>
      <c r="AB2507">
        <v>0</v>
      </c>
      <c r="AC2507">
        <v>7</v>
      </c>
      <c r="AD2507">
        <v>7</v>
      </c>
      <c r="AE2507">
        <v>0</v>
      </c>
      <c r="AF2507">
        <v>0</v>
      </c>
      <c r="AG2507">
        <v>0</v>
      </c>
      <c r="AH2507" t="s">
        <v>551</v>
      </c>
      <c r="AI2507" s="1">
        <v>44650.95144675926</v>
      </c>
      <c r="AJ2507">
        <v>112</v>
      </c>
      <c r="AK2507">
        <v>0</v>
      </c>
      <c r="AL2507">
        <v>0</v>
      </c>
      <c r="AM2507">
        <v>0</v>
      </c>
      <c r="AN2507">
        <v>0</v>
      </c>
      <c r="AO2507">
        <v>0</v>
      </c>
      <c r="AP2507">
        <v>7</v>
      </c>
      <c r="AQ2507">
        <v>0</v>
      </c>
      <c r="AR2507">
        <v>0</v>
      </c>
      <c r="AS2507">
        <v>0</v>
      </c>
      <c r="AT2507" t="s">
        <v>86</v>
      </c>
      <c r="AU2507" t="s">
        <v>86</v>
      </c>
      <c r="AV2507" t="s">
        <v>86</v>
      </c>
      <c r="AW2507" t="s">
        <v>86</v>
      </c>
      <c r="AX2507" t="s">
        <v>86</v>
      </c>
      <c r="AY2507" t="s">
        <v>86</v>
      </c>
      <c r="AZ2507" t="s">
        <v>86</v>
      </c>
      <c r="BA2507" t="s">
        <v>86</v>
      </c>
      <c r="BB2507" t="s">
        <v>86</v>
      </c>
      <c r="BC2507" t="s">
        <v>86</v>
      </c>
      <c r="BD2507" t="s">
        <v>86</v>
      </c>
      <c r="BE2507" t="s">
        <v>86</v>
      </c>
    </row>
    <row r="2508" spans="1:57" x14ac:dyDescent="0.45">
      <c r="A2508" t="s">
        <v>5313</v>
      </c>
      <c r="B2508" t="s">
        <v>77</v>
      </c>
      <c r="C2508" t="s">
        <v>5297</v>
      </c>
      <c r="D2508" t="s">
        <v>79</v>
      </c>
      <c r="E2508" s="2" t="str">
        <f t="shared" si="63"/>
        <v>FX220313106</v>
      </c>
      <c r="F2508" t="s">
        <v>80</v>
      </c>
      <c r="G2508" t="s">
        <v>80</v>
      </c>
      <c r="H2508" t="s">
        <v>81</v>
      </c>
      <c r="I2508" t="s">
        <v>5314</v>
      </c>
      <c r="J2508">
        <v>64</v>
      </c>
      <c r="K2508" t="s">
        <v>83</v>
      </c>
      <c r="L2508" t="s">
        <v>84</v>
      </c>
      <c r="M2508" t="s">
        <v>85</v>
      </c>
      <c r="N2508">
        <v>1</v>
      </c>
      <c r="O2508" s="1">
        <v>44650.71429398148</v>
      </c>
      <c r="P2508" s="1">
        <v>44650.750636574077</v>
      </c>
      <c r="Q2508">
        <v>2891</v>
      </c>
      <c r="R2508">
        <v>249</v>
      </c>
      <c r="S2508" t="b">
        <v>0</v>
      </c>
      <c r="T2508" t="s">
        <v>86</v>
      </c>
      <c r="U2508" t="b">
        <v>0</v>
      </c>
      <c r="V2508" t="s">
        <v>815</v>
      </c>
      <c r="W2508" s="1">
        <v>44650.750636574077</v>
      </c>
      <c r="X2508">
        <v>57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64</v>
      </c>
      <c r="AE2508">
        <v>59</v>
      </c>
      <c r="AF2508">
        <v>0</v>
      </c>
      <c r="AG2508">
        <v>2</v>
      </c>
      <c r="AH2508" t="s">
        <v>86</v>
      </c>
      <c r="AI2508" t="s">
        <v>86</v>
      </c>
      <c r="AJ2508" t="s">
        <v>86</v>
      </c>
      <c r="AK2508" t="s">
        <v>86</v>
      </c>
      <c r="AL2508" t="s">
        <v>86</v>
      </c>
      <c r="AM2508" t="s">
        <v>86</v>
      </c>
      <c r="AN2508" t="s">
        <v>86</v>
      </c>
      <c r="AO2508" t="s">
        <v>86</v>
      </c>
      <c r="AP2508" t="s">
        <v>86</v>
      </c>
      <c r="AQ2508" t="s">
        <v>86</v>
      </c>
      <c r="AR2508" t="s">
        <v>86</v>
      </c>
      <c r="AS2508" t="s">
        <v>86</v>
      </c>
      <c r="AT2508" t="s">
        <v>86</v>
      </c>
      <c r="AU2508" t="s">
        <v>86</v>
      </c>
      <c r="AV2508" t="s">
        <v>86</v>
      </c>
      <c r="AW2508" t="s">
        <v>86</v>
      </c>
      <c r="AX2508" t="s">
        <v>86</v>
      </c>
      <c r="AY2508" t="s">
        <v>86</v>
      </c>
      <c r="AZ2508" t="s">
        <v>86</v>
      </c>
      <c r="BA2508" t="s">
        <v>86</v>
      </c>
      <c r="BB2508" t="s">
        <v>86</v>
      </c>
      <c r="BC2508" t="s">
        <v>86</v>
      </c>
      <c r="BD2508" t="s">
        <v>86</v>
      </c>
      <c r="BE2508" t="s">
        <v>86</v>
      </c>
    </row>
    <row r="2509" spans="1:57" x14ac:dyDescent="0.45">
      <c r="A2509" t="s">
        <v>5315</v>
      </c>
      <c r="B2509" t="s">
        <v>77</v>
      </c>
      <c r="C2509" t="s">
        <v>5297</v>
      </c>
      <c r="D2509" t="s">
        <v>79</v>
      </c>
      <c r="E2509" s="2" t="str">
        <f t="shared" si="63"/>
        <v>FX220313106</v>
      </c>
      <c r="F2509" t="s">
        <v>80</v>
      </c>
      <c r="G2509" t="s">
        <v>80</v>
      </c>
      <c r="H2509" t="s">
        <v>81</v>
      </c>
      <c r="I2509" t="s">
        <v>5316</v>
      </c>
      <c r="J2509">
        <v>44</v>
      </c>
      <c r="K2509" t="s">
        <v>83</v>
      </c>
      <c r="L2509" t="s">
        <v>84</v>
      </c>
      <c r="M2509" t="s">
        <v>85</v>
      </c>
      <c r="N2509">
        <v>2</v>
      </c>
      <c r="O2509" s="1">
        <v>44650.714826388888</v>
      </c>
      <c r="P2509" s="1">
        <v>44650.953657407408</v>
      </c>
      <c r="Q2509">
        <v>20008</v>
      </c>
      <c r="R2509">
        <v>627</v>
      </c>
      <c r="S2509" t="b">
        <v>0</v>
      </c>
      <c r="T2509" t="s">
        <v>86</v>
      </c>
      <c r="U2509" t="b">
        <v>0</v>
      </c>
      <c r="V2509" t="s">
        <v>202</v>
      </c>
      <c r="W2509" s="1">
        <v>44650.724606481483</v>
      </c>
      <c r="X2509">
        <v>437</v>
      </c>
      <c r="Y2509">
        <v>36</v>
      </c>
      <c r="Z2509">
        <v>0</v>
      </c>
      <c r="AA2509">
        <v>36</v>
      </c>
      <c r="AB2509">
        <v>0</v>
      </c>
      <c r="AC2509">
        <v>4</v>
      </c>
      <c r="AD2509">
        <v>8</v>
      </c>
      <c r="AE2509">
        <v>0</v>
      </c>
      <c r="AF2509">
        <v>0</v>
      </c>
      <c r="AG2509">
        <v>0</v>
      </c>
      <c r="AH2509" t="s">
        <v>551</v>
      </c>
      <c r="AI2509" s="1">
        <v>44650.953657407408</v>
      </c>
      <c r="AJ2509">
        <v>190</v>
      </c>
      <c r="AK2509">
        <v>2</v>
      </c>
      <c r="AL2509">
        <v>0</v>
      </c>
      <c r="AM2509">
        <v>2</v>
      </c>
      <c r="AN2509">
        <v>0</v>
      </c>
      <c r="AO2509">
        <v>2</v>
      </c>
      <c r="AP2509">
        <v>6</v>
      </c>
      <c r="AQ2509">
        <v>0</v>
      </c>
      <c r="AR2509">
        <v>0</v>
      </c>
      <c r="AS2509">
        <v>0</v>
      </c>
      <c r="AT2509" t="s">
        <v>86</v>
      </c>
      <c r="AU2509" t="s">
        <v>86</v>
      </c>
      <c r="AV2509" t="s">
        <v>86</v>
      </c>
      <c r="AW2509" t="s">
        <v>86</v>
      </c>
      <c r="AX2509" t="s">
        <v>86</v>
      </c>
      <c r="AY2509" t="s">
        <v>86</v>
      </c>
      <c r="AZ2509" t="s">
        <v>86</v>
      </c>
      <c r="BA2509" t="s">
        <v>86</v>
      </c>
      <c r="BB2509" t="s">
        <v>86</v>
      </c>
      <c r="BC2509" t="s">
        <v>86</v>
      </c>
      <c r="BD2509" t="s">
        <v>86</v>
      </c>
      <c r="BE2509" t="s">
        <v>86</v>
      </c>
    </row>
    <row r="2510" spans="1:57" x14ac:dyDescent="0.45">
      <c r="A2510" t="s">
        <v>5317</v>
      </c>
      <c r="B2510" t="s">
        <v>77</v>
      </c>
      <c r="C2510" t="s">
        <v>5297</v>
      </c>
      <c r="D2510" t="s">
        <v>79</v>
      </c>
      <c r="E2510" s="2" t="str">
        <f t="shared" si="63"/>
        <v>FX220313106</v>
      </c>
      <c r="F2510" t="s">
        <v>80</v>
      </c>
      <c r="G2510" t="s">
        <v>80</v>
      </c>
      <c r="H2510" t="s">
        <v>81</v>
      </c>
      <c r="I2510" t="s">
        <v>5318</v>
      </c>
      <c r="J2510">
        <v>64</v>
      </c>
      <c r="K2510" t="s">
        <v>83</v>
      </c>
      <c r="L2510" t="s">
        <v>84</v>
      </c>
      <c r="M2510" t="s">
        <v>85</v>
      </c>
      <c r="N2510">
        <v>2</v>
      </c>
      <c r="O2510" s="1">
        <v>44650.715173611112</v>
      </c>
      <c r="P2510" s="1">
        <v>44650.954328703701</v>
      </c>
      <c r="Q2510">
        <v>19956</v>
      </c>
      <c r="R2510">
        <v>707</v>
      </c>
      <c r="S2510" t="b">
        <v>0</v>
      </c>
      <c r="T2510" t="s">
        <v>86</v>
      </c>
      <c r="U2510" t="b">
        <v>0</v>
      </c>
      <c r="V2510" t="s">
        <v>1816</v>
      </c>
      <c r="W2510" s="1">
        <v>44650.740046296298</v>
      </c>
      <c r="X2510">
        <v>422</v>
      </c>
      <c r="Y2510">
        <v>51</v>
      </c>
      <c r="Z2510">
        <v>0</v>
      </c>
      <c r="AA2510">
        <v>51</v>
      </c>
      <c r="AB2510">
        <v>0</v>
      </c>
      <c r="AC2510">
        <v>39</v>
      </c>
      <c r="AD2510">
        <v>13</v>
      </c>
      <c r="AE2510">
        <v>0</v>
      </c>
      <c r="AF2510">
        <v>0</v>
      </c>
      <c r="AG2510">
        <v>0</v>
      </c>
      <c r="AH2510" t="s">
        <v>448</v>
      </c>
      <c r="AI2510" s="1">
        <v>44650.954328703701</v>
      </c>
      <c r="AJ2510">
        <v>242</v>
      </c>
      <c r="AK2510">
        <v>4</v>
      </c>
      <c r="AL2510">
        <v>0</v>
      </c>
      <c r="AM2510">
        <v>4</v>
      </c>
      <c r="AN2510">
        <v>0</v>
      </c>
      <c r="AO2510">
        <v>4</v>
      </c>
      <c r="AP2510">
        <v>9</v>
      </c>
      <c r="AQ2510">
        <v>0</v>
      </c>
      <c r="AR2510">
        <v>0</v>
      </c>
      <c r="AS2510">
        <v>0</v>
      </c>
      <c r="AT2510" t="s">
        <v>86</v>
      </c>
      <c r="AU2510" t="s">
        <v>86</v>
      </c>
      <c r="AV2510" t="s">
        <v>86</v>
      </c>
      <c r="AW2510" t="s">
        <v>86</v>
      </c>
      <c r="AX2510" t="s">
        <v>86</v>
      </c>
      <c r="AY2510" t="s">
        <v>86</v>
      </c>
      <c r="AZ2510" t="s">
        <v>86</v>
      </c>
      <c r="BA2510" t="s">
        <v>86</v>
      </c>
      <c r="BB2510" t="s">
        <v>86</v>
      </c>
      <c r="BC2510" t="s">
        <v>86</v>
      </c>
      <c r="BD2510" t="s">
        <v>86</v>
      </c>
      <c r="BE2510" t="s">
        <v>86</v>
      </c>
    </row>
    <row r="2511" spans="1:57" x14ac:dyDescent="0.45">
      <c r="A2511" t="s">
        <v>5319</v>
      </c>
      <c r="B2511" t="s">
        <v>77</v>
      </c>
      <c r="C2511" t="s">
        <v>5297</v>
      </c>
      <c r="D2511" t="s">
        <v>79</v>
      </c>
      <c r="E2511" s="2" t="str">
        <f t="shared" si="63"/>
        <v>FX220313106</v>
      </c>
      <c r="F2511" t="s">
        <v>80</v>
      </c>
      <c r="G2511" t="s">
        <v>80</v>
      </c>
      <c r="H2511" t="s">
        <v>81</v>
      </c>
      <c r="I2511" t="s">
        <v>5320</v>
      </c>
      <c r="J2511">
        <v>74</v>
      </c>
      <c r="K2511" t="s">
        <v>83</v>
      </c>
      <c r="L2511" t="s">
        <v>84</v>
      </c>
      <c r="M2511" t="s">
        <v>85</v>
      </c>
      <c r="N2511">
        <v>2</v>
      </c>
      <c r="O2511" s="1">
        <v>44650.715312499997</v>
      </c>
      <c r="P2511" s="1">
        <v>44650.958252314813</v>
      </c>
      <c r="Q2511">
        <v>20037</v>
      </c>
      <c r="R2511">
        <v>953</v>
      </c>
      <c r="S2511" t="b">
        <v>0</v>
      </c>
      <c r="T2511" t="s">
        <v>86</v>
      </c>
      <c r="U2511" t="b">
        <v>0</v>
      </c>
      <c r="V2511" t="s">
        <v>1797</v>
      </c>
      <c r="W2511" s="1">
        <v>44650.743032407408</v>
      </c>
      <c r="X2511">
        <v>581</v>
      </c>
      <c r="Y2511">
        <v>54</v>
      </c>
      <c r="Z2511">
        <v>0</v>
      </c>
      <c r="AA2511">
        <v>54</v>
      </c>
      <c r="AB2511">
        <v>5</v>
      </c>
      <c r="AC2511">
        <v>44</v>
      </c>
      <c r="AD2511">
        <v>20</v>
      </c>
      <c r="AE2511">
        <v>0</v>
      </c>
      <c r="AF2511">
        <v>0</v>
      </c>
      <c r="AG2511">
        <v>0</v>
      </c>
      <c r="AH2511" t="s">
        <v>448</v>
      </c>
      <c r="AI2511" s="1">
        <v>44650.958252314813</v>
      </c>
      <c r="AJ2511">
        <v>338</v>
      </c>
      <c r="AK2511">
        <v>8</v>
      </c>
      <c r="AL2511">
        <v>0</v>
      </c>
      <c r="AM2511">
        <v>8</v>
      </c>
      <c r="AN2511">
        <v>0</v>
      </c>
      <c r="AO2511">
        <v>8</v>
      </c>
      <c r="AP2511">
        <v>12</v>
      </c>
      <c r="AQ2511">
        <v>0</v>
      </c>
      <c r="AR2511">
        <v>0</v>
      </c>
      <c r="AS2511">
        <v>0</v>
      </c>
      <c r="AT2511" t="s">
        <v>86</v>
      </c>
      <c r="AU2511" t="s">
        <v>86</v>
      </c>
      <c r="AV2511" t="s">
        <v>86</v>
      </c>
      <c r="AW2511" t="s">
        <v>86</v>
      </c>
      <c r="AX2511" t="s">
        <v>86</v>
      </c>
      <c r="AY2511" t="s">
        <v>86</v>
      </c>
      <c r="AZ2511" t="s">
        <v>86</v>
      </c>
      <c r="BA2511" t="s">
        <v>86</v>
      </c>
      <c r="BB2511" t="s">
        <v>86</v>
      </c>
      <c r="BC2511" t="s">
        <v>86</v>
      </c>
      <c r="BD2511" t="s">
        <v>86</v>
      </c>
      <c r="BE2511" t="s">
        <v>86</v>
      </c>
    </row>
    <row r="2512" spans="1:57" x14ac:dyDescent="0.45">
      <c r="A2512" t="s">
        <v>5321</v>
      </c>
      <c r="B2512" t="s">
        <v>77</v>
      </c>
      <c r="C2512" t="s">
        <v>5297</v>
      </c>
      <c r="D2512" t="s">
        <v>79</v>
      </c>
      <c r="E2512" s="2" t="str">
        <f t="shared" si="63"/>
        <v>FX220313106</v>
      </c>
      <c r="F2512" t="s">
        <v>80</v>
      </c>
      <c r="G2512" t="s">
        <v>80</v>
      </c>
      <c r="H2512" t="s">
        <v>81</v>
      </c>
      <c r="I2512" t="s">
        <v>5322</v>
      </c>
      <c r="J2512">
        <v>79</v>
      </c>
      <c r="K2512" t="s">
        <v>83</v>
      </c>
      <c r="L2512" t="s">
        <v>84</v>
      </c>
      <c r="M2512" t="s">
        <v>85</v>
      </c>
      <c r="N2512">
        <v>2</v>
      </c>
      <c r="O2512" s="1">
        <v>44650.71534722222</v>
      </c>
      <c r="P2512" s="1">
        <v>44650.959131944444</v>
      </c>
      <c r="Q2512">
        <v>20366</v>
      </c>
      <c r="R2512">
        <v>697</v>
      </c>
      <c r="S2512" t="b">
        <v>0</v>
      </c>
      <c r="T2512" t="s">
        <v>86</v>
      </c>
      <c r="U2512" t="b">
        <v>0</v>
      </c>
      <c r="V2512" t="s">
        <v>1816</v>
      </c>
      <c r="W2512" s="1">
        <v>44650.744293981479</v>
      </c>
      <c r="X2512">
        <v>366</v>
      </c>
      <c r="Y2512">
        <v>56</v>
      </c>
      <c r="Z2512">
        <v>0</v>
      </c>
      <c r="AA2512">
        <v>56</v>
      </c>
      <c r="AB2512">
        <v>0</v>
      </c>
      <c r="AC2512">
        <v>36</v>
      </c>
      <c r="AD2512">
        <v>23</v>
      </c>
      <c r="AE2512">
        <v>0</v>
      </c>
      <c r="AF2512">
        <v>0</v>
      </c>
      <c r="AG2512">
        <v>0</v>
      </c>
      <c r="AH2512" t="s">
        <v>118</v>
      </c>
      <c r="AI2512" s="1">
        <v>44650.959131944444</v>
      </c>
      <c r="AJ2512">
        <v>299</v>
      </c>
      <c r="AK2512">
        <v>5</v>
      </c>
      <c r="AL2512">
        <v>0</v>
      </c>
      <c r="AM2512">
        <v>5</v>
      </c>
      <c r="AN2512">
        <v>0</v>
      </c>
      <c r="AO2512">
        <v>5</v>
      </c>
      <c r="AP2512">
        <v>18</v>
      </c>
      <c r="AQ2512">
        <v>0</v>
      </c>
      <c r="AR2512">
        <v>0</v>
      </c>
      <c r="AS2512">
        <v>0</v>
      </c>
      <c r="AT2512" t="s">
        <v>86</v>
      </c>
      <c r="AU2512" t="s">
        <v>86</v>
      </c>
      <c r="AV2512" t="s">
        <v>86</v>
      </c>
      <c r="AW2512" t="s">
        <v>86</v>
      </c>
      <c r="AX2512" t="s">
        <v>86</v>
      </c>
      <c r="AY2512" t="s">
        <v>86</v>
      </c>
      <c r="AZ2512" t="s">
        <v>86</v>
      </c>
      <c r="BA2512" t="s">
        <v>86</v>
      </c>
      <c r="BB2512" t="s">
        <v>86</v>
      </c>
      <c r="BC2512" t="s">
        <v>86</v>
      </c>
      <c r="BD2512" t="s">
        <v>86</v>
      </c>
      <c r="BE2512" t="s">
        <v>86</v>
      </c>
    </row>
    <row r="2513" spans="1:57" x14ac:dyDescent="0.45">
      <c r="A2513" t="s">
        <v>5323</v>
      </c>
      <c r="B2513" t="s">
        <v>77</v>
      </c>
      <c r="C2513" t="s">
        <v>5297</v>
      </c>
      <c r="D2513" t="s">
        <v>79</v>
      </c>
      <c r="E2513" s="2" t="str">
        <f t="shared" si="63"/>
        <v>FX220313106</v>
      </c>
      <c r="F2513" t="s">
        <v>80</v>
      </c>
      <c r="G2513" t="s">
        <v>80</v>
      </c>
      <c r="H2513" t="s">
        <v>81</v>
      </c>
      <c r="I2513" t="s">
        <v>5324</v>
      </c>
      <c r="J2513">
        <v>28</v>
      </c>
      <c r="K2513" t="s">
        <v>83</v>
      </c>
      <c r="L2513" t="s">
        <v>84</v>
      </c>
      <c r="M2513" t="s">
        <v>85</v>
      </c>
      <c r="N2513">
        <v>2</v>
      </c>
      <c r="O2513" s="1">
        <v>44650.715555555558</v>
      </c>
      <c r="P2513" s="1">
        <v>44650.960173611114</v>
      </c>
      <c r="Q2513">
        <v>20736</v>
      </c>
      <c r="R2513">
        <v>399</v>
      </c>
      <c r="S2513" t="b">
        <v>0</v>
      </c>
      <c r="T2513" t="s">
        <v>86</v>
      </c>
      <c r="U2513" t="b">
        <v>0</v>
      </c>
      <c r="V2513" t="s">
        <v>202</v>
      </c>
      <c r="W2513" s="1">
        <v>44650.72761574074</v>
      </c>
      <c r="X2513">
        <v>234</v>
      </c>
      <c r="Y2513">
        <v>21</v>
      </c>
      <c r="Z2513">
        <v>0</v>
      </c>
      <c r="AA2513">
        <v>21</v>
      </c>
      <c r="AB2513">
        <v>0</v>
      </c>
      <c r="AC2513">
        <v>1</v>
      </c>
      <c r="AD2513">
        <v>7</v>
      </c>
      <c r="AE2513">
        <v>0</v>
      </c>
      <c r="AF2513">
        <v>0</v>
      </c>
      <c r="AG2513">
        <v>0</v>
      </c>
      <c r="AH2513" t="s">
        <v>448</v>
      </c>
      <c r="AI2513" s="1">
        <v>44650.960173611114</v>
      </c>
      <c r="AJ2513">
        <v>165</v>
      </c>
      <c r="AK2513">
        <v>0</v>
      </c>
      <c r="AL2513">
        <v>0</v>
      </c>
      <c r="AM2513">
        <v>0</v>
      </c>
      <c r="AN2513">
        <v>0</v>
      </c>
      <c r="AO2513">
        <v>0</v>
      </c>
      <c r="AP2513">
        <v>7</v>
      </c>
      <c r="AQ2513">
        <v>0</v>
      </c>
      <c r="AR2513">
        <v>0</v>
      </c>
      <c r="AS2513">
        <v>0</v>
      </c>
      <c r="AT2513" t="s">
        <v>86</v>
      </c>
      <c r="AU2513" t="s">
        <v>86</v>
      </c>
      <c r="AV2513" t="s">
        <v>86</v>
      </c>
      <c r="AW2513" t="s">
        <v>86</v>
      </c>
      <c r="AX2513" t="s">
        <v>86</v>
      </c>
      <c r="AY2513" t="s">
        <v>86</v>
      </c>
      <c r="AZ2513" t="s">
        <v>86</v>
      </c>
      <c r="BA2513" t="s">
        <v>86</v>
      </c>
      <c r="BB2513" t="s">
        <v>86</v>
      </c>
      <c r="BC2513" t="s">
        <v>86</v>
      </c>
      <c r="BD2513" t="s">
        <v>86</v>
      </c>
      <c r="BE2513" t="s">
        <v>86</v>
      </c>
    </row>
    <row r="2514" spans="1:57" x14ac:dyDescent="0.45">
      <c r="A2514" t="s">
        <v>5325</v>
      </c>
      <c r="B2514" t="s">
        <v>77</v>
      </c>
      <c r="C2514" t="s">
        <v>5297</v>
      </c>
      <c r="D2514" t="s">
        <v>79</v>
      </c>
      <c r="E2514" s="2" t="str">
        <f t="shared" si="63"/>
        <v>FX220313106</v>
      </c>
      <c r="F2514" t="s">
        <v>80</v>
      </c>
      <c r="G2514" t="s">
        <v>80</v>
      </c>
      <c r="H2514" t="s">
        <v>81</v>
      </c>
      <c r="I2514" t="s">
        <v>5326</v>
      </c>
      <c r="J2514">
        <v>28</v>
      </c>
      <c r="K2514" t="s">
        <v>83</v>
      </c>
      <c r="L2514" t="s">
        <v>84</v>
      </c>
      <c r="M2514" t="s">
        <v>85</v>
      </c>
      <c r="N2514">
        <v>2</v>
      </c>
      <c r="O2514" s="1">
        <v>44650.71570601852</v>
      </c>
      <c r="P2514" s="1">
        <v>44650.961643518516</v>
      </c>
      <c r="Q2514">
        <v>20463</v>
      </c>
      <c r="R2514">
        <v>786</v>
      </c>
      <c r="S2514" t="b">
        <v>0</v>
      </c>
      <c r="T2514" t="s">
        <v>86</v>
      </c>
      <c r="U2514" t="b">
        <v>0</v>
      </c>
      <c r="V2514" t="s">
        <v>2108</v>
      </c>
      <c r="W2514" s="1">
        <v>44650.732719907406</v>
      </c>
      <c r="X2514">
        <v>570</v>
      </c>
      <c r="Y2514">
        <v>21</v>
      </c>
      <c r="Z2514">
        <v>0</v>
      </c>
      <c r="AA2514">
        <v>21</v>
      </c>
      <c r="AB2514">
        <v>0</v>
      </c>
      <c r="AC2514">
        <v>2</v>
      </c>
      <c r="AD2514">
        <v>7</v>
      </c>
      <c r="AE2514">
        <v>0</v>
      </c>
      <c r="AF2514">
        <v>0</v>
      </c>
      <c r="AG2514">
        <v>0</v>
      </c>
      <c r="AH2514" t="s">
        <v>118</v>
      </c>
      <c r="AI2514" s="1">
        <v>44650.961643518516</v>
      </c>
      <c r="AJ2514">
        <v>216</v>
      </c>
      <c r="AK2514">
        <v>0</v>
      </c>
      <c r="AL2514">
        <v>0</v>
      </c>
      <c r="AM2514">
        <v>0</v>
      </c>
      <c r="AN2514">
        <v>0</v>
      </c>
      <c r="AO2514">
        <v>0</v>
      </c>
      <c r="AP2514">
        <v>7</v>
      </c>
      <c r="AQ2514">
        <v>0</v>
      </c>
      <c r="AR2514">
        <v>0</v>
      </c>
      <c r="AS2514">
        <v>0</v>
      </c>
      <c r="AT2514" t="s">
        <v>86</v>
      </c>
      <c r="AU2514" t="s">
        <v>86</v>
      </c>
      <c r="AV2514" t="s">
        <v>86</v>
      </c>
      <c r="AW2514" t="s">
        <v>86</v>
      </c>
      <c r="AX2514" t="s">
        <v>86</v>
      </c>
      <c r="AY2514" t="s">
        <v>86</v>
      </c>
      <c r="AZ2514" t="s">
        <v>86</v>
      </c>
      <c r="BA2514" t="s">
        <v>86</v>
      </c>
      <c r="BB2514" t="s">
        <v>86</v>
      </c>
      <c r="BC2514" t="s">
        <v>86</v>
      </c>
      <c r="BD2514" t="s">
        <v>86</v>
      </c>
      <c r="BE2514" t="s">
        <v>86</v>
      </c>
    </row>
    <row r="2515" spans="1:57" x14ac:dyDescent="0.45">
      <c r="A2515" t="s">
        <v>5327</v>
      </c>
      <c r="B2515" t="s">
        <v>77</v>
      </c>
      <c r="C2515" t="s">
        <v>5328</v>
      </c>
      <c r="D2515" t="s">
        <v>79</v>
      </c>
      <c r="E2515" s="2" t="str">
        <f>HYPERLINK("capsilon://?command=openfolder&amp;siteaddress=FAM.docvelocity-na8.net&amp;folderid=FX4075869E-B15B-BE9E-2742-06FF7D1C9C57","FX220313005")</f>
        <v>FX220313005</v>
      </c>
      <c r="F2515" t="s">
        <v>80</v>
      </c>
      <c r="G2515" t="s">
        <v>80</v>
      </c>
      <c r="H2515" t="s">
        <v>81</v>
      </c>
      <c r="I2515" t="s">
        <v>5329</v>
      </c>
      <c r="J2515">
        <v>241</v>
      </c>
      <c r="K2515" t="s">
        <v>83</v>
      </c>
      <c r="L2515" t="s">
        <v>84</v>
      </c>
      <c r="M2515" t="s">
        <v>85</v>
      </c>
      <c r="N2515">
        <v>1</v>
      </c>
      <c r="O2515" s="1">
        <v>44650.721342592595</v>
      </c>
      <c r="P2515" s="1">
        <v>44650.753437500003</v>
      </c>
      <c r="Q2515">
        <v>2346</v>
      </c>
      <c r="R2515">
        <v>427</v>
      </c>
      <c r="S2515" t="b">
        <v>0</v>
      </c>
      <c r="T2515" t="s">
        <v>86</v>
      </c>
      <c r="U2515" t="b">
        <v>0</v>
      </c>
      <c r="V2515" t="s">
        <v>815</v>
      </c>
      <c r="W2515" s="1">
        <v>44650.753437500003</v>
      </c>
      <c r="X2515">
        <v>226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241</v>
      </c>
      <c r="AE2515">
        <v>217</v>
      </c>
      <c r="AF2515">
        <v>0</v>
      </c>
      <c r="AG2515">
        <v>8</v>
      </c>
      <c r="AH2515" t="s">
        <v>86</v>
      </c>
      <c r="AI2515" t="s">
        <v>86</v>
      </c>
      <c r="AJ2515" t="s">
        <v>86</v>
      </c>
      <c r="AK2515" t="s">
        <v>86</v>
      </c>
      <c r="AL2515" t="s">
        <v>86</v>
      </c>
      <c r="AM2515" t="s">
        <v>86</v>
      </c>
      <c r="AN2515" t="s">
        <v>86</v>
      </c>
      <c r="AO2515" t="s">
        <v>86</v>
      </c>
      <c r="AP2515" t="s">
        <v>86</v>
      </c>
      <c r="AQ2515" t="s">
        <v>86</v>
      </c>
      <c r="AR2515" t="s">
        <v>86</v>
      </c>
      <c r="AS2515" t="s">
        <v>86</v>
      </c>
      <c r="AT2515" t="s">
        <v>86</v>
      </c>
      <c r="AU2515" t="s">
        <v>86</v>
      </c>
      <c r="AV2515" t="s">
        <v>86</v>
      </c>
      <c r="AW2515" t="s">
        <v>86</v>
      </c>
      <c r="AX2515" t="s">
        <v>86</v>
      </c>
      <c r="AY2515" t="s">
        <v>86</v>
      </c>
      <c r="AZ2515" t="s">
        <v>86</v>
      </c>
      <c r="BA2515" t="s">
        <v>86</v>
      </c>
      <c r="BB2515" t="s">
        <v>86</v>
      </c>
      <c r="BC2515" t="s">
        <v>86</v>
      </c>
      <c r="BD2515" t="s">
        <v>86</v>
      </c>
      <c r="BE2515" t="s">
        <v>86</v>
      </c>
    </row>
    <row r="2516" spans="1:57" x14ac:dyDescent="0.45">
      <c r="A2516" t="s">
        <v>5330</v>
      </c>
      <c r="B2516" t="s">
        <v>77</v>
      </c>
      <c r="C2516" t="s">
        <v>5331</v>
      </c>
      <c r="D2516" t="s">
        <v>79</v>
      </c>
      <c r="E2516" s="2" t="str">
        <f>HYPERLINK("capsilon://?command=openfolder&amp;siteaddress=FAM.docvelocity-na8.net&amp;folderid=FXD35EC0D5-99D3-A2FB-FBE2-2BF243C91EF9","FX220213162")</f>
        <v>FX220213162</v>
      </c>
      <c r="F2516" t="s">
        <v>80</v>
      </c>
      <c r="G2516" t="s">
        <v>80</v>
      </c>
      <c r="H2516" t="s">
        <v>81</v>
      </c>
      <c r="I2516" t="s">
        <v>5332</v>
      </c>
      <c r="J2516">
        <v>0</v>
      </c>
      <c r="K2516" t="s">
        <v>83</v>
      </c>
      <c r="L2516" t="s">
        <v>84</v>
      </c>
      <c r="M2516" t="s">
        <v>85</v>
      </c>
      <c r="N2516">
        <v>1</v>
      </c>
      <c r="O2516" s="1">
        <v>44622.913657407407</v>
      </c>
      <c r="P2516" s="1">
        <v>44623.28869212963</v>
      </c>
      <c r="Q2516">
        <v>31437</v>
      </c>
      <c r="R2516">
        <v>966</v>
      </c>
      <c r="S2516" t="b">
        <v>0</v>
      </c>
      <c r="T2516" t="s">
        <v>86</v>
      </c>
      <c r="U2516" t="b">
        <v>0</v>
      </c>
      <c r="V2516" t="s">
        <v>139</v>
      </c>
      <c r="W2516" s="1">
        <v>44623.28869212963</v>
      </c>
      <c r="X2516">
        <v>369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117</v>
      </c>
      <c r="AF2516">
        <v>0</v>
      </c>
      <c r="AG2516">
        <v>6</v>
      </c>
      <c r="AH2516" t="s">
        <v>86</v>
      </c>
      <c r="AI2516" t="s">
        <v>86</v>
      </c>
      <c r="AJ2516" t="s">
        <v>86</v>
      </c>
      <c r="AK2516" t="s">
        <v>86</v>
      </c>
      <c r="AL2516" t="s">
        <v>86</v>
      </c>
      <c r="AM2516" t="s">
        <v>86</v>
      </c>
      <c r="AN2516" t="s">
        <v>86</v>
      </c>
      <c r="AO2516" t="s">
        <v>86</v>
      </c>
      <c r="AP2516" t="s">
        <v>86</v>
      </c>
      <c r="AQ2516" t="s">
        <v>86</v>
      </c>
      <c r="AR2516" t="s">
        <v>86</v>
      </c>
      <c r="AS2516" t="s">
        <v>86</v>
      </c>
      <c r="AT2516" t="s">
        <v>86</v>
      </c>
      <c r="AU2516" t="s">
        <v>86</v>
      </c>
      <c r="AV2516" t="s">
        <v>86</v>
      </c>
      <c r="AW2516" t="s">
        <v>86</v>
      </c>
      <c r="AX2516" t="s">
        <v>86</v>
      </c>
      <c r="AY2516" t="s">
        <v>86</v>
      </c>
      <c r="AZ2516" t="s">
        <v>86</v>
      </c>
      <c r="BA2516" t="s">
        <v>86</v>
      </c>
      <c r="BB2516" t="s">
        <v>86</v>
      </c>
      <c r="BC2516" t="s">
        <v>86</v>
      </c>
      <c r="BD2516" t="s">
        <v>86</v>
      </c>
      <c r="BE2516" t="s">
        <v>86</v>
      </c>
    </row>
    <row r="2517" spans="1:57" x14ac:dyDescent="0.45">
      <c r="A2517" t="s">
        <v>5333</v>
      </c>
      <c r="B2517" t="s">
        <v>77</v>
      </c>
      <c r="C2517" t="s">
        <v>4971</v>
      </c>
      <c r="D2517" t="s">
        <v>79</v>
      </c>
      <c r="E2517" s="2" t="str">
        <f>HYPERLINK("capsilon://?command=openfolder&amp;siteaddress=FAM.docvelocity-na8.net&amp;folderid=FXBFF0B3EB-9588-A9C1-5F31-A977F7AF4B6C","FX220310838")</f>
        <v>FX220310838</v>
      </c>
      <c r="F2517" t="s">
        <v>80</v>
      </c>
      <c r="G2517" t="s">
        <v>80</v>
      </c>
      <c r="H2517" t="s">
        <v>81</v>
      </c>
      <c r="I2517" t="s">
        <v>5334</v>
      </c>
      <c r="J2517">
        <v>0</v>
      </c>
      <c r="K2517" t="s">
        <v>83</v>
      </c>
      <c r="L2517" t="s">
        <v>84</v>
      </c>
      <c r="M2517" t="s">
        <v>85</v>
      </c>
      <c r="N2517">
        <v>2</v>
      </c>
      <c r="O2517" s="1">
        <v>44650.722858796296</v>
      </c>
      <c r="P2517" s="1">
        <v>44650.961099537039</v>
      </c>
      <c r="Q2517">
        <v>20280</v>
      </c>
      <c r="R2517">
        <v>304</v>
      </c>
      <c r="S2517" t="b">
        <v>0</v>
      </c>
      <c r="T2517" t="s">
        <v>86</v>
      </c>
      <c r="U2517" t="b">
        <v>0</v>
      </c>
      <c r="V2517" t="s">
        <v>202</v>
      </c>
      <c r="W2517" s="1">
        <v>44650.730381944442</v>
      </c>
      <c r="X2517">
        <v>225</v>
      </c>
      <c r="Y2517">
        <v>9</v>
      </c>
      <c r="Z2517">
        <v>0</v>
      </c>
      <c r="AA2517">
        <v>9</v>
      </c>
      <c r="AB2517">
        <v>0</v>
      </c>
      <c r="AC2517">
        <v>2</v>
      </c>
      <c r="AD2517">
        <v>-9</v>
      </c>
      <c r="AE2517">
        <v>0</v>
      </c>
      <c r="AF2517">
        <v>0</v>
      </c>
      <c r="AG2517">
        <v>0</v>
      </c>
      <c r="AH2517" t="s">
        <v>448</v>
      </c>
      <c r="AI2517" s="1">
        <v>44650.961099537039</v>
      </c>
      <c r="AJ2517">
        <v>79</v>
      </c>
      <c r="AK2517">
        <v>0</v>
      </c>
      <c r="AL2517">
        <v>0</v>
      </c>
      <c r="AM2517">
        <v>0</v>
      </c>
      <c r="AN2517">
        <v>0</v>
      </c>
      <c r="AO2517">
        <v>0</v>
      </c>
      <c r="AP2517">
        <v>-9</v>
      </c>
      <c r="AQ2517">
        <v>0</v>
      </c>
      <c r="AR2517">
        <v>0</v>
      </c>
      <c r="AS2517">
        <v>0</v>
      </c>
      <c r="AT2517" t="s">
        <v>86</v>
      </c>
      <c r="AU2517" t="s">
        <v>86</v>
      </c>
      <c r="AV2517" t="s">
        <v>86</v>
      </c>
      <c r="AW2517" t="s">
        <v>86</v>
      </c>
      <c r="AX2517" t="s">
        <v>86</v>
      </c>
      <c r="AY2517" t="s">
        <v>86</v>
      </c>
      <c r="AZ2517" t="s">
        <v>86</v>
      </c>
      <c r="BA2517" t="s">
        <v>86</v>
      </c>
      <c r="BB2517" t="s">
        <v>86</v>
      </c>
      <c r="BC2517" t="s">
        <v>86</v>
      </c>
      <c r="BD2517" t="s">
        <v>86</v>
      </c>
      <c r="BE2517" t="s">
        <v>86</v>
      </c>
    </row>
    <row r="2518" spans="1:57" x14ac:dyDescent="0.45">
      <c r="A2518" t="s">
        <v>5335</v>
      </c>
      <c r="B2518" t="s">
        <v>77</v>
      </c>
      <c r="C2518" t="s">
        <v>5336</v>
      </c>
      <c r="D2518" t="s">
        <v>79</v>
      </c>
      <c r="E2518" s="2" t="str">
        <f>HYPERLINK("capsilon://?command=openfolder&amp;siteaddress=FAM.docvelocity-na8.net&amp;folderid=FXDEAFFC14-30D4-737C-583A-0985759C4E44","FX220313174")</f>
        <v>FX220313174</v>
      </c>
      <c r="F2518" t="s">
        <v>80</v>
      </c>
      <c r="G2518" t="s">
        <v>80</v>
      </c>
      <c r="H2518" t="s">
        <v>81</v>
      </c>
      <c r="I2518" t="s">
        <v>5337</v>
      </c>
      <c r="J2518">
        <v>28</v>
      </c>
      <c r="K2518" t="s">
        <v>83</v>
      </c>
      <c r="L2518" t="s">
        <v>84</v>
      </c>
      <c r="M2518" t="s">
        <v>85</v>
      </c>
      <c r="N2518">
        <v>2</v>
      </c>
      <c r="O2518" s="1">
        <v>44650.723333333335</v>
      </c>
      <c r="P2518" s="1">
        <v>44650.962141203701</v>
      </c>
      <c r="Q2518">
        <v>20207</v>
      </c>
      <c r="R2518">
        <v>426</v>
      </c>
      <c r="S2518" t="b">
        <v>0</v>
      </c>
      <c r="T2518" t="s">
        <v>86</v>
      </c>
      <c r="U2518" t="b">
        <v>0</v>
      </c>
      <c r="V2518" t="s">
        <v>202</v>
      </c>
      <c r="W2518" s="1">
        <v>44650.733715277776</v>
      </c>
      <c r="X2518">
        <v>287</v>
      </c>
      <c r="Y2518">
        <v>21</v>
      </c>
      <c r="Z2518">
        <v>0</v>
      </c>
      <c r="AA2518">
        <v>21</v>
      </c>
      <c r="AB2518">
        <v>0</v>
      </c>
      <c r="AC2518">
        <v>0</v>
      </c>
      <c r="AD2518">
        <v>7</v>
      </c>
      <c r="AE2518">
        <v>0</v>
      </c>
      <c r="AF2518">
        <v>0</v>
      </c>
      <c r="AG2518">
        <v>0</v>
      </c>
      <c r="AH2518" t="s">
        <v>551</v>
      </c>
      <c r="AI2518" s="1">
        <v>44650.962141203701</v>
      </c>
      <c r="AJ2518">
        <v>139</v>
      </c>
      <c r="AK2518">
        <v>0</v>
      </c>
      <c r="AL2518">
        <v>0</v>
      </c>
      <c r="AM2518">
        <v>0</v>
      </c>
      <c r="AN2518">
        <v>0</v>
      </c>
      <c r="AO2518">
        <v>0</v>
      </c>
      <c r="AP2518">
        <v>7</v>
      </c>
      <c r="AQ2518">
        <v>0</v>
      </c>
      <c r="AR2518">
        <v>0</v>
      </c>
      <c r="AS2518">
        <v>0</v>
      </c>
      <c r="AT2518" t="s">
        <v>86</v>
      </c>
      <c r="AU2518" t="s">
        <v>86</v>
      </c>
      <c r="AV2518" t="s">
        <v>86</v>
      </c>
      <c r="AW2518" t="s">
        <v>86</v>
      </c>
      <c r="AX2518" t="s">
        <v>86</v>
      </c>
      <c r="AY2518" t="s">
        <v>86</v>
      </c>
      <c r="AZ2518" t="s">
        <v>86</v>
      </c>
      <c r="BA2518" t="s">
        <v>86</v>
      </c>
      <c r="BB2518" t="s">
        <v>86</v>
      </c>
      <c r="BC2518" t="s">
        <v>86</v>
      </c>
      <c r="BD2518" t="s">
        <v>86</v>
      </c>
      <c r="BE2518" t="s">
        <v>86</v>
      </c>
    </row>
    <row r="2519" spans="1:57" x14ac:dyDescent="0.45">
      <c r="A2519" t="s">
        <v>5338</v>
      </c>
      <c r="B2519" t="s">
        <v>77</v>
      </c>
      <c r="C2519" t="s">
        <v>4840</v>
      </c>
      <c r="D2519" t="s">
        <v>79</v>
      </c>
      <c r="E2519" s="2" t="str">
        <f>HYPERLINK("capsilon://?command=openfolder&amp;siteaddress=FAM.docvelocity-na8.net&amp;folderid=FX203D0756-70F6-231D-E183-AE611E636246","FX220312609")</f>
        <v>FX220312609</v>
      </c>
      <c r="F2519" t="s">
        <v>80</v>
      </c>
      <c r="G2519" t="s">
        <v>80</v>
      </c>
      <c r="H2519" t="s">
        <v>81</v>
      </c>
      <c r="I2519" t="s">
        <v>5339</v>
      </c>
      <c r="J2519">
        <v>0</v>
      </c>
      <c r="K2519" t="s">
        <v>83</v>
      </c>
      <c r="L2519" t="s">
        <v>84</v>
      </c>
      <c r="M2519" t="s">
        <v>85</v>
      </c>
      <c r="N2519">
        <v>2</v>
      </c>
      <c r="O2519" s="1">
        <v>44650.732662037037</v>
      </c>
      <c r="P2519" s="1">
        <v>44650.962210648147</v>
      </c>
      <c r="Q2519">
        <v>19575</v>
      </c>
      <c r="R2519">
        <v>258</v>
      </c>
      <c r="S2519" t="b">
        <v>0</v>
      </c>
      <c r="T2519" t="s">
        <v>86</v>
      </c>
      <c r="U2519" t="b">
        <v>0</v>
      </c>
      <c r="V2519" t="s">
        <v>2108</v>
      </c>
      <c r="W2519" s="1">
        <v>44650.735289351855</v>
      </c>
      <c r="X2519">
        <v>163</v>
      </c>
      <c r="Y2519">
        <v>9</v>
      </c>
      <c r="Z2519">
        <v>0</v>
      </c>
      <c r="AA2519">
        <v>9</v>
      </c>
      <c r="AB2519">
        <v>0</v>
      </c>
      <c r="AC2519">
        <v>0</v>
      </c>
      <c r="AD2519">
        <v>-9</v>
      </c>
      <c r="AE2519">
        <v>0</v>
      </c>
      <c r="AF2519">
        <v>0</v>
      </c>
      <c r="AG2519">
        <v>0</v>
      </c>
      <c r="AH2519" t="s">
        <v>448</v>
      </c>
      <c r="AI2519" s="1">
        <v>44650.962210648147</v>
      </c>
      <c r="AJ2519">
        <v>95</v>
      </c>
      <c r="AK2519">
        <v>0</v>
      </c>
      <c r="AL2519">
        <v>0</v>
      </c>
      <c r="AM2519">
        <v>0</v>
      </c>
      <c r="AN2519">
        <v>0</v>
      </c>
      <c r="AO2519">
        <v>0</v>
      </c>
      <c r="AP2519">
        <v>-9</v>
      </c>
      <c r="AQ2519">
        <v>0</v>
      </c>
      <c r="AR2519">
        <v>0</v>
      </c>
      <c r="AS2519">
        <v>0</v>
      </c>
      <c r="AT2519" t="s">
        <v>86</v>
      </c>
      <c r="AU2519" t="s">
        <v>86</v>
      </c>
      <c r="AV2519" t="s">
        <v>86</v>
      </c>
      <c r="AW2519" t="s">
        <v>86</v>
      </c>
      <c r="AX2519" t="s">
        <v>86</v>
      </c>
      <c r="AY2519" t="s">
        <v>86</v>
      </c>
      <c r="AZ2519" t="s">
        <v>86</v>
      </c>
      <c r="BA2519" t="s">
        <v>86</v>
      </c>
      <c r="BB2519" t="s">
        <v>86</v>
      </c>
      <c r="BC2519" t="s">
        <v>86</v>
      </c>
      <c r="BD2519" t="s">
        <v>86</v>
      </c>
      <c r="BE2519" t="s">
        <v>86</v>
      </c>
    </row>
    <row r="2520" spans="1:57" x14ac:dyDescent="0.45">
      <c r="A2520" t="s">
        <v>5340</v>
      </c>
      <c r="B2520" t="s">
        <v>77</v>
      </c>
      <c r="C2520" t="s">
        <v>5341</v>
      </c>
      <c r="D2520" t="s">
        <v>79</v>
      </c>
      <c r="E2520" s="2" t="str">
        <f>HYPERLINK("capsilon://?command=openfolder&amp;siteaddress=FAM.docvelocity-na8.net&amp;folderid=FX37F9E68D-3467-89E6-7B76-98042986CD31","FX220313334")</f>
        <v>FX220313334</v>
      </c>
      <c r="F2520" t="s">
        <v>80</v>
      </c>
      <c r="G2520" t="s">
        <v>80</v>
      </c>
      <c r="H2520" t="s">
        <v>81</v>
      </c>
      <c r="I2520" t="s">
        <v>5342</v>
      </c>
      <c r="J2520">
        <v>154</v>
      </c>
      <c r="K2520" t="s">
        <v>83</v>
      </c>
      <c r="L2520" t="s">
        <v>84</v>
      </c>
      <c r="M2520" t="s">
        <v>85</v>
      </c>
      <c r="N2520">
        <v>1</v>
      </c>
      <c r="O2520" s="1">
        <v>44650.742673611108</v>
      </c>
      <c r="P2520" s="1">
        <v>44650.779027777775</v>
      </c>
      <c r="Q2520">
        <v>2780</v>
      </c>
      <c r="R2520">
        <v>361</v>
      </c>
      <c r="S2520" t="b">
        <v>0</v>
      </c>
      <c r="T2520" t="s">
        <v>86</v>
      </c>
      <c r="U2520" t="b">
        <v>0</v>
      </c>
      <c r="V2520" t="s">
        <v>815</v>
      </c>
      <c r="W2520" s="1">
        <v>44650.779027777775</v>
      </c>
      <c r="X2520">
        <v>142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154</v>
      </c>
      <c r="AE2520">
        <v>130</v>
      </c>
      <c r="AF2520">
        <v>0</v>
      </c>
      <c r="AG2520">
        <v>5</v>
      </c>
      <c r="AH2520" t="s">
        <v>86</v>
      </c>
      <c r="AI2520" t="s">
        <v>86</v>
      </c>
      <c r="AJ2520" t="s">
        <v>86</v>
      </c>
      <c r="AK2520" t="s">
        <v>86</v>
      </c>
      <c r="AL2520" t="s">
        <v>86</v>
      </c>
      <c r="AM2520" t="s">
        <v>86</v>
      </c>
      <c r="AN2520" t="s">
        <v>86</v>
      </c>
      <c r="AO2520" t="s">
        <v>86</v>
      </c>
      <c r="AP2520" t="s">
        <v>86</v>
      </c>
      <c r="AQ2520" t="s">
        <v>86</v>
      </c>
      <c r="AR2520" t="s">
        <v>86</v>
      </c>
      <c r="AS2520" t="s">
        <v>86</v>
      </c>
      <c r="AT2520" t="s">
        <v>86</v>
      </c>
      <c r="AU2520" t="s">
        <v>86</v>
      </c>
      <c r="AV2520" t="s">
        <v>86</v>
      </c>
      <c r="AW2520" t="s">
        <v>86</v>
      </c>
      <c r="AX2520" t="s">
        <v>86</v>
      </c>
      <c r="AY2520" t="s">
        <v>86</v>
      </c>
      <c r="AZ2520" t="s">
        <v>86</v>
      </c>
      <c r="BA2520" t="s">
        <v>86</v>
      </c>
      <c r="BB2520" t="s">
        <v>86</v>
      </c>
      <c r="BC2520" t="s">
        <v>86</v>
      </c>
      <c r="BD2520" t="s">
        <v>86</v>
      </c>
      <c r="BE2520" t="s">
        <v>86</v>
      </c>
    </row>
    <row r="2521" spans="1:57" x14ac:dyDescent="0.45">
      <c r="A2521" t="s">
        <v>5343</v>
      </c>
      <c r="B2521" t="s">
        <v>77</v>
      </c>
      <c r="C2521" t="s">
        <v>5271</v>
      </c>
      <c r="D2521" t="s">
        <v>79</v>
      </c>
      <c r="E2521" s="2" t="str">
        <f>HYPERLINK("capsilon://?command=openfolder&amp;siteaddress=FAM.docvelocity-na8.net&amp;folderid=FXDED353E1-335E-B01F-F90C-6ADA26E983B3","FX220313167")</f>
        <v>FX220313167</v>
      </c>
      <c r="F2521" t="s">
        <v>80</v>
      </c>
      <c r="G2521" t="s">
        <v>80</v>
      </c>
      <c r="H2521" t="s">
        <v>81</v>
      </c>
      <c r="I2521" t="s">
        <v>5272</v>
      </c>
      <c r="J2521">
        <v>1364</v>
      </c>
      <c r="K2521" t="s">
        <v>83</v>
      </c>
      <c r="L2521" t="s">
        <v>84</v>
      </c>
      <c r="M2521" t="s">
        <v>85</v>
      </c>
      <c r="N2521">
        <v>2</v>
      </c>
      <c r="O2521" s="1">
        <v>44650.742743055554</v>
      </c>
      <c r="P2521" s="1">
        <v>44650.873402777775</v>
      </c>
      <c r="Q2521">
        <v>5717</v>
      </c>
      <c r="R2521">
        <v>5572</v>
      </c>
      <c r="S2521" t="b">
        <v>0</v>
      </c>
      <c r="T2521" t="s">
        <v>86</v>
      </c>
      <c r="U2521" t="b">
        <v>1</v>
      </c>
      <c r="V2521" t="s">
        <v>1797</v>
      </c>
      <c r="W2521" s="1">
        <v>44650.76730324074</v>
      </c>
      <c r="X2521">
        <v>2096</v>
      </c>
      <c r="Y2521">
        <v>418</v>
      </c>
      <c r="Z2521">
        <v>0</v>
      </c>
      <c r="AA2521">
        <v>418</v>
      </c>
      <c r="AB2521">
        <v>792</v>
      </c>
      <c r="AC2521">
        <v>24</v>
      </c>
      <c r="AD2521">
        <v>946</v>
      </c>
      <c r="AE2521">
        <v>0</v>
      </c>
      <c r="AF2521">
        <v>0</v>
      </c>
      <c r="AG2521">
        <v>0</v>
      </c>
      <c r="AH2521" t="s">
        <v>448</v>
      </c>
      <c r="AI2521" s="1">
        <v>44650.873402777775</v>
      </c>
      <c r="AJ2521">
        <v>3466</v>
      </c>
      <c r="AK2521">
        <v>5</v>
      </c>
      <c r="AL2521">
        <v>0</v>
      </c>
      <c r="AM2521">
        <v>5</v>
      </c>
      <c r="AN2521">
        <v>792</v>
      </c>
      <c r="AO2521">
        <v>4</v>
      </c>
      <c r="AP2521">
        <v>941</v>
      </c>
      <c r="AQ2521">
        <v>0</v>
      </c>
      <c r="AR2521">
        <v>0</v>
      </c>
      <c r="AS2521">
        <v>0</v>
      </c>
      <c r="AT2521" t="s">
        <v>86</v>
      </c>
      <c r="AU2521" t="s">
        <v>86</v>
      </c>
      <c r="AV2521" t="s">
        <v>86</v>
      </c>
      <c r="AW2521" t="s">
        <v>86</v>
      </c>
      <c r="AX2521" t="s">
        <v>86</v>
      </c>
      <c r="AY2521" t="s">
        <v>86</v>
      </c>
      <c r="AZ2521" t="s">
        <v>86</v>
      </c>
      <c r="BA2521" t="s">
        <v>86</v>
      </c>
      <c r="BB2521" t="s">
        <v>86</v>
      </c>
      <c r="BC2521" t="s">
        <v>86</v>
      </c>
      <c r="BD2521" t="s">
        <v>86</v>
      </c>
      <c r="BE2521" t="s">
        <v>86</v>
      </c>
    </row>
    <row r="2522" spans="1:57" x14ac:dyDescent="0.45">
      <c r="A2522" t="s">
        <v>5344</v>
      </c>
      <c r="B2522" t="s">
        <v>77</v>
      </c>
      <c r="C2522" t="s">
        <v>5345</v>
      </c>
      <c r="D2522" t="s">
        <v>79</v>
      </c>
      <c r="E2522" s="2" t="str">
        <f>HYPERLINK("capsilon://?command=openfolder&amp;siteaddress=FAM.docvelocity-na8.net&amp;folderid=FX89423884-F99D-4C5E-1F69-3A15A488687C","FX220313208")</f>
        <v>FX220313208</v>
      </c>
      <c r="F2522" t="s">
        <v>80</v>
      </c>
      <c r="G2522" t="s">
        <v>80</v>
      </c>
      <c r="H2522" t="s">
        <v>81</v>
      </c>
      <c r="I2522" t="s">
        <v>5346</v>
      </c>
      <c r="J2522">
        <v>249</v>
      </c>
      <c r="K2522" t="s">
        <v>83</v>
      </c>
      <c r="L2522" t="s">
        <v>84</v>
      </c>
      <c r="M2522" t="s">
        <v>85</v>
      </c>
      <c r="N2522">
        <v>1</v>
      </c>
      <c r="O2522" s="1">
        <v>44650.746261574073</v>
      </c>
      <c r="P2522" s="1">
        <v>44650.783090277779</v>
      </c>
      <c r="Q2522">
        <v>2808</v>
      </c>
      <c r="R2522">
        <v>374</v>
      </c>
      <c r="S2522" t="b">
        <v>0</v>
      </c>
      <c r="T2522" t="s">
        <v>86</v>
      </c>
      <c r="U2522" t="b">
        <v>0</v>
      </c>
      <c r="V2522" t="s">
        <v>815</v>
      </c>
      <c r="W2522" s="1">
        <v>44650.783090277779</v>
      </c>
      <c r="X2522">
        <v>249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249</v>
      </c>
      <c r="AE2522">
        <v>225</v>
      </c>
      <c r="AF2522">
        <v>0</v>
      </c>
      <c r="AG2522">
        <v>8</v>
      </c>
      <c r="AH2522" t="s">
        <v>86</v>
      </c>
      <c r="AI2522" t="s">
        <v>86</v>
      </c>
      <c r="AJ2522" t="s">
        <v>86</v>
      </c>
      <c r="AK2522" t="s">
        <v>86</v>
      </c>
      <c r="AL2522" t="s">
        <v>86</v>
      </c>
      <c r="AM2522" t="s">
        <v>86</v>
      </c>
      <c r="AN2522" t="s">
        <v>86</v>
      </c>
      <c r="AO2522" t="s">
        <v>86</v>
      </c>
      <c r="AP2522" t="s">
        <v>86</v>
      </c>
      <c r="AQ2522" t="s">
        <v>86</v>
      </c>
      <c r="AR2522" t="s">
        <v>86</v>
      </c>
      <c r="AS2522" t="s">
        <v>86</v>
      </c>
      <c r="AT2522" t="s">
        <v>86</v>
      </c>
      <c r="AU2522" t="s">
        <v>86</v>
      </c>
      <c r="AV2522" t="s">
        <v>86</v>
      </c>
      <c r="AW2522" t="s">
        <v>86</v>
      </c>
      <c r="AX2522" t="s">
        <v>86</v>
      </c>
      <c r="AY2522" t="s">
        <v>86</v>
      </c>
      <c r="AZ2522" t="s">
        <v>86</v>
      </c>
      <c r="BA2522" t="s">
        <v>86</v>
      </c>
      <c r="BB2522" t="s">
        <v>86</v>
      </c>
      <c r="BC2522" t="s">
        <v>86</v>
      </c>
      <c r="BD2522" t="s">
        <v>86</v>
      </c>
      <c r="BE2522" t="s">
        <v>86</v>
      </c>
    </row>
    <row r="2523" spans="1:57" x14ac:dyDescent="0.45">
      <c r="A2523" t="s">
        <v>5347</v>
      </c>
      <c r="B2523" t="s">
        <v>77</v>
      </c>
      <c r="C2523" t="s">
        <v>5276</v>
      </c>
      <c r="D2523" t="s">
        <v>79</v>
      </c>
      <c r="E2523" s="2" t="str">
        <f>HYPERLINK("capsilon://?command=openfolder&amp;siteaddress=FAM.docvelocity-na8.net&amp;folderid=FXF110A77E-1AB8-6025-78CB-C8C2A3E0948A","FX22032406")</f>
        <v>FX22032406</v>
      </c>
      <c r="F2523" t="s">
        <v>80</v>
      </c>
      <c r="G2523" t="s">
        <v>80</v>
      </c>
      <c r="H2523" t="s">
        <v>81</v>
      </c>
      <c r="I2523" t="s">
        <v>5277</v>
      </c>
      <c r="J2523">
        <v>1096</v>
      </c>
      <c r="K2523" t="s">
        <v>83</v>
      </c>
      <c r="L2523" t="s">
        <v>84</v>
      </c>
      <c r="M2523" t="s">
        <v>85</v>
      </c>
      <c r="N2523">
        <v>2</v>
      </c>
      <c r="O2523" s="1">
        <v>44650.746701388889</v>
      </c>
      <c r="P2523" s="1">
        <v>44650.942037037035</v>
      </c>
      <c r="Q2523">
        <v>5212</v>
      </c>
      <c r="R2523">
        <v>11665</v>
      </c>
      <c r="S2523" t="b">
        <v>0</v>
      </c>
      <c r="T2523" t="s">
        <v>86</v>
      </c>
      <c r="U2523" t="b">
        <v>1</v>
      </c>
      <c r="V2523" t="s">
        <v>2392</v>
      </c>
      <c r="W2523" s="1">
        <v>44650.900370370371</v>
      </c>
      <c r="X2523">
        <v>7116</v>
      </c>
      <c r="Y2523">
        <v>605</v>
      </c>
      <c r="Z2523">
        <v>0</v>
      </c>
      <c r="AA2523">
        <v>605</v>
      </c>
      <c r="AB2523">
        <v>351</v>
      </c>
      <c r="AC2523">
        <v>175</v>
      </c>
      <c r="AD2523">
        <v>491</v>
      </c>
      <c r="AE2523">
        <v>0</v>
      </c>
      <c r="AF2523">
        <v>0</v>
      </c>
      <c r="AG2523">
        <v>0</v>
      </c>
      <c r="AH2523" t="s">
        <v>448</v>
      </c>
      <c r="AI2523" s="1">
        <v>44650.942037037035</v>
      </c>
      <c r="AJ2523">
        <v>35</v>
      </c>
      <c r="AK2523">
        <v>0</v>
      </c>
      <c r="AL2523">
        <v>0</v>
      </c>
      <c r="AM2523">
        <v>0</v>
      </c>
      <c r="AN2523">
        <v>186</v>
      </c>
      <c r="AO2523">
        <v>0</v>
      </c>
      <c r="AP2523">
        <v>491</v>
      </c>
      <c r="AQ2523">
        <v>0</v>
      </c>
      <c r="AR2523">
        <v>0</v>
      </c>
      <c r="AS2523">
        <v>0</v>
      </c>
      <c r="AT2523" t="s">
        <v>86</v>
      </c>
      <c r="AU2523" t="s">
        <v>86</v>
      </c>
      <c r="AV2523" t="s">
        <v>86</v>
      </c>
      <c r="AW2523" t="s">
        <v>86</v>
      </c>
      <c r="AX2523" t="s">
        <v>86</v>
      </c>
      <c r="AY2523" t="s">
        <v>86</v>
      </c>
      <c r="AZ2523" t="s">
        <v>86</v>
      </c>
      <c r="BA2523" t="s">
        <v>86</v>
      </c>
      <c r="BB2523" t="s">
        <v>86</v>
      </c>
      <c r="BC2523" t="s">
        <v>86</v>
      </c>
      <c r="BD2523" t="s">
        <v>86</v>
      </c>
      <c r="BE2523" t="s">
        <v>86</v>
      </c>
    </row>
    <row r="2524" spans="1:57" x14ac:dyDescent="0.45">
      <c r="A2524" t="s">
        <v>5348</v>
      </c>
      <c r="B2524" t="s">
        <v>77</v>
      </c>
      <c r="C2524" t="s">
        <v>5349</v>
      </c>
      <c r="D2524" t="s">
        <v>79</v>
      </c>
      <c r="E2524" s="2" t="str">
        <f>HYPERLINK("capsilon://?command=openfolder&amp;siteaddress=FAM.docvelocity-na8.net&amp;folderid=FX0F412F49-560E-935C-2DAA-3C46E9C60B73","FX220310069")</f>
        <v>FX220310069</v>
      </c>
      <c r="F2524" t="s">
        <v>80</v>
      </c>
      <c r="G2524" t="s">
        <v>80</v>
      </c>
      <c r="H2524" t="s">
        <v>81</v>
      </c>
      <c r="I2524" t="s">
        <v>5350</v>
      </c>
      <c r="J2524">
        <v>140</v>
      </c>
      <c r="K2524" t="s">
        <v>83</v>
      </c>
      <c r="L2524" t="s">
        <v>84</v>
      </c>
      <c r="M2524" t="s">
        <v>85</v>
      </c>
      <c r="N2524">
        <v>1</v>
      </c>
      <c r="O2524" s="1">
        <v>44650.749525462961</v>
      </c>
      <c r="P2524" s="1">
        <v>44650.780046296299</v>
      </c>
      <c r="Q2524">
        <v>2492</v>
      </c>
      <c r="R2524">
        <v>145</v>
      </c>
      <c r="S2524" t="b">
        <v>0</v>
      </c>
      <c r="T2524" t="s">
        <v>86</v>
      </c>
      <c r="U2524" t="b">
        <v>0</v>
      </c>
      <c r="V2524" t="s">
        <v>815</v>
      </c>
      <c r="W2524" s="1">
        <v>44650.780046296299</v>
      </c>
      <c r="X2524">
        <v>87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140</v>
      </c>
      <c r="AE2524">
        <v>128</v>
      </c>
      <c r="AF2524">
        <v>0</v>
      </c>
      <c r="AG2524">
        <v>4</v>
      </c>
      <c r="AH2524" t="s">
        <v>86</v>
      </c>
      <c r="AI2524" t="s">
        <v>86</v>
      </c>
      <c r="AJ2524" t="s">
        <v>86</v>
      </c>
      <c r="AK2524" t="s">
        <v>86</v>
      </c>
      <c r="AL2524" t="s">
        <v>86</v>
      </c>
      <c r="AM2524" t="s">
        <v>86</v>
      </c>
      <c r="AN2524" t="s">
        <v>86</v>
      </c>
      <c r="AO2524" t="s">
        <v>86</v>
      </c>
      <c r="AP2524" t="s">
        <v>86</v>
      </c>
      <c r="AQ2524" t="s">
        <v>86</v>
      </c>
      <c r="AR2524" t="s">
        <v>86</v>
      </c>
      <c r="AS2524" t="s">
        <v>86</v>
      </c>
      <c r="AT2524" t="s">
        <v>86</v>
      </c>
      <c r="AU2524" t="s">
        <v>86</v>
      </c>
      <c r="AV2524" t="s">
        <v>86</v>
      </c>
      <c r="AW2524" t="s">
        <v>86</v>
      </c>
      <c r="AX2524" t="s">
        <v>86</v>
      </c>
      <c r="AY2524" t="s">
        <v>86</v>
      </c>
      <c r="AZ2524" t="s">
        <v>86</v>
      </c>
      <c r="BA2524" t="s">
        <v>86</v>
      </c>
      <c r="BB2524" t="s">
        <v>86</v>
      </c>
      <c r="BC2524" t="s">
        <v>86</v>
      </c>
      <c r="BD2524" t="s">
        <v>86</v>
      </c>
      <c r="BE2524" t="s">
        <v>86</v>
      </c>
    </row>
    <row r="2525" spans="1:57" x14ac:dyDescent="0.45">
      <c r="A2525" t="s">
        <v>5351</v>
      </c>
      <c r="B2525" t="s">
        <v>77</v>
      </c>
      <c r="C2525" t="s">
        <v>5279</v>
      </c>
      <c r="D2525" t="s">
        <v>79</v>
      </c>
      <c r="E2525" s="2" t="str">
        <f>HYPERLINK("capsilon://?command=openfolder&amp;siteaddress=FAM.docvelocity-na8.net&amp;folderid=FXEB22FE0C-7B06-1E12-F6D0-D7796FFB6250","FX220311361")</f>
        <v>FX220311361</v>
      </c>
      <c r="F2525" t="s">
        <v>80</v>
      </c>
      <c r="G2525" t="s">
        <v>80</v>
      </c>
      <c r="H2525" t="s">
        <v>81</v>
      </c>
      <c r="I2525" t="s">
        <v>5280</v>
      </c>
      <c r="J2525">
        <v>338</v>
      </c>
      <c r="K2525" t="s">
        <v>83</v>
      </c>
      <c r="L2525" t="s">
        <v>84</v>
      </c>
      <c r="M2525" t="s">
        <v>85</v>
      </c>
      <c r="N2525">
        <v>2</v>
      </c>
      <c r="O2525" s="1">
        <v>44650.750335648147</v>
      </c>
      <c r="P2525" s="1">
        <v>44650.889062499999</v>
      </c>
      <c r="Q2525">
        <v>7169</v>
      </c>
      <c r="R2525">
        <v>4817</v>
      </c>
      <c r="S2525" t="b">
        <v>0</v>
      </c>
      <c r="T2525" t="s">
        <v>86</v>
      </c>
      <c r="U2525" t="b">
        <v>1</v>
      </c>
      <c r="V2525" t="s">
        <v>2617</v>
      </c>
      <c r="W2525" s="1">
        <v>44650.790462962963</v>
      </c>
      <c r="X2525">
        <v>3465</v>
      </c>
      <c r="Y2525">
        <v>244</v>
      </c>
      <c r="Z2525">
        <v>0</v>
      </c>
      <c r="AA2525">
        <v>244</v>
      </c>
      <c r="AB2525">
        <v>36</v>
      </c>
      <c r="AC2525">
        <v>57</v>
      </c>
      <c r="AD2525">
        <v>94</v>
      </c>
      <c r="AE2525">
        <v>0</v>
      </c>
      <c r="AF2525">
        <v>0</v>
      </c>
      <c r="AG2525">
        <v>0</v>
      </c>
      <c r="AH2525" t="s">
        <v>448</v>
      </c>
      <c r="AI2525" s="1">
        <v>44650.889062499999</v>
      </c>
      <c r="AJ2525">
        <v>1352</v>
      </c>
      <c r="AK2525">
        <v>3</v>
      </c>
      <c r="AL2525">
        <v>0</v>
      </c>
      <c r="AM2525">
        <v>3</v>
      </c>
      <c r="AN2525">
        <v>36</v>
      </c>
      <c r="AO2525">
        <v>3</v>
      </c>
      <c r="AP2525">
        <v>91</v>
      </c>
      <c r="AQ2525">
        <v>0</v>
      </c>
      <c r="AR2525">
        <v>0</v>
      </c>
      <c r="AS2525">
        <v>0</v>
      </c>
      <c r="AT2525" t="s">
        <v>86</v>
      </c>
      <c r="AU2525" t="s">
        <v>86</v>
      </c>
      <c r="AV2525" t="s">
        <v>86</v>
      </c>
      <c r="AW2525" t="s">
        <v>86</v>
      </c>
      <c r="AX2525" t="s">
        <v>86</v>
      </c>
      <c r="AY2525" t="s">
        <v>86</v>
      </c>
      <c r="AZ2525" t="s">
        <v>86</v>
      </c>
      <c r="BA2525" t="s">
        <v>86</v>
      </c>
      <c r="BB2525" t="s">
        <v>86</v>
      </c>
      <c r="BC2525" t="s">
        <v>86</v>
      </c>
      <c r="BD2525" t="s">
        <v>86</v>
      </c>
      <c r="BE2525" t="s">
        <v>86</v>
      </c>
    </row>
    <row r="2526" spans="1:57" x14ac:dyDescent="0.45">
      <c r="A2526" t="s">
        <v>5352</v>
      </c>
      <c r="B2526" t="s">
        <v>77</v>
      </c>
      <c r="C2526" t="s">
        <v>5297</v>
      </c>
      <c r="D2526" t="s">
        <v>79</v>
      </c>
      <c r="E2526" s="2" t="str">
        <f>HYPERLINK("capsilon://?command=openfolder&amp;siteaddress=FAM.docvelocity-na8.net&amp;folderid=FXB14098AC-A54F-B532-09B7-430BEF5CC5B9","FX220313106")</f>
        <v>FX220313106</v>
      </c>
      <c r="F2526" t="s">
        <v>80</v>
      </c>
      <c r="G2526" t="s">
        <v>80</v>
      </c>
      <c r="H2526" t="s">
        <v>81</v>
      </c>
      <c r="I2526" t="s">
        <v>5298</v>
      </c>
      <c r="J2526">
        <v>88</v>
      </c>
      <c r="K2526" t="s">
        <v>83</v>
      </c>
      <c r="L2526" t="s">
        <v>84</v>
      </c>
      <c r="M2526" t="s">
        <v>85</v>
      </c>
      <c r="N2526">
        <v>2</v>
      </c>
      <c r="O2526" s="1">
        <v>44650.750532407408</v>
      </c>
      <c r="P2526" s="1">
        <v>44650.890798611108</v>
      </c>
      <c r="Q2526">
        <v>11314</v>
      </c>
      <c r="R2526">
        <v>805</v>
      </c>
      <c r="S2526" t="b">
        <v>0</v>
      </c>
      <c r="T2526" t="s">
        <v>86</v>
      </c>
      <c r="U2526" t="b">
        <v>1</v>
      </c>
      <c r="V2526" t="s">
        <v>2108</v>
      </c>
      <c r="W2526" s="1">
        <v>44650.758333333331</v>
      </c>
      <c r="X2526">
        <v>640</v>
      </c>
      <c r="Y2526">
        <v>72</v>
      </c>
      <c r="Z2526">
        <v>0</v>
      </c>
      <c r="AA2526">
        <v>72</v>
      </c>
      <c r="AB2526">
        <v>0</v>
      </c>
      <c r="AC2526">
        <v>12</v>
      </c>
      <c r="AD2526">
        <v>16</v>
      </c>
      <c r="AE2526">
        <v>0</v>
      </c>
      <c r="AF2526">
        <v>0</v>
      </c>
      <c r="AG2526">
        <v>0</v>
      </c>
      <c r="AH2526" t="s">
        <v>448</v>
      </c>
      <c r="AI2526" s="1">
        <v>44650.890798611108</v>
      </c>
      <c r="AJ2526">
        <v>149</v>
      </c>
      <c r="AK2526">
        <v>0</v>
      </c>
      <c r="AL2526">
        <v>0</v>
      </c>
      <c r="AM2526">
        <v>0</v>
      </c>
      <c r="AN2526">
        <v>0</v>
      </c>
      <c r="AO2526">
        <v>0</v>
      </c>
      <c r="AP2526">
        <v>16</v>
      </c>
      <c r="AQ2526">
        <v>0</v>
      </c>
      <c r="AR2526">
        <v>0</v>
      </c>
      <c r="AS2526">
        <v>0</v>
      </c>
      <c r="AT2526" t="s">
        <v>86</v>
      </c>
      <c r="AU2526" t="s">
        <v>86</v>
      </c>
      <c r="AV2526" t="s">
        <v>86</v>
      </c>
      <c r="AW2526" t="s">
        <v>86</v>
      </c>
      <c r="AX2526" t="s">
        <v>86</v>
      </c>
      <c r="AY2526" t="s">
        <v>86</v>
      </c>
      <c r="AZ2526" t="s">
        <v>86</v>
      </c>
      <c r="BA2526" t="s">
        <v>86</v>
      </c>
      <c r="BB2526" t="s">
        <v>86</v>
      </c>
      <c r="BC2526" t="s">
        <v>86</v>
      </c>
      <c r="BD2526" t="s">
        <v>86</v>
      </c>
      <c r="BE2526" t="s">
        <v>86</v>
      </c>
    </row>
    <row r="2527" spans="1:57" x14ac:dyDescent="0.45">
      <c r="A2527" t="s">
        <v>5353</v>
      </c>
      <c r="B2527" t="s">
        <v>77</v>
      </c>
      <c r="C2527" t="s">
        <v>5297</v>
      </c>
      <c r="D2527" t="s">
        <v>79</v>
      </c>
      <c r="E2527" s="2" t="str">
        <f>HYPERLINK("capsilon://?command=openfolder&amp;siteaddress=FAM.docvelocity-na8.net&amp;folderid=FXB14098AC-A54F-B532-09B7-430BEF5CC5B9","FX220313106")</f>
        <v>FX220313106</v>
      </c>
      <c r="F2527" t="s">
        <v>80</v>
      </c>
      <c r="G2527" t="s">
        <v>80</v>
      </c>
      <c r="H2527" t="s">
        <v>81</v>
      </c>
      <c r="I2527" t="s">
        <v>5314</v>
      </c>
      <c r="J2527">
        <v>88</v>
      </c>
      <c r="K2527" t="s">
        <v>83</v>
      </c>
      <c r="L2527" t="s">
        <v>84</v>
      </c>
      <c r="M2527" t="s">
        <v>85</v>
      </c>
      <c r="N2527">
        <v>2</v>
      </c>
      <c r="O2527" s="1">
        <v>44650.751157407409</v>
      </c>
      <c r="P2527" s="1">
        <v>44650.893101851849</v>
      </c>
      <c r="Q2527">
        <v>11858</v>
      </c>
      <c r="R2527">
        <v>406</v>
      </c>
      <c r="S2527" t="b">
        <v>0</v>
      </c>
      <c r="T2527" t="s">
        <v>86</v>
      </c>
      <c r="U2527" t="b">
        <v>1</v>
      </c>
      <c r="V2527" t="s">
        <v>1816</v>
      </c>
      <c r="W2527" s="1">
        <v>44650.768055555556</v>
      </c>
      <c r="X2527">
        <v>137</v>
      </c>
      <c r="Y2527">
        <v>72</v>
      </c>
      <c r="Z2527">
        <v>0</v>
      </c>
      <c r="AA2527">
        <v>72</v>
      </c>
      <c r="AB2527">
        <v>0</v>
      </c>
      <c r="AC2527">
        <v>12</v>
      </c>
      <c r="AD2527">
        <v>16</v>
      </c>
      <c r="AE2527">
        <v>0</v>
      </c>
      <c r="AF2527">
        <v>0</v>
      </c>
      <c r="AG2527">
        <v>0</v>
      </c>
      <c r="AH2527" t="s">
        <v>551</v>
      </c>
      <c r="AI2527" s="1">
        <v>44650.893101851849</v>
      </c>
      <c r="AJ2527">
        <v>253</v>
      </c>
      <c r="AK2527">
        <v>2</v>
      </c>
      <c r="AL2527">
        <v>0</v>
      </c>
      <c r="AM2527">
        <v>2</v>
      </c>
      <c r="AN2527">
        <v>0</v>
      </c>
      <c r="AO2527">
        <v>2</v>
      </c>
      <c r="AP2527">
        <v>14</v>
      </c>
      <c r="AQ2527">
        <v>0</v>
      </c>
      <c r="AR2527">
        <v>0</v>
      </c>
      <c r="AS2527">
        <v>0</v>
      </c>
      <c r="AT2527" t="s">
        <v>86</v>
      </c>
      <c r="AU2527" t="s">
        <v>86</v>
      </c>
      <c r="AV2527" t="s">
        <v>86</v>
      </c>
      <c r="AW2527" t="s">
        <v>86</v>
      </c>
      <c r="AX2527" t="s">
        <v>86</v>
      </c>
      <c r="AY2527" t="s">
        <v>86</v>
      </c>
      <c r="AZ2527" t="s">
        <v>86</v>
      </c>
      <c r="BA2527" t="s">
        <v>86</v>
      </c>
      <c r="BB2527" t="s">
        <v>86</v>
      </c>
      <c r="BC2527" t="s">
        <v>86</v>
      </c>
      <c r="BD2527" t="s">
        <v>86</v>
      </c>
      <c r="BE2527" t="s">
        <v>86</v>
      </c>
    </row>
    <row r="2528" spans="1:57" x14ac:dyDescent="0.45">
      <c r="A2528" t="s">
        <v>5354</v>
      </c>
      <c r="B2528" t="s">
        <v>77</v>
      </c>
      <c r="C2528" t="s">
        <v>5355</v>
      </c>
      <c r="D2528" t="s">
        <v>79</v>
      </c>
      <c r="E2528" s="2" t="str">
        <f>HYPERLINK("capsilon://?command=openfolder&amp;siteaddress=FAM.docvelocity-na8.net&amp;folderid=FX968E58B5-09DD-D576-CEE2-538113D022D0","FX220313429")</f>
        <v>FX220313429</v>
      </c>
      <c r="F2528" t="s">
        <v>80</v>
      </c>
      <c r="G2528" t="s">
        <v>80</v>
      </c>
      <c r="H2528" t="s">
        <v>81</v>
      </c>
      <c r="I2528" t="s">
        <v>5356</v>
      </c>
      <c r="J2528">
        <v>78</v>
      </c>
      <c r="K2528" t="s">
        <v>83</v>
      </c>
      <c r="L2528" t="s">
        <v>84</v>
      </c>
      <c r="M2528" t="s">
        <v>85</v>
      </c>
      <c r="N2528">
        <v>1</v>
      </c>
      <c r="O2528" s="1">
        <v>44650.753020833334</v>
      </c>
      <c r="P2528" s="1">
        <v>44650.784016203703</v>
      </c>
      <c r="Q2528">
        <v>2404</v>
      </c>
      <c r="R2528">
        <v>274</v>
      </c>
      <c r="S2528" t="b">
        <v>0</v>
      </c>
      <c r="T2528" t="s">
        <v>86</v>
      </c>
      <c r="U2528" t="b">
        <v>0</v>
      </c>
      <c r="V2528" t="s">
        <v>815</v>
      </c>
      <c r="W2528" s="1">
        <v>44650.784016203703</v>
      </c>
      <c r="X2528">
        <v>79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78</v>
      </c>
      <c r="AE2528">
        <v>66</v>
      </c>
      <c r="AF2528">
        <v>0</v>
      </c>
      <c r="AG2528">
        <v>3</v>
      </c>
      <c r="AH2528" t="s">
        <v>86</v>
      </c>
      <c r="AI2528" t="s">
        <v>86</v>
      </c>
      <c r="AJ2528" t="s">
        <v>86</v>
      </c>
      <c r="AK2528" t="s">
        <v>86</v>
      </c>
      <c r="AL2528" t="s">
        <v>86</v>
      </c>
      <c r="AM2528" t="s">
        <v>86</v>
      </c>
      <c r="AN2528" t="s">
        <v>86</v>
      </c>
      <c r="AO2528" t="s">
        <v>86</v>
      </c>
      <c r="AP2528" t="s">
        <v>86</v>
      </c>
      <c r="AQ2528" t="s">
        <v>86</v>
      </c>
      <c r="AR2528" t="s">
        <v>86</v>
      </c>
      <c r="AS2528" t="s">
        <v>86</v>
      </c>
      <c r="AT2528" t="s">
        <v>86</v>
      </c>
      <c r="AU2528" t="s">
        <v>86</v>
      </c>
      <c r="AV2528" t="s">
        <v>86</v>
      </c>
      <c r="AW2528" t="s">
        <v>86</v>
      </c>
      <c r="AX2528" t="s">
        <v>86</v>
      </c>
      <c r="AY2528" t="s">
        <v>86</v>
      </c>
      <c r="AZ2528" t="s">
        <v>86</v>
      </c>
      <c r="BA2528" t="s">
        <v>86</v>
      </c>
      <c r="BB2528" t="s">
        <v>86</v>
      </c>
      <c r="BC2528" t="s">
        <v>86</v>
      </c>
      <c r="BD2528" t="s">
        <v>86</v>
      </c>
      <c r="BE2528" t="s">
        <v>86</v>
      </c>
    </row>
    <row r="2529" spans="1:57" x14ac:dyDescent="0.45">
      <c r="A2529" t="s">
        <v>5357</v>
      </c>
      <c r="B2529" t="s">
        <v>77</v>
      </c>
      <c r="C2529" t="s">
        <v>5328</v>
      </c>
      <c r="D2529" t="s">
        <v>79</v>
      </c>
      <c r="E2529" s="2" t="str">
        <f>HYPERLINK("capsilon://?command=openfolder&amp;siteaddress=FAM.docvelocity-na8.net&amp;folderid=FX4075869E-B15B-BE9E-2742-06FF7D1C9C57","FX220313005")</f>
        <v>FX220313005</v>
      </c>
      <c r="F2529" t="s">
        <v>80</v>
      </c>
      <c r="G2529" t="s">
        <v>80</v>
      </c>
      <c r="H2529" t="s">
        <v>81</v>
      </c>
      <c r="I2529" t="s">
        <v>5329</v>
      </c>
      <c r="J2529">
        <v>345</v>
      </c>
      <c r="K2529" t="s">
        <v>83</v>
      </c>
      <c r="L2529" t="s">
        <v>84</v>
      </c>
      <c r="M2529" t="s">
        <v>85</v>
      </c>
      <c r="N2529">
        <v>2</v>
      </c>
      <c r="O2529" s="1">
        <v>44650.754895833335</v>
      </c>
      <c r="P2529" s="1">
        <v>44650.900659722225</v>
      </c>
      <c r="Q2529">
        <v>10773</v>
      </c>
      <c r="R2529">
        <v>1821</v>
      </c>
      <c r="S2529" t="b">
        <v>0</v>
      </c>
      <c r="T2529" t="s">
        <v>86</v>
      </c>
      <c r="U2529" t="b">
        <v>1</v>
      </c>
      <c r="V2529" t="s">
        <v>1816</v>
      </c>
      <c r="W2529" s="1">
        <v>44650.778958333336</v>
      </c>
      <c r="X2529">
        <v>941</v>
      </c>
      <c r="Y2529">
        <v>297</v>
      </c>
      <c r="Z2529">
        <v>0</v>
      </c>
      <c r="AA2529">
        <v>297</v>
      </c>
      <c r="AB2529">
        <v>0</v>
      </c>
      <c r="AC2529">
        <v>24</v>
      </c>
      <c r="AD2529">
        <v>48</v>
      </c>
      <c r="AE2529">
        <v>0</v>
      </c>
      <c r="AF2529">
        <v>0</v>
      </c>
      <c r="AG2529">
        <v>0</v>
      </c>
      <c r="AH2529" t="s">
        <v>448</v>
      </c>
      <c r="AI2529" s="1">
        <v>44650.900659722225</v>
      </c>
      <c r="AJ2529">
        <v>851</v>
      </c>
      <c r="AK2529">
        <v>0</v>
      </c>
      <c r="AL2529">
        <v>0</v>
      </c>
      <c r="AM2529">
        <v>0</v>
      </c>
      <c r="AN2529">
        <v>0</v>
      </c>
      <c r="AO2529">
        <v>0</v>
      </c>
      <c r="AP2529">
        <v>48</v>
      </c>
      <c r="AQ2529">
        <v>0</v>
      </c>
      <c r="AR2529">
        <v>0</v>
      </c>
      <c r="AS2529">
        <v>0</v>
      </c>
      <c r="AT2529" t="s">
        <v>86</v>
      </c>
      <c r="AU2529" t="s">
        <v>86</v>
      </c>
      <c r="AV2529" t="s">
        <v>86</v>
      </c>
      <c r="AW2529" t="s">
        <v>86</v>
      </c>
      <c r="AX2529" t="s">
        <v>86</v>
      </c>
      <c r="AY2529" t="s">
        <v>86</v>
      </c>
      <c r="AZ2529" t="s">
        <v>86</v>
      </c>
      <c r="BA2529" t="s">
        <v>86</v>
      </c>
      <c r="BB2529" t="s">
        <v>86</v>
      </c>
      <c r="BC2529" t="s">
        <v>86</v>
      </c>
      <c r="BD2529" t="s">
        <v>86</v>
      </c>
      <c r="BE2529" t="s">
        <v>86</v>
      </c>
    </row>
    <row r="2530" spans="1:57" x14ac:dyDescent="0.45">
      <c r="A2530" t="s">
        <v>5358</v>
      </c>
      <c r="B2530" t="s">
        <v>77</v>
      </c>
      <c r="C2530" t="s">
        <v>5008</v>
      </c>
      <c r="D2530" t="s">
        <v>79</v>
      </c>
      <c r="E2530" s="2" t="str">
        <f>HYPERLINK("capsilon://?command=openfolder&amp;siteaddress=FAM.docvelocity-na8.net&amp;folderid=FX6131116F-4121-58E9-9B6D-FF0C67914A77","FX2203381")</f>
        <v>FX2203381</v>
      </c>
      <c r="F2530" t="s">
        <v>80</v>
      </c>
      <c r="G2530" t="s">
        <v>80</v>
      </c>
      <c r="H2530" t="s">
        <v>81</v>
      </c>
      <c r="I2530" t="s">
        <v>5009</v>
      </c>
      <c r="J2530">
        <v>0</v>
      </c>
      <c r="K2530" t="s">
        <v>83</v>
      </c>
      <c r="L2530" t="s">
        <v>84</v>
      </c>
      <c r="M2530" t="s">
        <v>85</v>
      </c>
      <c r="N2530">
        <v>2</v>
      </c>
      <c r="O2530" s="1">
        <v>44622.934606481482</v>
      </c>
      <c r="P2530" s="1">
        <v>44623.176759259259</v>
      </c>
      <c r="Q2530">
        <v>20199</v>
      </c>
      <c r="R2530">
        <v>723</v>
      </c>
      <c r="S2530" t="b">
        <v>0</v>
      </c>
      <c r="T2530" t="s">
        <v>86</v>
      </c>
      <c r="U2530" t="b">
        <v>1</v>
      </c>
      <c r="V2530" t="s">
        <v>202</v>
      </c>
      <c r="W2530" s="1">
        <v>44622.94326388889</v>
      </c>
      <c r="X2530">
        <v>455</v>
      </c>
      <c r="Y2530">
        <v>42</v>
      </c>
      <c r="Z2530">
        <v>0</v>
      </c>
      <c r="AA2530">
        <v>42</v>
      </c>
      <c r="AB2530">
        <v>0</v>
      </c>
      <c r="AC2530">
        <v>12</v>
      </c>
      <c r="AD2530">
        <v>-42</v>
      </c>
      <c r="AE2530">
        <v>0</v>
      </c>
      <c r="AF2530">
        <v>0</v>
      </c>
      <c r="AG2530">
        <v>0</v>
      </c>
      <c r="AH2530" t="s">
        <v>257</v>
      </c>
      <c r="AI2530" s="1">
        <v>44623.176759259259</v>
      </c>
      <c r="AJ2530">
        <v>251</v>
      </c>
      <c r="AK2530">
        <v>3</v>
      </c>
      <c r="AL2530">
        <v>0</v>
      </c>
      <c r="AM2530">
        <v>3</v>
      </c>
      <c r="AN2530">
        <v>0</v>
      </c>
      <c r="AO2530">
        <v>2</v>
      </c>
      <c r="AP2530">
        <v>-45</v>
      </c>
      <c r="AQ2530">
        <v>0</v>
      </c>
      <c r="AR2530">
        <v>0</v>
      </c>
      <c r="AS2530">
        <v>0</v>
      </c>
      <c r="AT2530" t="s">
        <v>86</v>
      </c>
      <c r="AU2530" t="s">
        <v>86</v>
      </c>
      <c r="AV2530" t="s">
        <v>86</v>
      </c>
      <c r="AW2530" t="s">
        <v>86</v>
      </c>
      <c r="AX2530" t="s">
        <v>86</v>
      </c>
      <c r="AY2530" t="s">
        <v>86</v>
      </c>
      <c r="AZ2530" t="s">
        <v>86</v>
      </c>
      <c r="BA2530" t="s">
        <v>86</v>
      </c>
      <c r="BB2530" t="s">
        <v>86</v>
      </c>
      <c r="BC2530" t="s">
        <v>86</v>
      </c>
      <c r="BD2530" t="s">
        <v>86</v>
      </c>
      <c r="BE2530" t="s">
        <v>86</v>
      </c>
    </row>
    <row r="2531" spans="1:57" x14ac:dyDescent="0.45">
      <c r="A2531" t="s">
        <v>5359</v>
      </c>
      <c r="B2531" t="s">
        <v>77</v>
      </c>
      <c r="C2531" t="s">
        <v>5355</v>
      </c>
      <c r="D2531" t="s">
        <v>79</v>
      </c>
      <c r="E2531" s="2" t="str">
        <f>HYPERLINK("capsilon://?command=openfolder&amp;siteaddress=FAM.docvelocity-na8.net&amp;folderid=FX968E58B5-09DD-D576-CEE2-538113D022D0","FX220313429")</f>
        <v>FX220313429</v>
      </c>
      <c r="F2531" t="s">
        <v>80</v>
      </c>
      <c r="G2531" t="s">
        <v>80</v>
      </c>
      <c r="H2531" t="s">
        <v>81</v>
      </c>
      <c r="I2531" t="s">
        <v>5360</v>
      </c>
      <c r="J2531">
        <v>0</v>
      </c>
      <c r="K2531" t="s">
        <v>83</v>
      </c>
      <c r="L2531" t="s">
        <v>84</v>
      </c>
      <c r="M2531" t="s">
        <v>85</v>
      </c>
      <c r="N2531">
        <v>2</v>
      </c>
      <c r="O2531" s="1">
        <v>44650.759166666663</v>
      </c>
      <c r="P2531" s="1">
        <v>44650.963043981479</v>
      </c>
      <c r="Q2531">
        <v>17453</v>
      </c>
      <c r="R2531">
        <v>162</v>
      </c>
      <c r="S2531" t="b">
        <v>0</v>
      </c>
      <c r="T2531" t="s">
        <v>86</v>
      </c>
      <c r="U2531" t="b">
        <v>0</v>
      </c>
      <c r="V2531" t="s">
        <v>1900</v>
      </c>
      <c r="W2531" s="1">
        <v>44650.769872685189</v>
      </c>
      <c r="X2531">
        <v>27</v>
      </c>
      <c r="Y2531">
        <v>0</v>
      </c>
      <c r="Z2531">
        <v>0</v>
      </c>
      <c r="AA2531">
        <v>0</v>
      </c>
      <c r="AB2531">
        <v>52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 t="s">
        <v>118</v>
      </c>
      <c r="AI2531" s="1">
        <v>44650.963043981479</v>
      </c>
      <c r="AJ2531">
        <v>121</v>
      </c>
      <c r="AK2531">
        <v>0</v>
      </c>
      <c r="AL2531">
        <v>0</v>
      </c>
      <c r="AM2531">
        <v>0</v>
      </c>
      <c r="AN2531">
        <v>52</v>
      </c>
      <c r="AO2531">
        <v>0</v>
      </c>
      <c r="AP2531">
        <v>0</v>
      </c>
      <c r="AQ2531">
        <v>0</v>
      </c>
      <c r="AR2531">
        <v>0</v>
      </c>
      <c r="AS2531">
        <v>0</v>
      </c>
      <c r="AT2531" t="s">
        <v>86</v>
      </c>
      <c r="AU2531" t="s">
        <v>86</v>
      </c>
      <c r="AV2531" t="s">
        <v>86</v>
      </c>
      <c r="AW2531" t="s">
        <v>86</v>
      </c>
      <c r="AX2531" t="s">
        <v>86</v>
      </c>
      <c r="AY2531" t="s">
        <v>86</v>
      </c>
      <c r="AZ2531" t="s">
        <v>86</v>
      </c>
      <c r="BA2531" t="s">
        <v>86</v>
      </c>
      <c r="BB2531" t="s">
        <v>86</v>
      </c>
      <c r="BC2531" t="s">
        <v>86</v>
      </c>
      <c r="BD2531" t="s">
        <v>86</v>
      </c>
      <c r="BE2531" t="s">
        <v>86</v>
      </c>
    </row>
    <row r="2532" spans="1:57" x14ac:dyDescent="0.45">
      <c r="A2532" t="s">
        <v>5361</v>
      </c>
      <c r="B2532" t="s">
        <v>77</v>
      </c>
      <c r="C2532" t="s">
        <v>5008</v>
      </c>
      <c r="D2532" t="s">
        <v>79</v>
      </c>
      <c r="E2532" s="2" t="str">
        <f>HYPERLINK("capsilon://?command=openfolder&amp;siteaddress=FAM.docvelocity-na8.net&amp;folderid=FX6131116F-4121-58E9-9B6D-FF0C67914A77","FX2203381")</f>
        <v>FX2203381</v>
      </c>
      <c r="F2532" t="s">
        <v>80</v>
      </c>
      <c r="G2532" t="s">
        <v>80</v>
      </c>
      <c r="H2532" t="s">
        <v>81</v>
      </c>
      <c r="I2532" t="s">
        <v>5016</v>
      </c>
      <c r="J2532">
        <v>0</v>
      </c>
      <c r="K2532" t="s">
        <v>83</v>
      </c>
      <c r="L2532" t="s">
        <v>84</v>
      </c>
      <c r="M2532" t="s">
        <v>85</v>
      </c>
      <c r="N2532">
        <v>2</v>
      </c>
      <c r="O2532" s="1">
        <v>44622.939062500001</v>
      </c>
      <c r="P2532" s="1">
        <v>44623.181759259256</v>
      </c>
      <c r="Q2532">
        <v>19043</v>
      </c>
      <c r="R2532">
        <v>1926</v>
      </c>
      <c r="S2532" t="b">
        <v>0</v>
      </c>
      <c r="T2532" t="s">
        <v>86</v>
      </c>
      <c r="U2532" t="b">
        <v>1</v>
      </c>
      <c r="V2532" t="s">
        <v>202</v>
      </c>
      <c r="W2532" s="1">
        <v>44622.960578703707</v>
      </c>
      <c r="X2532">
        <v>1495</v>
      </c>
      <c r="Y2532">
        <v>245</v>
      </c>
      <c r="Z2532">
        <v>0</v>
      </c>
      <c r="AA2532">
        <v>245</v>
      </c>
      <c r="AB2532">
        <v>0</v>
      </c>
      <c r="AC2532">
        <v>112</v>
      </c>
      <c r="AD2532">
        <v>-245</v>
      </c>
      <c r="AE2532">
        <v>0</v>
      </c>
      <c r="AF2532">
        <v>0</v>
      </c>
      <c r="AG2532">
        <v>0</v>
      </c>
      <c r="AH2532" t="s">
        <v>257</v>
      </c>
      <c r="AI2532" s="1">
        <v>44623.181759259256</v>
      </c>
      <c r="AJ2532">
        <v>431</v>
      </c>
      <c r="AK2532">
        <v>1</v>
      </c>
      <c r="AL2532">
        <v>0</v>
      </c>
      <c r="AM2532">
        <v>1</v>
      </c>
      <c r="AN2532">
        <v>0</v>
      </c>
      <c r="AO2532">
        <v>0</v>
      </c>
      <c r="AP2532">
        <v>-246</v>
      </c>
      <c r="AQ2532">
        <v>0</v>
      </c>
      <c r="AR2532">
        <v>0</v>
      </c>
      <c r="AS2532">
        <v>0</v>
      </c>
      <c r="AT2532" t="s">
        <v>86</v>
      </c>
      <c r="AU2532" t="s">
        <v>86</v>
      </c>
      <c r="AV2532" t="s">
        <v>86</v>
      </c>
      <c r="AW2532" t="s">
        <v>86</v>
      </c>
      <c r="AX2532" t="s">
        <v>86</v>
      </c>
      <c r="AY2532" t="s">
        <v>86</v>
      </c>
      <c r="AZ2532" t="s">
        <v>86</v>
      </c>
      <c r="BA2532" t="s">
        <v>86</v>
      </c>
      <c r="BB2532" t="s">
        <v>86</v>
      </c>
      <c r="BC2532" t="s">
        <v>86</v>
      </c>
      <c r="BD2532" t="s">
        <v>86</v>
      </c>
      <c r="BE2532" t="s">
        <v>86</v>
      </c>
    </row>
    <row r="2533" spans="1:57" x14ac:dyDescent="0.45">
      <c r="A2533" t="s">
        <v>5362</v>
      </c>
      <c r="B2533" t="s">
        <v>77</v>
      </c>
      <c r="C2533" t="s">
        <v>5363</v>
      </c>
      <c r="D2533" t="s">
        <v>79</v>
      </c>
      <c r="E2533" s="2" t="str">
        <f>HYPERLINK("capsilon://?command=openfolder&amp;siteaddress=FAM.docvelocity-na8.net&amp;folderid=FX9A122126-2F1E-6FE9-4102-66E3B82EE997","FX220313028")</f>
        <v>FX220313028</v>
      </c>
      <c r="F2533" t="s">
        <v>80</v>
      </c>
      <c r="G2533" t="s">
        <v>80</v>
      </c>
      <c r="H2533" t="s">
        <v>81</v>
      </c>
      <c r="I2533" t="s">
        <v>5364</v>
      </c>
      <c r="J2533">
        <v>75</v>
      </c>
      <c r="K2533" t="s">
        <v>83</v>
      </c>
      <c r="L2533" t="s">
        <v>84</v>
      </c>
      <c r="M2533" t="s">
        <v>85</v>
      </c>
      <c r="N2533">
        <v>2</v>
      </c>
      <c r="O2533" s="1">
        <v>44650.775509259256</v>
      </c>
      <c r="P2533" s="1">
        <v>44650.96434027778</v>
      </c>
      <c r="Q2533">
        <v>15642</v>
      </c>
      <c r="R2533">
        <v>673</v>
      </c>
      <c r="S2533" t="b">
        <v>0</v>
      </c>
      <c r="T2533" t="s">
        <v>86</v>
      </c>
      <c r="U2533" t="b">
        <v>0</v>
      </c>
      <c r="V2533" t="s">
        <v>1900</v>
      </c>
      <c r="W2533" s="1">
        <v>44650.781145833331</v>
      </c>
      <c r="X2533">
        <v>484</v>
      </c>
      <c r="Y2533">
        <v>63</v>
      </c>
      <c r="Z2533">
        <v>0</v>
      </c>
      <c r="AA2533">
        <v>63</v>
      </c>
      <c r="AB2533">
        <v>0</v>
      </c>
      <c r="AC2533">
        <v>18</v>
      </c>
      <c r="AD2533">
        <v>12</v>
      </c>
      <c r="AE2533">
        <v>0</v>
      </c>
      <c r="AF2533">
        <v>0</v>
      </c>
      <c r="AG2533">
        <v>0</v>
      </c>
      <c r="AH2533" t="s">
        <v>551</v>
      </c>
      <c r="AI2533" s="1">
        <v>44650.96434027778</v>
      </c>
      <c r="AJ2533">
        <v>189</v>
      </c>
      <c r="AK2533">
        <v>0</v>
      </c>
      <c r="AL2533">
        <v>0</v>
      </c>
      <c r="AM2533">
        <v>0</v>
      </c>
      <c r="AN2533">
        <v>0</v>
      </c>
      <c r="AO2533">
        <v>0</v>
      </c>
      <c r="AP2533">
        <v>12</v>
      </c>
      <c r="AQ2533">
        <v>0</v>
      </c>
      <c r="AR2533">
        <v>0</v>
      </c>
      <c r="AS2533">
        <v>0</v>
      </c>
      <c r="AT2533" t="s">
        <v>86</v>
      </c>
      <c r="AU2533" t="s">
        <v>86</v>
      </c>
      <c r="AV2533" t="s">
        <v>86</v>
      </c>
      <c r="AW2533" t="s">
        <v>86</v>
      </c>
      <c r="AX2533" t="s">
        <v>86</v>
      </c>
      <c r="AY2533" t="s">
        <v>86</v>
      </c>
      <c r="AZ2533" t="s">
        <v>86</v>
      </c>
      <c r="BA2533" t="s">
        <v>86</v>
      </c>
      <c r="BB2533" t="s">
        <v>86</v>
      </c>
      <c r="BC2533" t="s">
        <v>86</v>
      </c>
      <c r="BD2533" t="s">
        <v>86</v>
      </c>
      <c r="BE2533" t="s">
        <v>86</v>
      </c>
    </row>
    <row r="2534" spans="1:57" x14ac:dyDescent="0.45">
      <c r="A2534" t="s">
        <v>5365</v>
      </c>
      <c r="B2534" t="s">
        <v>77</v>
      </c>
      <c r="C2534" t="s">
        <v>5341</v>
      </c>
      <c r="D2534" t="s">
        <v>79</v>
      </c>
      <c r="E2534" s="2" t="str">
        <f>HYPERLINK("capsilon://?command=openfolder&amp;siteaddress=FAM.docvelocity-na8.net&amp;folderid=FX37F9E68D-3467-89E6-7B76-98042986CD31","FX220313334")</f>
        <v>FX220313334</v>
      </c>
      <c r="F2534" t="s">
        <v>80</v>
      </c>
      <c r="G2534" t="s">
        <v>80</v>
      </c>
      <c r="H2534" t="s">
        <v>81</v>
      </c>
      <c r="I2534" t="s">
        <v>5342</v>
      </c>
      <c r="J2534">
        <v>182</v>
      </c>
      <c r="K2534" t="s">
        <v>83</v>
      </c>
      <c r="L2534" t="s">
        <v>84</v>
      </c>
      <c r="M2534" t="s">
        <v>85</v>
      </c>
      <c r="N2534">
        <v>2</v>
      </c>
      <c r="O2534" s="1">
        <v>44650.779826388891</v>
      </c>
      <c r="P2534" s="1">
        <v>44650.904594907406</v>
      </c>
      <c r="Q2534">
        <v>9191</v>
      </c>
      <c r="R2534">
        <v>1589</v>
      </c>
      <c r="S2534" t="b">
        <v>0</v>
      </c>
      <c r="T2534" t="s">
        <v>86</v>
      </c>
      <c r="U2534" t="b">
        <v>1</v>
      </c>
      <c r="V2534" t="s">
        <v>1900</v>
      </c>
      <c r="W2534" s="1">
        <v>44650.792453703703</v>
      </c>
      <c r="X2534">
        <v>976</v>
      </c>
      <c r="Y2534">
        <v>161</v>
      </c>
      <c r="Z2534">
        <v>0</v>
      </c>
      <c r="AA2534">
        <v>161</v>
      </c>
      <c r="AB2534">
        <v>0</v>
      </c>
      <c r="AC2534">
        <v>26</v>
      </c>
      <c r="AD2534">
        <v>21</v>
      </c>
      <c r="AE2534">
        <v>0</v>
      </c>
      <c r="AF2534">
        <v>0</v>
      </c>
      <c r="AG2534">
        <v>0</v>
      </c>
      <c r="AH2534" t="s">
        <v>551</v>
      </c>
      <c r="AI2534" s="1">
        <v>44650.904594907406</v>
      </c>
      <c r="AJ2534">
        <v>554</v>
      </c>
      <c r="AK2534">
        <v>1</v>
      </c>
      <c r="AL2534">
        <v>0</v>
      </c>
      <c r="AM2534">
        <v>1</v>
      </c>
      <c r="AN2534">
        <v>0</v>
      </c>
      <c r="AO2534">
        <v>1</v>
      </c>
      <c r="AP2534">
        <v>20</v>
      </c>
      <c r="AQ2534">
        <v>0</v>
      </c>
      <c r="AR2534">
        <v>0</v>
      </c>
      <c r="AS2534">
        <v>0</v>
      </c>
      <c r="AT2534" t="s">
        <v>86</v>
      </c>
      <c r="AU2534" t="s">
        <v>86</v>
      </c>
      <c r="AV2534" t="s">
        <v>86</v>
      </c>
      <c r="AW2534" t="s">
        <v>86</v>
      </c>
      <c r="AX2534" t="s">
        <v>86</v>
      </c>
      <c r="AY2534" t="s">
        <v>86</v>
      </c>
      <c r="AZ2534" t="s">
        <v>86</v>
      </c>
      <c r="BA2534" t="s">
        <v>86</v>
      </c>
      <c r="BB2534" t="s">
        <v>86</v>
      </c>
      <c r="BC2534" t="s">
        <v>86</v>
      </c>
      <c r="BD2534" t="s">
        <v>86</v>
      </c>
      <c r="BE2534" t="s">
        <v>86</v>
      </c>
    </row>
    <row r="2535" spans="1:57" x14ac:dyDescent="0.45">
      <c r="A2535" t="s">
        <v>5366</v>
      </c>
      <c r="B2535" t="s">
        <v>77</v>
      </c>
      <c r="C2535" t="s">
        <v>5349</v>
      </c>
      <c r="D2535" t="s">
        <v>79</v>
      </c>
      <c r="E2535" s="2" t="str">
        <f>HYPERLINK("capsilon://?command=openfolder&amp;siteaddress=FAM.docvelocity-na8.net&amp;folderid=FX0F412F49-560E-935C-2DAA-3C46E9C60B73","FX220310069")</f>
        <v>FX220310069</v>
      </c>
      <c r="F2535" t="s">
        <v>80</v>
      </c>
      <c r="G2535" t="s">
        <v>80</v>
      </c>
      <c r="H2535" t="s">
        <v>81</v>
      </c>
      <c r="I2535" t="s">
        <v>5350</v>
      </c>
      <c r="J2535">
        <v>192</v>
      </c>
      <c r="K2535" t="s">
        <v>83</v>
      </c>
      <c r="L2535" t="s">
        <v>84</v>
      </c>
      <c r="M2535" t="s">
        <v>85</v>
      </c>
      <c r="N2535">
        <v>2</v>
      </c>
      <c r="O2535" s="1">
        <v>44650.780682870369</v>
      </c>
      <c r="P2535" s="1">
        <v>44650.914085648146</v>
      </c>
      <c r="Q2535">
        <v>9379</v>
      </c>
      <c r="R2535">
        <v>2147</v>
      </c>
      <c r="S2535" t="b">
        <v>0</v>
      </c>
      <c r="T2535" t="s">
        <v>86</v>
      </c>
      <c r="U2535" t="b">
        <v>1</v>
      </c>
      <c r="V2535" t="s">
        <v>1825</v>
      </c>
      <c r="W2535" s="1">
        <v>44650.796898148146</v>
      </c>
      <c r="X2535">
        <v>1238</v>
      </c>
      <c r="Y2535">
        <v>158</v>
      </c>
      <c r="Z2535">
        <v>0</v>
      </c>
      <c r="AA2535">
        <v>158</v>
      </c>
      <c r="AB2535">
        <v>0</v>
      </c>
      <c r="AC2535">
        <v>11</v>
      </c>
      <c r="AD2535">
        <v>34</v>
      </c>
      <c r="AE2535">
        <v>0</v>
      </c>
      <c r="AF2535">
        <v>0</v>
      </c>
      <c r="AG2535">
        <v>0</v>
      </c>
      <c r="AH2535" t="s">
        <v>118</v>
      </c>
      <c r="AI2535" s="1">
        <v>44650.914085648146</v>
      </c>
      <c r="AJ2535">
        <v>909</v>
      </c>
      <c r="AK2535">
        <v>0</v>
      </c>
      <c r="AL2535">
        <v>0</v>
      </c>
      <c r="AM2535">
        <v>0</v>
      </c>
      <c r="AN2535">
        <v>0</v>
      </c>
      <c r="AO2535">
        <v>0</v>
      </c>
      <c r="AP2535">
        <v>34</v>
      </c>
      <c r="AQ2535">
        <v>0</v>
      </c>
      <c r="AR2535">
        <v>0</v>
      </c>
      <c r="AS2535">
        <v>0</v>
      </c>
      <c r="AT2535" t="s">
        <v>86</v>
      </c>
      <c r="AU2535" t="s">
        <v>86</v>
      </c>
      <c r="AV2535" t="s">
        <v>86</v>
      </c>
      <c r="AW2535" t="s">
        <v>86</v>
      </c>
      <c r="AX2535" t="s">
        <v>86</v>
      </c>
      <c r="AY2535" t="s">
        <v>86</v>
      </c>
      <c r="AZ2535" t="s">
        <v>86</v>
      </c>
      <c r="BA2535" t="s">
        <v>86</v>
      </c>
      <c r="BB2535" t="s">
        <v>86</v>
      </c>
      <c r="BC2535" t="s">
        <v>86</v>
      </c>
      <c r="BD2535" t="s">
        <v>86</v>
      </c>
      <c r="BE2535" t="s">
        <v>86</v>
      </c>
    </row>
    <row r="2536" spans="1:57" x14ac:dyDescent="0.45">
      <c r="A2536" t="s">
        <v>5367</v>
      </c>
      <c r="B2536" t="s">
        <v>77</v>
      </c>
      <c r="C2536" t="s">
        <v>5345</v>
      </c>
      <c r="D2536" t="s">
        <v>79</v>
      </c>
      <c r="E2536" s="2" t="str">
        <f>HYPERLINK("capsilon://?command=openfolder&amp;siteaddress=FAM.docvelocity-na8.net&amp;folderid=FX89423884-F99D-4C5E-1F69-3A15A488687C","FX220313208")</f>
        <v>FX220313208</v>
      </c>
      <c r="F2536" t="s">
        <v>80</v>
      </c>
      <c r="G2536" t="s">
        <v>80</v>
      </c>
      <c r="H2536" t="s">
        <v>81</v>
      </c>
      <c r="I2536" t="s">
        <v>5346</v>
      </c>
      <c r="J2536">
        <v>353</v>
      </c>
      <c r="K2536" t="s">
        <v>83</v>
      </c>
      <c r="L2536" t="s">
        <v>84</v>
      </c>
      <c r="M2536" t="s">
        <v>85</v>
      </c>
      <c r="N2536">
        <v>2</v>
      </c>
      <c r="O2536" s="1">
        <v>44650.784085648149</v>
      </c>
      <c r="P2536" s="1">
        <v>44650.924120370371</v>
      </c>
      <c r="Q2536">
        <v>9878</v>
      </c>
      <c r="R2536">
        <v>2221</v>
      </c>
      <c r="S2536" t="b">
        <v>0</v>
      </c>
      <c r="T2536" t="s">
        <v>86</v>
      </c>
      <c r="U2536" t="b">
        <v>1</v>
      </c>
      <c r="V2536" t="s">
        <v>1797</v>
      </c>
      <c r="W2536" s="1">
        <v>44650.801585648151</v>
      </c>
      <c r="X2536">
        <v>898</v>
      </c>
      <c r="Y2536">
        <v>292</v>
      </c>
      <c r="Z2536">
        <v>0</v>
      </c>
      <c r="AA2536">
        <v>292</v>
      </c>
      <c r="AB2536">
        <v>0</v>
      </c>
      <c r="AC2536">
        <v>14</v>
      </c>
      <c r="AD2536">
        <v>61</v>
      </c>
      <c r="AE2536">
        <v>0</v>
      </c>
      <c r="AF2536">
        <v>0</v>
      </c>
      <c r="AG2536">
        <v>0</v>
      </c>
      <c r="AH2536" t="s">
        <v>551</v>
      </c>
      <c r="AI2536" s="1">
        <v>44650.924120370371</v>
      </c>
      <c r="AJ2536">
        <v>1264</v>
      </c>
      <c r="AK2536">
        <v>5</v>
      </c>
      <c r="AL2536">
        <v>0</v>
      </c>
      <c r="AM2536">
        <v>5</v>
      </c>
      <c r="AN2536">
        <v>0</v>
      </c>
      <c r="AO2536">
        <v>5</v>
      </c>
      <c r="AP2536">
        <v>56</v>
      </c>
      <c r="AQ2536">
        <v>0</v>
      </c>
      <c r="AR2536">
        <v>0</v>
      </c>
      <c r="AS2536">
        <v>0</v>
      </c>
      <c r="AT2536" t="s">
        <v>86</v>
      </c>
      <c r="AU2536" t="s">
        <v>86</v>
      </c>
      <c r="AV2536" t="s">
        <v>86</v>
      </c>
      <c r="AW2536" t="s">
        <v>86</v>
      </c>
      <c r="AX2536" t="s">
        <v>86</v>
      </c>
      <c r="AY2536" t="s">
        <v>86</v>
      </c>
      <c r="AZ2536" t="s">
        <v>86</v>
      </c>
      <c r="BA2536" t="s">
        <v>86</v>
      </c>
      <c r="BB2536" t="s">
        <v>86</v>
      </c>
      <c r="BC2536" t="s">
        <v>86</v>
      </c>
      <c r="BD2536" t="s">
        <v>86</v>
      </c>
      <c r="BE2536" t="s">
        <v>86</v>
      </c>
    </row>
    <row r="2537" spans="1:57" x14ac:dyDescent="0.45">
      <c r="A2537" t="s">
        <v>5368</v>
      </c>
      <c r="B2537" t="s">
        <v>77</v>
      </c>
      <c r="C2537" t="s">
        <v>5355</v>
      </c>
      <c r="D2537" t="s">
        <v>79</v>
      </c>
      <c r="E2537" s="2" t="str">
        <f>HYPERLINK("capsilon://?command=openfolder&amp;siteaddress=FAM.docvelocity-na8.net&amp;folderid=FX968E58B5-09DD-D576-CEE2-538113D022D0","FX220313429")</f>
        <v>FX220313429</v>
      </c>
      <c r="F2537" t="s">
        <v>80</v>
      </c>
      <c r="G2537" t="s">
        <v>80</v>
      </c>
      <c r="H2537" t="s">
        <v>81</v>
      </c>
      <c r="I2537" t="s">
        <v>5356</v>
      </c>
      <c r="J2537">
        <v>106</v>
      </c>
      <c r="K2537" t="s">
        <v>83</v>
      </c>
      <c r="L2537" t="s">
        <v>84</v>
      </c>
      <c r="M2537" t="s">
        <v>85</v>
      </c>
      <c r="N2537">
        <v>2</v>
      </c>
      <c r="O2537" s="1">
        <v>44650.784756944442</v>
      </c>
      <c r="P2537" s="1">
        <v>44650.929143518515</v>
      </c>
      <c r="Q2537">
        <v>11813</v>
      </c>
      <c r="R2537">
        <v>662</v>
      </c>
      <c r="S2537" t="b">
        <v>0</v>
      </c>
      <c r="T2537" t="s">
        <v>86</v>
      </c>
      <c r="U2537" t="b">
        <v>1</v>
      </c>
      <c r="V2537" t="s">
        <v>1900</v>
      </c>
      <c r="W2537" s="1">
        <v>44650.801724537036</v>
      </c>
      <c r="X2537">
        <v>410</v>
      </c>
      <c r="Y2537">
        <v>84</v>
      </c>
      <c r="Z2537">
        <v>0</v>
      </c>
      <c r="AA2537">
        <v>84</v>
      </c>
      <c r="AB2537">
        <v>0</v>
      </c>
      <c r="AC2537">
        <v>10</v>
      </c>
      <c r="AD2537">
        <v>22</v>
      </c>
      <c r="AE2537">
        <v>0</v>
      </c>
      <c r="AF2537">
        <v>0</v>
      </c>
      <c r="AG2537">
        <v>0</v>
      </c>
      <c r="AH2537" t="s">
        <v>551</v>
      </c>
      <c r="AI2537" s="1">
        <v>44650.929143518515</v>
      </c>
      <c r="AJ2537">
        <v>222</v>
      </c>
      <c r="AK2537">
        <v>0</v>
      </c>
      <c r="AL2537">
        <v>0</v>
      </c>
      <c r="AM2537">
        <v>0</v>
      </c>
      <c r="AN2537">
        <v>0</v>
      </c>
      <c r="AO2537">
        <v>0</v>
      </c>
      <c r="AP2537">
        <v>22</v>
      </c>
      <c r="AQ2537">
        <v>0</v>
      </c>
      <c r="AR2537">
        <v>0</v>
      </c>
      <c r="AS2537">
        <v>0</v>
      </c>
      <c r="AT2537" t="s">
        <v>86</v>
      </c>
      <c r="AU2537" t="s">
        <v>86</v>
      </c>
      <c r="AV2537" t="s">
        <v>86</v>
      </c>
      <c r="AW2537" t="s">
        <v>86</v>
      </c>
      <c r="AX2537" t="s">
        <v>86</v>
      </c>
      <c r="AY2537" t="s">
        <v>86</v>
      </c>
      <c r="AZ2537" t="s">
        <v>86</v>
      </c>
      <c r="BA2537" t="s">
        <v>86</v>
      </c>
      <c r="BB2537" t="s">
        <v>86</v>
      </c>
      <c r="BC2537" t="s">
        <v>86</v>
      </c>
      <c r="BD2537" t="s">
        <v>86</v>
      </c>
      <c r="BE2537" t="s">
        <v>86</v>
      </c>
    </row>
    <row r="2538" spans="1:57" x14ac:dyDescent="0.45">
      <c r="A2538" t="s">
        <v>5369</v>
      </c>
      <c r="B2538" t="s">
        <v>77</v>
      </c>
      <c r="C2538" t="s">
        <v>5370</v>
      </c>
      <c r="D2538" t="s">
        <v>79</v>
      </c>
      <c r="E2538" s="2" t="str">
        <f>HYPERLINK("capsilon://?command=openfolder&amp;siteaddress=FAM.docvelocity-na8.net&amp;folderid=FXBE799320-EAEF-4463-979B-12CD4260A437","FX220313530")</f>
        <v>FX220313530</v>
      </c>
      <c r="F2538" t="s">
        <v>80</v>
      </c>
      <c r="G2538" t="s">
        <v>80</v>
      </c>
      <c r="H2538" t="s">
        <v>81</v>
      </c>
      <c r="I2538" t="s">
        <v>5371</v>
      </c>
      <c r="J2538">
        <v>485</v>
      </c>
      <c r="K2538" t="s">
        <v>83</v>
      </c>
      <c r="L2538" t="s">
        <v>84</v>
      </c>
      <c r="M2538" t="s">
        <v>85</v>
      </c>
      <c r="N2538">
        <v>1</v>
      </c>
      <c r="O2538" s="1">
        <v>44650.818726851852</v>
      </c>
      <c r="P2538" s="1">
        <v>44650.911759259259</v>
      </c>
      <c r="Q2538">
        <v>7024</v>
      </c>
      <c r="R2538">
        <v>1014</v>
      </c>
      <c r="S2538" t="b">
        <v>0</v>
      </c>
      <c r="T2538" t="s">
        <v>86</v>
      </c>
      <c r="U2538" t="b">
        <v>0</v>
      </c>
      <c r="V2538" t="s">
        <v>2392</v>
      </c>
      <c r="W2538" s="1">
        <v>44650.911759259259</v>
      </c>
      <c r="X2538">
        <v>983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485</v>
      </c>
      <c r="AE2538">
        <v>461</v>
      </c>
      <c r="AF2538">
        <v>0</v>
      </c>
      <c r="AG2538">
        <v>12</v>
      </c>
      <c r="AH2538" t="s">
        <v>86</v>
      </c>
      <c r="AI2538" t="s">
        <v>86</v>
      </c>
      <c r="AJ2538" t="s">
        <v>86</v>
      </c>
      <c r="AK2538" t="s">
        <v>86</v>
      </c>
      <c r="AL2538" t="s">
        <v>86</v>
      </c>
      <c r="AM2538" t="s">
        <v>86</v>
      </c>
      <c r="AN2538" t="s">
        <v>86</v>
      </c>
      <c r="AO2538" t="s">
        <v>86</v>
      </c>
      <c r="AP2538" t="s">
        <v>86</v>
      </c>
      <c r="AQ2538" t="s">
        <v>86</v>
      </c>
      <c r="AR2538" t="s">
        <v>86</v>
      </c>
      <c r="AS2538" t="s">
        <v>86</v>
      </c>
      <c r="AT2538" t="s">
        <v>86</v>
      </c>
      <c r="AU2538" t="s">
        <v>86</v>
      </c>
      <c r="AV2538" t="s">
        <v>86</v>
      </c>
      <c r="AW2538" t="s">
        <v>86</v>
      </c>
      <c r="AX2538" t="s">
        <v>86</v>
      </c>
      <c r="AY2538" t="s">
        <v>86</v>
      </c>
      <c r="AZ2538" t="s">
        <v>86</v>
      </c>
      <c r="BA2538" t="s">
        <v>86</v>
      </c>
      <c r="BB2538" t="s">
        <v>86</v>
      </c>
      <c r="BC2538" t="s">
        <v>86</v>
      </c>
      <c r="BD2538" t="s">
        <v>86</v>
      </c>
      <c r="BE2538" t="s">
        <v>86</v>
      </c>
    </row>
    <row r="2539" spans="1:57" x14ac:dyDescent="0.45">
      <c r="A2539" t="s">
        <v>5372</v>
      </c>
      <c r="B2539" t="s">
        <v>77</v>
      </c>
      <c r="C2539" t="s">
        <v>5373</v>
      </c>
      <c r="D2539" t="s">
        <v>79</v>
      </c>
      <c r="E2539" s="2" t="str">
        <f>HYPERLINK("capsilon://?command=openfolder&amp;siteaddress=FAM.docvelocity-na8.net&amp;folderid=FX44CF0D50-2C77-FD77-A9DB-5F4092112E0A","FX220313373")</f>
        <v>FX220313373</v>
      </c>
      <c r="F2539" t="s">
        <v>80</v>
      </c>
      <c r="G2539" t="s">
        <v>80</v>
      </c>
      <c r="H2539" t="s">
        <v>81</v>
      </c>
      <c r="I2539" t="s">
        <v>5374</v>
      </c>
      <c r="J2539">
        <v>354</v>
      </c>
      <c r="K2539" t="s">
        <v>83</v>
      </c>
      <c r="L2539" t="s">
        <v>84</v>
      </c>
      <c r="M2539" t="s">
        <v>85</v>
      </c>
      <c r="N2539">
        <v>1</v>
      </c>
      <c r="O2539" s="1">
        <v>44650.820289351854</v>
      </c>
      <c r="P2539" s="1">
        <v>44650.927453703705</v>
      </c>
      <c r="Q2539">
        <v>7904</v>
      </c>
      <c r="R2539">
        <v>1355</v>
      </c>
      <c r="S2539" t="b">
        <v>0</v>
      </c>
      <c r="T2539" t="s">
        <v>86</v>
      </c>
      <c r="U2539" t="b">
        <v>0</v>
      </c>
      <c r="V2539" t="s">
        <v>2392</v>
      </c>
      <c r="W2539" s="1">
        <v>44650.927453703705</v>
      </c>
      <c r="X2539">
        <v>1355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354</v>
      </c>
      <c r="AE2539">
        <v>316</v>
      </c>
      <c r="AF2539">
        <v>0</v>
      </c>
      <c r="AG2539">
        <v>13</v>
      </c>
      <c r="AH2539" t="s">
        <v>86</v>
      </c>
      <c r="AI2539" t="s">
        <v>86</v>
      </c>
      <c r="AJ2539" t="s">
        <v>86</v>
      </c>
      <c r="AK2539" t="s">
        <v>86</v>
      </c>
      <c r="AL2539" t="s">
        <v>86</v>
      </c>
      <c r="AM2539" t="s">
        <v>86</v>
      </c>
      <c r="AN2539" t="s">
        <v>86</v>
      </c>
      <c r="AO2539" t="s">
        <v>86</v>
      </c>
      <c r="AP2539" t="s">
        <v>86</v>
      </c>
      <c r="AQ2539" t="s">
        <v>86</v>
      </c>
      <c r="AR2539" t="s">
        <v>86</v>
      </c>
      <c r="AS2539" t="s">
        <v>86</v>
      </c>
      <c r="AT2539" t="s">
        <v>86</v>
      </c>
      <c r="AU2539" t="s">
        <v>86</v>
      </c>
      <c r="AV2539" t="s">
        <v>86</v>
      </c>
      <c r="AW2539" t="s">
        <v>86</v>
      </c>
      <c r="AX2539" t="s">
        <v>86</v>
      </c>
      <c r="AY2539" t="s">
        <v>86</v>
      </c>
      <c r="AZ2539" t="s">
        <v>86</v>
      </c>
      <c r="BA2539" t="s">
        <v>86</v>
      </c>
      <c r="BB2539" t="s">
        <v>86</v>
      </c>
      <c r="BC2539" t="s">
        <v>86</v>
      </c>
      <c r="BD2539" t="s">
        <v>86</v>
      </c>
      <c r="BE2539" t="s">
        <v>86</v>
      </c>
    </row>
    <row r="2540" spans="1:57" x14ac:dyDescent="0.45">
      <c r="A2540" t="s">
        <v>5375</v>
      </c>
      <c r="B2540" t="s">
        <v>77</v>
      </c>
      <c r="C2540" t="s">
        <v>5376</v>
      </c>
      <c r="D2540" t="s">
        <v>79</v>
      </c>
      <c r="E2540" s="2" t="str">
        <f>HYPERLINK("capsilon://?command=openfolder&amp;siteaddress=FAM.docvelocity-na8.net&amp;folderid=FX44D29249-B715-118B-7260-7A57D6CEE2D7","FX220313427")</f>
        <v>FX220313427</v>
      </c>
      <c r="F2540" t="s">
        <v>80</v>
      </c>
      <c r="G2540" t="s">
        <v>80</v>
      </c>
      <c r="H2540" t="s">
        <v>81</v>
      </c>
      <c r="I2540" t="s">
        <v>5377</v>
      </c>
      <c r="J2540">
        <v>163</v>
      </c>
      <c r="K2540" t="s">
        <v>83</v>
      </c>
      <c r="L2540" t="s">
        <v>84</v>
      </c>
      <c r="M2540" t="s">
        <v>85</v>
      </c>
      <c r="N2540">
        <v>1</v>
      </c>
      <c r="O2540" s="1">
        <v>44650.854537037034</v>
      </c>
      <c r="P2540" s="1">
        <v>44651.047152777777</v>
      </c>
      <c r="Q2540">
        <v>15674</v>
      </c>
      <c r="R2540">
        <v>968</v>
      </c>
      <c r="S2540" t="b">
        <v>0</v>
      </c>
      <c r="T2540" t="s">
        <v>86</v>
      </c>
      <c r="U2540" t="b">
        <v>0</v>
      </c>
      <c r="V2540" t="s">
        <v>2392</v>
      </c>
      <c r="W2540" s="1">
        <v>44651.047152777777</v>
      </c>
      <c r="X2540">
        <v>968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163</v>
      </c>
      <c r="AE2540">
        <v>139</v>
      </c>
      <c r="AF2540">
        <v>0</v>
      </c>
      <c r="AG2540">
        <v>9</v>
      </c>
      <c r="AH2540" t="s">
        <v>86</v>
      </c>
      <c r="AI2540" t="s">
        <v>86</v>
      </c>
      <c r="AJ2540" t="s">
        <v>86</v>
      </c>
      <c r="AK2540" t="s">
        <v>86</v>
      </c>
      <c r="AL2540" t="s">
        <v>86</v>
      </c>
      <c r="AM2540" t="s">
        <v>86</v>
      </c>
      <c r="AN2540" t="s">
        <v>86</v>
      </c>
      <c r="AO2540" t="s">
        <v>86</v>
      </c>
      <c r="AP2540" t="s">
        <v>86</v>
      </c>
      <c r="AQ2540" t="s">
        <v>86</v>
      </c>
      <c r="AR2540" t="s">
        <v>86</v>
      </c>
      <c r="AS2540" t="s">
        <v>86</v>
      </c>
      <c r="AT2540" t="s">
        <v>86</v>
      </c>
      <c r="AU2540" t="s">
        <v>86</v>
      </c>
      <c r="AV2540" t="s">
        <v>86</v>
      </c>
      <c r="AW2540" t="s">
        <v>86</v>
      </c>
      <c r="AX2540" t="s">
        <v>86</v>
      </c>
      <c r="AY2540" t="s">
        <v>86</v>
      </c>
      <c r="AZ2540" t="s">
        <v>86</v>
      </c>
      <c r="BA2540" t="s">
        <v>86</v>
      </c>
      <c r="BB2540" t="s">
        <v>86</v>
      </c>
      <c r="BC2540" t="s">
        <v>86</v>
      </c>
      <c r="BD2540" t="s">
        <v>86</v>
      </c>
      <c r="BE2540" t="s">
        <v>86</v>
      </c>
    </row>
    <row r="2541" spans="1:57" x14ac:dyDescent="0.45">
      <c r="A2541" t="s">
        <v>5378</v>
      </c>
      <c r="B2541" t="s">
        <v>77</v>
      </c>
      <c r="C2541" t="s">
        <v>5379</v>
      </c>
      <c r="D2541" t="s">
        <v>79</v>
      </c>
      <c r="E2541" s="2" t="str">
        <f>HYPERLINK("capsilon://?command=openfolder&amp;siteaddress=FAM.docvelocity-na8.net&amp;folderid=FX49A39017-A127-2063-B8A5-76CC697A10E3","FX220313510")</f>
        <v>FX220313510</v>
      </c>
      <c r="F2541" t="s">
        <v>80</v>
      </c>
      <c r="G2541" t="s">
        <v>80</v>
      </c>
      <c r="H2541" t="s">
        <v>81</v>
      </c>
      <c r="I2541" t="s">
        <v>5380</v>
      </c>
      <c r="J2541">
        <v>108</v>
      </c>
      <c r="K2541" t="s">
        <v>83</v>
      </c>
      <c r="L2541" t="s">
        <v>84</v>
      </c>
      <c r="M2541" t="s">
        <v>85</v>
      </c>
      <c r="N2541">
        <v>1</v>
      </c>
      <c r="O2541" s="1">
        <v>44650.864560185182</v>
      </c>
      <c r="P2541" s="1">
        <v>44651.048807870371</v>
      </c>
      <c r="Q2541">
        <v>15777</v>
      </c>
      <c r="R2541">
        <v>142</v>
      </c>
      <c r="S2541" t="b">
        <v>0</v>
      </c>
      <c r="T2541" t="s">
        <v>86</v>
      </c>
      <c r="U2541" t="b">
        <v>0</v>
      </c>
      <c r="V2541" t="s">
        <v>2392</v>
      </c>
      <c r="W2541" s="1">
        <v>44651.048807870371</v>
      </c>
      <c r="X2541">
        <v>142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108</v>
      </c>
      <c r="AE2541">
        <v>96</v>
      </c>
      <c r="AF2541">
        <v>0</v>
      </c>
      <c r="AG2541">
        <v>4</v>
      </c>
      <c r="AH2541" t="s">
        <v>86</v>
      </c>
      <c r="AI2541" t="s">
        <v>86</v>
      </c>
      <c r="AJ2541" t="s">
        <v>86</v>
      </c>
      <c r="AK2541" t="s">
        <v>86</v>
      </c>
      <c r="AL2541" t="s">
        <v>86</v>
      </c>
      <c r="AM2541" t="s">
        <v>86</v>
      </c>
      <c r="AN2541" t="s">
        <v>86</v>
      </c>
      <c r="AO2541" t="s">
        <v>86</v>
      </c>
      <c r="AP2541" t="s">
        <v>86</v>
      </c>
      <c r="AQ2541" t="s">
        <v>86</v>
      </c>
      <c r="AR2541" t="s">
        <v>86</v>
      </c>
      <c r="AS2541" t="s">
        <v>86</v>
      </c>
      <c r="AT2541" t="s">
        <v>86</v>
      </c>
      <c r="AU2541" t="s">
        <v>86</v>
      </c>
      <c r="AV2541" t="s">
        <v>86</v>
      </c>
      <c r="AW2541" t="s">
        <v>86</v>
      </c>
      <c r="AX2541" t="s">
        <v>86</v>
      </c>
      <c r="AY2541" t="s">
        <v>86</v>
      </c>
      <c r="AZ2541" t="s">
        <v>86</v>
      </c>
      <c r="BA2541" t="s">
        <v>86</v>
      </c>
      <c r="BB2541" t="s">
        <v>86</v>
      </c>
      <c r="BC2541" t="s">
        <v>86</v>
      </c>
      <c r="BD2541" t="s">
        <v>86</v>
      </c>
      <c r="BE2541" t="s">
        <v>86</v>
      </c>
    </row>
    <row r="2542" spans="1:57" x14ac:dyDescent="0.45">
      <c r="A2542" t="s">
        <v>5381</v>
      </c>
      <c r="B2542" t="s">
        <v>77</v>
      </c>
      <c r="C2542" t="s">
        <v>5109</v>
      </c>
      <c r="D2542" t="s">
        <v>79</v>
      </c>
      <c r="E2542" s="2" t="str">
        <f>HYPERLINK("capsilon://?command=openfolder&amp;siteaddress=FAM.docvelocity-na8.net&amp;folderid=FXCC8749F0-EE56-1A4E-6464-3ABA9CCA5F8E","FX2203618")</f>
        <v>FX2203618</v>
      </c>
      <c r="F2542" t="s">
        <v>80</v>
      </c>
      <c r="G2542" t="s">
        <v>80</v>
      </c>
      <c r="H2542" t="s">
        <v>81</v>
      </c>
      <c r="I2542" t="s">
        <v>5110</v>
      </c>
      <c r="J2542">
        <v>0</v>
      </c>
      <c r="K2542" t="s">
        <v>83</v>
      </c>
      <c r="L2542" t="s">
        <v>84</v>
      </c>
      <c r="M2542" t="s">
        <v>85</v>
      </c>
      <c r="N2542">
        <v>2</v>
      </c>
      <c r="O2542" s="1">
        <v>44622.980185185188</v>
      </c>
      <c r="P2542" s="1">
        <v>44623.20212962963</v>
      </c>
      <c r="Q2542">
        <v>16101</v>
      </c>
      <c r="R2542">
        <v>3075</v>
      </c>
      <c r="S2542" t="b">
        <v>0</v>
      </c>
      <c r="T2542" t="s">
        <v>86</v>
      </c>
      <c r="U2542" t="b">
        <v>1</v>
      </c>
      <c r="V2542" t="s">
        <v>202</v>
      </c>
      <c r="W2542" s="1">
        <v>44623.024224537039</v>
      </c>
      <c r="X2542">
        <v>2139</v>
      </c>
      <c r="Y2542">
        <v>188</v>
      </c>
      <c r="Z2542">
        <v>0</v>
      </c>
      <c r="AA2542">
        <v>188</v>
      </c>
      <c r="AB2542">
        <v>0</v>
      </c>
      <c r="AC2542">
        <v>101</v>
      </c>
      <c r="AD2542">
        <v>-188</v>
      </c>
      <c r="AE2542">
        <v>0</v>
      </c>
      <c r="AF2542">
        <v>0</v>
      </c>
      <c r="AG2542">
        <v>0</v>
      </c>
      <c r="AH2542" t="s">
        <v>257</v>
      </c>
      <c r="AI2542" s="1">
        <v>44623.20212962963</v>
      </c>
      <c r="AJ2542">
        <v>908</v>
      </c>
      <c r="AK2542">
        <v>7</v>
      </c>
      <c r="AL2542">
        <v>0</v>
      </c>
      <c r="AM2542">
        <v>7</v>
      </c>
      <c r="AN2542">
        <v>0</v>
      </c>
      <c r="AO2542">
        <v>6</v>
      </c>
      <c r="AP2542">
        <v>-195</v>
      </c>
      <c r="AQ2542">
        <v>0</v>
      </c>
      <c r="AR2542">
        <v>0</v>
      </c>
      <c r="AS2542">
        <v>0</v>
      </c>
      <c r="AT2542" t="s">
        <v>86</v>
      </c>
      <c r="AU2542" t="s">
        <v>86</v>
      </c>
      <c r="AV2542" t="s">
        <v>86</v>
      </c>
      <c r="AW2542" t="s">
        <v>86</v>
      </c>
      <c r="AX2542" t="s">
        <v>86</v>
      </c>
      <c r="AY2542" t="s">
        <v>86</v>
      </c>
      <c r="AZ2542" t="s">
        <v>86</v>
      </c>
      <c r="BA2542" t="s">
        <v>86</v>
      </c>
      <c r="BB2542" t="s">
        <v>86</v>
      </c>
      <c r="BC2542" t="s">
        <v>86</v>
      </c>
      <c r="BD2542" t="s">
        <v>86</v>
      </c>
      <c r="BE2542" t="s">
        <v>86</v>
      </c>
    </row>
    <row r="2543" spans="1:57" x14ac:dyDescent="0.45">
      <c r="A2543" t="s">
        <v>5382</v>
      </c>
      <c r="B2543" t="s">
        <v>77</v>
      </c>
      <c r="C2543" t="s">
        <v>5370</v>
      </c>
      <c r="D2543" t="s">
        <v>79</v>
      </c>
      <c r="E2543" s="2" t="str">
        <f>HYPERLINK("capsilon://?command=openfolder&amp;siteaddress=FAM.docvelocity-na8.net&amp;folderid=FXBE799320-EAEF-4463-979B-12CD4260A437","FX220313530")</f>
        <v>FX220313530</v>
      </c>
      <c r="F2543" t="s">
        <v>80</v>
      </c>
      <c r="G2543" t="s">
        <v>80</v>
      </c>
      <c r="H2543" t="s">
        <v>81</v>
      </c>
      <c r="I2543" t="s">
        <v>5371</v>
      </c>
      <c r="J2543">
        <v>685</v>
      </c>
      <c r="K2543" t="s">
        <v>83</v>
      </c>
      <c r="L2543" t="s">
        <v>84</v>
      </c>
      <c r="M2543" t="s">
        <v>85</v>
      </c>
      <c r="N2543">
        <v>2</v>
      </c>
      <c r="O2543" s="1">
        <v>44650.91269675926</v>
      </c>
      <c r="P2543" s="1">
        <v>44651.03162037037</v>
      </c>
      <c r="Q2543">
        <v>1857</v>
      </c>
      <c r="R2543">
        <v>8418</v>
      </c>
      <c r="S2543" t="b">
        <v>0</v>
      </c>
      <c r="T2543" t="s">
        <v>86</v>
      </c>
      <c r="U2543" t="b">
        <v>1</v>
      </c>
      <c r="V2543" t="s">
        <v>2392</v>
      </c>
      <c r="W2543" s="1">
        <v>44650.978564814817</v>
      </c>
      <c r="X2543">
        <v>4415</v>
      </c>
      <c r="Y2543">
        <v>617</v>
      </c>
      <c r="Z2543">
        <v>0</v>
      </c>
      <c r="AA2543">
        <v>617</v>
      </c>
      <c r="AB2543">
        <v>0</v>
      </c>
      <c r="AC2543">
        <v>72</v>
      </c>
      <c r="AD2543">
        <v>68</v>
      </c>
      <c r="AE2543">
        <v>0</v>
      </c>
      <c r="AF2543">
        <v>0</v>
      </c>
      <c r="AG2543">
        <v>0</v>
      </c>
      <c r="AH2543" t="s">
        <v>118</v>
      </c>
      <c r="AI2543" s="1">
        <v>44651.03162037037</v>
      </c>
      <c r="AJ2543">
        <v>4003</v>
      </c>
      <c r="AK2543">
        <v>1</v>
      </c>
      <c r="AL2543">
        <v>0</v>
      </c>
      <c r="AM2543">
        <v>1</v>
      </c>
      <c r="AN2543">
        <v>0</v>
      </c>
      <c r="AO2543">
        <v>1</v>
      </c>
      <c r="AP2543">
        <v>67</v>
      </c>
      <c r="AQ2543">
        <v>0</v>
      </c>
      <c r="AR2543">
        <v>0</v>
      </c>
      <c r="AS2543">
        <v>0</v>
      </c>
      <c r="AT2543" t="s">
        <v>86</v>
      </c>
      <c r="AU2543" t="s">
        <v>86</v>
      </c>
      <c r="AV2543" t="s">
        <v>86</v>
      </c>
      <c r="AW2543" t="s">
        <v>86</v>
      </c>
      <c r="AX2543" t="s">
        <v>86</v>
      </c>
      <c r="AY2543" t="s">
        <v>86</v>
      </c>
      <c r="AZ2543" t="s">
        <v>86</v>
      </c>
      <c r="BA2543" t="s">
        <v>86</v>
      </c>
      <c r="BB2543" t="s">
        <v>86</v>
      </c>
      <c r="BC2543" t="s">
        <v>86</v>
      </c>
      <c r="BD2543" t="s">
        <v>86</v>
      </c>
      <c r="BE2543" t="s">
        <v>86</v>
      </c>
    </row>
    <row r="2544" spans="1:57" x14ac:dyDescent="0.45">
      <c r="A2544" t="s">
        <v>5383</v>
      </c>
      <c r="B2544" t="s">
        <v>77</v>
      </c>
      <c r="C2544" t="s">
        <v>5384</v>
      </c>
      <c r="D2544" t="s">
        <v>79</v>
      </c>
      <c r="E2544" s="2" t="str">
        <f>HYPERLINK("capsilon://?command=openfolder&amp;siteaddress=FAM.docvelocity-na8.net&amp;folderid=FX5DBAE696-E68E-B8FB-0439-2C05F9813734","FX2203304")</f>
        <v>FX2203304</v>
      </c>
      <c r="F2544" t="s">
        <v>80</v>
      </c>
      <c r="G2544" t="s">
        <v>80</v>
      </c>
      <c r="H2544" t="s">
        <v>81</v>
      </c>
      <c r="I2544" t="s">
        <v>5385</v>
      </c>
      <c r="J2544">
        <v>0</v>
      </c>
      <c r="K2544" t="s">
        <v>83</v>
      </c>
      <c r="L2544" t="s">
        <v>84</v>
      </c>
      <c r="M2544" t="s">
        <v>85</v>
      </c>
      <c r="N2544">
        <v>1</v>
      </c>
      <c r="O2544" s="1">
        <v>44622.983900462961</v>
      </c>
      <c r="P2544" s="1">
        <v>44623.294050925928</v>
      </c>
      <c r="Q2544">
        <v>25823</v>
      </c>
      <c r="R2544">
        <v>974</v>
      </c>
      <c r="S2544" t="b">
        <v>0</v>
      </c>
      <c r="T2544" t="s">
        <v>86</v>
      </c>
      <c r="U2544" t="b">
        <v>0</v>
      </c>
      <c r="V2544" t="s">
        <v>139</v>
      </c>
      <c r="W2544" s="1">
        <v>44623.294050925928</v>
      </c>
      <c r="X2544">
        <v>462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48</v>
      </c>
      <c r="AF2544">
        <v>0</v>
      </c>
      <c r="AG2544">
        <v>3</v>
      </c>
      <c r="AH2544" t="s">
        <v>86</v>
      </c>
      <c r="AI2544" t="s">
        <v>86</v>
      </c>
      <c r="AJ2544" t="s">
        <v>86</v>
      </c>
      <c r="AK2544" t="s">
        <v>86</v>
      </c>
      <c r="AL2544" t="s">
        <v>86</v>
      </c>
      <c r="AM2544" t="s">
        <v>86</v>
      </c>
      <c r="AN2544" t="s">
        <v>86</v>
      </c>
      <c r="AO2544" t="s">
        <v>86</v>
      </c>
      <c r="AP2544" t="s">
        <v>86</v>
      </c>
      <c r="AQ2544" t="s">
        <v>86</v>
      </c>
      <c r="AR2544" t="s">
        <v>86</v>
      </c>
      <c r="AS2544" t="s">
        <v>86</v>
      </c>
      <c r="AT2544" t="s">
        <v>86</v>
      </c>
      <c r="AU2544" t="s">
        <v>86</v>
      </c>
      <c r="AV2544" t="s">
        <v>86</v>
      </c>
      <c r="AW2544" t="s">
        <v>86</v>
      </c>
      <c r="AX2544" t="s">
        <v>86</v>
      </c>
      <c r="AY2544" t="s">
        <v>86</v>
      </c>
      <c r="AZ2544" t="s">
        <v>86</v>
      </c>
      <c r="BA2544" t="s">
        <v>86</v>
      </c>
      <c r="BB2544" t="s">
        <v>86</v>
      </c>
      <c r="BC2544" t="s">
        <v>86</v>
      </c>
      <c r="BD2544" t="s">
        <v>86</v>
      </c>
      <c r="BE2544" t="s">
        <v>86</v>
      </c>
    </row>
    <row r="2545" spans="1:57" x14ac:dyDescent="0.45">
      <c r="A2545" t="s">
        <v>5386</v>
      </c>
      <c r="B2545" t="s">
        <v>77</v>
      </c>
      <c r="C2545" t="s">
        <v>5373</v>
      </c>
      <c r="D2545" t="s">
        <v>79</v>
      </c>
      <c r="E2545" s="2" t="str">
        <f>HYPERLINK("capsilon://?command=openfolder&amp;siteaddress=FAM.docvelocity-na8.net&amp;folderid=FX44CF0D50-2C77-FD77-A9DB-5F4092112E0A","FX220313373")</f>
        <v>FX220313373</v>
      </c>
      <c r="F2545" t="s">
        <v>80</v>
      </c>
      <c r="G2545" t="s">
        <v>80</v>
      </c>
      <c r="H2545" t="s">
        <v>81</v>
      </c>
      <c r="I2545" t="s">
        <v>5374</v>
      </c>
      <c r="J2545">
        <v>554</v>
      </c>
      <c r="K2545" t="s">
        <v>83</v>
      </c>
      <c r="L2545" t="s">
        <v>84</v>
      </c>
      <c r="M2545" t="s">
        <v>85</v>
      </c>
      <c r="N2545">
        <v>2</v>
      </c>
      <c r="O2545" s="1">
        <v>44650.928472222222</v>
      </c>
      <c r="P2545" s="1">
        <v>44651.08084490741</v>
      </c>
      <c r="Q2545">
        <v>6213</v>
      </c>
      <c r="R2545">
        <v>6952</v>
      </c>
      <c r="S2545" t="b">
        <v>0</v>
      </c>
      <c r="T2545" t="s">
        <v>86</v>
      </c>
      <c r="U2545" t="b">
        <v>1</v>
      </c>
      <c r="V2545" t="s">
        <v>2392</v>
      </c>
      <c r="W2545" s="1">
        <v>44651.035937499997</v>
      </c>
      <c r="X2545">
        <v>3456</v>
      </c>
      <c r="Y2545">
        <v>472</v>
      </c>
      <c r="Z2545">
        <v>0</v>
      </c>
      <c r="AA2545">
        <v>472</v>
      </c>
      <c r="AB2545">
        <v>0</v>
      </c>
      <c r="AC2545">
        <v>67</v>
      </c>
      <c r="AD2545">
        <v>82</v>
      </c>
      <c r="AE2545">
        <v>0</v>
      </c>
      <c r="AF2545">
        <v>0</v>
      </c>
      <c r="AG2545">
        <v>0</v>
      </c>
      <c r="AH2545" t="s">
        <v>118</v>
      </c>
      <c r="AI2545" s="1">
        <v>44651.08084490741</v>
      </c>
      <c r="AJ2545">
        <v>3476</v>
      </c>
      <c r="AK2545">
        <v>6</v>
      </c>
      <c r="AL2545">
        <v>0</v>
      </c>
      <c r="AM2545">
        <v>6</v>
      </c>
      <c r="AN2545">
        <v>0</v>
      </c>
      <c r="AO2545">
        <v>6</v>
      </c>
      <c r="AP2545">
        <v>76</v>
      </c>
      <c r="AQ2545">
        <v>0</v>
      </c>
      <c r="AR2545">
        <v>0</v>
      </c>
      <c r="AS2545">
        <v>0</v>
      </c>
      <c r="AT2545" t="s">
        <v>86</v>
      </c>
      <c r="AU2545" t="s">
        <v>86</v>
      </c>
      <c r="AV2545" t="s">
        <v>86</v>
      </c>
      <c r="AW2545" t="s">
        <v>86</v>
      </c>
      <c r="AX2545" t="s">
        <v>86</v>
      </c>
      <c r="AY2545" t="s">
        <v>86</v>
      </c>
      <c r="AZ2545" t="s">
        <v>86</v>
      </c>
      <c r="BA2545" t="s">
        <v>86</v>
      </c>
      <c r="BB2545" t="s">
        <v>86</v>
      </c>
      <c r="BC2545" t="s">
        <v>86</v>
      </c>
      <c r="BD2545" t="s">
        <v>86</v>
      </c>
      <c r="BE2545" t="s">
        <v>86</v>
      </c>
    </row>
    <row r="2546" spans="1:57" x14ac:dyDescent="0.45">
      <c r="A2546" t="s">
        <v>5387</v>
      </c>
      <c r="B2546" t="s">
        <v>77</v>
      </c>
      <c r="C2546" t="s">
        <v>5388</v>
      </c>
      <c r="D2546" t="s">
        <v>79</v>
      </c>
      <c r="E2546" s="2" t="str">
        <f>HYPERLINK("capsilon://?command=openfolder&amp;siteaddress=FAM.docvelocity-na8.net&amp;folderid=FXE3D542B5-1216-2646-D979-3183E0718CE9","FX22037196")</f>
        <v>FX22037196</v>
      </c>
      <c r="F2546" t="s">
        <v>80</v>
      </c>
      <c r="G2546" t="s">
        <v>80</v>
      </c>
      <c r="H2546" t="s">
        <v>81</v>
      </c>
      <c r="I2546" t="s">
        <v>5389</v>
      </c>
      <c r="J2546">
        <v>236</v>
      </c>
      <c r="K2546" t="s">
        <v>83</v>
      </c>
      <c r="L2546" t="s">
        <v>84</v>
      </c>
      <c r="M2546" t="s">
        <v>85</v>
      </c>
      <c r="N2546">
        <v>1</v>
      </c>
      <c r="O2546" s="1">
        <v>44650.981388888889</v>
      </c>
      <c r="P2546" s="1">
        <v>44651.053379629629</v>
      </c>
      <c r="Q2546">
        <v>5826</v>
      </c>
      <c r="R2546">
        <v>394</v>
      </c>
      <c r="S2546" t="b">
        <v>0</v>
      </c>
      <c r="T2546" t="s">
        <v>86</v>
      </c>
      <c r="U2546" t="b">
        <v>0</v>
      </c>
      <c r="V2546" t="s">
        <v>2392</v>
      </c>
      <c r="W2546" s="1">
        <v>44651.053379629629</v>
      </c>
      <c r="X2546">
        <v>394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236</v>
      </c>
      <c r="AE2546">
        <v>210</v>
      </c>
      <c r="AF2546">
        <v>0</v>
      </c>
      <c r="AG2546">
        <v>5</v>
      </c>
      <c r="AH2546" t="s">
        <v>86</v>
      </c>
      <c r="AI2546" t="s">
        <v>86</v>
      </c>
      <c r="AJ2546" t="s">
        <v>86</v>
      </c>
      <c r="AK2546" t="s">
        <v>86</v>
      </c>
      <c r="AL2546" t="s">
        <v>86</v>
      </c>
      <c r="AM2546" t="s">
        <v>86</v>
      </c>
      <c r="AN2546" t="s">
        <v>86</v>
      </c>
      <c r="AO2546" t="s">
        <v>86</v>
      </c>
      <c r="AP2546" t="s">
        <v>86</v>
      </c>
      <c r="AQ2546" t="s">
        <v>86</v>
      </c>
      <c r="AR2546" t="s">
        <v>86</v>
      </c>
      <c r="AS2546" t="s">
        <v>86</v>
      </c>
      <c r="AT2546" t="s">
        <v>86</v>
      </c>
      <c r="AU2546" t="s">
        <v>86</v>
      </c>
      <c r="AV2546" t="s">
        <v>86</v>
      </c>
      <c r="AW2546" t="s">
        <v>86</v>
      </c>
      <c r="AX2546" t="s">
        <v>86</v>
      </c>
      <c r="AY2546" t="s">
        <v>86</v>
      </c>
      <c r="AZ2546" t="s">
        <v>86</v>
      </c>
      <c r="BA2546" t="s">
        <v>86</v>
      </c>
      <c r="BB2546" t="s">
        <v>86</v>
      </c>
      <c r="BC2546" t="s">
        <v>86</v>
      </c>
      <c r="BD2546" t="s">
        <v>86</v>
      </c>
      <c r="BE2546" t="s">
        <v>86</v>
      </c>
    </row>
    <row r="2547" spans="1:57" x14ac:dyDescent="0.45">
      <c r="A2547" t="s">
        <v>5390</v>
      </c>
      <c r="B2547" t="s">
        <v>77</v>
      </c>
      <c r="C2547" t="s">
        <v>5391</v>
      </c>
      <c r="D2547" t="s">
        <v>79</v>
      </c>
      <c r="E2547" s="2" t="str">
        <f t="shared" ref="E2547:E2570" si="64">HYPERLINK("capsilon://?command=openfolder&amp;siteaddress=FAM.docvelocity-na8.net&amp;folderid=FXEB8F3434-C93F-0E7A-F494-51E57A408A84","FX220313156")</f>
        <v>FX220313156</v>
      </c>
      <c r="F2547" t="s">
        <v>80</v>
      </c>
      <c r="G2547" t="s">
        <v>80</v>
      </c>
      <c r="H2547" t="s">
        <v>81</v>
      </c>
      <c r="I2547" t="s">
        <v>5392</v>
      </c>
      <c r="J2547">
        <v>28</v>
      </c>
      <c r="K2547" t="s">
        <v>83</v>
      </c>
      <c r="L2547" t="s">
        <v>84</v>
      </c>
      <c r="M2547" t="s">
        <v>85</v>
      </c>
      <c r="N2547">
        <v>2</v>
      </c>
      <c r="O2547" s="1">
        <v>44650.998113425929</v>
      </c>
      <c r="P2547" s="1">
        <v>44651.128101851849</v>
      </c>
      <c r="Q2547">
        <v>10771</v>
      </c>
      <c r="R2547">
        <v>460</v>
      </c>
      <c r="S2547" t="b">
        <v>0</v>
      </c>
      <c r="T2547" t="s">
        <v>86</v>
      </c>
      <c r="U2547" t="b">
        <v>0</v>
      </c>
      <c r="V2547" t="s">
        <v>3493</v>
      </c>
      <c r="W2547" s="1">
        <v>44651.063310185185</v>
      </c>
      <c r="X2547">
        <v>182</v>
      </c>
      <c r="Y2547">
        <v>21</v>
      </c>
      <c r="Z2547">
        <v>0</v>
      </c>
      <c r="AA2547">
        <v>21</v>
      </c>
      <c r="AB2547">
        <v>0</v>
      </c>
      <c r="AC2547">
        <v>0</v>
      </c>
      <c r="AD2547">
        <v>7</v>
      </c>
      <c r="AE2547">
        <v>0</v>
      </c>
      <c r="AF2547">
        <v>0</v>
      </c>
      <c r="AG2547">
        <v>0</v>
      </c>
      <c r="AH2547" t="s">
        <v>152</v>
      </c>
      <c r="AI2547" s="1">
        <v>44651.128101851849</v>
      </c>
      <c r="AJ2547">
        <v>258</v>
      </c>
      <c r="AK2547">
        <v>0</v>
      </c>
      <c r="AL2547">
        <v>0</v>
      </c>
      <c r="AM2547">
        <v>0</v>
      </c>
      <c r="AN2547">
        <v>0</v>
      </c>
      <c r="AO2547">
        <v>0</v>
      </c>
      <c r="AP2547">
        <v>7</v>
      </c>
      <c r="AQ2547">
        <v>0</v>
      </c>
      <c r="AR2547">
        <v>0</v>
      </c>
      <c r="AS2547">
        <v>0</v>
      </c>
      <c r="AT2547" t="s">
        <v>86</v>
      </c>
      <c r="AU2547" t="s">
        <v>86</v>
      </c>
      <c r="AV2547" t="s">
        <v>86</v>
      </c>
      <c r="AW2547" t="s">
        <v>86</v>
      </c>
      <c r="AX2547" t="s">
        <v>86</v>
      </c>
      <c r="AY2547" t="s">
        <v>86</v>
      </c>
      <c r="AZ2547" t="s">
        <v>86</v>
      </c>
      <c r="BA2547" t="s">
        <v>86</v>
      </c>
      <c r="BB2547" t="s">
        <v>86</v>
      </c>
      <c r="BC2547" t="s">
        <v>86</v>
      </c>
      <c r="BD2547" t="s">
        <v>86</v>
      </c>
      <c r="BE2547" t="s">
        <v>86</v>
      </c>
    </row>
    <row r="2548" spans="1:57" x14ac:dyDescent="0.45">
      <c r="A2548" t="s">
        <v>5393</v>
      </c>
      <c r="B2548" t="s">
        <v>77</v>
      </c>
      <c r="C2548" t="s">
        <v>5391</v>
      </c>
      <c r="D2548" t="s">
        <v>79</v>
      </c>
      <c r="E2548" s="2" t="str">
        <f t="shared" si="64"/>
        <v>FX220313156</v>
      </c>
      <c r="F2548" t="s">
        <v>80</v>
      </c>
      <c r="G2548" t="s">
        <v>80</v>
      </c>
      <c r="H2548" t="s">
        <v>81</v>
      </c>
      <c r="I2548" t="s">
        <v>5394</v>
      </c>
      <c r="J2548">
        <v>28</v>
      </c>
      <c r="K2548" t="s">
        <v>83</v>
      </c>
      <c r="L2548" t="s">
        <v>84</v>
      </c>
      <c r="M2548" t="s">
        <v>85</v>
      </c>
      <c r="N2548">
        <v>2</v>
      </c>
      <c r="O2548" s="1">
        <v>44650.998113425929</v>
      </c>
      <c r="P2548" s="1">
        <v>44651.130173611113</v>
      </c>
      <c r="Q2548">
        <v>11114</v>
      </c>
      <c r="R2548">
        <v>296</v>
      </c>
      <c r="S2548" t="b">
        <v>0</v>
      </c>
      <c r="T2548" t="s">
        <v>86</v>
      </c>
      <c r="U2548" t="b">
        <v>0</v>
      </c>
      <c r="V2548" t="s">
        <v>2740</v>
      </c>
      <c r="W2548" s="1">
        <v>44651.063032407408</v>
      </c>
      <c r="X2548">
        <v>89</v>
      </c>
      <c r="Y2548">
        <v>21</v>
      </c>
      <c r="Z2548">
        <v>0</v>
      </c>
      <c r="AA2548">
        <v>21</v>
      </c>
      <c r="AB2548">
        <v>0</v>
      </c>
      <c r="AC2548">
        <v>0</v>
      </c>
      <c r="AD2548">
        <v>7</v>
      </c>
      <c r="AE2548">
        <v>0</v>
      </c>
      <c r="AF2548">
        <v>0</v>
      </c>
      <c r="AG2548">
        <v>0</v>
      </c>
      <c r="AH2548" t="s">
        <v>152</v>
      </c>
      <c r="AI2548" s="1">
        <v>44651.130173611113</v>
      </c>
      <c r="AJ2548">
        <v>178</v>
      </c>
      <c r="AK2548">
        <v>0</v>
      </c>
      <c r="AL2548">
        <v>0</v>
      </c>
      <c r="AM2548">
        <v>0</v>
      </c>
      <c r="AN2548">
        <v>0</v>
      </c>
      <c r="AO2548">
        <v>0</v>
      </c>
      <c r="AP2548">
        <v>7</v>
      </c>
      <c r="AQ2548">
        <v>0</v>
      </c>
      <c r="AR2548">
        <v>0</v>
      </c>
      <c r="AS2548">
        <v>0</v>
      </c>
      <c r="AT2548" t="s">
        <v>86</v>
      </c>
      <c r="AU2548" t="s">
        <v>86</v>
      </c>
      <c r="AV2548" t="s">
        <v>86</v>
      </c>
      <c r="AW2548" t="s">
        <v>86</v>
      </c>
      <c r="AX2548" t="s">
        <v>86</v>
      </c>
      <c r="AY2548" t="s">
        <v>86</v>
      </c>
      <c r="AZ2548" t="s">
        <v>86</v>
      </c>
      <c r="BA2548" t="s">
        <v>86</v>
      </c>
      <c r="BB2548" t="s">
        <v>86</v>
      </c>
      <c r="BC2548" t="s">
        <v>86</v>
      </c>
      <c r="BD2548" t="s">
        <v>86</v>
      </c>
      <c r="BE2548" t="s">
        <v>86</v>
      </c>
    </row>
    <row r="2549" spans="1:57" x14ac:dyDescent="0.45">
      <c r="A2549" t="s">
        <v>5395</v>
      </c>
      <c r="B2549" t="s">
        <v>77</v>
      </c>
      <c r="C2549" t="s">
        <v>5391</v>
      </c>
      <c r="D2549" t="s">
        <v>79</v>
      </c>
      <c r="E2549" s="2" t="str">
        <f t="shared" si="64"/>
        <v>FX220313156</v>
      </c>
      <c r="F2549" t="s">
        <v>80</v>
      </c>
      <c r="G2549" t="s">
        <v>80</v>
      </c>
      <c r="H2549" t="s">
        <v>81</v>
      </c>
      <c r="I2549" t="s">
        <v>5396</v>
      </c>
      <c r="J2549">
        <v>28</v>
      </c>
      <c r="K2549" t="s">
        <v>83</v>
      </c>
      <c r="L2549" t="s">
        <v>84</v>
      </c>
      <c r="M2549" t="s">
        <v>85</v>
      </c>
      <c r="N2549">
        <v>2</v>
      </c>
      <c r="O2549" s="1">
        <v>44650.998171296298</v>
      </c>
      <c r="P2549" s="1">
        <v>44651.131793981483</v>
      </c>
      <c r="Q2549">
        <v>11304</v>
      </c>
      <c r="R2549">
        <v>241</v>
      </c>
      <c r="S2549" t="b">
        <v>0</v>
      </c>
      <c r="T2549" t="s">
        <v>86</v>
      </c>
      <c r="U2549" t="b">
        <v>0</v>
      </c>
      <c r="V2549" t="s">
        <v>2740</v>
      </c>
      <c r="W2549" s="1">
        <v>44651.063946759263</v>
      </c>
      <c r="X2549">
        <v>78</v>
      </c>
      <c r="Y2549">
        <v>21</v>
      </c>
      <c r="Z2549">
        <v>0</v>
      </c>
      <c r="AA2549">
        <v>21</v>
      </c>
      <c r="AB2549">
        <v>0</v>
      </c>
      <c r="AC2549">
        <v>0</v>
      </c>
      <c r="AD2549">
        <v>7</v>
      </c>
      <c r="AE2549">
        <v>0</v>
      </c>
      <c r="AF2549">
        <v>0</v>
      </c>
      <c r="AG2549">
        <v>0</v>
      </c>
      <c r="AH2549" t="s">
        <v>118</v>
      </c>
      <c r="AI2549" s="1">
        <v>44651.131793981483</v>
      </c>
      <c r="AJ2549">
        <v>163</v>
      </c>
      <c r="AK2549">
        <v>0</v>
      </c>
      <c r="AL2549">
        <v>0</v>
      </c>
      <c r="AM2549">
        <v>0</v>
      </c>
      <c r="AN2549">
        <v>0</v>
      </c>
      <c r="AO2549">
        <v>0</v>
      </c>
      <c r="AP2549">
        <v>7</v>
      </c>
      <c r="AQ2549">
        <v>0</v>
      </c>
      <c r="AR2549">
        <v>0</v>
      </c>
      <c r="AS2549">
        <v>0</v>
      </c>
      <c r="AT2549" t="s">
        <v>86</v>
      </c>
      <c r="AU2549" t="s">
        <v>86</v>
      </c>
      <c r="AV2549" t="s">
        <v>86</v>
      </c>
      <c r="AW2549" t="s">
        <v>86</v>
      </c>
      <c r="AX2549" t="s">
        <v>86</v>
      </c>
      <c r="AY2549" t="s">
        <v>86</v>
      </c>
      <c r="AZ2549" t="s">
        <v>86</v>
      </c>
      <c r="BA2549" t="s">
        <v>86</v>
      </c>
      <c r="BB2549" t="s">
        <v>86</v>
      </c>
      <c r="BC2549" t="s">
        <v>86</v>
      </c>
      <c r="BD2549" t="s">
        <v>86</v>
      </c>
      <c r="BE2549" t="s">
        <v>86</v>
      </c>
    </row>
    <row r="2550" spans="1:57" x14ac:dyDescent="0.45">
      <c r="A2550" t="s">
        <v>5397</v>
      </c>
      <c r="B2550" t="s">
        <v>77</v>
      </c>
      <c r="C2550" t="s">
        <v>5391</v>
      </c>
      <c r="D2550" t="s">
        <v>79</v>
      </c>
      <c r="E2550" s="2" t="str">
        <f t="shared" si="64"/>
        <v>FX220313156</v>
      </c>
      <c r="F2550" t="s">
        <v>80</v>
      </c>
      <c r="G2550" t="s">
        <v>80</v>
      </c>
      <c r="H2550" t="s">
        <v>81</v>
      </c>
      <c r="I2550" t="s">
        <v>5398</v>
      </c>
      <c r="J2550">
        <v>28</v>
      </c>
      <c r="K2550" t="s">
        <v>83</v>
      </c>
      <c r="L2550" t="s">
        <v>84</v>
      </c>
      <c r="M2550" t="s">
        <v>85</v>
      </c>
      <c r="N2550">
        <v>2</v>
      </c>
      <c r="O2550" s="1">
        <v>44650.998182870368</v>
      </c>
      <c r="P2550" s="1">
        <v>44651.132060185184</v>
      </c>
      <c r="Q2550">
        <v>11165</v>
      </c>
      <c r="R2550">
        <v>402</v>
      </c>
      <c r="S2550" t="b">
        <v>0</v>
      </c>
      <c r="T2550" t="s">
        <v>86</v>
      </c>
      <c r="U2550" t="b">
        <v>0</v>
      </c>
      <c r="V2550" t="s">
        <v>3493</v>
      </c>
      <c r="W2550" s="1">
        <v>44651.066087962965</v>
      </c>
      <c r="X2550">
        <v>239</v>
      </c>
      <c r="Y2550">
        <v>21</v>
      </c>
      <c r="Z2550">
        <v>0</v>
      </c>
      <c r="AA2550">
        <v>21</v>
      </c>
      <c r="AB2550">
        <v>0</v>
      </c>
      <c r="AC2550">
        <v>0</v>
      </c>
      <c r="AD2550">
        <v>7</v>
      </c>
      <c r="AE2550">
        <v>0</v>
      </c>
      <c r="AF2550">
        <v>0</v>
      </c>
      <c r="AG2550">
        <v>0</v>
      </c>
      <c r="AH2550" t="s">
        <v>152</v>
      </c>
      <c r="AI2550" s="1">
        <v>44651.132060185184</v>
      </c>
      <c r="AJ2550">
        <v>163</v>
      </c>
      <c r="AK2550">
        <v>0</v>
      </c>
      <c r="AL2550">
        <v>0</v>
      </c>
      <c r="AM2550">
        <v>0</v>
      </c>
      <c r="AN2550">
        <v>0</v>
      </c>
      <c r="AO2550">
        <v>0</v>
      </c>
      <c r="AP2550">
        <v>7</v>
      </c>
      <c r="AQ2550">
        <v>0</v>
      </c>
      <c r="AR2550">
        <v>0</v>
      </c>
      <c r="AS2550">
        <v>0</v>
      </c>
      <c r="AT2550" t="s">
        <v>86</v>
      </c>
      <c r="AU2550" t="s">
        <v>86</v>
      </c>
      <c r="AV2550" t="s">
        <v>86</v>
      </c>
      <c r="AW2550" t="s">
        <v>86</v>
      </c>
      <c r="AX2550" t="s">
        <v>86</v>
      </c>
      <c r="AY2550" t="s">
        <v>86</v>
      </c>
      <c r="AZ2550" t="s">
        <v>86</v>
      </c>
      <c r="BA2550" t="s">
        <v>86</v>
      </c>
      <c r="BB2550" t="s">
        <v>86</v>
      </c>
      <c r="BC2550" t="s">
        <v>86</v>
      </c>
      <c r="BD2550" t="s">
        <v>86</v>
      </c>
      <c r="BE2550" t="s">
        <v>86</v>
      </c>
    </row>
    <row r="2551" spans="1:57" x14ac:dyDescent="0.45">
      <c r="A2551" t="s">
        <v>5399</v>
      </c>
      <c r="B2551" t="s">
        <v>77</v>
      </c>
      <c r="C2551" t="s">
        <v>5391</v>
      </c>
      <c r="D2551" t="s">
        <v>79</v>
      </c>
      <c r="E2551" s="2" t="str">
        <f t="shared" si="64"/>
        <v>FX220313156</v>
      </c>
      <c r="F2551" t="s">
        <v>80</v>
      </c>
      <c r="G2551" t="s">
        <v>80</v>
      </c>
      <c r="H2551" t="s">
        <v>81</v>
      </c>
      <c r="I2551" t="s">
        <v>5400</v>
      </c>
      <c r="J2551">
        <v>63</v>
      </c>
      <c r="K2551" t="s">
        <v>83</v>
      </c>
      <c r="L2551" t="s">
        <v>84</v>
      </c>
      <c r="M2551" t="s">
        <v>85</v>
      </c>
      <c r="N2551">
        <v>2</v>
      </c>
      <c r="O2551" s="1">
        <v>44650.998240740744</v>
      </c>
      <c r="P2551" s="1">
        <v>44651.136261574073</v>
      </c>
      <c r="Q2551">
        <v>11319</v>
      </c>
      <c r="R2551">
        <v>606</v>
      </c>
      <c r="S2551" t="b">
        <v>0</v>
      </c>
      <c r="T2551" t="s">
        <v>86</v>
      </c>
      <c r="U2551" t="b">
        <v>0</v>
      </c>
      <c r="V2551" t="s">
        <v>2740</v>
      </c>
      <c r="W2551" s="1">
        <v>44651.067326388889</v>
      </c>
      <c r="X2551">
        <v>205</v>
      </c>
      <c r="Y2551">
        <v>58</v>
      </c>
      <c r="Z2551">
        <v>0</v>
      </c>
      <c r="AA2551">
        <v>58</v>
      </c>
      <c r="AB2551">
        <v>0</v>
      </c>
      <c r="AC2551">
        <v>2</v>
      </c>
      <c r="AD2551">
        <v>5</v>
      </c>
      <c r="AE2551">
        <v>0</v>
      </c>
      <c r="AF2551">
        <v>0</v>
      </c>
      <c r="AG2551">
        <v>0</v>
      </c>
      <c r="AH2551" t="s">
        <v>118</v>
      </c>
      <c r="AI2551" s="1">
        <v>44651.136261574073</v>
      </c>
      <c r="AJ2551">
        <v>386</v>
      </c>
      <c r="AK2551">
        <v>0</v>
      </c>
      <c r="AL2551">
        <v>0</v>
      </c>
      <c r="AM2551">
        <v>0</v>
      </c>
      <c r="AN2551">
        <v>0</v>
      </c>
      <c r="AO2551">
        <v>0</v>
      </c>
      <c r="AP2551">
        <v>5</v>
      </c>
      <c r="AQ2551">
        <v>0</v>
      </c>
      <c r="AR2551">
        <v>0</v>
      </c>
      <c r="AS2551">
        <v>0</v>
      </c>
      <c r="AT2551" t="s">
        <v>86</v>
      </c>
      <c r="AU2551" t="s">
        <v>86</v>
      </c>
      <c r="AV2551" t="s">
        <v>86</v>
      </c>
      <c r="AW2551" t="s">
        <v>86</v>
      </c>
      <c r="AX2551" t="s">
        <v>86</v>
      </c>
      <c r="AY2551" t="s">
        <v>86</v>
      </c>
      <c r="AZ2551" t="s">
        <v>86</v>
      </c>
      <c r="BA2551" t="s">
        <v>86</v>
      </c>
      <c r="BB2551" t="s">
        <v>86</v>
      </c>
      <c r="BC2551" t="s">
        <v>86</v>
      </c>
      <c r="BD2551" t="s">
        <v>86</v>
      </c>
      <c r="BE2551" t="s">
        <v>86</v>
      </c>
    </row>
    <row r="2552" spans="1:57" x14ac:dyDescent="0.45">
      <c r="A2552" t="s">
        <v>5401</v>
      </c>
      <c r="B2552" t="s">
        <v>77</v>
      </c>
      <c r="C2552" t="s">
        <v>5391</v>
      </c>
      <c r="D2552" t="s">
        <v>79</v>
      </c>
      <c r="E2552" s="2" t="str">
        <f t="shared" si="64"/>
        <v>FX220313156</v>
      </c>
      <c r="F2552" t="s">
        <v>80</v>
      </c>
      <c r="G2552" t="s">
        <v>80</v>
      </c>
      <c r="H2552" t="s">
        <v>81</v>
      </c>
      <c r="I2552" t="s">
        <v>5402</v>
      </c>
      <c r="J2552">
        <v>63</v>
      </c>
      <c r="K2552" t="s">
        <v>83</v>
      </c>
      <c r="L2552" t="s">
        <v>84</v>
      </c>
      <c r="M2552" t="s">
        <v>85</v>
      </c>
      <c r="N2552">
        <v>2</v>
      </c>
      <c r="O2552" s="1">
        <v>44650.998391203706</v>
      </c>
      <c r="P2552" s="1">
        <v>44651.136099537034</v>
      </c>
      <c r="Q2552">
        <v>11063</v>
      </c>
      <c r="R2552">
        <v>835</v>
      </c>
      <c r="S2552" t="b">
        <v>0</v>
      </c>
      <c r="T2552" t="s">
        <v>86</v>
      </c>
      <c r="U2552" t="b">
        <v>0</v>
      </c>
      <c r="V2552" t="s">
        <v>3493</v>
      </c>
      <c r="W2552" s="1">
        <v>44651.071597222224</v>
      </c>
      <c r="X2552">
        <v>475</v>
      </c>
      <c r="Y2552">
        <v>58</v>
      </c>
      <c r="Z2552">
        <v>0</v>
      </c>
      <c r="AA2552">
        <v>58</v>
      </c>
      <c r="AB2552">
        <v>0</v>
      </c>
      <c r="AC2552">
        <v>2</v>
      </c>
      <c r="AD2552">
        <v>5</v>
      </c>
      <c r="AE2552">
        <v>0</v>
      </c>
      <c r="AF2552">
        <v>0</v>
      </c>
      <c r="AG2552">
        <v>0</v>
      </c>
      <c r="AH2552" t="s">
        <v>152</v>
      </c>
      <c r="AI2552" s="1">
        <v>44651.136099537034</v>
      </c>
      <c r="AJ2552">
        <v>348</v>
      </c>
      <c r="AK2552">
        <v>1</v>
      </c>
      <c r="AL2552">
        <v>0</v>
      </c>
      <c r="AM2552">
        <v>1</v>
      </c>
      <c r="AN2552">
        <v>0</v>
      </c>
      <c r="AO2552">
        <v>1</v>
      </c>
      <c r="AP2552">
        <v>4</v>
      </c>
      <c r="AQ2552">
        <v>0</v>
      </c>
      <c r="AR2552">
        <v>0</v>
      </c>
      <c r="AS2552">
        <v>0</v>
      </c>
      <c r="AT2552" t="s">
        <v>86</v>
      </c>
      <c r="AU2552" t="s">
        <v>86</v>
      </c>
      <c r="AV2552" t="s">
        <v>86</v>
      </c>
      <c r="AW2552" t="s">
        <v>86</v>
      </c>
      <c r="AX2552" t="s">
        <v>86</v>
      </c>
      <c r="AY2552" t="s">
        <v>86</v>
      </c>
      <c r="AZ2552" t="s">
        <v>86</v>
      </c>
      <c r="BA2552" t="s">
        <v>86</v>
      </c>
      <c r="BB2552" t="s">
        <v>86</v>
      </c>
      <c r="BC2552" t="s">
        <v>86</v>
      </c>
      <c r="BD2552" t="s">
        <v>86</v>
      </c>
      <c r="BE2552" t="s">
        <v>86</v>
      </c>
    </row>
    <row r="2553" spans="1:57" x14ac:dyDescent="0.45">
      <c r="A2553" t="s">
        <v>5403</v>
      </c>
      <c r="B2553" t="s">
        <v>77</v>
      </c>
      <c r="C2553" t="s">
        <v>5391</v>
      </c>
      <c r="D2553" t="s">
        <v>79</v>
      </c>
      <c r="E2553" s="2" t="str">
        <f t="shared" si="64"/>
        <v>FX220313156</v>
      </c>
      <c r="F2553" t="s">
        <v>80</v>
      </c>
      <c r="G2553" t="s">
        <v>80</v>
      </c>
      <c r="H2553" t="s">
        <v>81</v>
      </c>
      <c r="I2553" t="s">
        <v>5404</v>
      </c>
      <c r="J2553">
        <v>63</v>
      </c>
      <c r="K2553" t="s">
        <v>83</v>
      </c>
      <c r="L2553" t="s">
        <v>84</v>
      </c>
      <c r="M2553" t="s">
        <v>85</v>
      </c>
      <c r="N2553">
        <v>2</v>
      </c>
      <c r="O2553" s="1">
        <v>44650.998460648145</v>
      </c>
      <c r="P2553" s="1">
        <v>44651.13853009259</v>
      </c>
      <c r="Q2553">
        <v>11738</v>
      </c>
      <c r="R2553">
        <v>364</v>
      </c>
      <c r="S2553" t="b">
        <v>0</v>
      </c>
      <c r="T2553" t="s">
        <v>86</v>
      </c>
      <c r="U2553" t="b">
        <v>0</v>
      </c>
      <c r="V2553" t="s">
        <v>2740</v>
      </c>
      <c r="W2553" s="1">
        <v>44651.069120370368</v>
      </c>
      <c r="X2553">
        <v>155</v>
      </c>
      <c r="Y2553">
        <v>58</v>
      </c>
      <c r="Z2553">
        <v>0</v>
      </c>
      <c r="AA2553">
        <v>58</v>
      </c>
      <c r="AB2553">
        <v>0</v>
      </c>
      <c r="AC2553">
        <v>2</v>
      </c>
      <c r="AD2553">
        <v>5</v>
      </c>
      <c r="AE2553">
        <v>0</v>
      </c>
      <c r="AF2553">
        <v>0</v>
      </c>
      <c r="AG2553">
        <v>0</v>
      </c>
      <c r="AH2553" t="s">
        <v>152</v>
      </c>
      <c r="AI2553" s="1">
        <v>44651.13853009259</v>
      </c>
      <c r="AJ2553">
        <v>209</v>
      </c>
      <c r="AK2553">
        <v>1</v>
      </c>
      <c r="AL2553">
        <v>0</v>
      </c>
      <c r="AM2553">
        <v>1</v>
      </c>
      <c r="AN2553">
        <v>0</v>
      </c>
      <c r="AO2553">
        <v>1</v>
      </c>
      <c r="AP2553">
        <v>4</v>
      </c>
      <c r="AQ2553">
        <v>0</v>
      </c>
      <c r="AR2553">
        <v>0</v>
      </c>
      <c r="AS2553">
        <v>0</v>
      </c>
      <c r="AT2553" t="s">
        <v>86</v>
      </c>
      <c r="AU2553" t="s">
        <v>86</v>
      </c>
      <c r="AV2553" t="s">
        <v>86</v>
      </c>
      <c r="AW2553" t="s">
        <v>86</v>
      </c>
      <c r="AX2553" t="s">
        <v>86</v>
      </c>
      <c r="AY2553" t="s">
        <v>86</v>
      </c>
      <c r="AZ2553" t="s">
        <v>86</v>
      </c>
      <c r="BA2553" t="s">
        <v>86</v>
      </c>
      <c r="BB2553" t="s">
        <v>86</v>
      </c>
      <c r="BC2553" t="s">
        <v>86</v>
      </c>
      <c r="BD2553" t="s">
        <v>86</v>
      </c>
      <c r="BE2553" t="s">
        <v>86</v>
      </c>
    </row>
    <row r="2554" spans="1:57" x14ac:dyDescent="0.45">
      <c r="A2554" t="s">
        <v>5405</v>
      </c>
      <c r="B2554" t="s">
        <v>77</v>
      </c>
      <c r="C2554" t="s">
        <v>5391</v>
      </c>
      <c r="D2554" t="s">
        <v>79</v>
      </c>
      <c r="E2554" s="2" t="str">
        <f t="shared" si="64"/>
        <v>FX220313156</v>
      </c>
      <c r="F2554" t="s">
        <v>80</v>
      </c>
      <c r="G2554" t="s">
        <v>80</v>
      </c>
      <c r="H2554" t="s">
        <v>81</v>
      </c>
      <c r="I2554" t="s">
        <v>5406</v>
      </c>
      <c r="J2554">
        <v>63</v>
      </c>
      <c r="K2554" t="s">
        <v>83</v>
      </c>
      <c r="L2554" t="s">
        <v>84</v>
      </c>
      <c r="M2554" t="s">
        <v>85</v>
      </c>
      <c r="N2554">
        <v>2</v>
      </c>
      <c r="O2554" s="1">
        <v>44650.998611111114</v>
      </c>
      <c r="P2554" s="1">
        <v>44651.14335648148</v>
      </c>
      <c r="Q2554">
        <v>11707</v>
      </c>
      <c r="R2554">
        <v>799</v>
      </c>
      <c r="S2554" t="b">
        <v>0</v>
      </c>
      <c r="T2554" t="s">
        <v>86</v>
      </c>
      <c r="U2554" t="b">
        <v>0</v>
      </c>
      <c r="V2554" t="s">
        <v>1963</v>
      </c>
      <c r="W2554" s="1">
        <v>44651.070416666669</v>
      </c>
      <c r="X2554">
        <v>132</v>
      </c>
      <c r="Y2554">
        <v>58</v>
      </c>
      <c r="Z2554">
        <v>0</v>
      </c>
      <c r="AA2554">
        <v>58</v>
      </c>
      <c r="AB2554">
        <v>0</v>
      </c>
      <c r="AC2554">
        <v>0</v>
      </c>
      <c r="AD2554">
        <v>5</v>
      </c>
      <c r="AE2554">
        <v>0</v>
      </c>
      <c r="AF2554">
        <v>0</v>
      </c>
      <c r="AG2554">
        <v>0</v>
      </c>
      <c r="AH2554" t="s">
        <v>118</v>
      </c>
      <c r="AI2554" s="1">
        <v>44651.14335648148</v>
      </c>
      <c r="AJ2554">
        <v>612</v>
      </c>
      <c r="AK2554">
        <v>2</v>
      </c>
      <c r="AL2554">
        <v>0</v>
      </c>
      <c r="AM2554">
        <v>2</v>
      </c>
      <c r="AN2554">
        <v>0</v>
      </c>
      <c r="AO2554">
        <v>2</v>
      </c>
      <c r="AP2554">
        <v>3</v>
      </c>
      <c r="AQ2554">
        <v>0</v>
      </c>
      <c r="AR2554">
        <v>0</v>
      </c>
      <c r="AS2554">
        <v>0</v>
      </c>
      <c r="AT2554" t="s">
        <v>86</v>
      </c>
      <c r="AU2554" t="s">
        <v>86</v>
      </c>
      <c r="AV2554" t="s">
        <v>86</v>
      </c>
      <c r="AW2554" t="s">
        <v>86</v>
      </c>
      <c r="AX2554" t="s">
        <v>86</v>
      </c>
      <c r="AY2554" t="s">
        <v>86</v>
      </c>
      <c r="AZ2554" t="s">
        <v>86</v>
      </c>
      <c r="BA2554" t="s">
        <v>86</v>
      </c>
      <c r="BB2554" t="s">
        <v>86</v>
      </c>
      <c r="BC2554" t="s">
        <v>86</v>
      </c>
      <c r="BD2554" t="s">
        <v>86</v>
      </c>
      <c r="BE2554" t="s">
        <v>86</v>
      </c>
    </row>
    <row r="2555" spans="1:57" x14ac:dyDescent="0.45">
      <c r="A2555" t="s">
        <v>5407</v>
      </c>
      <c r="B2555" t="s">
        <v>77</v>
      </c>
      <c r="C2555" t="s">
        <v>5391</v>
      </c>
      <c r="D2555" t="s">
        <v>79</v>
      </c>
      <c r="E2555" s="2" t="str">
        <f t="shared" si="64"/>
        <v>FX220313156</v>
      </c>
      <c r="F2555" t="s">
        <v>80</v>
      </c>
      <c r="G2555" t="s">
        <v>80</v>
      </c>
      <c r="H2555" t="s">
        <v>81</v>
      </c>
      <c r="I2555" t="s">
        <v>5408</v>
      </c>
      <c r="J2555">
        <v>63</v>
      </c>
      <c r="K2555" t="s">
        <v>83</v>
      </c>
      <c r="L2555" t="s">
        <v>84</v>
      </c>
      <c r="M2555" t="s">
        <v>85</v>
      </c>
      <c r="N2555">
        <v>2</v>
      </c>
      <c r="O2555" s="1">
        <v>44650.998773148145</v>
      </c>
      <c r="P2555" s="1">
        <v>44651.142893518518</v>
      </c>
      <c r="Q2555">
        <v>11847</v>
      </c>
      <c r="R2555">
        <v>605</v>
      </c>
      <c r="S2555" t="b">
        <v>0</v>
      </c>
      <c r="T2555" t="s">
        <v>86</v>
      </c>
      <c r="U2555" t="b">
        <v>0</v>
      </c>
      <c r="V2555" t="s">
        <v>2740</v>
      </c>
      <c r="W2555" s="1">
        <v>44651.071608796294</v>
      </c>
      <c r="X2555">
        <v>214</v>
      </c>
      <c r="Y2555">
        <v>58</v>
      </c>
      <c r="Z2555">
        <v>0</v>
      </c>
      <c r="AA2555">
        <v>58</v>
      </c>
      <c r="AB2555">
        <v>0</v>
      </c>
      <c r="AC2555">
        <v>22</v>
      </c>
      <c r="AD2555">
        <v>5</v>
      </c>
      <c r="AE2555">
        <v>0</v>
      </c>
      <c r="AF2555">
        <v>0</v>
      </c>
      <c r="AG2555">
        <v>0</v>
      </c>
      <c r="AH2555" t="s">
        <v>152</v>
      </c>
      <c r="AI2555" s="1">
        <v>44651.142893518518</v>
      </c>
      <c r="AJ2555">
        <v>376</v>
      </c>
      <c r="AK2555">
        <v>0</v>
      </c>
      <c r="AL2555">
        <v>0</v>
      </c>
      <c r="AM2555">
        <v>0</v>
      </c>
      <c r="AN2555">
        <v>0</v>
      </c>
      <c r="AO2555">
        <v>0</v>
      </c>
      <c r="AP2555">
        <v>5</v>
      </c>
      <c r="AQ2555">
        <v>0</v>
      </c>
      <c r="AR2555">
        <v>0</v>
      </c>
      <c r="AS2555">
        <v>0</v>
      </c>
      <c r="AT2555" t="s">
        <v>86</v>
      </c>
      <c r="AU2555" t="s">
        <v>86</v>
      </c>
      <c r="AV2555" t="s">
        <v>86</v>
      </c>
      <c r="AW2555" t="s">
        <v>86</v>
      </c>
      <c r="AX2555" t="s">
        <v>86</v>
      </c>
      <c r="AY2555" t="s">
        <v>86</v>
      </c>
      <c r="AZ2555" t="s">
        <v>86</v>
      </c>
      <c r="BA2555" t="s">
        <v>86</v>
      </c>
      <c r="BB2555" t="s">
        <v>86</v>
      </c>
      <c r="BC2555" t="s">
        <v>86</v>
      </c>
      <c r="BD2555" t="s">
        <v>86</v>
      </c>
      <c r="BE2555" t="s">
        <v>86</v>
      </c>
    </row>
    <row r="2556" spans="1:57" x14ac:dyDescent="0.45">
      <c r="A2556" t="s">
        <v>5409</v>
      </c>
      <c r="B2556" t="s">
        <v>77</v>
      </c>
      <c r="C2556" t="s">
        <v>5391</v>
      </c>
      <c r="D2556" t="s">
        <v>79</v>
      </c>
      <c r="E2556" s="2" t="str">
        <f t="shared" si="64"/>
        <v>FX220313156</v>
      </c>
      <c r="F2556" t="s">
        <v>80</v>
      </c>
      <c r="G2556" t="s">
        <v>80</v>
      </c>
      <c r="H2556" t="s">
        <v>81</v>
      </c>
      <c r="I2556" t="s">
        <v>5410</v>
      </c>
      <c r="J2556">
        <v>63</v>
      </c>
      <c r="K2556" t="s">
        <v>83</v>
      </c>
      <c r="L2556" t="s">
        <v>84</v>
      </c>
      <c r="M2556" t="s">
        <v>85</v>
      </c>
      <c r="N2556">
        <v>2</v>
      </c>
      <c r="O2556" s="1">
        <v>44650.998969907407</v>
      </c>
      <c r="P2556" s="1">
        <v>44651.149236111109</v>
      </c>
      <c r="Q2556">
        <v>12268</v>
      </c>
      <c r="R2556">
        <v>715</v>
      </c>
      <c r="S2556" t="b">
        <v>0</v>
      </c>
      <c r="T2556" t="s">
        <v>86</v>
      </c>
      <c r="U2556" t="b">
        <v>0</v>
      </c>
      <c r="V2556" t="s">
        <v>1963</v>
      </c>
      <c r="W2556" s="1">
        <v>44651.072372685187</v>
      </c>
      <c r="X2556">
        <v>168</v>
      </c>
      <c r="Y2556">
        <v>58</v>
      </c>
      <c r="Z2556">
        <v>0</v>
      </c>
      <c r="AA2556">
        <v>58</v>
      </c>
      <c r="AB2556">
        <v>0</v>
      </c>
      <c r="AC2556">
        <v>1</v>
      </c>
      <c r="AD2556">
        <v>5</v>
      </c>
      <c r="AE2556">
        <v>0</v>
      </c>
      <c r="AF2556">
        <v>0</v>
      </c>
      <c r="AG2556">
        <v>0</v>
      </c>
      <c r="AH2556" t="s">
        <v>152</v>
      </c>
      <c r="AI2556" s="1">
        <v>44651.149236111109</v>
      </c>
      <c r="AJ2556">
        <v>547</v>
      </c>
      <c r="AK2556">
        <v>1</v>
      </c>
      <c r="AL2556">
        <v>0</v>
      </c>
      <c r="AM2556">
        <v>1</v>
      </c>
      <c r="AN2556">
        <v>0</v>
      </c>
      <c r="AO2556">
        <v>1</v>
      </c>
      <c r="AP2556">
        <v>4</v>
      </c>
      <c r="AQ2556">
        <v>0</v>
      </c>
      <c r="AR2556">
        <v>0</v>
      </c>
      <c r="AS2556">
        <v>0</v>
      </c>
      <c r="AT2556" t="s">
        <v>86</v>
      </c>
      <c r="AU2556" t="s">
        <v>86</v>
      </c>
      <c r="AV2556" t="s">
        <v>86</v>
      </c>
      <c r="AW2556" t="s">
        <v>86</v>
      </c>
      <c r="AX2556" t="s">
        <v>86</v>
      </c>
      <c r="AY2556" t="s">
        <v>86</v>
      </c>
      <c r="AZ2556" t="s">
        <v>86</v>
      </c>
      <c r="BA2556" t="s">
        <v>86</v>
      </c>
      <c r="BB2556" t="s">
        <v>86</v>
      </c>
      <c r="BC2556" t="s">
        <v>86</v>
      </c>
      <c r="BD2556" t="s">
        <v>86</v>
      </c>
      <c r="BE2556" t="s">
        <v>86</v>
      </c>
    </row>
    <row r="2557" spans="1:57" x14ac:dyDescent="0.45">
      <c r="A2557" t="s">
        <v>5411</v>
      </c>
      <c r="B2557" t="s">
        <v>77</v>
      </c>
      <c r="C2557" t="s">
        <v>5391</v>
      </c>
      <c r="D2557" t="s">
        <v>79</v>
      </c>
      <c r="E2557" s="2" t="str">
        <f t="shared" si="64"/>
        <v>FX220313156</v>
      </c>
      <c r="F2557" t="s">
        <v>80</v>
      </c>
      <c r="G2557" t="s">
        <v>80</v>
      </c>
      <c r="H2557" t="s">
        <v>81</v>
      </c>
      <c r="I2557" t="s">
        <v>5412</v>
      </c>
      <c r="J2557">
        <v>73</v>
      </c>
      <c r="K2557" t="s">
        <v>83</v>
      </c>
      <c r="L2557" t="s">
        <v>84</v>
      </c>
      <c r="M2557" t="s">
        <v>85</v>
      </c>
      <c r="N2557">
        <v>2</v>
      </c>
      <c r="O2557" s="1">
        <v>44650.999016203707</v>
      </c>
      <c r="P2557" s="1">
        <v>44651.163124999999</v>
      </c>
      <c r="Q2557">
        <v>13012</v>
      </c>
      <c r="R2557">
        <v>1167</v>
      </c>
      <c r="S2557" t="b">
        <v>0</v>
      </c>
      <c r="T2557" t="s">
        <v>86</v>
      </c>
      <c r="U2557" t="b">
        <v>0</v>
      </c>
      <c r="V2557" t="s">
        <v>3493</v>
      </c>
      <c r="W2557" s="1">
        <v>44651.078553240739</v>
      </c>
      <c r="X2557">
        <v>600</v>
      </c>
      <c r="Y2557">
        <v>68</v>
      </c>
      <c r="Z2557">
        <v>0</v>
      </c>
      <c r="AA2557">
        <v>68</v>
      </c>
      <c r="AB2557">
        <v>0</v>
      </c>
      <c r="AC2557">
        <v>5</v>
      </c>
      <c r="AD2557">
        <v>5</v>
      </c>
      <c r="AE2557">
        <v>0</v>
      </c>
      <c r="AF2557">
        <v>0</v>
      </c>
      <c r="AG2557">
        <v>0</v>
      </c>
      <c r="AH2557" t="s">
        <v>139</v>
      </c>
      <c r="AI2557" s="1">
        <v>44651.163124999999</v>
      </c>
      <c r="AJ2557">
        <v>482</v>
      </c>
      <c r="AK2557">
        <v>0</v>
      </c>
      <c r="AL2557">
        <v>0</v>
      </c>
      <c r="AM2557">
        <v>0</v>
      </c>
      <c r="AN2557">
        <v>0</v>
      </c>
      <c r="AO2557">
        <v>0</v>
      </c>
      <c r="AP2557">
        <v>5</v>
      </c>
      <c r="AQ2557">
        <v>0</v>
      </c>
      <c r="AR2557">
        <v>0</v>
      </c>
      <c r="AS2557">
        <v>0</v>
      </c>
      <c r="AT2557" t="s">
        <v>86</v>
      </c>
      <c r="AU2557" t="s">
        <v>86</v>
      </c>
      <c r="AV2557" t="s">
        <v>86</v>
      </c>
      <c r="AW2557" t="s">
        <v>86</v>
      </c>
      <c r="AX2557" t="s">
        <v>86</v>
      </c>
      <c r="AY2557" t="s">
        <v>86</v>
      </c>
      <c r="AZ2557" t="s">
        <v>86</v>
      </c>
      <c r="BA2557" t="s">
        <v>86</v>
      </c>
      <c r="BB2557" t="s">
        <v>86</v>
      </c>
      <c r="BC2557" t="s">
        <v>86</v>
      </c>
      <c r="BD2557" t="s">
        <v>86</v>
      </c>
      <c r="BE2557" t="s">
        <v>86</v>
      </c>
    </row>
    <row r="2558" spans="1:57" x14ac:dyDescent="0.45">
      <c r="A2558" t="s">
        <v>5413</v>
      </c>
      <c r="B2558" t="s">
        <v>77</v>
      </c>
      <c r="C2558" t="s">
        <v>5391</v>
      </c>
      <c r="D2558" t="s">
        <v>79</v>
      </c>
      <c r="E2558" s="2" t="str">
        <f t="shared" si="64"/>
        <v>FX220313156</v>
      </c>
      <c r="F2558" t="s">
        <v>80</v>
      </c>
      <c r="G2558" t="s">
        <v>80</v>
      </c>
      <c r="H2558" t="s">
        <v>81</v>
      </c>
      <c r="I2558" t="s">
        <v>5414</v>
      </c>
      <c r="J2558">
        <v>66</v>
      </c>
      <c r="K2558" t="s">
        <v>83</v>
      </c>
      <c r="L2558" t="s">
        <v>84</v>
      </c>
      <c r="M2558" t="s">
        <v>85</v>
      </c>
      <c r="N2558">
        <v>2</v>
      </c>
      <c r="O2558" s="1">
        <v>44650.999074074076</v>
      </c>
      <c r="P2558" s="1">
        <v>44651.168020833335</v>
      </c>
      <c r="Q2558">
        <v>14051</v>
      </c>
      <c r="R2558">
        <v>546</v>
      </c>
      <c r="S2558" t="b">
        <v>0</v>
      </c>
      <c r="T2558" t="s">
        <v>86</v>
      </c>
      <c r="U2558" t="b">
        <v>0</v>
      </c>
      <c r="V2558" t="s">
        <v>2740</v>
      </c>
      <c r="W2558" s="1">
        <v>44651.07298611111</v>
      </c>
      <c r="X2558">
        <v>118</v>
      </c>
      <c r="Y2558">
        <v>58</v>
      </c>
      <c r="Z2558">
        <v>0</v>
      </c>
      <c r="AA2558">
        <v>58</v>
      </c>
      <c r="AB2558">
        <v>0</v>
      </c>
      <c r="AC2558">
        <v>4</v>
      </c>
      <c r="AD2558">
        <v>8</v>
      </c>
      <c r="AE2558">
        <v>0</v>
      </c>
      <c r="AF2558">
        <v>0</v>
      </c>
      <c r="AG2558">
        <v>0</v>
      </c>
      <c r="AH2558" t="s">
        <v>139</v>
      </c>
      <c r="AI2558" s="1">
        <v>44651.168020833335</v>
      </c>
      <c r="AJ2558">
        <v>422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8</v>
      </c>
      <c r="AQ2558">
        <v>0</v>
      </c>
      <c r="AR2558">
        <v>0</v>
      </c>
      <c r="AS2558">
        <v>0</v>
      </c>
      <c r="AT2558" t="s">
        <v>86</v>
      </c>
      <c r="AU2558" t="s">
        <v>86</v>
      </c>
      <c r="AV2558" t="s">
        <v>86</v>
      </c>
      <c r="AW2558" t="s">
        <v>86</v>
      </c>
      <c r="AX2558" t="s">
        <v>86</v>
      </c>
      <c r="AY2558" t="s">
        <v>86</v>
      </c>
      <c r="AZ2558" t="s">
        <v>86</v>
      </c>
      <c r="BA2558" t="s">
        <v>86</v>
      </c>
      <c r="BB2558" t="s">
        <v>86</v>
      </c>
      <c r="BC2558" t="s">
        <v>86</v>
      </c>
      <c r="BD2558" t="s">
        <v>86</v>
      </c>
      <c r="BE2558" t="s">
        <v>86</v>
      </c>
    </row>
    <row r="2559" spans="1:57" x14ac:dyDescent="0.45">
      <c r="A2559" t="s">
        <v>5415</v>
      </c>
      <c r="B2559" t="s">
        <v>77</v>
      </c>
      <c r="C2559" t="s">
        <v>5391</v>
      </c>
      <c r="D2559" t="s">
        <v>79</v>
      </c>
      <c r="E2559" s="2" t="str">
        <f t="shared" si="64"/>
        <v>FX220313156</v>
      </c>
      <c r="F2559" t="s">
        <v>80</v>
      </c>
      <c r="G2559" t="s">
        <v>80</v>
      </c>
      <c r="H2559" t="s">
        <v>81</v>
      </c>
      <c r="I2559" t="s">
        <v>5416</v>
      </c>
      <c r="J2559">
        <v>28</v>
      </c>
      <c r="K2559" t="s">
        <v>83</v>
      </c>
      <c r="L2559" t="s">
        <v>84</v>
      </c>
      <c r="M2559" t="s">
        <v>85</v>
      </c>
      <c r="N2559">
        <v>2</v>
      </c>
      <c r="O2559" s="1">
        <v>44650.999143518522</v>
      </c>
      <c r="P2559" s="1">
        <v>44651.169432870367</v>
      </c>
      <c r="Q2559">
        <v>14333</v>
      </c>
      <c r="R2559">
        <v>380</v>
      </c>
      <c r="S2559" t="b">
        <v>0</v>
      </c>
      <c r="T2559" t="s">
        <v>86</v>
      </c>
      <c r="U2559" t="b">
        <v>0</v>
      </c>
      <c r="V2559" t="s">
        <v>1963</v>
      </c>
      <c r="W2559" s="1">
        <v>44651.07476851852</v>
      </c>
      <c r="X2559">
        <v>206</v>
      </c>
      <c r="Y2559">
        <v>21</v>
      </c>
      <c r="Z2559">
        <v>0</v>
      </c>
      <c r="AA2559">
        <v>21</v>
      </c>
      <c r="AB2559">
        <v>0</v>
      </c>
      <c r="AC2559">
        <v>0</v>
      </c>
      <c r="AD2559">
        <v>7</v>
      </c>
      <c r="AE2559">
        <v>0</v>
      </c>
      <c r="AF2559">
        <v>0</v>
      </c>
      <c r="AG2559">
        <v>0</v>
      </c>
      <c r="AH2559" t="s">
        <v>746</v>
      </c>
      <c r="AI2559" s="1">
        <v>44651.169432870367</v>
      </c>
      <c r="AJ2559">
        <v>174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7</v>
      </c>
      <c r="AQ2559">
        <v>0</v>
      </c>
      <c r="AR2559">
        <v>0</v>
      </c>
      <c r="AS2559">
        <v>0</v>
      </c>
      <c r="AT2559" t="s">
        <v>86</v>
      </c>
      <c r="AU2559" t="s">
        <v>86</v>
      </c>
      <c r="AV2559" t="s">
        <v>86</v>
      </c>
      <c r="AW2559" t="s">
        <v>86</v>
      </c>
      <c r="AX2559" t="s">
        <v>86</v>
      </c>
      <c r="AY2559" t="s">
        <v>86</v>
      </c>
      <c r="AZ2559" t="s">
        <v>86</v>
      </c>
      <c r="BA2559" t="s">
        <v>86</v>
      </c>
      <c r="BB2559" t="s">
        <v>86</v>
      </c>
      <c r="BC2559" t="s">
        <v>86</v>
      </c>
      <c r="BD2559" t="s">
        <v>86</v>
      </c>
      <c r="BE2559" t="s">
        <v>86</v>
      </c>
    </row>
    <row r="2560" spans="1:57" x14ac:dyDescent="0.45">
      <c r="A2560" t="s">
        <v>5417</v>
      </c>
      <c r="B2560" t="s">
        <v>77</v>
      </c>
      <c r="C2560" t="s">
        <v>5391</v>
      </c>
      <c r="D2560" t="s">
        <v>79</v>
      </c>
      <c r="E2560" s="2" t="str">
        <f t="shared" si="64"/>
        <v>FX220313156</v>
      </c>
      <c r="F2560" t="s">
        <v>80</v>
      </c>
      <c r="G2560" t="s">
        <v>80</v>
      </c>
      <c r="H2560" t="s">
        <v>81</v>
      </c>
      <c r="I2560" t="s">
        <v>5418</v>
      </c>
      <c r="J2560">
        <v>28</v>
      </c>
      <c r="K2560" t="s">
        <v>83</v>
      </c>
      <c r="L2560" t="s">
        <v>84</v>
      </c>
      <c r="M2560" t="s">
        <v>85</v>
      </c>
      <c r="N2560">
        <v>2</v>
      </c>
      <c r="O2560" s="1">
        <v>44650.999247685184</v>
      </c>
      <c r="P2560" s="1">
        <v>44651.169317129628</v>
      </c>
      <c r="Q2560">
        <v>14532</v>
      </c>
      <c r="R2560">
        <v>162</v>
      </c>
      <c r="S2560" t="b">
        <v>0</v>
      </c>
      <c r="T2560" t="s">
        <v>86</v>
      </c>
      <c r="U2560" t="b">
        <v>0</v>
      </c>
      <c r="V2560" t="s">
        <v>2740</v>
      </c>
      <c r="W2560" s="1">
        <v>44651.073564814818</v>
      </c>
      <c r="X2560">
        <v>49</v>
      </c>
      <c r="Y2560">
        <v>21</v>
      </c>
      <c r="Z2560">
        <v>0</v>
      </c>
      <c r="AA2560">
        <v>21</v>
      </c>
      <c r="AB2560">
        <v>0</v>
      </c>
      <c r="AC2560">
        <v>0</v>
      </c>
      <c r="AD2560">
        <v>7</v>
      </c>
      <c r="AE2560">
        <v>0</v>
      </c>
      <c r="AF2560">
        <v>0</v>
      </c>
      <c r="AG2560">
        <v>0</v>
      </c>
      <c r="AH2560" t="s">
        <v>113</v>
      </c>
      <c r="AI2560" s="1">
        <v>44651.169317129628</v>
      </c>
      <c r="AJ2560">
        <v>113</v>
      </c>
      <c r="AK2560">
        <v>2</v>
      </c>
      <c r="AL2560">
        <v>0</v>
      </c>
      <c r="AM2560">
        <v>2</v>
      </c>
      <c r="AN2560">
        <v>0</v>
      </c>
      <c r="AO2560">
        <v>2</v>
      </c>
      <c r="AP2560">
        <v>5</v>
      </c>
      <c r="AQ2560">
        <v>0</v>
      </c>
      <c r="AR2560">
        <v>0</v>
      </c>
      <c r="AS2560">
        <v>0</v>
      </c>
      <c r="AT2560" t="s">
        <v>86</v>
      </c>
      <c r="AU2560" t="s">
        <v>86</v>
      </c>
      <c r="AV2560" t="s">
        <v>86</v>
      </c>
      <c r="AW2560" t="s">
        <v>86</v>
      </c>
      <c r="AX2560" t="s">
        <v>86</v>
      </c>
      <c r="AY2560" t="s">
        <v>86</v>
      </c>
      <c r="AZ2560" t="s">
        <v>86</v>
      </c>
      <c r="BA2560" t="s">
        <v>86</v>
      </c>
      <c r="BB2560" t="s">
        <v>86</v>
      </c>
      <c r="BC2560" t="s">
        <v>86</v>
      </c>
      <c r="BD2560" t="s">
        <v>86</v>
      </c>
      <c r="BE2560" t="s">
        <v>86</v>
      </c>
    </row>
    <row r="2561" spans="1:57" x14ac:dyDescent="0.45">
      <c r="A2561" t="s">
        <v>5419</v>
      </c>
      <c r="B2561" t="s">
        <v>77</v>
      </c>
      <c r="C2561" t="s">
        <v>5391</v>
      </c>
      <c r="D2561" t="s">
        <v>79</v>
      </c>
      <c r="E2561" s="2" t="str">
        <f t="shared" si="64"/>
        <v>FX220313156</v>
      </c>
      <c r="F2561" t="s">
        <v>80</v>
      </c>
      <c r="G2561" t="s">
        <v>80</v>
      </c>
      <c r="H2561" t="s">
        <v>81</v>
      </c>
      <c r="I2561" t="s">
        <v>5420</v>
      </c>
      <c r="J2561">
        <v>28</v>
      </c>
      <c r="K2561" t="s">
        <v>83</v>
      </c>
      <c r="L2561" t="s">
        <v>84</v>
      </c>
      <c r="M2561" t="s">
        <v>85</v>
      </c>
      <c r="N2561">
        <v>2</v>
      </c>
      <c r="O2561" s="1">
        <v>44650.999398148146</v>
      </c>
      <c r="P2561" s="1">
        <v>44651.171724537038</v>
      </c>
      <c r="Q2561">
        <v>14512</v>
      </c>
      <c r="R2561">
        <v>377</v>
      </c>
      <c r="S2561" t="b">
        <v>0</v>
      </c>
      <c r="T2561" t="s">
        <v>86</v>
      </c>
      <c r="U2561" t="b">
        <v>0</v>
      </c>
      <c r="V2561" t="s">
        <v>2740</v>
      </c>
      <c r="W2561" s="1">
        <v>44651.074247685188</v>
      </c>
      <c r="X2561">
        <v>58</v>
      </c>
      <c r="Y2561">
        <v>21</v>
      </c>
      <c r="Z2561">
        <v>0</v>
      </c>
      <c r="AA2561">
        <v>21</v>
      </c>
      <c r="AB2561">
        <v>0</v>
      </c>
      <c r="AC2561">
        <v>0</v>
      </c>
      <c r="AD2561">
        <v>7</v>
      </c>
      <c r="AE2561">
        <v>0</v>
      </c>
      <c r="AF2561">
        <v>0</v>
      </c>
      <c r="AG2561">
        <v>0</v>
      </c>
      <c r="AH2561" t="s">
        <v>139</v>
      </c>
      <c r="AI2561" s="1">
        <v>44651.171724537038</v>
      </c>
      <c r="AJ2561">
        <v>319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7</v>
      </c>
      <c r="AQ2561">
        <v>0</v>
      </c>
      <c r="AR2561">
        <v>0</v>
      </c>
      <c r="AS2561">
        <v>0</v>
      </c>
      <c r="AT2561" t="s">
        <v>86</v>
      </c>
      <c r="AU2561" t="s">
        <v>86</v>
      </c>
      <c r="AV2561" t="s">
        <v>86</v>
      </c>
      <c r="AW2561" t="s">
        <v>86</v>
      </c>
      <c r="AX2561" t="s">
        <v>86</v>
      </c>
      <c r="AY2561" t="s">
        <v>86</v>
      </c>
      <c r="AZ2561" t="s">
        <v>86</v>
      </c>
      <c r="BA2561" t="s">
        <v>86</v>
      </c>
      <c r="BB2561" t="s">
        <v>86</v>
      </c>
      <c r="BC2561" t="s">
        <v>86</v>
      </c>
      <c r="BD2561" t="s">
        <v>86</v>
      </c>
      <c r="BE2561" t="s">
        <v>86</v>
      </c>
    </row>
    <row r="2562" spans="1:57" x14ac:dyDescent="0.45">
      <c r="A2562" t="s">
        <v>5421</v>
      </c>
      <c r="B2562" t="s">
        <v>77</v>
      </c>
      <c r="C2562" t="s">
        <v>5391</v>
      </c>
      <c r="D2562" t="s">
        <v>79</v>
      </c>
      <c r="E2562" s="2" t="str">
        <f t="shared" si="64"/>
        <v>FX220313156</v>
      </c>
      <c r="F2562" t="s">
        <v>80</v>
      </c>
      <c r="G2562" t="s">
        <v>80</v>
      </c>
      <c r="H2562" t="s">
        <v>81</v>
      </c>
      <c r="I2562" t="s">
        <v>5422</v>
      </c>
      <c r="J2562">
        <v>28</v>
      </c>
      <c r="K2562" t="s">
        <v>83</v>
      </c>
      <c r="L2562" t="s">
        <v>84</v>
      </c>
      <c r="M2562" t="s">
        <v>85</v>
      </c>
      <c r="N2562">
        <v>2</v>
      </c>
      <c r="O2562" s="1">
        <v>44650.999421296299</v>
      </c>
      <c r="P2562" s="1">
        <v>44651.170231481483</v>
      </c>
      <c r="Q2562">
        <v>14528</v>
      </c>
      <c r="R2562">
        <v>230</v>
      </c>
      <c r="S2562" t="b">
        <v>0</v>
      </c>
      <c r="T2562" t="s">
        <v>86</v>
      </c>
      <c r="U2562" t="b">
        <v>0</v>
      </c>
      <c r="V2562" t="s">
        <v>2740</v>
      </c>
      <c r="W2562" s="1">
        <v>44651.075277777774</v>
      </c>
      <c r="X2562">
        <v>88</v>
      </c>
      <c r="Y2562">
        <v>21</v>
      </c>
      <c r="Z2562">
        <v>0</v>
      </c>
      <c r="AA2562">
        <v>21</v>
      </c>
      <c r="AB2562">
        <v>0</v>
      </c>
      <c r="AC2562">
        <v>0</v>
      </c>
      <c r="AD2562">
        <v>7</v>
      </c>
      <c r="AE2562">
        <v>0</v>
      </c>
      <c r="AF2562">
        <v>0</v>
      </c>
      <c r="AG2562">
        <v>0</v>
      </c>
      <c r="AH2562" t="s">
        <v>257</v>
      </c>
      <c r="AI2562" s="1">
        <v>44651.170231481483</v>
      </c>
      <c r="AJ2562">
        <v>142</v>
      </c>
      <c r="AK2562">
        <v>1</v>
      </c>
      <c r="AL2562">
        <v>0</v>
      </c>
      <c r="AM2562">
        <v>1</v>
      </c>
      <c r="AN2562">
        <v>0</v>
      </c>
      <c r="AO2562">
        <v>0</v>
      </c>
      <c r="AP2562">
        <v>6</v>
      </c>
      <c r="AQ2562">
        <v>0</v>
      </c>
      <c r="AR2562">
        <v>0</v>
      </c>
      <c r="AS2562">
        <v>0</v>
      </c>
      <c r="AT2562" t="s">
        <v>86</v>
      </c>
      <c r="AU2562" t="s">
        <v>86</v>
      </c>
      <c r="AV2562" t="s">
        <v>86</v>
      </c>
      <c r="AW2562" t="s">
        <v>86</v>
      </c>
      <c r="AX2562" t="s">
        <v>86</v>
      </c>
      <c r="AY2562" t="s">
        <v>86</v>
      </c>
      <c r="AZ2562" t="s">
        <v>86</v>
      </c>
      <c r="BA2562" t="s">
        <v>86</v>
      </c>
      <c r="BB2562" t="s">
        <v>86</v>
      </c>
      <c r="BC2562" t="s">
        <v>86</v>
      </c>
      <c r="BD2562" t="s">
        <v>86</v>
      </c>
      <c r="BE2562" t="s">
        <v>86</v>
      </c>
    </row>
    <row r="2563" spans="1:57" x14ac:dyDescent="0.45">
      <c r="A2563" t="s">
        <v>5423</v>
      </c>
      <c r="B2563" t="s">
        <v>77</v>
      </c>
      <c r="C2563" t="s">
        <v>5391</v>
      </c>
      <c r="D2563" t="s">
        <v>79</v>
      </c>
      <c r="E2563" s="2" t="str">
        <f t="shared" si="64"/>
        <v>FX220313156</v>
      </c>
      <c r="F2563" t="s">
        <v>80</v>
      </c>
      <c r="G2563" t="s">
        <v>80</v>
      </c>
      <c r="H2563" t="s">
        <v>81</v>
      </c>
      <c r="I2563" t="s">
        <v>5424</v>
      </c>
      <c r="J2563">
        <v>63</v>
      </c>
      <c r="K2563" t="s">
        <v>83</v>
      </c>
      <c r="L2563" t="s">
        <v>84</v>
      </c>
      <c r="M2563" t="s">
        <v>85</v>
      </c>
      <c r="N2563">
        <v>2</v>
      </c>
      <c r="O2563" s="1">
        <v>44650.999490740738</v>
      </c>
      <c r="P2563" s="1">
        <v>44651.172754629632</v>
      </c>
      <c r="Q2563">
        <v>14521</v>
      </c>
      <c r="R2563">
        <v>449</v>
      </c>
      <c r="S2563" t="b">
        <v>0</v>
      </c>
      <c r="T2563" t="s">
        <v>86</v>
      </c>
      <c r="U2563" t="b">
        <v>0</v>
      </c>
      <c r="V2563" t="s">
        <v>2740</v>
      </c>
      <c r="W2563" s="1">
        <v>44651.076851851853</v>
      </c>
      <c r="X2563">
        <v>135</v>
      </c>
      <c r="Y2563">
        <v>58</v>
      </c>
      <c r="Z2563">
        <v>0</v>
      </c>
      <c r="AA2563">
        <v>58</v>
      </c>
      <c r="AB2563">
        <v>0</v>
      </c>
      <c r="AC2563">
        <v>4</v>
      </c>
      <c r="AD2563">
        <v>5</v>
      </c>
      <c r="AE2563">
        <v>0</v>
      </c>
      <c r="AF2563">
        <v>0</v>
      </c>
      <c r="AG2563">
        <v>0</v>
      </c>
      <c r="AH2563" t="s">
        <v>113</v>
      </c>
      <c r="AI2563" s="1">
        <v>44651.172754629632</v>
      </c>
      <c r="AJ2563">
        <v>296</v>
      </c>
      <c r="AK2563">
        <v>1</v>
      </c>
      <c r="AL2563">
        <v>0</v>
      </c>
      <c r="AM2563">
        <v>1</v>
      </c>
      <c r="AN2563">
        <v>0</v>
      </c>
      <c r="AO2563">
        <v>1</v>
      </c>
      <c r="AP2563">
        <v>4</v>
      </c>
      <c r="AQ2563">
        <v>0</v>
      </c>
      <c r="AR2563">
        <v>0</v>
      </c>
      <c r="AS2563">
        <v>0</v>
      </c>
      <c r="AT2563" t="s">
        <v>86</v>
      </c>
      <c r="AU2563" t="s">
        <v>86</v>
      </c>
      <c r="AV2563" t="s">
        <v>86</v>
      </c>
      <c r="AW2563" t="s">
        <v>86</v>
      </c>
      <c r="AX2563" t="s">
        <v>86</v>
      </c>
      <c r="AY2563" t="s">
        <v>86</v>
      </c>
      <c r="AZ2563" t="s">
        <v>86</v>
      </c>
      <c r="BA2563" t="s">
        <v>86</v>
      </c>
      <c r="BB2563" t="s">
        <v>86</v>
      </c>
      <c r="BC2563" t="s">
        <v>86</v>
      </c>
      <c r="BD2563" t="s">
        <v>86</v>
      </c>
      <c r="BE2563" t="s">
        <v>86</v>
      </c>
    </row>
    <row r="2564" spans="1:57" x14ac:dyDescent="0.45">
      <c r="A2564" t="s">
        <v>5425</v>
      </c>
      <c r="B2564" t="s">
        <v>77</v>
      </c>
      <c r="C2564" t="s">
        <v>5391</v>
      </c>
      <c r="D2564" t="s">
        <v>79</v>
      </c>
      <c r="E2564" s="2" t="str">
        <f t="shared" si="64"/>
        <v>FX220313156</v>
      </c>
      <c r="F2564" t="s">
        <v>80</v>
      </c>
      <c r="G2564" t="s">
        <v>80</v>
      </c>
      <c r="H2564" t="s">
        <v>81</v>
      </c>
      <c r="I2564" t="s">
        <v>5426</v>
      </c>
      <c r="J2564">
        <v>63</v>
      </c>
      <c r="K2564" t="s">
        <v>83</v>
      </c>
      <c r="L2564" t="s">
        <v>84</v>
      </c>
      <c r="M2564" t="s">
        <v>85</v>
      </c>
      <c r="N2564">
        <v>2</v>
      </c>
      <c r="O2564" s="1">
        <v>44650.999606481484</v>
      </c>
      <c r="P2564" s="1">
        <v>44651.178240740737</v>
      </c>
      <c r="Q2564">
        <v>14725</v>
      </c>
      <c r="R2564">
        <v>709</v>
      </c>
      <c r="S2564" t="b">
        <v>0</v>
      </c>
      <c r="T2564" t="s">
        <v>86</v>
      </c>
      <c r="U2564" t="b">
        <v>0</v>
      </c>
      <c r="V2564" t="s">
        <v>2740</v>
      </c>
      <c r="W2564" s="1">
        <v>44651.078067129631</v>
      </c>
      <c r="X2564">
        <v>104</v>
      </c>
      <c r="Y2564">
        <v>58</v>
      </c>
      <c r="Z2564">
        <v>0</v>
      </c>
      <c r="AA2564">
        <v>58</v>
      </c>
      <c r="AB2564">
        <v>0</v>
      </c>
      <c r="AC2564">
        <v>2</v>
      </c>
      <c r="AD2564">
        <v>5</v>
      </c>
      <c r="AE2564">
        <v>0</v>
      </c>
      <c r="AF2564">
        <v>0</v>
      </c>
      <c r="AG2564">
        <v>0</v>
      </c>
      <c r="AH2564" t="s">
        <v>139</v>
      </c>
      <c r="AI2564" s="1">
        <v>44651.178240740737</v>
      </c>
      <c r="AJ2564">
        <v>562</v>
      </c>
      <c r="AK2564">
        <v>1</v>
      </c>
      <c r="AL2564">
        <v>0</v>
      </c>
      <c r="AM2564">
        <v>1</v>
      </c>
      <c r="AN2564">
        <v>0</v>
      </c>
      <c r="AO2564">
        <v>0</v>
      </c>
      <c r="AP2564">
        <v>4</v>
      </c>
      <c r="AQ2564">
        <v>0</v>
      </c>
      <c r="AR2564">
        <v>0</v>
      </c>
      <c r="AS2564">
        <v>0</v>
      </c>
      <c r="AT2564" t="s">
        <v>86</v>
      </c>
      <c r="AU2564" t="s">
        <v>86</v>
      </c>
      <c r="AV2564" t="s">
        <v>86</v>
      </c>
      <c r="AW2564" t="s">
        <v>86</v>
      </c>
      <c r="AX2564" t="s">
        <v>86</v>
      </c>
      <c r="AY2564" t="s">
        <v>86</v>
      </c>
      <c r="AZ2564" t="s">
        <v>86</v>
      </c>
      <c r="BA2564" t="s">
        <v>86</v>
      </c>
      <c r="BB2564" t="s">
        <v>86</v>
      </c>
      <c r="BC2564" t="s">
        <v>86</v>
      </c>
      <c r="BD2564" t="s">
        <v>86</v>
      </c>
      <c r="BE2564" t="s">
        <v>86</v>
      </c>
    </row>
    <row r="2565" spans="1:57" x14ac:dyDescent="0.45">
      <c r="A2565" t="s">
        <v>5427</v>
      </c>
      <c r="B2565" t="s">
        <v>77</v>
      </c>
      <c r="C2565" t="s">
        <v>5391</v>
      </c>
      <c r="D2565" t="s">
        <v>79</v>
      </c>
      <c r="E2565" s="2" t="str">
        <f t="shared" si="64"/>
        <v>FX220313156</v>
      </c>
      <c r="F2565" t="s">
        <v>80</v>
      </c>
      <c r="G2565" t="s">
        <v>80</v>
      </c>
      <c r="H2565" t="s">
        <v>81</v>
      </c>
      <c r="I2565" t="s">
        <v>5428</v>
      </c>
      <c r="J2565">
        <v>63</v>
      </c>
      <c r="K2565" t="s">
        <v>83</v>
      </c>
      <c r="L2565" t="s">
        <v>84</v>
      </c>
      <c r="M2565" t="s">
        <v>85</v>
      </c>
      <c r="N2565">
        <v>2</v>
      </c>
      <c r="O2565" s="1">
        <v>44650.999664351853</v>
      </c>
      <c r="P2565" s="1">
        <v>44651.177314814813</v>
      </c>
      <c r="Q2565">
        <v>14712</v>
      </c>
      <c r="R2565">
        <v>637</v>
      </c>
      <c r="S2565" t="b">
        <v>0</v>
      </c>
      <c r="T2565" t="s">
        <v>86</v>
      </c>
      <c r="U2565" t="b">
        <v>0</v>
      </c>
      <c r="V2565" t="s">
        <v>1963</v>
      </c>
      <c r="W2565" s="1">
        <v>44651.080659722225</v>
      </c>
      <c r="X2565">
        <v>244</v>
      </c>
      <c r="Y2565">
        <v>58</v>
      </c>
      <c r="Z2565">
        <v>0</v>
      </c>
      <c r="AA2565">
        <v>58</v>
      </c>
      <c r="AB2565">
        <v>0</v>
      </c>
      <c r="AC2565">
        <v>1</v>
      </c>
      <c r="AD2565">
        <v>5</v>
      </c>
      <c r="AE2565">
        <v>0</v>
      </c>
      <c r="AF2565">
        <v>0</v>
      </c>
      <c r="AG2565">
        <v>0</v>
      </c>
      <c r="AH2565" t="s">
        <v>113</v>
      </c>
      <c r="AI2565" s="1">
        <v>44651.177314814813</v>
      </c>
      <c r="AJ2565">
        <v>393</v>
      </c>
      <c r="AK2565">
        <v>1</v>
      </c>
      <c r="AL2565">
        <v>0</v>
      </c>
      <c r="AM2565">
        <v>1</v>
      </c>
      <c r="AN2565">
        <v>0</v>
      </c>
      <c r="AO2565">
        <v>1</v>
      </c>
      <c r="AP2565">
        <v>4</v>
      </c>
      <c r="AQ2565">
        <v>0</v>
      </c>
      <c r="AR2565">
        <v>0</v>
      </c>
      <c r="AS2565">
        <v>0</v>
      </c>
      <c r="AT2565" t="s">
        <v>86</v>
      </c>
      <c r="AU2565" t="s">
        <v>86</v>
      </c>
      <c r="AV2565" t="s">
        <v>86</v>
      </c>
      <c r="AW2565" t="s">
        <v>86</v>
      </c>
      <c r="AX2565" t="s">
        <v>86</v>
      </c>
      <c r="AY2565" t="s">
        <v>86</v>
      </c>
      <c r="AZ2565" t="s">
        <v>86</v>
      </c>
      <c r="BA2565" t="s">
        <v>86</v>
      </c>
      <c r="BB2565" t="s">
        <v>86</v>
      </c>
      <c r="BC2565" t="s">
        <v>86</v>
      </c>
      <c r="BD2565" t="s">
        <v>86</v>
      </c>
      <c r="BE2565" t="s">
        <v>86</v>
      </c>
    </row>
    <row r="2566" spans="1:57" x14ac:dyDescent="0.45">
      <c r="A2566" t="s">
        <v>5429</v>
      </c>
      <c r="B2566" t="s">
        <v>77</v>
      </c>
      <c r="C2566" t="s">
        <v>5391</v>
      </c>
      <c r="D2566" t="s">
        <v>79</v>
      </c>
      <c r="E2566" s="2" t="str">
        <f t="shared" si="64"/>
        <v>FX220313156</v>
      </c>
      <c r="F2566" t="s">
        <v>80</v>
      </c>
      <c r="G2566" t="s">
        <v>80</v>
      </c>
      <c r="H2566" t="s">
        <v>81</v>
      </c>
      <c r="I2566" t="s">
        <v>5430</v>
      </c>
      <c r="J2566">
        <v>63</v>
      </c>
      <c r="K2566" t="s">
        <v>83</v>
      </c>
      <c r="L2566" t="s">
        <v>84</v>
      </c>
      <c r="M2566" t="s">
        <v>85</v>
      </c>
      <c r="N2566">
        <v>2</v>
      </c>
      <c r="O2566" s="1">
        <v>44650.999780092592</v>
      </c>
      <c r="P2566" s="1">
        <v>44651.181168981479</v>
      </c>
      <c r="Q2566">
        <v>15008</v>
      </c>
      <c r="R2566">
        <v>664</v>
      </c>
      <c r="S2566" t="b">
        <v>0</v>
      </c>
      <c r="T2566" t="s">
        <v>86</v>
      </c>
      <c r="U2566" t="b">
        <v>0</v>
      </c>
      <c r="V2566" t="s">
        <v>2740</v>
      </c>
      <c r="W2566" s="1">
        <v>44651.079340277778</v>
      </c>
      <c r="X2566">
        <v>109</v>
      </c>
      <c r="Y2566">
        <v>58</v>
      </c>
      <c r="Z2566">
        <v>0</v>
      </c>
      <c r="AA2566">
        <v>58</v>
      </c>
      <c r="AB2566">
        <v>0</v>
      </c>
      <c r="AC2566">
        <v>3</v>
      </c>
      <c r="AD2566">
        <v>5</v>
      </c>
      <c r="AE2566">
        <v>0</v>
      </c>
      <c r="AF2566">
        <v>0</v>
      </c>
      <c r="AG2566">
        <v>0</v>
      </c>
      <c r="AH2566" t="s">
        <v>746</v>
      </c>
      <c r="AI2566" s="1">
        <v>44651.181168981479</v>
      </c>
      <c r="AJ2566">
        <v>555</v>
      </c>
      <c r="AK2566">
        <v>1</v>
      </c>
      <c r="AL2566">
        <v>0</v>
      </c>
      <c r="AM2566">
        <v>1</v>
      </c>
      <c r="AN2566">
        <v>0</v>
      </c>
      <c r="AO2566">
        <v>1</v>
      </c>
      <c r="AP2566">
        <v>4</v>
      </c>
      <c r="AQ2566">
        <v>0</v>
      </c>
      <c r="AR2566">
        <v>0</v>
      </c>
      <c r="AS2566">
        <v>0</v>
      </c>
      <c r="AT2566" t="s">
        <v>86</v>
      </c>
      <c r="AU2566" t="s">
        <v>86</v>
      </c>
      <c r="AV2566" t="s">
        <v>86</v>
      </c>
      <c r="AW2566" t="s">
        <v>86</v>
      </c>
      <c r="AX2566" t="s">
        <v>86</v>
      </c>
      <c r="AY2566" t="s">
        <v>86</v>
      </c>
      <c r="AZ2566" t="s">
        <v>86</v>
      </c>
      <c r="BA2566" t="s">
        <v>86</v>
      </c>
      <c r="BB2566" t="s">
        <v>86</v>
      </c>
      <c r="BC2566" t="s">
        <v>86</v>
      </c>
      <c r="BD2566" t="s">
        <v>86</v>
      </c>
      <c r="BE2566" t="s">
        <v>86</v>
      </c>
    </row>
    <row r="2567" spans="1:57" x14ac:dyDescent="0.45">
      <c r="A2567" t="s">
        <v>5431</v>
      </c>
      <c r="B2567" t="s">
        <v>77</v>
      </c>
      <c r="C2567" t="s">
        <v>5391</v>
      </c>
      <c r="D2567" t="s">
        <v>79</v>
      </c>
      <c r="E2567" s="2" t="str">
        <f t="shared" si="64"/>
        <v>FX220313156</v>
      </c>
      <c r="F2567" t="s">
        <v>80</v>
      </c>
      <c r="G2567" t="s">
        <v>80</v>
      </c>
      <c r="H2567" t="s">
        <v>81</v>
      </c>
      <c r="I2567" t="s">
        <v>5432</v>
      </c>
      <c r="J2567">
        <v>63</v>
      </c>
      <c r="K2567" t="s">
        <v>83</v>
      </c>
      <c r="L2567" t="s">
        <v>84</v>
      </c>
      <c r="M2567" t="s">
        <v>85</v>
      </c>
      <c r="N2567">
        <v>2</v>
      </c>
      <c r="O2567" s="1">
        <v>44650.999837962961</v>
      </c>
      <c r="P2567" s="1">
        <v>44651.178530092591</v>
      </c>
      <c r="Q2567">
        <v>14899</v>
      </c>
      <c r="R2567">
        <v>540</v>
      </c>
      <c r="S2567" t="b">
        <v>0</v>
      </c>
      <c r="T2567" t="s">
        <v>86</v>
      </c>
      <c r="U2567" t="b">
        <v>0</v>
      </c>
      <c r="V2567" t="s">
        <v>3493</v>
      </c>
      <c r="W2567" s="1">
        <v>44651.081932870373</v>
      </c>
      <c r="X2567">
        <v>291</v>
      </c>
      <c r="Y2567">
        <v>58</v>
      </c>
      <c r="Z2567">
        <v>0</v>
      </c>
      <c r="AA2567">
        <v>58</v>
      </c>
      <c r="AB2567">
        <v>0</v>
      </c>
      <c r="AC2567">
        <v>7</v>
      </c>
      <c r="AD2567">
        <v>5</v>
      </c>
      <c r="AE2567">
        <v>0</v>
      </c>
      <c r="AF2567">
        <v>0</v>
      </c>
      <c r="AG2567">
        <v>0</v>
      </c>
      <c r="AH2567" t="s">
        <v>257</v>
      </c>
      <c r="AI2567" s="1">
        <v>44651.178530092591</v>
      </c>
      <c r="AJ2567">
        <v>249</v>
      </c>
      <c r="AK2567">
        <v>2</v>
      </c>
      <c r="AL2567">
        <v>0</v>
      </c>
      <c r="AM2567">
        <v>2</v>
      </c>
      <c r="AN2567">
        <v>0</v>
      </c>
      <c r="AO2567">
        <v>1</v>
      </c>
      <c r="AP2567">
        <v>3</v>
      </c>
      <c r="AQ2567">
        <v>0</v>
      </c>
      <c r="AR2567">
        <v>0</v>
      </c>
      <c r="AS2567">
        <v>0</v>
      </c>
      <c r="AT2567" t="s">
        <v>86</v>
      </c>
      <c r="AU2567" t="s">
        <v>86</v>
      </c>
      <c r="AV2567" t="s">
        <v>86</v>
      </c>
      <c r="AW2567" t="s">
        <v>86</v>
      </c>
      <c r="AX2567" t="s">
        <v>86</v>
      </c>
      <c r="AY2567" t="s">
        <v>86</v>
      </c>
      <c r="AZ2567" t="s">
        <v>86</v>
      </c>
      <c r="BA2567" t="s">
        <v>86</v>
      </c>
      <c r="BB2567" t="s">
        <v>86</v>
      </c>
      <c r="BC2567" t="s">
        <v>86</v>
      </c>
      <c r="BD2567" t="s">
        <v>86</v>
      </c>
      <c r="BE2567" t="s">
        <v>86</v>
      </c>
    </row>
    <row r="2568" spans="1:57" x14ac:dyDescent="0.45">
      <c r="A2568" t="s">
        <v>5433</v>
      </c>
      <c r="B2568" t="s">
        <v>77</v>
      </c>
      <c r="C2568" t="s">
        <v>5391</v>
      </c>
      <c r="D2568" t="s">
        <v>79</v>
      </c>
      <c r="E2568" s="2" t="str">
        <f t="shared" si="64"/>
        <v>FX220313156</v>
      </c>
      <c r="F2568" t="s">
        <v>80</v>
      </c>
      <c r="G2568" t="s">
        <v>80</v>
      </c>
      <c r="H2568" t="s">
        <v>81</v>
      </c>
      <c r="I2568" t="s">
        <v>5434</v>
      </c>
      <c r="J2568">
        <v>63</v>
      </c>
      <c r="K2568" t="s">
        <v>83</v>
      </c>
      <c r="L2568" t="s">
        <v>84</v>
      </c>
      <c r="M2568" t="s">
        <v>85</v>
      </c>
      <c r="N2568">
        <v>2</v>
      </c>
      <c r="O2568" s="1">
        <v>44651.000023148146</v>
      </c>
      <c r="P2568" s="1">
        <v>44651.184467592589</v>
      </c>
      <c r="Q2568">
        <v>15266</v>
      </c>
      <c r="R2568">
        <v>670</v>
      </c>
      <c r="S2568" t="b">
        <v>0</v>
      </c>
      <c r="T2568" t="s">
        <v>86</v>
      </c>
      <c r="U2568" t="b">
        <v>0</v>
      </c>
      <c r="V2568" t="s">
        <v>2740</v>
      </c>
      <c r="W2568" s="1">
        <v>44651.081643518519</v>
      </c>
      <c r="X2568">
        <v>198</v>
      </c>
      <c r="Y2568">
        <v>58</v>
      </c>
      <c r="Z2568">
        <v>0</v>
      </c>
      <c r="AA2568">
        <v>58</v>
      </c>
      <c r="AB2568">
        <v>0</v>
      </c>
      <c r="AC2568">
        <v>4</v>
      </c>
      <c r="AD2568">
        <v>5</v>
      </c>
      <c r="AE2568">
        <v>0</v>
      </c>
      <c r="AF2568">
        <v>0</v>
      </c>
      <c r="AG2568">
        <v>0</v>
      </c>
      <c r="AH2568" t="s">
        <v>746</v>
      </c>
      <c r="AI2568" s="1">
        <v>44651.184467592589</v>
      </c>
      <c r="AJ2568">
        <v>285</v>
      </c>
      <c r="AK2568">
        <v>1</v>
      </c>
      <c r="AL2568">
        <v>0</v>
      </c>
      <c r="AM2568">
        <v>1</v>
      </c>
      <c r="AN2568">
        <v>0</v>
      </c>
      <c r="AO2568">
        <v>1</v>
      </c>
      <c r="AP2568">
        <v>4</v>
      </c>
      <c r="AQ2568">
        <v>0</v>
      </c>
      <c r="AR2568">
        <v>0</v>
      </c>
      <c r="AS2568">
        <v>0</v>
      </c>
      <c r="AT2568" t="s">
        <v>86</v>
      </c>
      <c r="AU2568" t="s">
        <v>86</v>
      </c>
      <c r="AV2568" t="s">
        <v>86</v>
      </c>
      <c r="AW2568" t="s">
        <v>86</v>
      </c>
      <c r="AX2568" t="s">
        <v>86</v>
      </c>
      <c r="AY2568" t="s">
        <v>86</v>
      </c>
      <c r="AZ2568" t="s">
        <v>86</v>
      </c>
      <c r="BA2568" t="s">
        <v>86</v>
      </c>
      <c r="BB2568" t="s">
        <v>86</v>
      </c>
      <c r="BC2568" t="s">
        <v>86</v>
      </c>
      <c r="BD2568" t="s">
        <v>86</v>
      </c>
      <c r="BE2568" t="s">
        <v>86</v>
      </c>
    </row>
    <row r="2569" spans="1:57" x14ac:dyDescent="0.45">
      <c r="A2569" t="s">
        <v>5435</v>
      </c>
      <c r="B2569" t="s">
        <v>77</v>
      </c>
      <c r="C2569" t="s">
        <v>5391</v>
      </c>
      <c r="D2569" t="s">
        <v>79</v>
      </c>
      <c r="E2569" s="2" t="str">
        <f t="shared" si="64"/>
        <v>FX220313156</v>
      </c>
      <c r="F2569" t="s">
        <v>80</v>
      </c>
      <c r="G2569" t="s">
        <v>80</v>
      </c>
      <c r="H2569" t="s">
        <v>81</v>
      </c>
      <c r="I2569" t="s">
        <v>5436</v>
      </c>
      <c r="J2569">
        <v>73</v>
      </c>
      <c r="K2569" t="s">
        <v>83</v>
      </c>
      <c r="L2569" t="s">
        <v>84</v>
      </c>
      <c r="M2569" t="s">
        <v>85</v>
      </c>
      <c r="N2569">
        <v>2</v>
      </c>
      <c r="O2569" s="1">
        <v>44651.000057870369</v>
      </c>
      <c r="P2569" s="1">
        <v>44651.182442129626</v>
      </c>
      <c r="Q2569">
        <v>15168</v>
      </c>
      <c r="R2569">
        <v>590</v>
      </c>
      <c r="S2569" t="b">
        <v>0</v>
      </c>
      <c r="T2569" t="s">
        <v>86</v>
      </c>
      <c r="U2569" t="b">
        <v>0</v>
      </c>
      <c r="V2569" t="s">
        <v>2740</v>
      </c>
      <c r="W2569" s="1">
        <v>44651.084444444445</v>
      </c>
      <c r="X2569">
        <v>241</v>
      </c>
      <c r="Y2569">
        <v>68</v>
      </c>
      <c r="Z2569">
        <v>0</v>
      </c>
      <c r="AA2569">
        <v>68</v>
      </c>
      <c r="AB2569">
        <v>0</v>
      </c>
      <c r="AC2569">
        <v>13</v>
      </c>
      <c r="AD2569">
        <v>5</v>
      </c>
      <c r="AE2569">
        <v>0</v>
      </c>
      <c r="AF2569">
        <v>0</v>
      </c>
      <c r="AG2569">
        <v>0</v>
      </c>
      <c r="AH2569" t="s">
        <v>257</v>
      </c>
      <c r="AI2569" s="1">
        <v>44651.182442129626</v>
      </c>
      <c r="AJ2569">
        <v>337</v>
      </c>
      <c r="AK2569">
        <v>1</v>
      </c>
      <c r="AL2569">
        <v>0</v>
      </c>
      <c r="AM2569">
        <v>1</v>
      </c>
      <c r="AN2569">
        <v>0</v>
      </c>
      <c r="AO2569">
        <v>0</v>
      </c>
      <c r="AP2569">
        <v>4</v>
      </c>
      <c r="AQ2569">
        <v>0</v>
      </c>
      <c r="AR2569">
        <v>0</v>
      </c>
      <c r="AS2569">
        <v>0</v>
      </c>
      <c r="AT2569" t="s">
        <v>86</v>
      </c>
      <c r="AU2569" t="s">
        <v>86</v>
      </c>
      <c r="AV2569" t="s">
        <v>86</v>
      </c>
      <c r="AW2569" t="s">
        <v>86</v>
      </c>
      <c r="AX2569" t="s">
        <v>86</v>
      </c>
      <c r="AY2569" t="s">
        <v>86</v>
      </c>
      <c r="AZ2569" t="s">
        <v>86</v>
      </c>
      <c r="BA2569" t="s">
        <v>86</v>
      </c>
      <c r="BB2569" t="s">
        <v>86</v>
      </c>
      <c r="BC2569" t="s">
        <v>86</v>
      </c>
      <c r="BD2569" t="s">
        <v>86</v>
      </c>
      <c r="BE2569" t="s">
        <v>86</v>
      </c>
    </row>
    <row r="2570" spans="1:57" x14ac:dyDescent="0.45">
      <c r="A2570" t="s">
        <v>5437</v>
      </c>
      <c r="B2570" t="s">
        <v>77</v>
      </c>
      <c r="C2570" t="s">
        <v>5391</v>
      </c>
      <c r="D2570" t="s">
        <v>79</v>
      </c>
      <c r="E2570" s="2" t="str">
        <f t="shared" si="64"/>
        <v>FX220313156</v>
      </c>
      <c r="F2570" t="s">
        <v>80</v>
      </c>
      <c r="G2570" t="s">
        <v>80</v>
      </c>
      <c r="H2570" t="s">
        <v>81</v>
      </c>
      <c r="I2570" t="s">
        <v>5438</v>
      </c>
      <c r="J2570">
        <v>66</v>
      </c>
      <c r="K2570" t="s">
        <v>83</v>
      </c>
      <c r="L2570" t="s">
        <v>84</v>
      </c>
      <c r="M2570" t="s">
        <v>85</v>
      </c>
      <c r="N2570">
        <v>2</v>
      </c>
      <c r="O2570" s="1">
        <v>44651.000208333331</v>
      </c>
      <c r="P2570" s="1">
        <v>44651.189479166664</v>
      </c>
      <c r="Q2570">
        <v>15704</v>
      </c>
      <c r="R2570">
        <v>649</v>
      </c>
      <c r="S2570" t="b">
        <v>0</v>
      </c>
      <c r="T2570" t="s">
        <v>86</v>
      </c>
      <c r="U2570" t="b">
        <v>0</v>
      </c>
      <c r="V2570" t="s">
        <v>3493</v>
      </c>
      <c r="W2570" s="1">
        <v>44651.084293981483</v>
      </c>
      <c r="X2570">
        <v>203</v>
      </c>
      <c r="Y2570">
        <v>58</v>
      </c>
      <c r="Z2570">
        <v>0</v>
      </c>
      <c r="AA2570">
        <v>58</v>
      </c>
      <c r="AB2570">
        <v>0</v>
      </c>
      <c r="AC2570">
        <v>2</v>
      </c>
      <c r="AD2570">
        <v>8</v>
      </c>
      <c r="AE2570">
        <v>0</v>
      </c>
      <c r="AF2570">
        <v>0</v>
      </c>
      <c r="AG2570">
        <v>0</v>
      </c>
      <c r="AH2570" t="s">
        <v>746</v>
      </c>
      <c r="AI2570" s="1">
        <v>44651.189479166664</v>
      </c>
      <c r="AJ2570">
        <v>432</v>
      </c>
      <c r="AK2570">
        <v>2</v>
      </c>
      <c r="AL2570">
        <v>0</v>
      </c>
      <c r="AM2570">
        <v>2</v>
      </c>
      <c r="AN2570">
        <v>0</v>
      </c>
      <c r="AO2570">
        <v>2</v>
      </c>
      <c r="AP2570">
        <v>6</v>
      </c>
      <c r="AQ2570">
        <v>0</v>
      </c>
      <c r="AR2570">
        <v>0</v>
      </c>
      <c r="AS2570">
        <v>0</v>
      </c>
      <c r="AT2570" t="s">
        <v>86</v>
      </c>
      <c r="AU2570" t="s">
        <v>86</v>
      </c>
      <c r="AV2570" t="s">
        <v>86</v>
      </c>
      <c r="AW2570" t="s">
        <v>86</v>
      </c>
      <c r="AX2570" t="s">
        <v>86</v>
      </c>
      <c r="AY2570" t="s">
        <v>86</v>
      </c>
      <c r="AZ2570" t="s">
        <v>86</v>
      </c>
      <c r="BA2570" t="s">
        <v>86</v>
      </c>
      <c r="BB2570" t="s">
        <v>86</v>
      </c>
      <c r="BC2570" t="s">
        <v>86</v>
      </c>
      <c r="BD2570" t="s">
        <v>86</v>
      </c>
      <c r="BE2570" t="s">
        <v>86</v>
      </c>
    </row>
    <row r="2571" spans="1:57" x14ac:dyDescent="0.45">
      <c r="A2571" t="s">
        <v>5439</v>
      </c>
      <c r="B2571" t="s">
        <v>77</v>
      </c>
      <c r="C2571" t="s">
        <v>5440</v>
      </c>
      <c r="D2571" t="s">
        <v>79</v>
      </c>
      <c r="E2571" s="2" t="str">
        <f>HYPERLINK("capsilon://?command=openfolder&amp;siteaddress=FAM.docvelocity-na8.net&amp;folderid=FX15B49902-2040-32ED-8FCF-372BC72DC180","FX22036924")</f>
        <v>FX22036924</v>
      </c>
      <c r="F2571" t="s">
        <v>80</v>
      </c>
      <c r="G2571" t="s">
        <v>80</v>
      </c>
      <c r="H2571" t="s">
        <v>81</v>
      </c>
      <c r="I2571" t="s">
        <v>5441</v>
      </c>
      <c r="J2571">
        <v>71</v>
      </c>
      <c r="K2571" t="s">
        <v>83</v>
      </c>
      <c r="L2571" t="s">
        <v>84</v>
      </c>
      <c r="M2571" t="s">
        <v>85</v>
      </c>
      <c r="N2571">
        <v>2</v>
      </c>
      <c r="O2571" s="1">
        <v>44651.022199074076</v>
      </c>
      <c r="P2571" s="1">
        <v>44651.188773148147</v>
      </c>
      <c r="Q2571">
        <v>13603</v>
      </c>
      <c r="R2571">
        <v>789</v>
      </c>
      <c r="S2571" t="b">
        <v>0</v>
      </c>
      <c r="T2571" t="s">
        <v>86</v>
      </c>
      <c r="U2571" t="b">
        <v>0</v>
      </c>
      <c r="V2571" t="s">
        <v>2392</v>
      </c>
      <c r="W2571" s="1">
        <v>44651.088148148148</v>
      </c>
      <c r="X2571">
        <v>494</v>
      </c>
      <c r="Y2571">
        <v>61</v>
      </c>
      <c r="Z2571">
        <v>0</v>
      </c>
      <c r="AA2571">
        <v>61</v>
      </c>
      <c r="AB2571">
        <v>0</v>
      </c>
      <c r="AC2571">
        <v>7</v>
      </c>
      <c r="AD2571">
        <v>10</v>
      </c>
      <c r="AE2571">
        <v>0</v>
      </c>
      <c r="AF2571">
        <v>0</v>
      </c>
      <c r="AG2571">
        <v>0</v>
      </c>
      <c r="AH2571" t="s">
        <v>139</v>
      </c>
      <c r="AI2571" s="1">
        <v>44651.188773148147</v>
      </c>
      <c r="AJ2571">
        <v>295</v>
      </c>
      <c r="AK2571">
        <v>0</v>
      </c>
      <c r="AL2571">
        <v>0</v>
      </c>
      <c r="AM2571">
        <v>0</v>
      </c>
      <c r="AN2571">
        <v>0</v>
      </c>
      <c r="AO2571">
        <v>0</v>
      </c>
      <c r="AP2571">
        <v>10</v>
      </c>
      <c r="AQ2571">
        <v>0</v>
      </c>
      <c r="AR2571">
        <v>0</v>
      </c>
      <c r="AS2571">
        <v>0</v>
      </c>
      <c r="AT2571" t="s">
        <v>86</v>
      </c>
      <c r="AU2571" t="s">
        <v>86</v>
      </c>
      <c r="AV2571" t="s">
        <v>86</v>
      </c>
      <c r="AW2571" t="s">
        <v>86</v>
      </c>
      <c r="AX2571" t="s">
        <v>86</v>
      </c>
      <c r="AY2571" t="s">
        <v>86</v>
      </c>
      <c r="AZ2571" t="s">
        <v>86</v>
      </c>
      <c r="BA2571" t="s">
        <v>86</v>
      </c>
      <c r="BB2571" t="s">
        <v>86</v>
      </c>
      <c r="BC2571" t="s">
        <v>86</v>
      </c>
      <c r="BD2571" t="s">
        <v>86</v>
      </c>
      <c r="BE2571" t="s">
        <v>86</v>
      </c>
    </row>
    <row r="2572" spans="1:57" x14ac:dyDescent="0.45">
      <c r="A2572" t="s">
        <v>5442</v>
      </c>
      <c r="B2572" t="s">
        <v>77</v>
      </c>
      <c r="C2572" t="s">
        <v>5440</v>
      </c>
      <c r="D2572" t="s">
        <v>79</v>
      </c>
      <c r="E2572" s="2" t="str">
        <f>HYPERLINK("capsilon://?command=openfolder&amp;siteaddress=FAM.docvelocity-na8.net&amp;folderid=FX15B49902-2040-32ED-8FCF-372BC72DC180","FX22036924")</f>
        <v>FX22036924</v>
      </c>
      <c r="F2572" t="s">
        <v>80</v>
      </c>
      <c r="G2572" t="s">
        <v>80</v>
      </c>
      <c r="H2572" t="s">
        <v>81</v>
      </c>
      <c r="I2572" t="s">
        <v>5443</v>
      </c>
      <c r="J2572">
        <v>28</v>
      </c>
      <c r="K2572" t="s">
        <v>83</v>
      </c>
      <c r="L2572" t="s">
        <v>84</v>
      </c>
      <c r="M2572" t="s">
        <v>85</v>
      </c>
      <c r="N2572">
        <v>2</v>
      </c>
      <c r="O2572" s="1">
        <v>44651.022291666668</v>
      </c>
      <c r="P2572" s="1">
        <v>44651.187407407408</v>
      </c>
      <c r="Q2572">
        <v>13604</v>
      </c>
      <c r="R2572">
        <v>662</v>
      </c>
      <c r="S2572" t="b">
        <v>0</v>
      </c>
      <c r="T2572" t="s">
        <v>86</v>
      </c>
      <c r="U2572" t="b">
        <v>0</v>
      </c>
      <c r="V2572" t="s">
        <v>1963</v>
      </c>
      <c r="W2572" s="1">
        <v>44651.090046296296</v>
      </c>
      <c r="X2572">
        <v>580</v>
      </c>
      <c r="Y2572">
        <v>21</v>
      </c>
      <c r="Z2572">
        <v>0</v>
      </c>
      <c r="AA2572">
        <v>21</v>
      </c>
      <c r="AB2572">
        <v>0</v>
      </c>
      <c r="AC2572">
        <v>8</v>
      </c>
      <c r="AD2572">
        <v>7</v>
      </c>
      <c r="AE2572">
        <v>0</v>
      </c>
      <c r="AF2572">
        <v>0</v>
      </c>
      <c r="AG2572">
        <v>0</v>
      </c>
      <c r="AH2572" t="s">
        <v>113</v>
      </c>
      <c r="AI2572" s="1">
        <v>44651.187407407408</v>
      </c>
      <c r="AJ2572">
        <v>82</v>
      </c>
      <c r="AK2572">
        <v>0</v>
      </c>
      <c r="AL2572">
        <v>0</v>
      </c>
      <c r="AM2572">
        <v>0</v>
      </c>
      <c r="AN2572">
        <v>0</v>
      </c>
      <c r="AO2572">
        <v>0</v>
      </c>
      <c r="AP2572">
        <v>7</v>
      </c>
      <c r="AQ2572">
        <v>0</v>
      </c>
      <c r="AR2572">
        <v>0</v>
      </c>
      <c r="AS2572">
        <v>0</v>
      </c>
      <c r="AT2572" t="s">
        <v>86</v>
      </c>
      <c r="AU2572" t="s">
        <v>86</v>
      </c>
      <c r="AV2572" t="s">
        <v>86</v>
      </c>
      <c r="AW2572" t="s">
        <v>86</v>
      </c>
      <c r="AX2572" t="s">
        <v>86</v>
      </c>
      <c r="AY2572" t="s">
        <v>86</v>
      </c>
      <c r="AZ2572" t="s">
        <v>86</v>
      </c>
      <c r="BA2572" t="s">
        <v>86</v>
      </c>
      <c r="BB2572" t="s">
        <v>86</v>
      </c>
      <c r="BC2572" t="s">
        <v>86</v>
      </c>
      <c r="BD2572" t="s">
        <v>86</v>
      </c>
      <c r="BE2572" t="s">
        <v>86</v>
      </c>
    </row>
    <row r="2573" spans="1:57" x14ac:dyDescent="0.45">
      <c r="A2573" t="s">
        <v>5444</v>
      </c>
      <c r="B2573" t="s">
        <v>77</v>
      </c>
      <c r="C2573" t="s">
        <v>5440</v>
      </c>
      <c r="D2573" t="s">
        <v>79</v>
      </c>
      <c r="E2573" s="2" t="str">
        <f>HYPERLINK("capsilon://?command=openfolder&amp;siteaddress=FAM.docvelocity-na8.net&amp;folderid=FX15B49902-2040-32ED-8FCF-372BC72DC180","FX22036924")</f>
        <v>FX22036924</v>
      </c>
      <c r="F2573" t="s">
        <v>80</v>
      </c>
      <c r="G2573" t="s">
        <v>80</v>
      </c>
      <c r="H2573" t="s">
        <v>81</v>
      </c>
      <c r="I2573" t="s">
        <v>5445</v>
      </c>
      <c r="J2573">
        <v>76</v>
      </c>
      <c r="K2573" t="s">
        <v>83</v>
      </c>
      <c r="L2573" t="s">
        <v>84</v>
      </c>
      <c r="M2573" t="s">
        <v>85</v>
      </c>
      <c r="N2573">
        <v>2</v>
      </c>
      <c r="O2573" s="1">
        <v>44651.022372685184</v>
      </c>
      <c r="P2573" s="1">
        <v>44651.192650462966</v>
      </c>
      <c r="Q2573">
        <v>13767</v>
      </c>
      <c r="R2573">
        <v>945</v>
      </c>
      <c r="S2573" t="b">
        <v>0</v>
      </c>
      <c r="T2573" t="s">
        <v>86</v>
      </c>
      <c r="U2573" t="b">
        <v>0</v>
      </c>
      <c r="V2573" t="s">
        <v>3493</v>
      </c>
      <c r="W2573" s="1">
        <v>44651.089479166665</v>
      </c>
      <c r="X2573">
        <v>447</v>
      </c>
      <c r="Y2573">
        <v>66</v>
      </c>
      <c r="Z2573">
        <v>0</v>
      </c>
      <c r="AA2573">
        <v>66</v>
      </c>
      <c r="AB2573">
        <v>0</v>
      </c>
      <c r="AC2573">
        <v>7</v>
      </c>
      <c r="AD2573">
        <v>10</v>
      </c>
      <c r="AE2573">
        <v>0</v>
      </c>
      <c r="AF2573">
        <v>0</v>
      </c>
      <c r="AG2573">
        <v>0</v>
      </c>
      <c r="AH2573" t="s">
        <v>257</v>
      </c>
      <c r="AI2573" s="1">
        <v>44651.192650462966</v>
      </c>
      <c r="AJ2573">
        <v>498</v>
      </c>
      <c r="AK2573">
        <v>2</v>
      </c>
      <c r="AL2573">
        <v>0</v>
      </c>
      <c r="AM2573">
        <v>2</v>
      </c>
      <c r="AN2573">
        <v>0</v>
      </c>
      <c r="AO2573">
        <v>1</v>
      </c>
      <c r="AP2573">
        <v>8</v>
      </c>
      <c r="AQ2573">
        <v>0</v>
      </c>
      <c r="AR2573">
        <v>0</v>
      </c>
      <c r="AS2573">
        <v>0</v>
      </c>
      <c r="AT2573" t="s">
        <v>86</v>
      </c>
      <c r="AU2573" t="s">
        <v>86</v>
      </c>
      <c r="AV2573" t="s">
        <v>86</v>
      </c>
      <c r="AW2573" t="s">
        <v>86</v>
      </c>
      <c r="AX2573" t="s">
        <v>86</v>
      </c>
      <c r="AY2573" t="s">
        <v>86</v>
      </c>
      <c r="AZ2573" t="s">
        <v>86</v>
      </c>
      <c r="BA2573" t="s">
        <v>86</v>
      </c>
      <c r="BB2573" t="s">
        <v>86</v>
      </c>
      <c r="BC2573" t="s">
        <v>86</v>
      </c>
      <c r="BD2573" t="s">
        <v>86</v>
      </c>
      <c r="BE2573" t="s">
        <v>86</v>
      </c>
    </row>
    <row r="2574" spans="1:57" x14ac:dyDescent="0.45">
      <c r="A2574" t="s">
        <v>5446</v>
      </c>
      <c r="B2574" t="s">
        <v>77</v>
      </c>
      <c r="C2574" t="s">
        <v>5440</v>
      </c>
      <c r="D2574" t="s">
        <v>79</v>
      </c>
      <c r="E2574" s="2" t="str">
        <f>HYPERLINK("capsilon://?command=openfolder&amp;siteaddress=FAM.docvelocity-na8.net&amp;folderid=FX15B49902-2040-32ED-8FCF-372BC72DC180","FX22036924")</f>
        <v>FX22036924</v>
      </c>
      <c r="F2574" t="s">
        <v>80</v>
      </c>
      <c r="G2574" t="s">
        <v>80</v>
      </c>
      <c r="H2574" t="s">
        <v>81</v>
      </c>
      <c r="I2574" t="s">
        <v>5447</v>
      </c>
      <c r="J2574">
        <v>28</v>
      </c>
      <c r="K2574" t="s">
        <v>83</v>
      </c>
      <c r="L2574" t="s">
        <v>84</v>
      </c>
      <c r="M2574" t="s">
        <v>85</v>
      </c>
      <c r="N2574">
        <v>2</v>
      </c>
      <c r="O2574" s="1">
        <v>44651.022523148145</v>
      </c>
      <c r="P2574" s="1">
        <v>44651.189259259256</v>
      </c>
      <c r="Q2574">
        <v>13424</v>
      </c>
      <c r="R2574">
        <v>982</v>
      </c>
      <c r="S2574" t="b">
        <v>0</v>
      </c>
      <c r="T2574" t="s">
        <v>86</v>
      </c>
      <c r="U2574" t="b">
        <v>0</v>
      </c>
      <c r="V2574" t="s">
        <v>2392</v>
      </c>
      <c r="W2574" s="1">
        <v>44651.095231481479</v>
      </c>
      <c r="X2574">
        <v>715</v>
      </c>
      <c r="Y2574">
        <v>21</v>
      </c>
      <c r="Z2574">
        <v>0</v>
      </c>
      <c r="AA2574">
        <v>21</v>
      </c>
      <c r="AB2574">
        <v>0</v>
      </c>
      <c r="AC2574">
        <v>0</v>
      </c>
      <c r="AD2574">
        <v>7</v>
      </c>
      <c r="AE2574">
        <v>0</v>
      </c>
      <c r="AF2574">
        <v>0</v>
      </c>
      <c r="AG2574">
        <v>0</v>
      </c>
      <c r="AH2574" t="s">
        <v>113</v>
      </c>
      <c r="AI2574" s="1">
        <v>44651.189259259256</v>
      </c>
      <c r="AJ2574">
        <v>160</v>
      </c>
      <c r="AK2574">
        <v>0</v>
      </c>
      <c r="AL2574">
        <v>0</v>
      </c>
      <c r="AM2574">
        <v>0</v>
      </c>
      <c r="AN2574">
        <v>0</v>
      </c>
      <c r="AO2574">
        <v>0</v>
      </c>
      <c r="AP2574">
        <v>7</v>
      </c>
      <c r="AQ2574">
        <v>0</v>
      </c>
      <c r="AR2574">
        <v>0</v>
      </c>
      <c r="AS2574">
        <v>0</v>
      </c>
      <c r="AT2574" t="s">
        <v>86</v>
      </c>
      <c r="AU2574" t="s">
        <v>86</v>
      </c>
      <c r="AV2574" t="s">
        <v>86</v>
      </c>
      <c r="AW2574" t="s">
        <v>86</v>
      </c>
      <c r="AX2574" t="s">
        <v>86</v>
      </c>
      <c r="AY2574" t="s">
        <v>86</v>
      </c>
      <c r="AZ2574" t="s">
        <v>86</v>
      </c>
      <c r="BA2574" t="s">
        <v>86</v>
      </c>
      <c r="BB2574" t="s">
        <v>86</v>
      </c>
      <c r="BC2574" t="s">
        <v>86</v>
      </c>
      <c r="BD2574" t="s">
        <v>86</v>
      </c>
      <c r="BE2574" t="s">
        <v>86</v>
      </c>
    </row>
    <row r="2575" spans="1:57" x14ac:dyDescent="0.45">
      <c r="A2575" t="s">
        <v>5448</v>
      </c>
      <c r="B2575" t="s">
        <v>77</v>
      </c>
      <c r="C2575" t="s">
        <v>5376</v>
      </c>
      <c r="D2575" t="s">
        <v>79</v>
      </c>
      <c r="E2575" s="2" t="str">
        <f>HYPERLINK("capsilon://?command=openfolder&amp;siteaddress=FAM.docvelocity-na8.net&amp;folderid=FX44D29249-B715-118B-7260-7A57D6CEE2D7","FX220313427")</f>
        <v>FX220313427</v>
      </c>
      <c r="F2575" t="s">
        <v>80</v>
      </c>
      <c r="G2575" t="s">
        <v>80</v>
      </c>
      <c r="H2575" t="s">
        <v>81</v>
      </c>
      <c r="I2575" t="s">
        <v>5377</v>
      </c>
      <c r="J2575">
        <v>303</v>
      </c>
      <c r="K2575" t="s">
        <v>83</v>
      </c>
      <c r="L2575" t="s">
        <v>84</v>
      </c>
      <c r="M2575" t="s">
        <v>85</v>
      </c>
      <c r="N2575">
        <v>2</v>
      </c>
      <c r="O2575" s="1">
        <v>44651.049085648148</v>
      </c>
      <c r="P2575" s="1">
        <v>44651.112916666665</v>
      </c>
      <c r="Q2575">
        <v>1217</v>
      </c>
      <c r="R2575">
        <v>4298</v>
      </c>
      <c r="S2575" t="b">
        <v>0</v>
      </c>
      <c r="T2575" t="s">
        <v>86</v>
      </c>
      <c r="U2575" t="b">
        <v>1</v>
      </c>
      <c r="V2575" t="s">
        <v>2392</v>
      </c>
      <c r="W2575" s="1">
        <v>44651.082418981481</v>
      </c>
      <c r="X2575">
        <v>2508</v>
      </c>
      <c r="Y2575">
        <v>223</v>
      </c>
      <c r="Z2575">
        <v>0</v>
      </c>
      <c r="AA2575">
        <v>223</v>
      </c>
      <c r="AB2575">
        <v>21</v>
      </c>
      <c r="AC2575">
        <v>7</v>
      </c>
      <c r="AD2575">
        <v>80</v>
      </c>
      <c r="AE2575">
        <v>0</v>
      </c>
      <c r="AF2575">
        <v>0</v>
      </c>
      <c r="AG2575">
        <v>0</v>
      </c>
      <c r="AH2575" t="s">
        <v>118</v>
      </c>
      <c r="AI2575" s="1">
        <v>44651.112916666665</v>
      </c>
      <c r="AJ2575">
        <v>1790</v>
      </c>
      <c r="AK2575">
        <v>1</v>
      </c>
      <c r="AL2575">
        <v>0</v>
      </c>
      <c r="AM2575">
        <v>1</v>
      </c>
      <c r="AN2575">
        <v>21</v>
      </c>
      <c r="AO2575">
        <v>1</v>
      </c>
      <c r="AP2575">
        <v>79</v>
      </c>
      <c r="AQ2575">
        <v>0</v>
      </c>
      <c r="AR2575">
        <v>0</v>
      </c>
      <c r="AS2575">
        <v>0</v>
      </c>
      <c r="AT2575" t="s">
        <v>86</v>
      </c>
      <c r="AU2575" t="s">
        <v>86</v>
      </c>
      <c r="AV2575" t="s">
        <v>86</v>
      </c>
      <c r="AW2575" t="s">
        <v>86</v>
      </c>
      <c r="AX2575" t="s">
        <v>86</v>
      </c>
      <c r="AY2575" t="s">
        <v>86</v>
      </c>
      <c r="AZ2575" t="s">
        <v>86</v>
      </c>
      <c r="BA2575" t="s">
        <v>86</v>
      </c>
      <c r="BB2575" t="s">
        <v>86</v>
      </c>
      <c r="BC2575" t="s">
        <v>86</v>
      </c>
      <c r="BD2575" t="s">
        <v>86</v>
      </c>
      <c r="BE2575" t="s">
        <v>86</v>
      </c>
    </row>
    <row r="2576" spans="1:57" x14ac:dyDescent="0.45">
      <c r="A2576" t="s">
        <v>5449</v>
      </c>
      <c r="B2576" t="s">
        <v>77</v>
      </c>
      <c r="C2576" t="s">
        <v>5379</v>
      </c>
      <c r="D2576" t="s">
        <v>79</v>
      </c>
      <c r="E2576" s="2" t="str">
        <f>HYPERLINK("capsilon://?command=openfolder&amp;siteaddress=FAM.docvelocity-na8.net&amp;folderid=FX49A39017-A127-2063-B8A5-76CC697A10E3","FX220313510")</f>
        <v>FX220313510</v>
      </c>
      <c r="F2576" t="s">
        <v>80</v>
      </c>
      <c r="G2576" t="s">
        <v>80</v>
      </c>
      <c r="H2576" t="s">
        <v>81</v>
      </c>
      <c r="I2576" t="s">
        <v>5380</v>
      </c>
      <c r="J2576">
        <v>160</v>
      </c>
      <c r="K2576" t="s">
        <v>83</v>
      </c>
      <c r="L2576" t="s">
        <v>84</v>
      </c>
      <c r="M2576" t="s">
        <v>85</v>
      </c>
      <c r="N2576">
        <v>2</v>
      </c>
      <c r="O2576" s="1">
        <v>44651.049710648149</v>
      </c>
      <c r="P2576" s="1">
        <v>44651.092187499999</v>
      </c>
      <c r="Q2576">
        <v>1549</v>
      </c>
      <c r="R2576">
        <v>2121</v>
      </c>
      <c r="S2576" t="b">
        <v>0</v>
      </c>
      <c r="T2576" t="s">
        <v>86</v>
      </c>
      <c r="U2576" t="b">
        <v>1</v>
      </c>
      <c r="V2576" t="s">
        <v>1963</v>
      </c>
      <c r="W2576" s="1">
        <v>44651.067928240744</v>
      </c>
      <c r="X2576">
        <v>1141</v>
      </c>
      <c r="Y2576">
        <v>172</v>
      </c>
      <c r="Z2576">
        <v>0</v>
      </c>
      <c r="AA2576">
        <v>172</v>
      </c>
      <c r="AB2576">
        <v>0</v>
      </c>
      <c r="AC2576">
        <v>39</v>
      </c>
      <c r="AD2576">
        <v>-12</v>
      </c>
      <c r="AE2576">
        <v>0</v>
      </c>
      <c r="AF2576">
        <v>0</v>
      </c>
      <c r="AG2576">
        <v>0</v>
      </c>
      <c r="AH2576" t="s">
        <v>118</v>
      </c>
      <c r="AI2576" s="1">
        <v>44651.092187499999</v>
      </c>
      <c r="AJ2576">
        <v>980</v>
      </c>
      <c r="AK2576">
        <v>0</v>
      </c>
      <c r="AL2576">
        <v>0</v>
      </c>
      <c r="AM2576">
        <v>0</v>
      </c>
      <c r="AN2576">
        <v>0</v>
      </c>
      <c r="AO2576">
        <v>2</v>
      </c>
      <c r="AP2576">
        <v>-12</v>
      </c>
      <c r="AQ2576">
        <v>0</v>
      </c>
      <c r="AR2576">
        <v>0</v>
      </c>
      <c r="AS2576">
        <v>0</v>
      </c>
      <c r="AT2576" t="s">
        <v>86</v>
      </c>
      <c r="AU2576" t="s">
        <v>86</v>
      </c>
      <c r="AV2576" t="s">
        <v>86</v>
      </c>
      <c r="AW2576" t="s">
        <v>86</v>
      </c>
      <c r="AX2576" t="s">
        <v>86</v>
      </c>
      <c r="AY2576" t="s">
        <v>86</v>
      </c>
      <c r="AZ2576" t="s">
        <v>86</v>
      </c>
      <c r="BA2576" t="s">
        <v>86</v>
      </c>
      <c r="BB2576" t="s">
        <v>86</v>
      </c>
      <c r="BC2576" t="s">
        <v>86</v>
      </c>
      <c r="BD2576" t="s">
        <v>86</v>
      </c>
      <c r="BE2576" t="s">
        <v>86</v>
      </c>
    </row>
    <row r="2577" spans="1:57" x14ac:dyDescent="0.45">
      <c r="A2577" t="s">
        <v>5450</v>
      </c>
      <c r="B2577" t="s">
        <v>77</v>
      </c>
      <c r="C2577" t="s">
        <v>5388</v>
      </c>
      <c r="D2577" t="s">
        <v>79</v>
      </c>
      <c r="E2577" s="2" t="str">
        <f>HYPERLINK("capsilon://?command=openfolder&amp;siteaddress=FAM.docvelocity-na8.net&amp;folderid=FXE3D542B5-1216-2646-D979-3183E0718CE9","FX22037196")</f>
        <v>FX22037196</v>
      </c>
      <c r="F2577" t="s">
        <v>80</v>
      </c>
      <c r="G2577" t="s">
        <v>80</v>
      </c>
      <c r="H2577" t="s">
        <v>81</v>
      </c>
      <c r="I2577" t="s">
        <v>5389</v>
      </c>
      <c r="J2577">
        <v>284</v>
      </c>
      <c r="K2577" t="s">
        <v>83</v>
      </c>
      <c r="L2577" t="s">
        <v>84</v>
      </c>
      <c r="M2577" t="s">
        <v>85</v>
      </c>
      <c r="N2577">
        <v>2</v>
      </c>
      <c r="O2577" s="1">
        <v>44651.054178240738</v>
      </c>
      <c r="P2577" s="1">
        <v>44651.129907407405</v>
      </c>
      <c r="Q2577">
        <v>2577</v>
      </c>
      <c r="R2577">
        <v>3966</v>
      </c>
      <c r="S2577" t="b">
        <v>0</v>
      </c>
      <c r="T2577" t="s">
        <v>86</v>
      </c>
      <c r="U2577" t="b">
        <v>1</v>
      </c>
      <c r="V2577" t="s">
        <v>2744</v>
      </c>
      <c r="W2577" s="1">
        <v>44651.088472222225</v>
      </c>
      <c r="X2577">
        <v>2467</v>
      </c>
      <c r="Y2577">
        <v>196</v>
      </c>
      <c r="Z2577">
        <v>0</v>
      </c>
      <c r="AA2577">
        <v>196</v>
      </c>
      <c r="AB2577">
        <v>67</v>
      </c>
      <c r="AC2577">
        <v>61</v>
      </c>
      <c r="AD2577">
        <v>88</v>
      </c>
      <c r="AE2577">
        <v>0</v>
      </c>
      <c r="AF2577">
        <v>0</v>
      </c>
      <c r="AG2577">
        <v>0</v>
      </c>
      <c r="AH2577" t="s">
        <v>118</v>
      </c>
      <c r="AI2577" s="1">
        <v>44651.129907407405</v>
      </c>
      <c r="AJ2577">
        <v>1467</v>
      </c>
      <c r="AK2577">
        <v>2</v>
      </c>
      <c r="AL2577">
        <v>0</v>
      </c>
      <c r="AM2577">
        <v>2</v>
      </c>
      <c r="AN2577">
        <v>52</v>
      </c>
      <c r="AO2577">
        <v>2</v>
      </c>
      <c r="AP2577">
        <v>86</v>
      </c>
      <c r="AQ2577">
        <v>0</v>
      </c>
      <c r="AR2577">
        <v>0</v>
      </c>
      <c r="AS2577">
        <v>0</v>
      </c>
      <c r="AT2577" t="s">
        <v>86</v>
      </c>
      <c r="AU2577" t="s">
        <v>86</v>
      </c>
      <c r="AV2577" t="s">
        <v>86</v>
      </c>
      <c r="AW2577" t="s">
        <v>86</v>
      </c>
      <c r="AX2577" t="s">
        <v>86</v>
      </c>
      <c r="AY2577" t="s">
        <v>86</v>
      </c>
      <c r="AZ2577" t="s">
        <v>86</v>
      </c>
      <c r="BA2577" t="s">
        <v>86</v>
      </c>
      <c r="BB2577" t="s">
        <v>86</v>
      </c>
      <c r="BC2577" t="s">
        <v>86</v>
      </c>
      <c r="BD2577" t="s">
        <v>86</v>
      </c>
      <c r="BE2577" t="s">
        <v>86</v>
      </c>
    </row>
    <row r="2578" spans="1:57" x14ac:dyDescent="0.45">
      <c r="A2578" t="s">
        <v>5451</v>
      </c>
      <c r="B2578" t="s">
        <v>77</v>
      </c>
      <c r="C2578" t="s">
        <v>4595</v>
      </c>
      <c r="D2578" t="s">
        <v>79</v>
      </c>
      <c r="E2578" s="2" t="str">
        <f>HYPERLINK("capsilon://?command=openfolder&amp;siteaddress=FAM.docvelocity-na8.net&amp;folderid=FX33078F8D-EF9F-F949-6ACA-6526BD6B8A5C","FX22019467")</f>
        <v>FX22019467</v>
      </c>
      <c r="F2578" t="s">
        <v>80</v>
      </c>
      <c r="G2578" t="s">
        <v>80</v>
      </c>
      <c r="H2578" t="s">
        <v>81</v>
      </c>
      <c r="I2578" t="s">
        <v>5452</v>
      </c>
      <c r="J2578">
        <v>28</v>
      </c>
      <c r="K2578" t="s">
        <v>83</v>
      </c>
      <c r="L2578" t="s">
        <v>84</v>
      </c>
      <c r="M2578" t="s">
        <v>85</v>
      </c>
      <c r="N2578">
        <v>2</v>
      </c>
      <c r="O2578" s="1">
        <v>44651.361192129632</v>
      </c>
      <c r="P2578" s="1">
        <v>44651.382361111115</v>
      </c>
      <c r="Q2578">
        <v>1394</v>
      </c>
      <c r="R2578">
        <v>435</v>
      </c>
      <c r="S2578" t="b">
        <v>0</v>
      </c>
      <c r="T2578" t="s">
        <v>86</v>
      </c>
      <c r="U2578" t="b">
        <v>0</v>
      </c>
      <c r="V2578" t="s">
        <v>1952</v>
      </c>
      <c r="W2578" s="1">
        <v>44651.379212962966</v>
      </c>
      <c r="X2578">
        <v>188</v>
      </c>
      <c r="Y2578">
        <v>21</v>
      </c>
      <c r="Z2578">
        <v>0</v>
      </c>
      <c r="AA2578">
        <v>21</v>
      </c>
      <c r="AB2578">
        <v>0</v>
      </c>
      <c r="AC2578">
        <v>0</v>
      </c>
      <c r="AD2578">
        <v>7</v>
      </c>
      <c r="AE2578">
        <v>0</v>
      </c>
      <c r="AF2578">
        <v>0</v>
      </c>
      <c r="AG2578">
        <v>0</v>
      </c>
      <c r="AH2578" t="s">
        <v>139</v>
      </c>
      <c r="AI2578" s="1">
        <v>44651.382361111115</v>
      </c>
      <c r="AJ2578">
        <v>247</v>
      </c>
      <c r="AK2578">
        <v>0</v>
      </c>
      <c r="AL2578">
        <v>0</v>
      </c>
      <c r="AM2578">
        <v>0</v>
      </c>
      <c r="AN2578">
        <v>0</v>
      </c>
      <c r="AO2578">
        <v>0</v>
      </c>
      <c r="AP2578">
        <v>7</v>
      </c>
      <c r="AQ2578">
        <v>0</v>
      </c>
      <c r="AR2578">
        <v>0</v>
      </c>
      <c r="AS2578">
        <v>0</v>
      </c>
      <c r="AT2578" t="s">
        <v>86</v>
      </c>
      <c r="AU2578" t="s">
        <v>86</v>
      </c>
      <c r="AV2578" t="s">
        <v>86</v>
      </c>
      <c r="AW2578" t="s">
        <v>86</v>
      </c>
      <c r="AX2578" t="s">
        <v>86</v>
      </c>
      <c r="AY2578" t="s">
        <v>86</v>
      </c>
      <c r="AZ2578" t="s">
        <v>86</v>
      </c>
      <c r="BA2578" t="s">
        <v>86</v>
      </c>
      <c r="BB2578" t="s">
        <v>86</v>
      </c>
      <c r="BC2578" t="s">
        <v>86</v>
      </c>
      <c r="BD2578" t="s">
        <v>86</v>
      </c>
      <c r="BE2578" t="s">
        <v>86</v>
      </c>
    </row>
    <row r="2579" spans="1:57" x14ac:dyDescent="0.45">
      <c r="A2579" t="s">
        <v>5453</v>
      </c>
      <c r="B2579" t="s">
        <v>77</v>
      </c>
      <c r="C2579" t="s">
        <v>5454</v>
      </c>
      <c r="D2579" t="s">
        <v>79</v>
      </c>
      <c r="E2579" s="2" t="str">
        <f t="shared" ref="E2579:E2587" si="65">HYPERLINK("capsilon://?command=openfolder&amp;siteaddress=FAM.docvelocity-na8.net&amp;folderid=FXAF95DB55-BEA6-A1B6-ED0B-3EDC21AD904C","FX2203245")</f>
        <v>FX2203245</v>
      </c>
      <c r="F2579" t="s">
        <v>80</v>
      </c>
      <c r="G2579" t="s">
        <v>80</v>
      </c>
      <c r="H2579" t="s">
        <v>81</v>
      </c>
      <c r="I2579" t="s">
        <v>5455</v>
      </c>
      <c r="J2579">
        <v>0</v>
      </c>
      <c r="K2579" t="s">
        <v>83</v>
      </c>
      <c r="L2579" t="s">
        <v>84</v>
      </c>
      <c r="M2579" t="s">
        <v>85</v>
      </c>
      <c r="N2579">
        <v>2</v>
      </c>
      <c r="O2579" s="1">
        <v>44623.020370370374</v>
      </c>
      <c r="P2579" s="1">
        <v>44623.334907407407</v>
      </c>
      <c r="Q2579">
        <v>26480</v>
      </c>
      <c r="R2579">
        <v>696</v>
      </c>
      <c r="S2579" t="b">
        <v>0</v>
      </c>
      <c r="T2579" t="s">
        <v>86</v>
      </c>
      <c r="U2579" t="b">
        <v>0</v>
      </c>
      <c r="V2579" t="s">
        <v>91</v>
      </c>
      <c r="W2579" s="1">
        <v>44623.12777777778</v>
      </c>
      <c r="X2579">
        <v>356</v>
      </c>
      <c r="Y2579">
        <v>43</v>
      </c>
      <c r="Z2579">
        <v>0</v>
      </c>
      <c r="AA2579">
        <v>43</v>
      </c>
      <c r="AB2579">
        <v>0</v>
      </c>
      <c r="AC2579">
        <v>10</v>
      </c>
      <c r="AD2579">
        <v>-43</v>
      </c>
      <c r="AE2579">
        <v>0</v>
      </c>
      <c r="AF2579">
        <v>0</v>
      </c>
      <c r="AG2579">
        <v>0</v>
      </c>
      <c r="AH2579" t="s">
        <v>257</v>
      </c>
      <c r="AI2579" s="1">
        <v>44623.334907407407</v>
      </c>
      <c r="AJ2579">
        <v>340</v>
      </c>
      <c r="AK2579">
        <v>2</v>
      </c>
      <c r="AL2579">
        <v>0</v>
      </c>
      <c r="AM2579">
        <v>2</v>
      </c>
      <c r="AN2579">
        <v>0</v>
      </c>
      <c r="AO2579">
        <v>1</v>
      </c>
      <c r="AP2579">
        <v>-45</v>
      </c>
      <c r="AQ2579">
        <v>0</v>
      </c>
      <c r="AR2579">
        <v>0</v>
      </c>
      <c r="AS2579">
        <v>0</v>
      </c>
      <c r="AT2579" t="s">
        <v>86</v>
      </c>
      <c r="AU2579" t="s">
        <v>86</v>
      </c>
      <c r="AV2579" t="s">
        <v>86</v>
      </c>
      <c r="AW2579" t="s">
        <v>86</v>
      </c>
      <c r="AX2579" t="s">
        <v>86</v>
      </c>
      <c r="AY2579" t="s">
        <v>86</v>
      </c>
      <c r="AZ2579" t="s">
        <v>86</v>
      </c>
      <c r="BA2579" t="s">
        <v>86</v>
      </c>
      <c r="BB2579" t="s">
        <v>86</v>
      </c>
      <c r="BC2579" t="s">
        <v>86</v>
      </c>
      <c r="BD2579" t="s">
        <v>86</v>
      </c>
      <c r="BE2579" t="s">
        <v>86</v>
      </c>
    </row>
    <row r="2580" spans="1:57" x14ac:dyDescent="0.45">
      <c r="A2580" t="s">
        <v>5456</v>
      </c>
      <c r="B2580" t="s">
        <v>77</v>
      </c>
      <c r="C2580" t="s">
        <v>5454</v>
      </c>
      <c r="D2580" t="s">
        <v>79</v>
      </c>
      <c r="E2580" s="2" t="str">
        <f t="shared" si="65"/>
        <v>FX2203245</v>
      </c>
      <c r="F2580" t="s">
        <v>80</v>
      </c>
      <c r="G2580" t="s">
        <v>80</v>
      </c>
      <c r="H2580" t="s">
        <v>81</v>
      </c>
      <c r="I2580" t="s">
        <v>5457</v>
      </c>
      <c r="J2580">
        <v>0</v>
      </c>
      <c r="K2580" t="s">
        <v>83</v>
      </c>
      <c r="L2580" t="s">
        <v>84</v>
      </c>
      <c r="M2580" t="s">
        <v>85</v>
      </c>
      <c r="N2580">
        <v>2</v>
      </c>
      <c r="O2580" s="1">
        <v>44623.020868055559</v>
      </c>
      <c r="P2580" s="1">
        <v>44623.336805555555</v>
      </c>
      <c r="Q2580">
        <v>26880</v>
      </c>
      <c r="R2580">
        <v>417</v>
      </c>
      <c r="S2580" t="b">
        <v>0</v>
      </c>
      <c r="T2580" t="s">
        <v>86</v>
      </c>
      <c r="U2580" t="b">
        <v>0</v>
      </c>
      <c r="V2580" t="s">
        <v>91</v>
      </c>
      <c r="W2580" s="1">
        <v>44623.132708333331</v>
      </c>
      <c r="X2580">
        <v>254</v>
      </c>
      <c r="Y2580">
        <v>46</v>
      </c>
      <c r="Z2580">
        <v>0</v>
      </c>
      <c r="AA2580">
        <v>46</v>
      </c>
      <c r="AB2580">
        <v>0</v>
      </c>
      <c r="AC2580">
        <v>15</v>
      </c>
      <c r="AD2580">
        <v>-46</v>
      </c>
      <c r="AE2580">
        <v>0</v>
      </c>
      <c r="AF2580">
        <v>0</v>
      </c>
      <c r="AG2580">
        <v>0</v>
      </c>
      <c r="AH2580" t="s">
        <v>257</v>
      </c>
      <c r="AI2580" s="1">
        <v>44623.336805555555</v>
      </c>
      <c r="AJ2580">
        <v>163</v>
      </c>
      <c r="AK2580">
        <v>2</v>
      </c>
      <c r="AL2580">
        <v>0</v>
      </c>
      <c r="AM2580">
        <v>2</v>
      </c>
      <c r="AN2580">
        <v>0</v>
      </c>
      <c r="AO2580">
        <v>1</v>
      </c>
      <c r="AP2580">
        <v>-48</v>
      </c>
      <c r="AQ2580">
        <v>0</v>
      </c>
      <c r="AR2580">
        <v>0</v>
      </c>
      <c r="AS2580">
        <v>0</v>
      </c>
      <c r="AT2580" t="s">
        <v>86</v>
      </c>
      <c r="AU2580" t="s">
        <v>86</v>
      </c>
      <c r="AV2580" t="s">
        <v>86</v>
      </c>
      <c r="AW2580" t="s">
        <v>86</v>
      </c>
      <c r="AX2580" t="s">
        <v>86</v>
      </c>
      <c r="AY2580" t="s">
        <v>86</v>
      </c>
      <c r="AZ2580" t="s">
        <v>86</v>
      </c>
      <c r="BA2580" t="s">
        <v>86</v>
      </c>
      <c r="BB2580" t="s">
        <v>86</v>
      </c>
      <c r="BC2580" t="s">
        <v>86</v>
      </c>
      <c r="BD2580" t="s">
        <v>86</v>
      </c>
      <c r="BE2580" t="s">
        <v>86</v>
      </c>
    </row>
    <row r="2581" spans="1:57" x14ac:dyDescent="0.45">
      <c r="A2581" t="s">
        <v>5458</v>
      </c>
      <c r="B2581" t="s">
        <v>77</v>
      </c>
      <c r="C2581" t="s">
        <v>5454</v>
      </c>
      <c r="D2581" t="s">
        <v>79</v>
      </c>
      <c r="E2581" s="2" t="str">
        <f t="shared" si="65"/>
        <v>FX2203245</v>
      </c>
      <c r="F2581" t="s">
        <v>80</v>
      </c>
      <c r="G2581" t="s">
        <v>80</v>
      </c>
      <c r="H2581" t="s">
        <v>81</v>
      </c>
      <c r="I2581" t="s">
        <v>5459</v>
      </c>
      <c r="J2581">
        <v>0</v>
      </c>
      <c r="K2581" t="s">
        <v>83</v>
      </c>
      <c r="L2581" t="s">
        <v>84</v>
      </c>
      <c r="M2581" t="s">
        <v>85</v>
      </c>
      <c r="N2581">
        <v>2</v>
      </c>
      <c r="O2581" s="1">
        <v>44623.021099537036</v>
      </c>
      <c r="P2581" s="1">
        <v>44623.338865740741</v>
      </c>
      <c r="Q2581">
        <v>27035</v>
      </c>
      <c r="R2581">
        <v>420</v>
      </c>
      <c r="S2581" t="b">
        <v>0</v>
      </c>
      <c r="T2581" t="s">
        <v>86</v>
      </c>
      <c r="U2581" t="b">
        <v>0</v>
      </c>
      <c r="V2581" t="s">
        <v>91</v>
      </c>
      <c r="W2581" s="1">
        <v>44623.13553240741</v>
      </c>
      <c r="X2581">
        <v>243</v>
      </c>
      <c r="Y2581">
        <v>46</v>
      </c>
      <c r="Z2581">
        <v>0</v>
      </c>
      <c r="AA2581">
        <v>46</v>
      </c>
      <c r="AB2581">
        <v>0</v>
      </c>
      <c r="AC2581">
        <v>16</v>
      </c>
      <c r="AD2581">
        <v>-46</v>
      </c>
      <c r="AE2581">
        <v>0</v>
      </c>
      <c r="AF2581">
        <v>0</v>
      </c>
      <c r="AG2581">
        <v>0</v>
      </c>
      <c r="AH2581" t="s">
        <v>257</v>
      </c>
      <c r="AI2581" s="1">
        <v>44623.338865740741</v>
      </c>
      <c r="AJ2581">
        <v>177</v>
      </c>
      <c r="AK2581">
        <v>2</v>
      </c>
      <c r="AL2581">
        <v>0</v>
      </c>
      <c r="AM2581">
        <v>2</v>
      </c>
      <c r="AN2581">
        <v>0</v>
      </c>
      <c r="AO2581">
        <v>1</v>
      </c>
      <c r="AP2581">
        <v>-48</v>
      </c>
      <c r="AQ2581">
        <v>0</v>
      </c>
      <c r="AR2581">
        <v>0</v>
      </c>
      <c r="AS2581">
        <v>0</v>
      </c>
      <c r="AT2581" t="s">
        <v>86</v>
      </c>
      <c r="AU2581" t="s">
        <v>86</v>
      </c>
      <c r="AV2581" t="s">
        <v>86</v>
      </c>
      <c r="AW2581" t="s">
        <v>86</v>
      </c>
      <c r="AX2581" t="s">
        <v>86</v>
      </c>
      <c r="AY2581" t="s">
        <v>86</v>
      </c>
      <c r="AZ2581" t="s">
        <v>86</v>
      </c>
      <c r="BA2581" t="s">
        <v>86</v>
      </c>
      <c r="BB2581" t="s">
        <v>86</v>
      </c>
      <c r="BC2581" t="s">
        <v>86</v>
      </c>
      <c r="BD2581" t="s">
        <v>86</v>
      </c>
      <c r="BE2581" t="s">
        <v>86</v>
      </c>
    </row>
    <row r="2582" spans="1:57" x14ac:dyDescent="0.45">
      <c r="A2582" t="s">
        <v>5460</v>
      </c>
      <c r="B2582" t="s">
        <v>77</v>
      </c>
      <c r="C2582" t="s">
        <v>5454</v>
      </c>
      <c r="D2582" t="s">
        <v>79</v>
      </c>
      <c r="E2582" s="2" t="str">
        <f t="shared" si="65"/>
        <v>FX2203245</v>
      </c>
      <c r="F2582" t="s">
        <v>80</v>
      </c>
      <c r="G2582" t="s">
        <v>80</v>
      </c>
      <c r="H2582" t="s">
        <v>81</v>
      </c>
      <c r="I2582" t="s">
        <v>5461</v>
      </c>
      <c r="J2582">
        <v>0</v>
      </c>
      <c r="K2582" t="s">
        <v>83</v>
      </c>
      <c r="L2582" t="s">
        <v>84</v>
      </c>
      <c r="M2582" t="s">
        <v>85</v>
      </c>
      <c r="N2582">
        <v>2</v>
      </c>
      <c r="O2582" s="1">
        <v>44623.021655092591</v>
      </c>
      <c r="P2582" s="1">
        <v>44623.339780092596</v>
      </c>
      <c r="Q2582">
        <v>26731</v>
      </c>
      <c r="R2582">
        <v>755</v>
      </c>
      <c r="S2582" t="b">
        <v>0</v>
      </c>
      <c r="T2582" t="s">
        <v>86</v>
      </c>
      <c r="U2582" t="b">
        <v>0</v>
      </c>
      <c r="V2582" t="s">
        <v>118</v>
      </c>
      <c r="W2582" s="1">
        <v>44623.158125000002</v>
      </c>
      <c r="X2582">
        <v>548</v>
      </c>
      <c r="Y2582">
        <v>38</v>
      </c>
      <c r="Z2582">
        <v>0</v>
      </c>
      <c r="AA2582">
        <v>38</v>
      </c>
      <c r="AB2582">
        <v>0</v>
      </c>
      <c r="AC2582">
        <v>2</v>
      </c>
      <c r="AD2582">
        <v>-38</v>
      </c>
      <c r="AE2582">
        <v>0</v>
      </c>
      <c r="AF2582">
        <v>0</v>
      </c>
      <c r="AG2582">
        <v>0</v>
      </c>
      <c r="AH2582" t="s">
        <v>284</v>
      </c>
      <c r="AI2582" s="1">
        <v>44623.339780092596</v>
      </c>
      <c r="AJ2582">
        <v>181</v>
      </c>
      <c r="AK2582">
        <v>0</v>
      </c>
      <c r="AL2582">
        <v>0</v>
      </c>
      <c r="AM2582">
        <v>0</v>
      </c>
      <c r="AN2582">
        <v>0</v>
      </c>
      <c r="AO2582">
        <v>0</v>
      </c>
      <c r="AP2582">
        <v>-38</v>
      </c>
      <c r="AQ2582">
        <v>0</v>
      </c>
      <c r="AR2582">
        <v>0</v>
      </c>
      <c r="AS2582">
        <v>0</v>
      </c>
      <c r="AT2582" t="s">
        <v>86</v>
      </c>
      <c r="AU2582" t="s">
        <v>86</v>
      </c>
      <c r="AV2582" t="s">
        <v>86</v>
      </c>
      <c r="AW2582" t="s">
        <v>86</v>
      </c>
      <c r="AX2582" t="s">
        <v>86</v>
      </c>
      <c r="AY2582" t="s">
        <v>86</v>
      </c>
      <c r="AZ2582" t="s">
        <v>86</v>
      </c>
      <c r="BA2582" t="s">
        <v>86</v>
      </c>
      <c r="BB2582" t="s">
        <v>86</v>
      </c>
      <c r="BC2582" t="s">
        <v>86</v>
      </c>
      <c r="BD2582" t="s">
        <v>86</v>
      </c>
      <c r="BE2582" t="s">
        <v>86</v>
      </c>
    </row>
    <row r="2583" spans="1:57" x14ac:dyDescent="0.45">
      <c r="A2583" t="s">
        <v>5462</v>
      </c>
      <c r="B2583" t="s">
        <v>77</v>
      </c>
      <c r="C2583" t="s">
        <v>5454</v>
      </c>
      <c r="D2583" t="s">
        <v>79</v>
      </c>
      <c r="E2583" s="2" t="str">
        <f t="shared" si="65"/>
        <v>FX2203245</v>
      </c>
      <c r="F2583" t="s">
        <v>80</v>
      </c>
      <c r="G2583" t="s">
        <v>80</v>
      </c>
      <c r="H2583" t="s">
        <v>81</v>
      </c>
      <c r="I2583" t="s">
        <v>5463</v>
      </c>
      <c r="J2583">
        <v>0</v>
      </c>
      <c r="K2583" t="s">
        <v>83</v>
      </c>
      <c r="L2583" t="s">
        <v>84</v>
      </c>
      <c r="M2583" t="s">
        <v>85</v>
      </c>
      <c r="N2583">
        <v>2</v>
      </c>
      <c r="O2583" s="1">
        <v>44623.021770833337</v>
      </c>
      <c r="P2583" s="1">
        <v>44623.340567129628</v>
      </c>
      <c r="Q2583">
        <v>26651</v>
      </c>
      <c r="R2583">
        <v>893</v>
      </c>
      <c r="S2583" t="b">
        <v>0</v>
      </c>
      <c r="T2583" t="s">
        <v>86</v>
      </c>
      <c r="U2583" t="b">
        <v>0</v>
      </c>
      <c r="V2583" t="s">
        <v>336</v>
      </c>
      <c r="W2583" s="1">
        <v>44623.161030092589</v>
      </c>
      <c r="X2583">
        <v>747</v>
      </c>
      <c r="Y2583">
        <v>43</v>
      </c>
      <c r="Z2583">
        <v>0</v>
      </c>
      <c r="AA2583">
        <v>43</v>
      </c>
      <c r="AB2583">
        <v>0</v>
      </c>
      <c r="AC2583">
        <v>11</v>
      </c>
      <c r="AD2583">
        <v>-43</v>
      </c>
      <c r="AE2583">
        <v>0</v>
      </c>
      <c r="AF2583">
        <v>0</v>
      </c>
      <c r="AG2583">
        <v>0</v>
      </c>
      <c r="AH2583" t="s">
        <v>257</v>
      </c>
      <c r="AI2583" s="1">
        <v>44623.340567129628</v>
      </c>
      <c r="AJ2583">
        <v>146</v>
      </c>
      <c r="AK2583">
        <v>1</v>
      </c>
      <c r="AL2583">
        <v>0</v>
      </c>
      <c r="AM2583">
        <v>1</v>
      </c>
      <c r="AN2583">
        <v>0</v>
      </c>
      <c r="AO2583">
        <v>0</v>
      </c>
      <c r="AP2583">
        <v>-44</v>
      </c>
      <c r="AQ2583">
        <v>0</v>
      </c>
      <c r="AR2583">
        <v>0</v>
      </c>
      <c r="AS2583">
        <v>0</v>
      </c>
      <c r="AT2583" t="s">
        <v>86</v>
      </c>
      <c r="AU2583" t="s">
        <v>86</v>
      </c>
      <c r="AV2583" t="s">
        <v>86</v>
      </c>
      <c r="AW2583" t="s">
        <v>86</v>
      </c>
      <c r="AX2583" t="s">
        <v>86</v>
      </c>
      <c r="AY2583" t="s">
        <v>86</v>
      </c>
      <c r="AZ2583" t="s">
        <v>86</v>
      </c>
      <c r="BA2583" t="s">
        <v>86</v>
      </c>
      <c r="BB2583" t="s">
        <v>86</v>
      </c>
      <c r="BC2583" t="s">
        <v>86</v>
      </c>
      <c r="BD2583" t="s">
        <v>86</v>
      </c>
      <c r="BE2583" t="s">
        <v>86</v>
      </c>
    </row>
    <row r="2584" spans="1:57" x14ac:dyDescent="0.45">
      <c r="A2584" t="s">
        <v>5464</v>
      </c>
      <c r="B2584" t="s">
        <v>77</v>
      </c>
      <c r="C2584" t="s">
        <v>5454</v>
      </c>
      <c r="D2584" t="s">
        <v>79</v>
      </c>
      <c r="E2584" s="2" t="str">
        <f t="shared" si="65"/>
        <v>FX2203245</v>
      </c>
      <c r="F2584" t="s">
        <v>80</v>
      </c>
      <c r="G2584" t="s">
        <v>80</v>
      </c>
      <c r="H2584" t="s">
        <v>81</v>
      </c>
      <c r="I2584" t="s">
        <v>5465</v>
      </c>
      <c r="J2584">
        <v>0</v>
      </c>
      <c r="K2584" t="s">
        <v>83</v>
      </c>
      <c r="L2584" t="s">
        <v>84</v>
      </c>
      <c r="M2584" t="s">
        <v>85</v>
      </c>
      <c r="N2584">
        <v>2</v>
      </c>
      <c r="O2584" s="1">
        <v>44623.022002314814</v>
      </c>
      <c r="P2584" s="1">
        <v>44623.34269675926</v>
      </c>
      <c r="Q2584">
        <v>26981</v>
      </c>
      <c r="R2584">
        <v>727</v>
      </c>
      <c r="S2584" t="b">
        <v>0</v>
      </c>
      <c r="T2584" t="s">
        <v>86</v>
      </c>
      <c r="U2584" t="b">
        <v>0</v>
      </c>
      <c r="V2584" t="s">
        <v>312</v>
      </c>
      <c r="W2584" s="1">
        <v>44623.159444444442</v>
      </c>
      <c r="X2584">
        <v>476</v>
      </c>
      <c r="Y2584">
        <v>21</v>
      </c>
      <c r="Z2584">
        <v>0</v>
      </c>
      <c r="AA2584">
        <v>21</v>
      </c>
      <c r="AB2584">
        <v>0</v>
      </c>
      <c r="AC2584">
        <v>3</v>
      </c>
      <c r="AD2584">
        <v>-21</v>
      </c>
      <c r="AE2584">
        <v>0</v>
      </c>
      <c r="AF2584">
        <v>0</v>
      </c>
      <c r="AG2584">
        <v>0</v>
      </c>
      <c r="AH2584" t="s">
        <v>284</v>
      </c>
      <c r="AI2584" s="1">
        <v>44623.34269675926</v>
      </c>
      <c r="AJ2584">
        <v>251</v>
      </c>
      <c r="AK2584">
        <v>2</v>
      </c>
      <c r="AL2584">
        <v>0</v>
      </c>
      <c r="AM2584">
        <v>2</v>
      </c>
      <c r="AN2584">
        <v>0</v>
      </c>
      <c r="AO2584">
        <v>2</v>
      </c>
      <c r="AP2584">
        <v>-23</v>
      </c>
      <c r="AQ2584">
        <v>0</v>
      </c>
      <c r="AR2584">
        <v>0</v>
      </c>
      <c r="AS2584">
        <v>0</v>
      </c>
      <c r="AT2584" t="s">
        <v>86</v>
      </c>
      <c r="AU2584" t="s">
        <v>86</v>
      </c>
      <c r="AV2584" t="s">
        <v>86</v>
      </c>
      <c r="AW2584" t="s">
        <v>86</v>
      </c>
      <c r="AX2584" t="s">
        <v>86</v>
      </c>
      <c r="AY2584" t="s">
        <v>86</v>
      </c>
      <c r="AZ2584" t="s">
        <v>86</v>
      </c>
      <c r="BA2584" t="s">
        <v>86</v>
      </c>
      <c r="BB2584" t="s">
        <v>86</v>
      </c>
      <c r="BC2584" t="s">
        <v>86</v>
      </c>
      <c r="BD2584" t="s">
        <v>86</v>
      </c>
      <c r="BE2584" t="s">
        <v>86</v>
      </c>
    </row>
    <row r="2585" spans="1:57" x14ac:dyDescent="0.45">
      <c r="A2585" t="s">
        <v>5466</v>
      </c>
      <c r="B2585" t="s">
        <v>77</v>
      </c>
      <c r="C2585" t="s">
        <v>5454</v>
      </c>
      <c r="D2585" t="s">
        <v>79</v>
      </c>
      <c r="E2585" s="2" t="str">
        <f t="shared" si="65"/>
        <v>FX2203245</v>
      </c>
      <c r="F2585" t="s">
        <v>80</v>
      </c>
      <c r="G2585" t="s">
        <v>80</v>
      </c>
      <c r="H2585" t="s">
        <v>81</v>
      </c>
      <c r="I2585" t="s">
        <v>5467</v>
      </c>
      <c r="J2585">
        <v>0</v>
      </c>
      <c r="K2585" t="s">
        <v>83</v>
      </c>
      <c r="L2585" t="s">
        <v>84</v>
      </c>
      <c r="M2585" t="s">
        <v>85</v>
      </c>
      <c r="N2585">
        <v>2</v>
      </c>
      <c r="O2585" s="1">
        <v>44623.022083333337</v>
      </c>
      <c r="P2585" s="1">
        <v>44623.343761574077</v>
      </c>
      <c r="Q2585">
        <v>27122</v>
      </c>
      <c r="R2585">
        <v>671</v>
      </c>
      <c r="S2585" t="b">
        <v>0</v>
      </c>
      <c r="T2585" t="s">
        <v>86</v>
      </c>
      <c r="U2585" t="b">
        <v>0</v>
      </c>
      <c r="V2585" t="s">
        <v>118</v>
      </c>
      <c r="W2585" s="1">
        <v>44623.162708333337</v>
      </c>
      <c r="X2585">
        <v>395</v>
      </c>
      <c r="Y2585">
        <v>21</v>
      </c>
      <c r="Z2585">
        <v>0</v>
      </c>
      <c r="AA2585">
        <v>21</v>
      </c>
      <c r="AB2585">
        <v>0</v>
      </c>
      <c r="AC2585">
        <v>3</v>
      </c>
      <c r="AD2585">
        <v>-21</v>
      </c>
      <c r="AE2585">
        <v>0</v>
      </c>
      <c r="AF2585">
        <v>0</v>
      </c>
      <c r="AG2585">
        <v>0</v>
      </c>
      <c r="AH2585" t="s">
        <v>257</v>
      </c>
      <c r="AI2585" s="1">
        <v>44623.343761574077</v>
      </c>
      <c r="AJ2585">
        <v>276</v>
      </c>
      <c r="AK2585">
        <v>1</v>
      </c>
      <c r="AL2585">
        <v>0</v>
      </c>
      <c r="AM2585">
        <v>1</v>
      </c>
      <c r="AN2585">
        <v>0</v>
      </c>
      <c r="AO2585">
        <v>0</v>
      </c>
      <c r="AP2585">
        <v>-22</v>
      </c>
      <c r="AQ2585">
        <v>0</v>
      </c>
      <c r="AR2585">
        <v>0</v>
      </c>
      <c r="AS2585">
        <v>0</v>
      </c>
      <c r="AT2585" t="s">
        <v>86</v>
      </c>
      <c r="AU2585" t="s">
        <v>86</v>
      </c>
      <c r="AV2585" t="s">
        <v>86</v>
      </c>
      <c r="AW2585" t="s">
        <v>86</v>
      </c>
      <c r="AX2585" t="s">
        <v>86</v>
      </c>
      <c r="AY2585" t="s">
        <v>86</v>
      </c>
      <c r="AZ2585" t="s">
        <v>86</v>
      </c>
      <c r="BA2585" t="s">
        <v>86</v>
      </c>
      <c r="BB2585" t="s">
        <v>86</v>
      </c>
      <c r="BC2585" t="s">
        <v>86</v>
      </c>
      <c r="BD2585" t="s">
        <v>86</v>
      </c>
      <c r="BE2585" t="s">
        <v>86</v>
      </c>
    </row>
    <row r="2586" spans="1:57" x14ac:dyDescent="0.45">
      <c r="A2586" t="s">
        <v>5468</v>
      </c>
      <c r="B2586" t="s">
        <v>77</v>
      </c>
      <c r="C2586" t="s">
        <v>5454</v>
      </c>
      <c r="D2586" t="s">
        <v>79</v>
      </c>
      <c r="E2586" s="2" t="str">
        <f t="shared" si="65"/>
        <v>FX2203245</v>
      </c>
      <c r="F2586" t="s">
        <v>80</v>
      </c>
      <c r="G2586" t="s">
        <v>80</v>
      </c>
      <c r="H2586" t="s">
        <v>81</v>
      </c>
      <c r="I2586" t="s">
        <v>5469</v>
      </c>
      <c r="J2586">
        <v>0</v>
      </c>
      <c r="K2586" t="s">
        <v>83</v>
      </c>
      <c r="L2586" t="s">
        <v>84</v>
      </c>
      <c r="M2586" t="s">
        <v>85</v>
      </c>
      <c r="N2586">
        <v>2</v>
      </c>
      <c r="O2586" s="1">
        <v>44623.022361111114</v>
      </c>
      <c r="P2586" s="1">
        <v>44623.344780092593</v>
      </c>
      <c r="Q2586">
        <v>27376</v>
      </c>
      <c r="R2586">
        <v>481</v>
      </c>
      <c r="S2586" t="b">
        <v>0</v>
      </c>
      <c r="T2586" t="s">
        <v>86</v>
      </c>
      <c r="U2586" t="b">
        <v>0</v>
      </c>
      <c r="V2586" t="s">
        <v>312</v>
      </c>
      <c r="W2586" s="1">
        <v>44623.162951388891</v>
      </c>
      <c r="X2586">
        <v>302</v>
      </c>
      <c r="Y2586">
        <v>21</v>
      </c>
      <c r="Z2586">
        <v>0</v>
      </c>
      <c r="AA2586">
        <v>21</v>
      </c>
      <c r="AB2586">
        <v>0</v>
      </c>
      <c r="AC2586">
        <v>5</v>
      </c>
      <c r="AD2586">
        <v>-21</v>
      </c>
      <c r="AE2586">
        <v>0</v>
      </c>
      <c r="AF2586">
        <v>0</v>
      </c>
      <c r="AG2586">
        <v>0</v>
      </c>
      <c r="AH2586" t="s">
        <v>284</v>
      </c>
      <c r="AI2586" s="1">
        <v>44623.344780092593</v>
      </c>
      <c r="AJ2586">
        <v>179</v>
      </c>
      <c r="AK2586">
        <v>0</v>
      </c>
      <c r="AL2586">
        <v>0</v>
      </c>
      <c r="AM2586">
        <v>0</v>
      </c>
      <c r="AN2586">
        <v>0</v>
      </c>
      <c r="AO2586">
        <v>0</v>
      </c>
      <c r="AP2586">
        <v>-21</v>
      </c>
      <c r="AQ2586">
        <v>0</v>
      </c>
      <c r="AR2586">
        <v>0</v>
      </c>
      <c r="AS2586">
        <v>0</v>
      </c>
      <c r="AT2586" t="s">
        <v>86</v>
      </c>
      <c r="AU2586" t="s">
        <v>86</v>
      </c>
      <c r="AV2586" t="s">
        <v>86</v>
      </c>
      <c r="AW2586" t="s">
        <v>86</v>
      </c>
      <c r="AX2586" t="s">
        <v>86</v>
      </c>
      <c r="AY2586" t="s">
        <v>86</v>
      </c>
      <c r="AZ2586" t="s">
        <v>86</v>
      </c>
      <c r="BA2586" t="s">
        <v>86</v>
      </c>
      <c r="BB2586" t="s">
        <v>86</v>
      </c>
      <c r="BC2586" t="s">
        <v>86</v>
      </c>
      <c r="BD2586" t="s">
        <v>86</v>
      </c>
      <c r="BE2586" t="s">
        <v>86</v>
      </c>
    </row>
    <row r="2587" spans="1:57" x14ac:dyDescent="0.45">
      <c r="A2587" t="s">
        <v>5470</v>
      </c>
      <c r="B2587" t="s">
        <v>77</v>
      </c>
      <c r="C2587" t="s">
        <v>5454</v>
      </c>
      <c r="D2587" t="s">
        <v>79</v>
      </c>
      <c r="E2587" s="2" t="str">
        <f t="shared" si="65"/>
        <v>FX2203245</v>
      </c>
      <c r="F2587" t="s">
        <v>80</v>
      </c>
      <c r="G2587" t="s">
        <v>80</v>
      </c>
      <c r="H2587" t="s">
        <v>81</v>
      </c>
      <c r="I2587" t="s">
        <v>5471</v>
      </c>
      <c r="J2587">
        <v>0</v>
      </c>
      <c r="K2587" t="s">
        <v>83</v>
      </c>
      <c r="L2587" t="s">
        <v>84</v>
      </c>
      <c r="M2587" t="s">
        <v>85</v>
      </c>
      <c r="N2587">
        <v>1</v>
      </c>
      <c r="O2587" s="1">
        <v>44623.024942129632</v>
      </c>
      <c r="P2587" s="1">
        <v>44623.297060185185</v>
      </c>
      <c r="Q2587">
        <v>22915</v>
      </c>
      <c r="R2587">
        <v>596</v>
      </c>
      <c r="S2587" t="b">
        <v>0</v>
      </c>
      <c r="T2587" t="s">
        <v>86</v>
      </c>
      <c r="U2587" t="b">
        <v>0</v>
      </c>
      <c r="V2587" t="s">
        <v>139</v>
      </c>
      <c r="W2587" s="1">
        <v>44623.297060185185</v>
      </c>
      <c r="X2587">
        <v>259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82</v>
      </c>
      <c r="AF2587">
        <v>0</v>
      </c>
      <c r="AG2587">
        <v>6</v>
      </c>
      <c r="AH2587" t="s">
        <v>86</v>
      </c>
      <c r="AI2587" t="s">
        <v>86</v>
      </c>
      <c r="AJ2587" t="s">
        <v>86</v>
      </c>
      <c r="AK2587" t="s">
        <v>86</v>
      </c>
      <c r="AL2587" t="s">
        <v>86</v>
      </c>
      <c r="AM2587" t="s">
        <v>86</v>
      </c>
      <c r="AN2587" t="s">
        <v>86</v>
      </c>
      <c r="AO2587" t="s">
        <v>86</v>
      </c>
      <c r="AP2587" t="s">
        <v>86</v>
      </c>
      <c r="AQ2587" t="s">
        <v>86</v>
      </c>
      <c r="AR2587" t="s">
        <v>86</v>
      </c>
      <c r="AS2587" t="s">
        <v>86</v>
      </c>
      <c r="AT2587" t="s">
        <v>86</v>
      </c>
      <c r="AU2587" t="s">
        <v>86</v>
      </c>
      <c r="AV2587" t="s">
        <v>86</v>
      </c>
      <c r="AW2587" t="s">
        <v>86</v>
      </c>
      <c r="AX2587" t="s">
        <v>86</v>
      </c>
      <c r="AY2587" t="s">
        <v>86</v>
      </c>
      <c r="AZ2587" t="s">
        <v>86</v>
      </c>
      <c r="BA2587" t="s">
        <v>86</v>
      </c>
      <c r="BB2587" t="s">
        <v>86</v>
      </c>
      <c r="BC2587" t="s">
        <v>86</v>
      </c>
      <c r="BD2587" t="s">
        <v>86</v>
      </c>
      <c r="BE2587" t="s">
        <v>86</v>
      </c>
    </row>
    <row r="2588" spans="1:57" x14ac:dyDescent="0.45">
      <c r="A2588" t="s">
        <v>5472</v>
      </c>
      <c r="B2588" t="s">
        <v>77</v>
      </c>
      <c r="C2588" t="s">
        <v>5198</v>
      </c>
      <c r="D2588" t="s">
        <v>79</v>
      </c>
      <c r="E2588" s="2" t="str">
        <f>HYPERLINK("capsilon://?command=openfolder&amp;siteaddress=FAM.docvelocity-na8.net&amp;folderid=FX6BFEDA5C-1237-FA12-7172-0F3BFD1DBA0A","FX2203461")</f>
        <v>FX2203461</v>
      </c>
      <c r="F2588" t="s">
        <v>80</v>
      </c>
      <c r="G2588" t="s">
        <v>80</v>
      </c>
      <c r="H2588" t="s">
        <v>81</v>
      </c>
      <c r="I2588" t="s">
        <v>5199</v>
      </c>
      <c r="J2588">
        <v>0</v>
      </c>
      <c r="K2588" t="s">
        <v>83</v>
      </c>
      <c r="L2588" t="s">
        <v>84</v>
      </c>
      <c r="M2588" t="s">
        <v>85</v>
      </c>
      <c r="N2588">
        <v>2</v>
      </c>
      <c r="O2588" s="1">
        <v>44623.044456018521</v>
      </c>
      <c r="P2588" s="1">
        <v>44623.223425925928</v>
      </c>
      <c r="Q2588">
        <v>12237</v>
      </c>
      <c r="R2588">
        <v>3226</v>
      </c>
      <c r="S2588" t="b">
        <v>0</v>
      </c>
      <c r="T2588" t="s">
        <v>86</v>
      </c>
      <c r="U2588" t="b">
        <v>1</v>
      </c>
      <c r="V2588" t="s">
        <v>91</v>
      </c>
      <c r="W2588" s="1">
        <v>44623.070520833331</v>
      </c>
      <c r="X2588">
        <v>1738</v>
      </c>
      <c r="Y2588">
        <v>283</v>
      </c>
      <c r="Z2588">
        <v>0</v>
      </c>
      <c r="AA2588">
        <v>283</v>
      </c>
      <c r="AB2588">
        <v>0</v>
      </c>
      <c r="AC2588">
        <v>163</v>
      </c>
      <c r="AD2588">
        <v>-283</v>
      </c>
      <c r="AE2588">
        <v>0</v>
      </c>
      <c r="AF2588">
        <v>0</v>
      </c>
      <c r="AG2588">
        <v>0</v>
      </c>
      <c r="AH2588" t="s">
        <v>284</v>
      </c>
      <c r="AI2588" s="1">
        <v>44623.223425925928</v>
      </c>
      <c r="AJ2588">
        <v>1405</v>
      </c>
      <c r="AK2588">
        <v>4</v>
      </c>
      <c r="AL2588">
        <v>0</v>
      </c>
      <c r="AM2588">
        <v>4</v>
      </c>
      <c r="AN2588">
        <v>0</v>
      </c>
      <c r="AO2588">
        <v>4</v>
      </c>
      <c r="AP2588">
        <v>-287</v>
      </c>
      <c r="AQ2588">
        <v>0</v>
      </c>
      <c r="AR2588">
        <v>0</v>
      </c>
      <c r="AS2588">
        <v>0</v>
      </c>
      <c r="AT2588" t="s">
        <v>86</v>
      </c>
      <c r="AU2588" t="s">
        <v>86</v>
      </c>
      <c r="AV2588" t="s">
        <v>86</v>
      </c>
      <c r="AW2588" t="s">
        <v>86</v>
      </c>
      <c r="AX2588" t="s">
        <v>86</v>
      </c>
      <c r="AY2588" t="s">
        <v>86</v>
      </c>
      <c r="AZ2588" t="s">
        <v>86</v>
      </c>
      <c r="BA2588" t="s">
        <v>86</v>
      </c>
      <c r="BB2588" t="s">
        <v>86</v>
      </c>
      <c r="BC2588" t="s">
        <v>86</v>
      </c>
      <c r="BD2588" t="s">
        <v>86</v>
      </c>
      <c r="BE2588" t="s">
        <v>86</v>
      </c>
    </row>
    <row r="2589" spans="1:57" x14ac:dyDescent="0.45">
      <c r="A2589" t="s">
        <v>5473</v>
      </c>
      <c r="B2589" t="s">
        <v>77</v>
      </c>
      <c r="C2589" t="s">
        <v>5115</v>
      </c>
      <c r="D2589" t="s">
        <v>79</v>
      </c>
      <c r="E2589" s="2" t="str">
        <f>HYPERLINK("capsilon://?command=openfolder&amp;siteaddress=FAM.docvelocity-na8.net&amp;folderid=FXE3909F18-76DE-82AA-F2B9-89EE55EFF579","FX22031199")</f>
        <v>FX22031199</v>
      </c>
      <c r="F2589" t="s">
        <v>80</v>
      </c>
      <c r="G2589" t="s">
        <v>80</v>
      </c>
      <c r="H2589" t="s">
        <v>81</v>
      </c>
      <c r="I2589" t="s">
        <v>5116</v>
      </c>
      <c r="J2589">
        <v>0</v>
      </c>
      <c r="K2589" t="s">
        <v>83</v>
      </c>
      <c r="L2589" t="s">
        <v>84</v>
      </c>
      <c r="M2589" t="s">
        <v>85</v>
      </c>
      <c r="N2589">
        <v>2</v>
      </c>
      <c r="O2589" s="1">
        <v>44623.053402777776</v>
      </c>
      <c r="P2589" s="1">
        <v>44623.266134259262</v>
      </c>
      <c r="Q2589">
        <v>8907</v>
      </c>
      <c r="R2589">
        <v>9473</v>
      </c>
      <c r="S2589" t="b">
        <v>0</v>
      </c>
      <c r="T2589" t="s">
        <v>86</v>
      </c>
      <c r="U2589" t="b">
        <v>1</v>
      </c>
      <c r="V2589" t="s">
        <v>202</v>
      </c>
      <c r="W2589" s="1">
        <v>44623.122835648152</v>
      </c>
      <c r="X2589">
        <v>5692</v>
      </c>
      <c r="Y2589">
        <v>683</v>
      </c>
      <c r="Z2589">
        <v>0</v>
      </c>
      <c r="AA2589">
        <v>683</v>
      </c>
      <c r="AB2589">
        <v>21</v>
      </c>
      <c r="AC2589">
        <v>414</v>
      </c>
      <c r="AD2589">
        <v>-683</v>
      </c>
      <c r="AE2589">
        <v>0</v>
      </c>
      <c r="AF2589">
        <v>0</v>
      </c>
      <c r="AG2589">
        <v>0</v>
      </c>
      <c r="AH2589" t="s">
        <v>284</v>
      </c>
      <c r="AI2589" s="1">
        <v>44623.266134259262</v>
      </c>
      <c r="AJ2589">
        <v>3689</v>
      </c>
      <c r="AK2589">
        <v>16</v>
      </c>
      <c r="AL2589">
        <v>0</v>
      </c>
      <c r="AM2589">
        <v>16</v>
      </c>
      <c r="AN2589">
        <v>21</v>
      </c>
      <c r="AO2589">
        <v>16</v>
      </c>
      <c r="AP2589">
        <v>-699</v>
      </c>
      <c r="AQ2589">
        <v>0</v>
      </c>
      <c r="AR2589">
        <v>0</v>
      </c>
      <c r="AS2589">
        <v>0</v>
      </c>
      <c r="AT2589" t="s">
        <v>86</v>
      </c>
      <c r="AU2589" t="s">
        <v>86</v>
      </c>
      <c r="AV2589" t="s">
        <v>86</v>
      </c>
      <c r="AW2589" t="s">
        <v>86</v>
      </c>
      <c r="AX2589" t="s">
        <v>86</v>
      </c>
      <c r="AY2589" t="s">
        <v>86</v>
      </c>
      <c r="AZ2589" t="s">
        <v>86</v>
      </c>
      <c r="BA2589" t="s">
        <v>86</v>
      </c>
      <c r="BB2589" t="s">
        <v>86</v>
      </c>
      <c r="BC2589" t="s">
        <v>86</v>
      </c>
      <c r="BD2589" t="s">
        <v>86</v>
      </c>
      <c r="BE2589" t="s">
        <v>86</v>
      </c>
    </row>
    <row r="2590" spans="1:57" x14ac:dyDescent="0.45">
      <c r="A2590" t="s">
        <v>5474</v>
      </c>
      <c r="B2590" t="s">
        <v>77</v>
      </c>
      <c r="C2590" t="s">
        <v>4926</v>
      </c>
      <c r="D2590" t="s">
        <v>79</v>
      </c>
      <c r="E2590" s="2" t="str">
        <f>HYPERLINK("capsilon://?command=openfolder&amp;siteaddress=FAM.docvelocity-na8.net&amp;folderid=FX19F3116E-3408-C7BF-2A57-FA83AC37FE95","FX2203465")</f>
        <v>FX2203465</v>
      </c>
      <c r="F2590" t="s">
        <v>80</v>
      </c>
      <c r="G2590" t="s">
        <v>80</v>
      </c>
      <c r="H2590" t="s">
        <v>81</v>
      </c>
      <c r="I2590" t="s">
        <v>4927</v>
      </c>
      <c r="J2590">
        <v>0</v>
      </c>
      <c r="K2590" t="s">
        <v>83</v>
      </c>
      <c r="L2590" t="s">
        <v>84</v>
      </c>
      <c r="M2590" t="s">
        <v>85</v>
      </c>
      <c r="N2590">
        <v>2</v>
      </c>
      <c r="O2590" s="1">
        <v>44623.078148148146</v>
      </c>
      <c r="P2590" s="1">
        <v>44623.242314814815</v>
      </c>
      <c r="Q2590">
        <v>10013</v>
      </c>
      <c r="R2590">
        <v>4171</v>
      </c>
      <c r="S2590" t="b">
        <v>0</v>
      </c>
      <c r="T2590" t="s">
        <v>86</v>
      </c>
      <c r="U2590" t="b">
        <v>1</v>
      </c>
      <c r="V2590" t="s">
        <v>91</v>
      </c>
      <c r="W2590" s="1">
        <v>44623.114803240744</v>
      </c>
      <c r="X2590">
        <v>3102</v>
      </c>
      <c r="Y2590">
        <v>366</v>
      </c>
      <c r="Z2590">
        <v>0</v>
      </c>
      <c r="AA2590">
        <v>366</v>
      </c>
      <c r="AB2590">
        <v>0</v>
      </c>
      <c r="AC2590">
        <v>195</v>
      </c>
      <c r="AD2590">
        <v>-366</v>
      </c>
      <c r="AE2590">
        <v>0</v>
      </c>
      <c r="AF2590">
        <v>0</v>
      </c>
      <c r="AG2590">
        <v>0</v>
      </c>
      <c r="AH2590" t="s">
        <v>257</v>
      </c>
      <c r="AI2590" s="1">
        <v>44623.242314814815</v>
      </c>
      <c r="AJ2590">
        <v>1069</v>
      </c>
      <c r="AK2590">
        <v>1</v>
      </c>
      <c r="AL2590">
        <v>0</v>
      </c>
      <c r="AM2590">
        <v>1</v>
      </c>
      <c r="AN2590">
        <v>0</v>
      </c>
      <c r="AO2590">
        <v>0</v>
      </c>
      <c r="AP2590">
        <v>-367</v>
      </c>
      <c r="AQ2590">
        <v>0</v>
      </c>
      <c r="AR2590">
        <v>0</v>
      </c>
      <c r="AS2590">
        <v>0</v>
      </c>
      <c r="AT2590" t="s">
        <v>86</v>
      </c>
      <c r="AU2590" t="s">
        <v>86</v>
      </c>
      <c r="AV2590" t="s">
        <v>86</v>
      </c>
      <c r="AW2590" t="s">
        <v>86</v>
      </c>
      <c r="AX2590" t="s">
        <v>86</v>
      </c>
      <c r="AY2590" t="s">
        <v>86</v>
      </c>
      <c r="AZ2590" t="s">
        <v>86</v>
      </c>
      <c r="BA2590" t="s">
        <v>86</v>
      </c>
      <c r="BB2590" t="s">
        <v>86</v>
      </c>
      <c r="BC2590" t="s">
        <v>86</v>
      </c>
      <c r="BD2590" t="s">
        <v>86</v>
      </c>
      <c r="BE2590" t="s">
        <v>86</v>
      </c>
    </row>
    <row r="2591" spans="1:57" x14ac:dyDescent="0.45">
      <c r="A2591" t="s">
        <v>5475</v>
      </c>
      <c r="B2591" t="s">
        <v>77</v>
      </c>
      <c r="C2591" t="s">
        <v>308</v>
      </c>
      <c r="D2591" t="s">
        <v>79</v>
      </c>
      <c r="E2591" s="2" t="str">
        <f>HYPERLINK("capsilon://?command=openfolder&amp;siteaddress=FAM.docvelocity-na8.net&amp;folderid=FXED2E7CC9-86C0-43E1-E86C-4686D795CB3A","FX220212263")</f>
        <v>FX220212263</v>
      </c>
      <c r="F2591" t="s">
        <v>80</v>
      </c>
      <c r="G2591" t="s">
        <v>80</v>
      </c>
      <c r="H2591" t="s">
        <v>81</v>
      </c>
      <c r="I2591" t="s">
        <v>5228</v>
      </c>
      <c r="J2591">
        <v>0</v>
      </c>
      <c r="K2591" t="s">
        <v>83</v>
      </c>
      <c r="L2591" t="s">
        <v>84</v>
      </c>
      <c r="M2591" t="s">
        <v>85</v>
      </c>
      <c r="N2591">
        <v>2</v>
      </c>
      <c r="O2591" s="1">
        <v>44623.10083333333</v>
      </c>
      <c r="P2591" s="1">
        <v>44623.272835648146</v>
      </c>
      <c r="Q2591">
        <v>9190</v>
      </c>
      <c r="R2591">
        <v>5671</v>
      </c>
      <c r="S2591" t="b">
        <v>0</v>
      </c>
      <c r="T2591" t="s">
        <v>86</v>
      </c>
      <c r="U2591" t="b">
        <v>1</v>
      </c>
      <c r="V2591" t="s">
        <v>214</v>
      </c>
      <c r="W2591" s="1">
        <v>44623.151909722219</v>
      </c>
      <c r="X2591">
        <v>4391</v>
      </c>
      <c r="Y2591">
        <v>382</v>
      </c>
      <c r="Z2591">
        <v>0</v>
      </c>
      <c r="AA2591">
        <v>382</v>
      </c>
      <c r="AB2591">
        <v>0</v>
      </c>
      <c r="AC2591">
        <v>272</v>
      </c>
      <c r="AD2591">
        <v>-382</v>
      </c>
      <c r="AE2591">
        <v>0</v>
      </c>
      <c r="AF2591">
        <v>0</v>
      </c>
      <c r="AG2591">
        <v>0</v>
      </c>
      <c r="AH2591" t="s">
        <v>257</v>
      </c>
      <c r="AI2591" s="1">
        <v>44623.272835648146</v>
      </c>
      <c r="AJ2591">
        <v>1270</v>
      </c>
      <c r="AK2591">
        <v>5</v>
      </c>
      <c r="AL2591">
        <v>0</v>
      </c>
      <c r="AM2591">
        <v>5</v>
      </c>
      <c r="AN2591">
        <v>15</v>
      </c>
      <c r="AO2591">
        <v>19</v>
      </c>
      <c r="AP2591">
        <v>-387</v>
      </c>
      <c r="AQ2591">
        <v>0</v>
      </c>
      <c r="AR2591">
        <v>0</v>
      </c>
      <c r="AS2591">
        <v>0</v>
      </c>
      <c r="AT2591" t="s">
        <v>86</v>
      </c>
      <c r="AU2591" t="s">
        <v>86</v>
      </c>
      <c r="AV2591" t="s">
        <v>86</v>
      </c>
      <c r="AW2591" t="s">
        <v>86</v>
      </c>
      <c r="AX2591" t="s">
        <v>86</v>
      </c>
      <c r="AY2591" t="s">
        <v>86</v>
      </c>
      <c r="AZ2591" t="s">
        <v>86</v>
      </c>
      <c r="BA2591" t="s">
        <v>86</v>
      </c>
      <c r="BB2591" t="s">
        <v>86</v>
      </c>
      <c r="BC2591" t="s">
        <v>86</v>
      </c>
      <c r="BD2591" t="s">
        <v>86</v>
      </c>
      <c r="BE2591" t="s">
        <v>86</v>
      </c>
    </row>
    <row r="2592" spans="1:57" x14ac:dyDescent="0.45">
      <c r="A2592" t="s">
        <v>5476</v>
      </c>
      <c r="B2592" t="s">
        <v>77</v>
      </c>
      <c r="C2592" t="s">
        <v>5331</v>
      </c>
      <c r="D2592" t="s">
        <v>79</v>
      </c>
      <c r="E2592" s="2" t="str">
        <f>HYPERLINK("capsilon://?command=openfolder&amp;siteaddress=FAM.docvelocity-na8.net&amp;folderid=FXD35EC0D5-99D3-A2FB-FBE2-2BF243C91EF9","FX220213162")</f>
        <v>FX220213162</v>
      </c>
      <c r="F2592" t="s">
        <v>80</v>
      </c>
      <c r="G2592" t="s">
        <v>80</v>
      </c>
      <c r="H2592" t="s">
        <v>81</v>
      </c>
      <c r="I2592" t="s">
        <v>5332</v>
      </c>
      <c r="J2592">
        <v>0</v>
      </c>
      <c r="K2592" t="s">
        <v>83</v>
      </c>
      <c r="L2592" t="s">
        <v>84</v>
      </c>
      <c r="M2592" t="s">
        <v>85</v>
      </c>
      <c r="N2592">
        <v>2</v>
      </c>
      <c r="O2592" s="1">
        <v>44623.290046296293</v>
      </c>
      <c r="P2592" s="1">
        <v>44623.326863425929</v>
      </c>
      <c r="Q2592">
        <v>18</v>
      </c>
      <c r="R2592">
        <v>3163</v>
      </c>
      <c r="S2592" t="b">
        <v>0</v>
      </c>
      <c r="T2592" t="s">
        <v>86</v>
      </c>
      <c r="U2592" t="b">
        <v>1</v>
      </c>
      <c r="V2592" t="s">
        <v>94</v>
      </c>
      <c r="W2592" s="1">
        <v>44623.320405092592</v>
      </c>
      <c r="X2592">
        <v>2620</v>
      </c>
      <c r="Y2592">
        <v>296</v>
      </c>
      <c r="Z2592">
        <v>0</v>
      </c>
      <c r="AA2592">
        <v>296</v>
      </c>
      <c r="AB2592">
        <v>0</v>
      </c>
      <c r="AC2592">
        <v>107</v>
      </c>
      <c r="AD2592">
        <v>-296</v>
      </c>
      <c r="AE2592">
        <v>0</v>
      </c>
      <c r="AF2592">
        <v>0</v>
      </c>
      <c r="AG2592">
        <v>0</v>
      </c>
      <c r="AH2592" t="s">
        <v>257</v>
      </c>
      <c r="AI2592" s="1">
        <v>44623.326863425929</v>
      </c>
      <c r="AJ2592">
        <v>543</v>
      </c>
      <c r="AK2592">
        <v>2</v>
      </c>
      <c r="AL2592">
        <v>0</v>
      </c>
      <c r="AM2592">
        <v>2</v>
      </c>
      <c r="AN2592">
        <v>0</v>
      </c>
      <c r="AO2592">
        <v>1</v>
      </c>
      <c r="AP2592">
        <v>-298</v>
      </c>
      <c r="AQ2592">
        <v>0</v>
      </c>
      <c r="AR2592">
        <v>0</v>
      </c>
      <c r="AS2592">
        <v>0</v>
      </c>
      <c r="AT2592" t="s">
        <v>86</v>
      </c>
      <c r="AU2592" t="s">
        <v>86</v>
      </c>
      <c r="AV2592" t="s">
        <v>86</v>
      </c>
      <c r="AW2592" t="s">
        <v>86</v>
      </c>
      <c r="AX2592" t="s">
        <v>86</v>
      </c>
      <c r="AY2592" t="s">
        <v>86</v>
      </c>
      <c r="AZ2592" t="s">
        <v>86</v>
      </c>
      <c r="BA2592" t="s">
        <v>86</v>
      </c>
      <c r="BB2592" t="s">
        <v>86</v>
      </c>
      <c r="BC2592" t="s">
        <v>86</v>
      </c>
      <c r="BD2592" t="s">
        <v>86</v>
      </c>
      <c r="BE2592" t="s">
        <v>86</v>
      </c>
    </row>
    <row r="2593" spans="1:57" x14ac:dyDescent="0.45">
      <c r="A2593" t="s">
        <v>5477</v>
      </c>
      <c r="B2593" t="s">
        <v>77</v>
      </c>
      <c r="C2593" t="s">
        <v>5384</v>
      </c>
      <c r="D2593" t="s">
        <v>79</v>
      </c>
      <c r="E2593" s="2" t="str">
        <f>HYPERLINK("capsilon://?command=openfolder&amp;siteaddress=FAM.docvelocity-na8.net&amp;folderid=FX5DBAE696-E68E-B8FB-0439-2C05F9813734","FX2203304")</f>
        <v>FX2203304</v>
      </c>
      <c r="F2593" t="s">
        <v>80</v>
      </c>
      <c r="G2593" t="s">
        <v>80</v>
      </c>
      <c r="H2593" t="s">
        <v>81</v>
      </c>
      <c r="I2593" t="s">
        <v>5385</v>
      </c>
      <c r="J2593">
        <v>0</v>
      </c>
      <c r="K2593" t="s">
        <v>83</v>
      </c>
      <c r="L2593" t="s">
        <v>84</v>
      </c>
      <c r="M2593" t="s">
        <v>85</v>
      </c>
      <c r="N2593">
        <v>2</v>
      </c>
      <c r="O2593" s="1">
        <v>44623.295428240737</v>
      </c>
      <c r="P2593" s="1">
        <v>44623.317453703705</v>
      </c>
      <c r="Q2593">
        <v>64</v>
      </c>
      <c r="R2593">
        <v>1839</v>
      </c>
      <c r="S2593" t="b">
        <v>0</v>
      </c>
      <c r="T2593" t="s">
        <v>86</v>
      </c>
      <c r="U2593" t="b">
        <v>1</v>
      </c>
      <c r="V2593" t="s">
        <v>118</v>
      </c>
      <c r="W2593" s="1">
        <v>44623.314456018517</v>
      </c>
      <c r="X2593">
        <v>1607</v>
      </c>
      <c r="Y2593">
        <v>93</v>
      </c>
      <c r="Z2593">
        <v>0</v>
      </c>
      <c r="AA2593">
        <v>93</v>
      </c>
      <c r="AB2593">
        <v>0</v>
      </c>
      <c r="AC2593">
        <v>43</v>
      </c>
      <c r="AD2593">
        <v>-93</v>
      </c>
      <c r="AE2593">
        <v>0</v>
      </c>
      <c r="AF2593">
        <v>0</v>
      </c>
      <c r="AG2593">
        <v>0</v>
      </c>
      <c r="AH2593" t="s">
        <v>257</v>
      </c>
      <c r="AI2593" s="1">
        <v>44623.317453703705</v>
      </c>
      <c r="AJ2593">
        <v>232</v>
      </c>
      <c r="AK2593">
        <v>1</v>
      </c>
      <c r="AL2593">
        <v>0</v>
      </c>
      <c r="AM2593">
        <v>1</v>
      </c>
      <c r="AN2593">
        <v>0</v>
      </c>
      <c r="AO2593">
        <v>0</v>
      </c>
      <c r="AP2593">
        <v>-94</v>
      </c>
      <c r="AQ2593">
        <v>0</v>
      </c>
      <c r="AR2593">
        <v>0</v>
      </c>
      <c r="AS2593">
        <v>0</v>
      </c>
      <c r="AT2593" t="s">
        <v>86</v>
      </c>
      <c r="AU2593" t="s">
        <v>86</v>
      </c>
      <c r="AV2593" t="s">
        <v>86</v>
      </c>
      <c r="AW2593" t="s">
        <v>86</v>
      </c>
      <c r="AX2593" t="s">
        <v>86</v>
      </c>
      <c r="AY2593" t="s">
        <v>86</v>
      </c>
      <c r="AZ2593" t="s">
        <v>86</v>
      </c>
      <c r="BA2593" t="s">
        <v>86</v>
      </c>
      <c r="BB2593" t="s">
        <v>86</v>
      </c>
      <c r="BC2593" t="s">
        <v>86</v>
      </c>
      <c r="BD2593" t="s">
        <v>86</v>
      </c>
      <c r="BE2593" t="s">
        <v>86</v>
      </c>
    </row>
    <row r="2594" spans="1:57" x14ac:dyDescent="0.45">
      <c r="A2594" t="s">
        <v>5478</v>
      </c>
      <c r="B2594" t="s">
        <v>77</v>
      </c>
      <c r="C2594" t="s">
        <v>5454</v>
      </c>
      <c r="D2594" t="s">
        <v>79</v>
      </c>
      <c r="E2594" s="2" t="str">
        <f>HYPERLINK("capsilon://?command=openfolder&amp;siteaddress=FAM.docvelocity-na8.net&amp;folderid=FXAF95DB55-BEA6-A1B6-ED0B-3EDC21AD904C","FX2203245")</f>
        <v>FX2203245</v>
      </c>
      <c r="F2594" t="s">
        <v>80</v>
      </c>
      <c r="G2594" t="s">
        <v>80</v>
      </c>
      <c r="H2594" t="s">
        <v>81</v>
      </c>
      <c r="I2594" t="s">
        <v>5471</v>
      </c>
      <c r="J2594">
        <v>0</v>
      </c>
      <c r="K2594" t="s">
        <v>83</v>
      </c>
      <c r="L2594" t="s">
        <v>84</v>
      </c>
      <c r="M2594" t="s">
        <v>85</v>
      </c>
      <c r="N2594">
        <v>2</v>
      </c>
      <c r="O2594" s="1">
        <v>44623.29824074074</v>
      </c>
      <c r="P2594" s="1">
        <v>44623.337673611109</v>
      </c>
      <c r="Q2594">
        <v>314</v>
      </c>
      <c r="R2594">
        <v>3093</v>
      </c>
      <c r="S2594" t="b">
        <v>0</v>
      </c>
      <c r="T2594" t="s">
        <v>86</v>
      </c>
      <c r="U2594" t="b">
        <v>1</v>
      </c>
      <c r="V2594" t="s">
        <v>312</v>
      </c>
      <c r="W2594" s="1">
        <v>44623.323750000003</v>
      </c>
      <c r="X2594">
        <v>2115</v>
      </c>
      <c r="Y2594">
        <v>152</v>
      </c>
      <c r="Z2594">
        <v>0</v>
      </c>
      <c r="AA2594">
        <v>152</v>
      </c>
      <c r="AB2594">
        <v>98</v>
      </c>
      <c r="AC2594">
        <v>44</v>
      </c>
      <c r="AD2594">
        <v>-152</v>
      </c>
      <c r="AE2594">
        <v>0</v>
      </c>
      <c r="AF2594">
        <v>0</v>
      </c>
      <c r="AG2594">
        <v>0</v>
      </c>
      <c r="AH2594" t="s">
        <v>284</v>
      </c>
      <c r="AI2594" s="1">
        <v>44623.337673611109</v>
      </c>
      <c r="AJ2594">
        <v>970</v>
      </c>
      <c r="AK2594">
        <v>4</v>
      </c>
      <c r="AL2594">
        <v>0</v>
      </c>
      <c r="AM2594">
        <v>4</v>
      </c>
      <c r="AN2594">
        <v>98</v>
      </c>
      <c r="AO2594">
        <v>4</v>
      </c>
      <c r="AP2594">
        <v>-156</v>
      </c>
      <c r="AQ2594">
        <v>0</v>
      </c>
      <c r="AR2594">
        <v>0</v>
      </c>
      <c r="AS2594">
        <v>0</v>
      </c>
      <c r="AT2594" t="s">
        <v>86</v>
      </c>
      <c r="AU2594" t="s">
        <v>86</v>
      </c>
      <c r="AV2594" t="s">
        <v>86</v>
      </c>
      <c r="AW2594" t="s">
        <v>86</v>
      </c>
      <c r="AX2594" t="s">
        <v>86</v>
      </c>
      <c r="AY2594" t="s">
        <v>86</v>
      </c>
      <c r="AZ2594" t="s">
        <v>86</v>
      </c>
      <c r="BA2594" t="s">
        <v>86</v>
      </c>
      <c r="BB2594" t="s">
        <v>86</v>
      </c>
      <c r="BC2594" t="s">
        <v>86</v>
      </c>
      <c r="BD2594" t="s">
        <v>86</v>
      </c>
      <c r="BE2594" t="s">
        <v>86</v>
      </c>
    </row>
    <row r="2595" spans="1:57" x14ac:dyDescent="0.45">
      <c r="A2595" t="s">
        <v>5479</v>
      </c>
      <c r="B2595" t="s">
        <v>77</v>
      </c>
      <c r="C2595" t="s">
        <v>4787</v>
      </c>
      <c r="D2595" t="s">
        <v>79</v>
      </c>
      <c r="E2595" s="2" t="str">
        <f>HYPERLINK("capsilon://?command=openfolder&amp;siteaddress=FAM.docvelocity-na8.net&amp;folderid=FXA83C5ED9-1000-059C-8279-5BFD186015F5","FX220212819")</f>
        <v>FX220212819</v>
      </c>
      <c r="F2595" t="s">
        <v>80</v>
      </c>
      <c r="G2595" t="s">
        <v>80</v>
      </c>
      <c r="H2595" t="s">
        <v>81</v>
      </c>
      <c r="I2595" t="s">
        <v>5480</v>
      </c>
      <c r="J2595">
        <v>0</v>
      </c>
      <c r="K2595" t="s">
        <v>83</v>
      </c>
      <c r="L2595" t="s">
        <v>84</v>
      </c>
      <c r="M2595" t="s">
        <v>85</v>
      </c>
      <c r="N2595">
        <v>2</v>
      </c>
      <c r="O2595" s="1">
        <v>44623.384456018517</v>
      </c>
      <c r="P2595" s="1">
        <v>44623.467627314814</v>
      </c>
      <c r="Q2595">
        <v>6800</v>
      </c>
      <c r="R2595">
        <v>386</v>
      </c>
      <c r="S2595" t="b">
        <v>0</v>
      </c>
      <c r="T2595" t="s">
        <v>86</v>
      </c>
      <c r="U2595" t="b">
        <v>0</v>
      </c>
      <c r="V2595" t="s">
        <v>118</v>
      </c>
      <c r="W2595" s="1">
        <v>44623.397083333337</v>
      </c>
      <c r="X2595">
        <v>294</v>
      </c>
      <c r="Y2595">
        <v>9</v>
      </c>
      <c r="Z2595">
        <v>0</v>
      </c>
      <c r="AA2595">
        <v>9</v>
      </c>
      <c r="AB2595">
        <v>0</v>
      </c>
      <c r="AC2595">
        <v>1</v>
      </c>
      <c r="AD2595">
        <v>-9</v>
      </c>
      <c r="AE2595">
        <v>0</v>
      </c>
      <c r="AF2595">
        <v>0</v>
      </c>
      <c r="AG2595">
        <v>0</v>
      </c>
      <c r="AH2595" t="s">
        <v>284</v>
      </c>
      <c r="AI2595" s="1">
        <v>44623.467627314814</v>
      </c>
      <c r="AJ2595">
        <v>92</v>
      </c>
      <c r="AK2595">
        <v>0</v>
      </c>
      <c r="AL2595">
        <v>0</v>
      </c>
      <c r="AM2595">
        <v>0</v>
      </c>
      <c r="AN2595">
        <v>0</v>
      </c>
      <c r="AO2595">
        <v>0</v>
      </c>
      <c r="AP2595">
        <v>-9</v>
      </c>
      <c r="AQ2595">
        <v>0</v>
      </c>
      <c r="AR2595">
        <v>0</v>
      </c>
      <c r="AS2595">
        <v>0</v>
      </c>
      <c r="AT2595" t="s">
        <v>86</v>
      </c>
      <c r="AU2595" t="s">
        <v>86</v>
      </c>
      <c r="AV2595" t="s">
        <v>86</v>
      </c>
      <c r="AW2595" t="s">
        <v>86</v>
      </c>
      <c r="AX2595" t="s">
        <v>86</v>
      </c>
      <c r="AY2595" t="s">
        <v>86</v>
      </c>
      <c r="AZ2595" t="s">
        <v>86</v>
      </c>
      <c r="BA2595" t="s">
        <v>86</v>
      </c>
      <c r="BB2595" t="s">
        <v>86</v>
      </c>
      <c r="BC2595" t="s">
        <v>86</v>
      </c>
      <c r="BD2595" t="s">
        <v>86</v>
      </c>
      <c r="BE2595" t="s">
        <v>86</v>
      </c>
    </row>
    <row r="2596" spans="1:57" x14ac:dyDescent="0.45">
      <c r="A2596" t="s">
        <v>5481</v>
      </c>
      <c r="B2596" t="s">
        <v>77</v>
      </c>
      <c r="C2596" t="s">
        <v>548</v>
      </c>
      <c r="D2596" t="s">
        <v>79</v>
      </c>
      <c r="E2596" s="2" t="str">
        <f>HYPERLINK("capsilon://?command=openfolder&amp;siteaddress=FAM.docvelocity-na8.net&amp;folderid=FX3A27A70F-BB68-40C7-61D9-EF32E821BD75","FX220210848")</f>
        <v>FX220210848</v>
      </c>
      <c r="F2596" t="s">
        <v>80</v>
      </c>
      <c r="G2596" t="s">
        <v>80</v>
      </c>
      <c r="H2596" t="s">
        <v>81</v>
      </c>
      <c r="I2596" t="s">
        <v>5482</v>
      </c>
      <c r="J2596">
        <v>0</v>
      </c>
      <c r="K2596" t="s">
        <v>83</v>
      </c>
      <c r="L2596" t="s">
        <v>84</v>
      </c>
      <c r="M2596" t="s">
        <v>85</v>
      </c>
      <c r="N2596">
        <v>2</v>
      </c>
      <c r="O2596" s="1">
        <v>44623.425416666665</v>
      </c>
      <c r="P2596" s="1">
        <v>44623.468553240738</v>
      </c>
      <c r="Q2596">
        <v>3466</v>
      </c>
      <c r="R2596">
        <v>261</v>
      </c>
      <c r="S2596" t="b">
        <v>0</v>
      </c>
      <c r="T2596" t="s">
        <v>86</v>
      </c>
      <c r="U2596" t="b">
        <v>0</v>
      </c>
      <c r="V2596" t="s">
        <v>118</v>
      </c>
      <c r="W2596" s="1">
        <v>44623.431134259263</v>
      </c>
      <c r="X2596">
        <v>181</v>
      </c>
      <c r="Y2596">
        <v>9</v>
      </c>
      <c r="Z2596">
        <v>0</v>
      </c>
      <c r="AA2596">
        <v>9</v>
      </c>
      <c r="AB2596">
        <v>0</v>
      </c>
      <c r="AC2596">
        <v>3</v>
      </c>
      <c r="AD2596">
        <v>-9</v>
      </c>
      <c r="AE2596">
        <v>0</v>
      </c>
      <c r="AF2596">
        <v>0</v>
      </c>
      <c r="AG2596">
        <v>0</v>
      </c>
      <c r="AH2596" t="s">
        <v>284</v>
      </c>
      <c r="AI2596" s="1">
        <v>44623.468553240738</v>
      </c>
      <c r="AJ2596">
        <v>80</v>
      </c>
      <c r="AK2596">
        <v>0</v>
      </c>
      <c r="AL2596">
        <v>0</v>
      </c>
      <c r="AM2596">
        <v>0</v>
      </c>
      <c r="AN2596">
        <v>0</v>
      </c>
      <c r="AO2596">
        <v>0</v>
      </c>
      <c r="AP2596">
        <v>-9</v>
      </c>
      <c r="AQ2596">
        <v>0</v>
      </c>
      <c r="AR2596">
        <v>0</v>
      </c>
      <c r="AS2596">
        <v>0</v>
      </c>
      <c r="AT2596" t="s">
        <v>86</v>
      </c>
      <c r="AU2596" t="s">
        <v>86</v>
      </c>
      <c r="AV2596" t="s">
        <v>86</v>
      </c>
      <c r="AW2596" t="s">
        <v>86</v>
      </c>
      <c r="AX2596" t="s">
        <v>86</v>
      </c>
      <c r="AY2596" t="s">
        <v>86</v>
      </c>
      <c r="AZ2596" t="s">
        <v>86</v>
      </c>
      <c r="BA2596" t="s">
        <v>86</v>
      </c>
      <c r="BB2596" t="s">
        <v>86</v>
      </c>
      <c r="BC2596" t="s">
        <v>86</v>
      </c>
      <c r="BD2596" t="s">
        <v>86</v>
      </c>
      <c r="BE2596" t="s">
        <v>86</v>
      </c>
    </row>
    <row r="2597" spans="1:57" x14ac:dyDescent="0.45">
      <c r="A2597" t="s">
        <v>5483</v>
      </c>
      <c r="B2597" t="s">
        <v>77</v>
      </c>
      <c r="C2597" t="s">
        <v>120</v>
      </c>
      <c r="D2597" t="s">
        <v>79</v>
      </c>
      <c r="E2597" s="2" t="str">
        <f>HYPERLINK("capsilon://?command=openfolder&amp;siteaddress=FAM.docvelocity-na8.net&amp;folderid=FX938647A2-8108-2D22-5111-2868206EE4EB","FX22023997")</f>
        <v>FX22023997</v>
      </c>
      <c r="F2597" t="s">
        <v>80</v>
      </c>
      <c r="G2597" t="s">
        <v>80</v>
      </c>
      <c r="H2597" t="s">
        <v>81</v>
      </c>
      <c r="I2597" t="s">
        <v>5484</v>
      </c>
      <c r="J2597">
        <v>0</v>
      </c>
      <c r="K2597" t="s">
        <v>83</v>
      </c>
      <c r="L2597" t="s">
        <v>84</v>
      </c>
      <c r="M2597" t="s">
        <v>85</v>
      </c>
      <c r="N2597">
        <v>2</v>
      </c>
      <c r="O2597" s="1">
        <v>44623.432152777779</v>
      </c>
      <c r="P2597" s="1">
        <v>44623.469340277778</v>
      </c>
      <c r="Q2597">
        <v>3032</v>
      </c>
      <c r="R2597">
        <v>181</v>
      </c>
      <c r="S2597" t="b">
        <v>0</v>
      </c>
      <c r="T2597" t="s">
        <v>86</v>
      </c>
      <c r="U2597" t="b">
        <v>0</v>
      </c>
      <c r="V2597" t="s">
        <v>118</v>
      </c>
      <c r="W2597" s="1">
        <v>44623.434421296297</v>
      </c>
      <c r="X2597">
        <v>114</v>
      </c>
      <c r="Y2597">
        <v>0</v>
      </c>
      <c r="Z2597">
        <v>0</v>
      </c>
      <c r="AA2597">
        <v>0</v>
      </c>
      <c r="AB2597">
        <v>52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 t="s">
        <v>284</v>
      </c>
      <c r="AI2597" s="1">
        <v>44623.469340277778</v>
      </c>
      <c r="AJ2597">
        <v>67</v>
      </c>
      <c r="AK2597">
        <v>0</v>
      </c>
      <c r="AL2597">
        <v>0</v>
      </c>
      <c r="AM2597">
        <v>0</v>
      </c>
      <c r="AN2597">
        <v>52</v>
      </c>
      <c r="AO2597">
        <v>0</v>
      </c>
      <c r="AP2597">
        <v>0</v>
      </c>
      <c r="AQ2597">
        <v>0</v>
      </c>
      <c r="AR2597">
        <v>0</v>
      </c>
      <c r="AS2597">
        <v>0</v>
      </c>
      <c r="AT2597" t="s">
        <v>86</v>
      </c>
      <c r="AU2597" t="s">
        <v>86</v>
      </c>
      <c r="AV2597" t="s">
        <v>86</v>
      </c>
      <c r="AW2597" t="s">
        <v>86</v>
      </c>
      <c r="AX2597" t="s">
        <v>86</v>
      </c>
      <c r="AY2597" t="s">
        <v>86</v>
      </c>
      <c r="AZ2597" t="s">
        <v>86</v>
      </c>
      <c r="BA2597" t="s">
        <v>86</v>
      </c>
      <c r="BB2597" t="s">
        <v>86</v>
      </c>
      <c r="BC2597" t="s">
        <v>86</v>
      </c>
      <c r="BD2597" t="s">
        <v>86</v>
      </c>
      <c r="BE2597" t="s">
        <v>86</v>
      </c>
    </row>
    <row r="2598" spans="1:57" x14ac:dyDescent="0.45">
      <c r="A2598" t="s">
        <v>5485</v>
      </c>
      <c r="B2598" t="s">
        <v>77</v>
      </c>
      <c r="C2598" t="s">
        <v>120</v>
      </c>
      <c r="D2598" t="s">
        <v>79</v>
      </c>
      <c r="E2598" s="2" t="str">
        <f>HYPERLINK("capsilon://?command=openfolder&amp;siteaddress=FAM.docvelocity-na8.net&amp;folderid=FX938647A2-8108-2D22-5111-2868206EE4EB","FX22023997")</f>
        <v>FX22023997</v>
      </c>
      <c r="F2598" t="s">
        <v>80</v>
      </c>
      <c r="G2598" t="s">
        <v>80</v>
      </c>
      <c r="H2598" t="s">
        <v>81</v>
      </c>
      <c r="I2598" t="s">
        <v>5486</v>
      </c>
      <c r="J2598">
        <v>0</v>
      </c>
      <c r="K2598" t="s">
        <v>83</v>
      </c>
      <c r="L2598" t="s">
        <v>84</v>
      </c>
      <c r="M2598" t="s">
        <v>85</v>
      </c>
      <c r="N2598">
        <v>2</v>
      </c>
      <c r="O2598" s="1">
        <v>44623.432314814818</v>
      </c>
      <c r="P2598" s="1">
        <v>44623.470046296294</v>
      </c>
      <c r="Q2598">
        <v>3152</v>
      </c>
      <c r="R2598">
        <v>108</v>
      </c>
      <c r="S2598" t="b">
        <v>0</v>
      </c>
      <c r="T2598" t="s">
        <v>86</v>
      </c>
      <c r="U2598" t="b">
        <v>0</v>
      </c>
      <c r="V2598" t="s">
        <v>118</v>
      </c>
      <c r="W2598" s="1">
        <v>44623.434988425928</v>
      </c>
      <c r="X2598">
        <v>48</v>
      </c>
      <c r="Y2598">
        <v>0</v>
      </c>
      <c r="Z2598">
        <v>0</v>
      </c>
      <c r="AA2598">
        <v>0</v>
      </c>
      <c r="AB2598">
        <v>52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 t="s">
        <v>284</v>
      </c>
      <c r="AI2598" s="1">
        <v>44623.470046296294</v>
      </c>
      <c r="AJ2598">
        <v>60</v>
      </c>
      <c r="AK2598">
        <v>0</v>
      </c>
      <c r="AL2598">
        <v>0</v>
      </c>
      <c r="AM2598">
        <v>0</v>
      </c>
      <c r="AN2598">
        <v>52</v>
      </c>
      <c r="AO2598">
        <v>0</v>
      </c>
      <c r="AP2598">
        <v>0</v>
      </c>
      <c r="AQ2598">
        <v>0</v>
      </c>
      <c r="AR2598">
        <v>0</v>
      </c>
      <c r="AS2598">
        <v>0</v>
      </c>
      <c r="AT2598" t="s">
        <v>86</v>
      </c>
      <c r="AU2598" t="s">
        <v>86</v>
      </c>
      <c r="AV2598" t="s">
        <v>86</v>
      </c>
      <c r="AW2598" t="s">
        <v>86</v>
      </c>
      <c r="AX2598" t="s">
        <v>86</v>
      </c>
      <c r="AY2598" t="s">
        <v>86</v>
      </c>
      <c r="AZ2598" t="s">
        <v>86</v>
      </c>
      <c r="BA2598" t="s">
        <v>86</v>
      </c>
      <c r="BB2598" t="s">
        <v>86</v>
      </c>
      <c r="BC2598" t="s">
        <v>86</v>
      </c>
      <c r="BD2598" t="s">
        <v>86</v>
      </c>
      <c r="BE2598" t="s">
        <v>86</v>
      </c>
    </row>
    <row r="2599" spans="1:57" x14ac:dyDescent="0.45">
      <c r="A2599" t="s">
        <v>5487</v>
      </c>
      <c r="B2599" t="s">
        <v>77</v>
      </c>
      <c r="C2599" t="s">
        <v>5488</v>
      </c>
      <c r="D2599" t="s">
        <v>79</v>
      </c>
      <c r="E2599" s="2" t="str">
        <f>HYPERLINK("capsilon://?command=openfolder&amp;siteaddress=FAM.docvelocity-na8.net&amp;folderid=FX4EEDA290-E6F5-7138-D115-1C64F6D66CB1","FX22031212")</f>
        <v>FX22031212</v>
      </c>
      <c r="F2599" t="s">
        <v>80</v>
      </c>
      <c r="G2599" t="s">
        <v>80</v>
      </c>
      <c r="H2599" t="s">
        <v>81</v>
      </c>
      <c r="I2599" t="s">
        <v>5489</v>
      </c>
      <c r="J2599">
        <v>0</v>
      </c>
      <c r="K2599" t="s">
        <v>83</v>
      </c>
      <c r="L2599" t="s">
        <v>84</v>
      </c>
      <c r="M2599" t="s">
        <v>85</v>
      </c>
      <c r="N2599">
        <v>1</v>
      </c>
      <c r="O2599" s="1">
        <v>44623.446192129632</v>
      </c>
      <c r="P2599" s="1">
        <v>44623.455740740741</v>
      </c>
      <c r="Q2599">
        <v>289</v>
      </c>
      <c r="R2599">
        <v>536</v>
      </c>
      <c r="S2599" t="b">
        <v>0</v>
      </c>
      <c r="T2599" t="s">
        <v>86</v>
      </c>
      <c r="U2599" t="b">
        <v>0</v>
      </c>
      <c r="V2599" t="s">
        <v>139</v>
      </c>
      <c r="W2599" s="1">
        <v>44623.455740740741</v>
      </c>
      <c r="X2599">
        <v>536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80</v>
      </c>
      <c r="AF2599">
        <v>0</v>
      </c>
      <c r="AG2599">
        <v>3</v>
      </c>
      <c r="AH2599" t="s">
        <v>86</v>
      </c>
      <c r="AI2599" t="s">
        <v>86</v>
      </c>
      <c r="AJ2599" t="s">
        <v>86</v>
      </c>
      <c r="AK2599" t="s">
        <v>86</v>
      </c>
      <c r="AL2599" t="s">
        <v>86</v>
      </c>
      <c r="AM2599" t="s">
        <v>86</v>
      </c>
      <c r="AN2599" t="s">
        <v>86</v>
      </c>
      <c r="AO2599" t="s">
        <v>86</v>
      </c>
      <c r="AP2599" t="s">
        <v>86</v>
      </c>
      <c r="AQ2599" t="s">
        <v>86</v>
      </c>
      <c r="AR2599" t="s">
        <v>86</v>
      </c>
      <c r="AS2599" t="s">
        <v>86</v>
      </c>
      <c r="AT2599" t="s">
        <v>86</v>
      </c>
      <c r="AU2599" t="s">
        <v>86</v>
      </c>
      <c r="AV2599" t="s">
        <v>86</v>
      </c>
      <c r="AW2599" t="s">
        <v>86</v>
      </c>
      <c r="AX2599" t="s">
        <v>86</v>
      </c>
      <c r="AY2599" t="s">
        <v>86</v>
      </c>
      <c r="AZ2599" t="s">
        <v>86</v>
      </c>
      <c r="BA2599" t="s">
        <v>86</v>
      </c>
      <c r="BB2599" t="s">
        <v>86</v>
      </c>
      <c r="BC2599" t="s">
        <v>86</v>
      </c>
      <c r="BD2599" t="s">
        <v>86</v>
      </c>
      <c r="BE2599" t="s">
        <v>86</v>
      </c>
    </row>
    <row r="2600" spans="1:57" x14ac:dyDescent="0.45">
      <c r="A2600" t="s">
        <v>5490</v>
      </c>
      <c r="B2600" t="s">
        <v>77</v>
      </c>
      <c r="C2600" t="s">
        <v>5491</v>
      </c>
      <c r="D2600" t="s">
        <v>79</v>
      </c>
      <c r="E2600" s="2" t="str">
        <f>HYPERLINK("capsilon://?command=openfolder&amp;siteaddress=FAM.docvelocity-na8.net&amp;folderid=FX3D716B8E-4143-AB28-4ED7-226DE4A119DE","FX2203529")</f>
        <v>FX2203529</v>
      </c>
      <c r="F2600" t="s">
        <v>80</v>
      </c>
      <c r="G2600" t="s">
        <v>80</v>
      </c>
      <c r="H2600" t="s">
        <v>81</v>
      </c>
      <c r="I2600" t="s">
        <v>5492</v>
      </c>
      <c r="J2600">
        <v>0</v>
      </c>
      <c r="K2600" t="s">
        <v>83</v>
      </c>
      <c r="L2600" t="s">
        <v>84</v>
      </c>
      <c r="M2600" t="s">
        <v>85</v>
      </c>
      <c r="N2600">
        <v>2</v>
      </c>
      <c r="O2600" s="1">
        <v>44623.450057870374</v>
      </c>
      <c r="P2600" s="1">
        <v>44623.490798611114</v>
      </c>
      <c r="Q2600">
        <v>3202</v>
      </c>
      <c r="R2600">
        <v>318</v>
      </c>
      <c r="S2600" t="b">
        <v>0</v>
      </c>
      <c r="T2600" t="s">
        <v>86</v>
      </c>
      <c r="U2600" t="b">
        <v>0</v>
      </c>
      <c r="V2600" t="s">
        <v>94</v>
      </c>
      <c r="W2600" s="1">
        <v>44623.48940972222</v>
      </c>
      <c r="X2600">
        <v>232</v>
      </c>
      <c r="Y2600">
        <v>21</v>
      </c>
      <c r="Z2600">
        <v>0</v>
      </c>
      <c r="AA2600">
        <v>21</v>
      </c>
      <c r="AB2600">
        <v>0</v>
      </c>
      <c r="AC2600">
        <v>13</v>
      </c>
      <c r="AD2600">
        <v>-21</v>
      </c>
      <c r="AE2600">
        <v>0</v>
      </c>
      <c r="AF2600">
        <v>0</v>
      </c>
      <c r="AG2600">
        <v>0</v>
      </c>
      <c r="AH2600" t="s">
        <v>122</v>
      </c>
      <c r="AI2600" s="1">
        <v>44623.490798611114</v>
      </c>
      <c r="AJ2600">
        <v>80</v>
      </c>
      <c r="AK2600">
        <v>2</v>
      </c>
      <c r="AL2600">
        <v>0</v>
      </c>
      <c r="AM2600">
        <v>2</v>
      </c>
      <c r="AN2600">
        <v>0</v>
      </c>
      <c r="AO2600">
        <v>1</v>
      </c>
      <c r="AP2600">
        <v>-23</v>
      </c>
      <c r="AQ2600">
        <v>0</v>
      </c>
      <c r="AR2600">
        <v>0</v>
      </c>
      <c r="AS2600">
        <v>0</v>
      </c>
      <c r="AT2600" t="s">
        <v>86</v>
      </c>
      <c r="AU2600" t="s">
        <v>86</v>
      </c>
      <c r="AV2600" t="s">
        <v>86</v>
      </c>
      <c r="AW2600" t="s">
        <v>86</v>
      </c>
      <c r="AX2600" t="s">
        <v>86</v>
      </c>
      <c r="AY2600" t="s">
        <v>86</v>
      </c>
      <c r="AZ2600" t="s">
        <v>86</v>
      </c>
      <c r="BA2600" t="s">
        <v>86</v>
      </c>
      <c r="BB2600" t="s">
        <v>86</v>
      </c>
      <c r="BC2600" t="s">
        <v>86</v>
      </c>
      <c r="BD2600" t="s">
        <v>86</v>
      </c>
      <c r="BE2600" t="s">
        <v>86</v>
      </c>
    </row>
    <row r="2601" spans="1:57" x14ac:dyDescent="0.45">
      <c r="A2601" t="s">
        <v>5493</v>
      </c>
      <c r="B2601" t="s">
        <v>77</v>
      </c>
      <c r="C2601" t="s">
        <v>5491</v>
      </c>
      <c r="D2601" t="s">
        <v>79</v>
      </c>
      <c r="E2601" s="2" t="str">
        <f>HYPERLINK("capsilon://?command=openfolder&amp;siteaddress=FAM.docvelocity-na8.net&amp;folderid=FX3D716B8E-4143-AB28-4ED7-226DE4A119DE","FX2203529")</f>
        <v>FX2203529</v>
      </c>
      <c r="F2601" t="s">
        <v>80</v>
      </c>
      <c r="G2601" t="s">
        <v>80</v>
      </c>
      <c r="H2601" t="s">
        <v>81</v>
      </c>
      <c r="I2601" t="s">
        <v>5494</v>
      </c>
      <c r="J2601">
        <v>0</v>
      </c>
      <c r="K2601" t="s">
        <v>83</v>
      </c>
      <c r="L2601" t="s">
        <v>84</v>
      </c>
      <c r="M2601" t="s">
        <v>85</v>
      </c>
      <c r="N2601">
        <v>2</v>
      </c>
      <c r="O2601" s="1">
        <v>44623.450543981482</v>
      </c>
      <c r="P2601" s="1">
        <v>44623.507824074077</v>
      </c>
      <c r="Q2601">
        <v>3437</v>
      </c>
      <c r="R2601">
        <v>1512</v>
      </c>
      <c r="S2601" t="b">
        <v>0</v>
      </c>
      <c r="T2601" t="s">
        <v>86</v>
      </c>
      <c r="U2601" t="b">
        <v>0</v>
      </c>
      <c r="V2601" t="s">
        <v>139</v>
      </c>
      <c r="W2601" s="1">
        <v>44623.499479166669</v>
      </c>
      <c r="X2601">
        <v>1070</v>
      </c>
      <c r="Y2601">
        <v>61</v>
      </c>
      <c r="Z2601">
        <v>0</v>
      </c>
      <c r="AA2601">
        <v>61</v>
      </c>
      <c r="AB2601">
        <v>0</v>
      </c>
      <c r="AC2601">
        <v>47</v>
      </c>
      <c r="AD2601">
        <v>-61</v>
      </c>
      <c r="AE2601">
        <v>0</v>
      </c>
      <c r="AF2601">
        <v>0</v>
      </c>
      <c r="AG2601">
        <v>0</v>
      </c>
      <c r="AH2601" t="s">
        <v>284</v>
      </c>
      <c r="AI2601" s="1">
        <v>44623.507824074077</v>
      </c>
      <c r="AJ2601">
        <v>427</v>
      </c>
      <c r="AK2601">
        <v>0</v>
      </c>
      <c r="AL2601">
        <v>0</v>
      </c>
      <c r="AM2601">
        <v>0</v>
      </c>
      <c r="AN2601">
        <v>0</v>
      </c>
      <c r="AO2601">
        <v>0</v>
      </c>
      <c r="AP2601">
        <v>-61</v>
      </c>
      <c r="AQ2601">
        <v>0</v>
      </c>
      <c r="AR2601">
        <v>0</v>
      </c>
      <c r="AS2601">
        <v>0</v>
      </c>
      <c r="AT2601" t="s">
        <v>86</v>
      </c>
      <c r="AU2601" t="s">
        <v>86</v>
      </c>
      <c r="AV2601" t="s">
        <v>86</v>
      </c>
      <c r="AW2601" t="s">
        <v>86</v>
      </c>
      <c r="AX2601" t="s">
        <v>86</v>
      </c>
      <c r="AY2601" t="s">
        <v>86</v>
      </c>
      <c r="AZ2601" t="s">
        <v>86</v>
      </c>
      <c r="BA2601" t="s">
        <v>86</v>
      </c>
      <c r="BB2601" t="s">
        <v>86</v>
      </c>
      <c r="BC2601" t="s">
        <v>86</v>
      </c>
      <c r="BD2601" t="s">
        <v>86</v>
      </c>
      <c r="BE2601" t="s">
        <v>86</v>
      </c>
    </row>
    <row r="2602" spans="1:57" x14ac:dyDescent="0.45">
      <c r="A2602" t="s">
        <v>5495</v>
      </c>
      <c r="B2602" t="s">
        <v>77</v>
      </c>
      <c r="C2602" t="s">
        <v>5491</v>
      </c>
      <c r="D2602" t="s">
        <v>79</v>
      </c>
      <c r="E2602" s="2" t="str">
        <f>HYPERLINK("capsilon://?command=openfolder&amp;siteaddress=FAM.docvelocity-na8.net&amp;folderid=FX3D716B8E-4143-AB28-4ED7-226DE4A119DE","FX2203529")</f>
        <v>FX2203529</v>
      </c>
      <c r="F2602" t="s">
        <v>80</v>
      </c>
      <c r="G2602" t="s">
        <v>80</v>
      </c>
      <c r="H2602" t="s">
        <v>81</v>
      </c>
      <c r="I2602" t="s">
        <v>5496</v>
      </c>
      <c r="J2602">
        <v>0</v>
      </c>
      <c r="K2602" t="s">
        <v>83</v>
      </c>
      <c r="L2602" t="s">
        <v>84</v>
      </c>
      <c r="M2602" t="s">
        <v>85</v>
      </c>
      <c r="N2602">
        <v>2</v>
      </c>
      <c r="O2602" s="1">
        <v>44623.453923611109</v>
      </c>
      <c r="P2602" s="1">
        <v>44623.518090277779</v>
      </c>
      <c r="Q2602">
        <v>3498</v>
      </c>
      <c r="R2602">
        <v>2046</v>
      </c>
      <c r="S2602" t="b">
        <v>0</v>
      </c>
      <c r="T2602" t="s">
        <v>86</v>
      </c>
      <c r="U2602" t="b">
        <v>0</v>
      </c>
      <c r="V2602" t="s">
        <v>152</v>
      </c>
      <c r="W2602" s="1">
        <v>44623.501331018517</v>
      </c>
      <c r="X2602">
        <v>1172</v>
      </c>
      <c r="Y2602">
        <v>51</v>
      </c>
      <c r="Z2602">
        <v>0</v>
      </c>
      <c r="AA2602">
        <v>51</v>
      </c>
      <c r="AB2602">
        <v>0</v>
      </c>
      <c r="AC2602">
        <v>39</v>
      </c>
      <c r="AD2602">
        <v>-51</v>
      </c>
      <c r="AE2602">
        <v>0</v>
      </c>
      <c r="AF2602">
        <v>0</v>
      </c>
      <c r="AG2602">
        <v>0</v>
      </c>
      <c r="AH2602" t="s">
        <v>284</v>
      </c>
      <c r="AI2602" s="1">
        <v>44623.518090277779</v>
      </c>
      <c r="AJ2602">
        <v>720</v>
      </c>
      <c r="AK2602">
        <v>0</v>
      </c>
      <c r="AL2602">
        <v>0</v>
      </c>
      <c r="AM2602">
        <v>0</v>
      </c>
      <c r="AN2602">
        <v>0</v>
      </c>
      <c r="AO2602">
        <v>0</v>
      </c>
      <c r="AP2602">
        <v>-51</v>
      </c>
      <c r="AQ2602">
        <v>0</v>
      </c>
      <c r="AR2602">
        <v>0</v>
      </c>
      <c r="AS2602">
        <v>0</v>
      </c>
      <c r="AT2602" t="s">
        <v>86</v>
      </c>
      <c r="AU2602" t="s">
        <v>86</v>
      </c>
      <c r="AV2602" t="s">
        <v>86</v>
      </c>
      <c r="AW2602" t="s">
        <v>86</v>
      </c>
      <c r="AX2602" t="s">
        <v>86</v>
      </c>
      <c r="AY2602" t="s">
        <v>86</v>
      </c>
      <c r="AZ2602" t="s">
        <v>86</v>
      </c>
      <c r="BA2602" t="s">
        <v>86</v>
      </c>
      <c r="BB2602" t="s">
        <v>86</v>
      </c>
      <c r="BC2602" t="s">
        <v>86</v>
      </c>
      <c r="BD2602" t="s">
        <v>86</v>
      </c>
      <c r="BE2602" t="s">
        <v>86</v>
      </c>
    </row>
    <row r="2603" spans="1:57" x14ac:dyDescent="0.45">
      <c r="A2603" t="s">
        <v>5497</v>
      </c>
      <c r="B2603" t="s">
        <v>77</v>
      </c>
      <c r="C2603" t="s">
        <v>5488</v>
      </c>
      <c r="D2603" t="s">
        <v>79</v>
      </c>
      <c r="E2603" s="2" t="str">
        <f>HYPERLINK("capsilon://?command=openfolder&amp;siteaddress=FAM.docvelocity-na8.net&amp;folderid=FX4EEDA290-E6F5-7138-D115-1C64F6D66CB1","FX22031212")</f>
        <v>FX22031212</v>
      </c>
      <c r="F2603" t="s">
        <v>80</v>
      </c>
      <c r="G2603" t="s">
        <v>80</v>
      </c>
      <c r="H2603" t="s">
        <v>81</v>
      </c>
      <c r="I2603" t="s">
        <v>5489</v>
      </c>
      <c r="J2603">
        <v>0</v>
      </c>
      <c r="K2603" t="s">
        <v>83</v>
      </c>
      <c r="L2603" t="s">
        <v>84</v>
      </c>
      <c r="M2603" t="s">
        <v>85</v>
      </c>
      <c r="N2603">
        <v>2</v>
      </c>
      <c r="O2603" s="1">
        <v>44623.456736111111</v>
      </c>
      <c r="P2603" s="1">
        <v>44623.509409722225</v>
      </c>
      <c r="Q2603">
        <v>2261</v>
      </c>
      <c r="R2603">
        <v>2290</v>
      </c>
      <c r="S2603" t="b">
        <v>0</v>
      </c>
      <c r="T2603" t="s">
        <v>86</v>
      </c>
      <c r="U2603" t="b">
        <v>1</v>
      </c>
      <c r="V2603" t="s">
        <v>200</v>
      </c>
      <c r="W2603" s="1">
        <v>44623.492129629631</v>
      </c>
      <c r="X2603">
        <v>802</v>
      </c>
      <c r="Y2603">
        <v>133</v>
      </c>
      <c r="Z2603">
        <v>0</v>
      </c>
      <c r="AA2603">
        <v>133</v>
      </c>
      <c r="AB2603">
        <v>0</v>
      </c>
      <c r="AC2603">
        <v>23</v>
      </c>
      <c r="AD2603">
        <v>-133</v>
      </c>
      <c r="AE2603">
        <v>0</v>
      </c>
      <c r="AF2603">
        <v>0</v>
      </c>
      <c r="AG2603">
        <v>0</v>
      </c>
      <c r="AH2603" t="s">
        <v>106</v>
      </c>
      <c r="AI2603" s="1">
        <v>44623.509409722225</v>
      </c>
      <c r="AJ2603">
        <v>1477</v>
      </c>
      <c r="AK2603">
        <v>3</v>
      </c>
      <c r="AL2603">
        <v>0</v>
      </c>
      <c r="AM2603">
        <v>3</v>
      </c>
      <c r="AN2603">
        <v>0</v>
      </c>
      <c r="AO2603">
        <v>2</v>
      </c>
      <c r="AP2603">
        <v>-136</v>
      </c>
      <c r="AQ2603">
        <v>0</v>
      </c>
      <c r="AR2603">
        <v>0</v>
      </c>
      <c r="AS2603">
        <v>0</v>
      </c>
      <c r="AT2603" t="s">
        <v>86</v>
      </c>
      <c r="AU2603" t="s">
        <v>86</v>
      </c>
      <c r="AV2603" t="s">
        <v>86</v>
      </c>
      <c r="AW2603" t="s">
        <v>86</v>
      </c>
      <c r="AX2603" t="s">
        <v>86</v>
      </c>
      <c r="AY2603" t="s">
        <v>86</v>
      </c>
      <c r="AZ2603" t="s">
        <v>86</v>
      </c>
      <c r="BA2603" t="s">
        <v>86</v>
      </c>
      <c r="BB2603" t="s">
        <v>86</v>
      </c>
      <c r="BC2603" t="s">
        <v>86</v>
      </c>
      <c r="BD2603" t="s">
        <v>86</v>
      </c>
      <c r="BE2603" t="s">
        <v>86</v>
      </c>
    </row>
    <row r="2604" spans="1:57" x14ac:dyDescent="0.45">
      <c r="A2604" t="s">
        <v>5498</v>
      </c>
      <c r="B2604" t="s">
        <v>77</v>
      </c>
      <c r="C2604" t="s">
        <v>5454</v>
      </c>
      <c r="D2604" t="s">
        <v>79</v>
      </c>
      <c r="E2604" s="2" t="str">
        <f>HYPERLINK("capsilon://?command=openfolder&amp;siteaddress=FAM.docvelocity-na8.net&amp;folderid=FXAF95DB55-BEA6-A1B6-ED0B-3EDC21AD904C","FX2203245")</f>
        <v>FX2203245</v>
      </c>
      <c r="F2604" t="s">
        <v>80</v>
      </c>
      <c r="G2604" t="s">
        <v>80</v>
      </c>
      <c r="H2604" t="s">
        <v>81</v>
      </c>
      <c r="I2604" t="s">
        <v>5499</v>
      </c>
      <c r="J2604">
        <v>0</v>
      </c>
      <c r="K2604" t="s">
        <v>83</v>
      </c>
      <c r="L2604" t="s">
        <v>84</v>
      </c>
      <c r="M2604" t="s">
        <v>85</v>
      </c>
      <c r="N2604">
        <v>2</v>
      </c>
      <c r="O2604" s="1">
        <v>44623.464513888888</v>
      </c>
      <c r="P2604" s="1">
        <v>44623.500300925924</v>
      </c>
      <c r="Q2604">
        <v>2175</v>
      </c>
      <c r="R2604">
        <v>917</v>
      </c>
      <c r="S2604" t="b">
        <v>0</v>
      </c>
      <c r="T2604" t="s">
        <v>86</v>
      </c>
      <c r="U2604" t="b">
        <v>0</v>
      </c>
      <c r="V2604" t="s">
        <v>94</v>
      </c>
      <c r="W2604" s="1">
        <v>44623.491678240738</v>
      </c>
      <c r="X2604">
        <v>195</v>
      </c>
      <c r="Y2604">
        <v>37</v>
      </c>
      <c r="Z2604">
        <v>0</v>
      </c>
      <c r="AA2604">
        <v>37</v>
      </c>
      <c r="AB2604">
        <v>0</v>
      </c>
      <c r="AC2604">
        <v>10</v>
      </c>
      <c r="AD2604">
        <v>-37</v>
      </c>
      <c r="AE2604">
        <v>0</v>
      </c>
      <c r="AF2604">
        <v>0</v>
      </c>
      <c r="AG2604">
        <v>0</v>
      </c>
      <c r="AH2604" t="s">
        <v>284</v>
      </c>
      <c r="AI2604" s="1">
        <v>44623.500300925924</v>
      </c>
      <c r="AJ2604">
        <v>722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-37</v>
      </c>
      <c r="AQ2604">
        <v>0</v>
      </c>
      <c r="AR2604">
        <v>0</v>
      </c>
      <c r="AS2604">
        <v>0</v>
      </c>
      <c r="AT2604" t="s">
        <v>86</v>
      </c>
      <c r="AU2604" t="s">
        <v>86</v>
      </c>
      <c r="AV2604" t="s">
        <v>86</v>
      </c>
      <c r="AW2604" t="s">
        <v>86</v>
      </c>
      <c r="AX2604" t="s">
        <v>86</v>
      </c>
      <c r="AY2604" t="s">
        <v>86</v>
      </c>
      <c r="AZ2604" t="s">
        <v>86</v>
      </c>
      <c r="BA2604" t="s">
        <v>86</v>
      </c>
      <c r="BB2604" t="s">
        <v>86</v>
      </c>
      <c r="BC2604" t="s">
        <v>86</v>
      </c>
      <c r="BD2604" t="s">
        <v>86</v>
      </c>
      <c r="BE2604" t="s">
        <v>86</v>
      </c>
    </row>
    <row r="2605" spans="1:57" x14ac:dyDescent="0.45">
      <c r="A2605" t="s">
        <v>5500</v>
      </c>
      <c r="B2605" t="s">
        <v>77</v>
      </c>
      <c r="C2605" t="s">
        <v>89</v>
      </c>
      <c r="D2605" t="s">
        <v>79</v>
      </c>
      <c r="E2605" s="2" t="str">
        <f>HYPERLINK("capsilon://?command=openfolder&amp;siteaddress=FAM.docvelocity-na8.net&amp;folderid=FX41468944-450B-F4A2-2453-32B2B1FA0C87","FX2203701")</f>
        <v>FX2203701</v>
      </c>
      <c r="F2605" t="s">
        <v>80</v>
      </c>
      <c r="G2605" t="s">
        <v>80</v>
      </c>
      <c r="H2605" t="s">
        <v>81</v>
      </c>
      <c r="I2605" t="s">
        <v>90</v>
      </c>
      <c r="J2605">
        <v>0</v>
      </c>
      <c r="K2605" t="s">
        <v>83</v>
      </c>
      <c r="L2605" t="s">
        <v>84</v>
      </c>
      <c r="M2605" t="s">
        <v>85</v>
      </c>
      <c r="N2605">
        <v>1</v>
      </c>
      <c r="O2605" s="1">
        <v>44623.464583333334</v>
      </c>
      <c r="P2605" s="1">
        <v>44623.520891203705</v>
      </c>
      <c r="Q2605">
        <v>3010</v>
      </c>
      <c r="R2605">
        <v>1855</v>
      </c>
      <c r="S2605" t="b">
        <v>0</v>
      </c>
      <c r="T2605" t="s">
        <v>86</v>
      </c>
      <c r="U2605" t="b">
        <v>0</v>
      </c>
      <c r="V2605" t="s">
        <v>87</v>
      </c>
      <c r="W2605" s="1">
        <v>44623.520891203705</v>
      </c>
      <c r="X2605">
        <v>1154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127</v>
      </c>
      <c r="AF2605">
        <v>0</v>
      </c>
      <c r="AG2605">
        <v>15</v>
      </c>
      <c r="AH2605" t="s">
        <v>86</v>
      </c>
      <c r="AI2605" t="s">
        <v>86</v>
      </c>
      <c r="AJ2605" t="s">
        <v>86</v>
      </c>
      <c r="AK2605" t="s">
        <v>86</v>
      </c>
      <c r="AL2605" t="s">
        <v>86</v>
      </c>
      <c r="AM2605" t="s">
        <v>86</v>
      </c>
      <c r="AN2605" t="s">
        <v>86</v>
      </c>
      <c r="AO2605" t="s">
        <v>86</v>
      </c>
      <c r="AP2605" t="s">
        <v>86</v>
      </c>
      <c r="AQ2605" t="s">
        <v>86</v>
      </c>
      <c r="AR2605" t="s">
        <v>86</v>
      </c>
      <c r="AS2605" t="s">
        <v>86</v>
      </c>
      <c r="AT2605" t="s">
        <v>86</v>
      </c>
      <c r="AU2605" t="s">
        <v>86</v>
      </c>
      <c r="AV2605" t="s">
        <v>86</v>
      </c>
      <c r="AW2605" t="s">
        <v>86</v>
      </c>
      <c r="AX2605" t="s">
        <v>86</v>
      </c>
      <c r="AY2605" t="s">
        <v>86</v>
      </c>
      <c r="AZ2605" t="s">
        <v>86</v>
      </c>
      <c r="BA2605" t="s">
        <v>86</v>
      </c>
      <c r="BB2605" t="s">
        <v>86</v>
      </c>
      <c r="BC2605" t="s">
        <v>86</v>
      </c>
      <c r="BD2605" t="s">
        <v>86</v>
      </c>
      <c r="BE2605" t="s">
        <v>86</v>
      </c>
    </row>
    <row r="2606" spans="1:57" x14ac:dyDescent="0.45">
      <c r="A2606" t="s">
        <v>5501</v>
      </c>
      <c r="B2606" t="s">
        <v>77</v>
      </c>
      <c r="C2606" t="s">
        <v>5454</v>
      </c>
      <c r="D2606" t="s">
        <v>79</v>
      </c>
      <c r="E2606" s="2" t="str">
        <f>HYPERLINK("capsilon://?command=openfolder&amp;siteaddress=FAM.docvelocity-na8.net&amp;folderid=FXAF95DB55-BEA6-A1B6-ED0B-3EDC21AD904C","FX2203245")</f>
        <v>FX2203245</v>
      </c>
      <c r="F2606" t="s">
        <v>80</v>
      </c>
      <c r="G2606" t="s">
        <v>80</v>
      </c>
      <c r="H2606" t="s">
        <v>81</v>
      </c>
      <c r="I2606" t="s">
        <v>5502</v>
      </c>
      <c r="J2606">
        <v>0</v>
      </c>
      <c r="K2606" t="s">
        <v>83</v>
      </c>
      <c r="L2606" t="s">
        <v>84</v>
      </c>
      <c r="M2606" t="s">
        <v>85</v>
      </c>
      <c r="N2606">
        <v>2</v>
      </c>
      <c r="O2606" s="1">
        <v>44623.464849537035</v>
      </c>
      <c r="P2606" s="1">
        <v>44623.497372685182</v>
      </c>
      <c r="Q2606">
        <v>2411</v>
      </c>
      <c r="R2606">
        <v>399</v>
      </c>
      <c r="S2606" t="b">
        <v>0</v>
      </c>
      <c r="T2606" t="s">
        <v>86</v>
      </c>
      <c r="U2606" t="b">
        <v>0</v>
      </c>
      <c r="V2606" t="s">
        <v>94</v>
      </c>
      <c r="W2606" s="1">
        <v>44623.494386574072</v>
      </c>
      <c r="X2606">
        <v>217</v>
      </c>
      <c r="Y2606">
        <v>21</v>
      </c>
      <c r="Z2606">
        <v>0</v>
      </c>
      <c r="AA2606">
        <v>21</v>
      </c>
      <c r="AB2606">
        <v>0</v>
      </c>
      <c r="AC2606">
        <v>8</v>
      </c>
      <c r="AD2606">
        <v>-21</v>
      </c>
      <c r="AE2606">
        <v>0</v>
      </c>
      <c r="AF2606">
        <v>0</v>
      </c>
      <c r="AG2606">
        <v>0</v>
      </c>
      <c r="AH2606" t="s">
        <v>92</v>
      </c>
      <c r="AI2606" s="1">
        <v>44623.497372685182</v>
      </c>
      <c r="AJ2606">
        <v>176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-21</v>
      </c>
      <c r="AQ2606">
        <v>0</v>
      </c>
      <c r="AR2606">
        <v>0</v>
      </c>
      <c r="AS2606">
        <v>0</v>
      </c>
      <c r="AT2606" t="s">
        <v>86</v>
      </c>
      <c r="AU2606" t="s">
        <v>86</v>
      </c>
      <c r="AV2606" t="s">
        <v>86</v>
      </c>
      <c r="AW2606" t="s">
        <v>86</v>
      </c>
      <c r="AX2606" t="s">
        <v>86</v>
      </c>
      <c r="AY2606" t="s">
        <v>86</v>
      </c>
      <c r="AZ2606" t="s">
        <v>86</v>
      </c>
      <c r="BA2606" t="s">
        <v>86</v>
      </c>
      <c r="BB2606" t="s">
        <v>86</v>
      </c>
      <c r="BC2606" t="s">
        <v>86</v>
      </c>
      <c r="BD2606" t="s">
        <v>86</v>
      </c>
      <c r="BE2606" t="s">
        <v>86</v>
      </c>
    </row>
    <row r="2607" spans="1:57" x14ac:dyDescent="0.45">
      <c r="A2607" t="s">
        <v>5503</v>
      </c>
      <c r="B2607" t="s">
        <v>77</v>
      </c>
      <c r="C2607" t="s">
        <v>5454</v>
      </c>
      <c r="D2607" t="s">
        <v>79</v>
      </c>
      <c r="E2607" s="2" t="str">
        <f>HYPERLINK("capsilon://?command=openfolder&amp;siteaddress=FAM.docvelocity-na8.net&amp;folderid=FXAF95DB55-BEA6-A1B6-ED0B-3EDC21AD904C","FX2203245")</f>
        <v>FX2203245</v>
      </c>
      <c r="F2607" t="s">
        <v>80</v>
      </c>
      <c r="G2607" t="s">
        <v>80</v>
      </c>
      <c r="H2607" t="s">
        <v>81</v>
      </c>
      <c r="I2607" t="s">
        <v>5504</v>
      </c>
      <c r="J2607">
        <v>0</v>
      </c>
      <c r="K2607" t="s">
        <v>83</v>
      </c>
      <c r="L2607" t="s">
        <v>84</v>
      </c>
      <c r="M2607" t="s">
        <v>85</v>
      </c>
      <c r="N2607">
        <v>2</v>
      </c>
      <c r="O2607" s="1">
        <v>44623.465810185182</v>
      </c>
      <c r="P2607" s="1">
        <v>44623.51258101852</v>
      </c>
      <c r="Q2607">
        <v>2744</v>
      </c>
      <c r="R2607">
        <v>1297</v>
      </c>
      <c r="S2607" t="b">
        <v>0</v>
      </c>
      <c r="T2607" t="s">
        <v>86</v>
      </c>
      <c r="U2607" t="b">
        <v>0</v>
      </c>
      <c r="V2607" t="s">
        <v>94</v>
      </c>
      <c r="W2607" s="1">
        <v>44623.50267361111</v>
      </c>
      <c r="X2607">
        <v>1023</v>
      </c>
      <c r="Y2607">
        <v>37</v>
      </c>
      <c r="Z2607">
        <v>0</v>
      </c>
      <c r="AA2607">
        <v>37</v>
      </c>
      <c r="AB2607">
        <v>0</v>
      </c>
      <c r="AC2607">
        <v>25</v>
      </c>
      <c r="AD2607">
        <v>-37</v>
      </c>
      <c r="AE2607">
        <v>0</v>
      </c>
      <c r="AF2607">
        <v>0</v>
      </c>
      <c r="AG2607">
        <v>0</v>
      </c>
      <c r="AH2607" t="s">
        <v>106</v>
      </c>
      <c r="AI2607" s="1">
        <v>44623.51258101852</v>
      </c>
      <c r="AJ2607">
        <v>274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-37</v>
      </c>
      <c r="AQ2607">
        <v>0</v>
      </c>
      <c r="AR2607">
        <v>0</v>
      </c>
      <c r="AS2607">
        <v>0</v>
      </c>
      <c r="AT2607" t="s">
        <v>86</v>
      </c>
      <c r="AU2607" t="s">
        <v>86</v>
      </c>
      <c r="AV2607" t="s">
        <v>86</v>
      </c>
      <c r="AW2607" t="s">
        <v>86</v>
      </c>
      <c r="AX2607" t="s">
        <v>86</v>
      </c>
      <c r="AY2607" t="s">
        <v>86</v>
      </c>
      <c r="AZ2607" t="s">
        <v>86</v>
      </c>
      <c r="BA2607" t="s">
        <v>86</v>
      </c>
      <c r="BB2607" t="s">
        <v>86</v>
      </c>
      <c r="BC2607" t="s">
        <v>86</v>
      </c>
      <c r="BD2607" t="s">
        <v>86</v>
      </c>
      <c r="BE260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2022-03-31T15:00:00Z</dcterms:created>
  <dcterms:modified xsi:type="dcterms:W3CDTF">2022-04-04T10:48:30Z</dcterms:modified>
</cp:coreProperties>
</file>