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10005" activeTab="3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</sheets>
  <calcPr calcId="145621"/>
</workbook>
</file>

<file path=xl/calcChain.xml><?xml version="1.0" encoding="utf-8"?>
<calcChain xmlns="http://schemas.openxmlformats.org/spreadsheetml/2006/main">
  <c r="D36" i="4" l="1"/>
  <c r="B23" i="4"/>
  <c r="D39" i="4"/>
  <c r="K31" i="4"/>
  <c r="D38" i="4"/>
  <c r="D37" i="4"/>
  <c r="J34" i="4"/>
  <c r="J25" i="4"/>
  <c r="I29" i="4"/>
  <c r="I28" i="4"/>
  <c r="K29" i="4" l="1"/>
  <c r="K30" i="4"/>
  <c r="K32" i="4"/>
  <c r="K33" i="4"/>
  <c r="K28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1" i="4"/>
  <c r="E23" i="4"/>
  <c r="E24" i="4"/>
  <c r="B24" i="4"/>
  <c r="I1" i="6" l="1"/>
  <c r="J1" i="6" l="1"/>
  <c r="H2" i="6"/>
  <c r="I2" i="6" s="1"/>
  <c r="B26" i="3" l="1"/>
  <c r="K37" i="3"/>
  <c r="K38" i="3"/>
  <c r="K39" i="3"/>
  <c r="K40" i="3"/>
  <c r="K41" i="3" l="1"/>
  <c r="K42" i="3"/>
  <c r="K43" i="3"/>
  <c r="K44" i="3"/>
  <c r="K45" i="3"/>
  <c r="K46" i="3"/>
  <c r="K47" i="3"/>
  <c r="K48" i="3"/>
  <c r="E20" i="3"/>
  <c r="E19" i="3"/>
  <c r="E15" i="3"/>
  <c r="E12" i="3"/>
  <c r="E11" i="3"/>
  <c r="E7" i="3"/>
  <c r="E4" i="3"/>
  <c r="E3" i="3"/>
  <c r="E26" i="3"/>
  <c r="F26" i="3"/>
  <c r="E16" i="3"/>
  <c r="C26" i="3"/>
  <c r="C27" i="3" s="1"/>
  <c r="E5" i="3"/>
  <c r="E17" i="3"/>
  <c r="E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E27" i="3"/>
  <c r="B27" i="3"/>
  <c r="E6" i="3"/>
  <c r="E10" i="3"/>
  <c r="E13" i="3"/>
  <c r="E14" i="3"/>
  <c r="E18" i="3"/>
  <c r="E21" i="3"/>
  <c r="E2" i="3"/>
  <c r="C30" i="3"/>
  <c r="C31" i="3"/>
  <c r="C32" i="3"/>
  <c r="C33" i="3"/>
  <c r="C29" i="3"/>
  <c r="F27" i="3" l="1"/>
  <c r="E8" i="3"/>
  <c r="D31" i="3"/>
  <c r="E31" i="3" s="1"/>
  <c r="F31" i="3" s="1"/>
  <c r="D30" i="3"/>
  <c r="E30" i="3" s="1"/>
  <c r="F30" i="3" s="1"/>
  <c r="D33" i="3"/>
  <c r="E33" i="3" s="1"/>
  <c r="F33" i="3" s="1"/>
  <c r="D32" i="3"/>
  <c r="E32" i="3" s="1"/>
  <c r="F32" i="3" s="1"/>
  <c r="J6" i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  <c r="H32" i="3" l="1"/>
  <c r="H33" i="3" s="1"/>
</calcChain>
</file>

<file path=xl/sharedStrings.xml><?xml version="1.0" encoding="utf-8"?>
<sst xmlns="http://schemas.openxmlformats.org/spreadsheetml/2006/main" count="224" uniqueCount="77">
  <si>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</si>
  <si>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</si>
  <si>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</si>
  <si>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</si>
  <si>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</si>
  <si>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</si>
  <si>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</si>
  <si>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</si>
  <si>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</si>
  <si>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</si>
  <si>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</si>
  <si>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</si>
  <si>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</si>
  <si>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</si>
  <si>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</si>
  <si>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</si>
  <si>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</si>
  <si>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</si>
  <si>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</si>
  <si>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</si>
  <si>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</si>
  <si>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</si>
  <si>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</si>
  <si>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</si>
  <si>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</si>
  <si>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</si>
  <si>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</si>
  <si>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</si>
  <si>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</si>
  <si>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</si>
  <si>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</si>
  <si>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12/03/2013</t>
  </si>
  <si>
    <t>13/03/2013</t>
  </si>
  <si>
    <t>15/04/2013</t>
  </si>
  <si>
    <t>13/06/2013</t>
  </si>
  <si>
    <t>13/09/2013</t>
  </si>
  <si>
    <t>13/12/2013</t>
  </si>
  <si>
    <t>13/03/2014</t>
  </si>
  <si>
    <t>16/03/2015</t>
  </si>
  <si>
    <t>14/03/2016</t>
  </si>
  <si>
    <t>13/03/2017</t>
  </si>
  <si>
    <t>13/03/2018</t>
  </si>
  <si>
    <t>13/03/2019</t>
  </si>
  <si>
    <t>13/03/2020</t>
  </si>
  <si>
    <t>15/03/2021</t>
  </si>
  <si>
    <t>14/03/2022</t>
  </si>
  <si>
    <t>13/03/2023</t>
  </si>
  <si>
    <t>13/03/2028</t>
  </si>
  <si>
    <t>14/03/2033</t>
  </si>
  <si>
    <t>15/03/2038</t>
  </si>
  <si>
    <t>16/03/2043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</si>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</sst>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"/>
    <numFmt numFmtId="165" formatCode="0.000000"/>
    <numFmt numFmtId="166" formatCode="0.00000000"/>
    <numFmt numFmtId="167" formatCode="0.000000000"/>
    <numFmt numFmtId="168" formatCode="0.00000000000"/>
    <numFmt numFmtId="169" formatCode="0.0000000000000"/>
    <numFmt numFmtId="170" formatCode="0.00000000000000"/>
    <numFmt numFmtId="171" formatCode="0.0000000000"/>
    <numFmt numFmtId="172" formatCode="0.000000000000"/>
    <numFmt numFmtId="174" formatCode="0.000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</cellStyleXfs>
  <cellXfs count="25">
    <xf numFmtId="0" fontId="19" fillId="0" borderId="0" xfId="0" applyFont="1"/>
    <xf numFmtId="49" fontId="19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19" fillId="0" borderId="0" xfId="0" applyNumberFormat="1" applyFont="1"/>
    <xf numFmtId="164" fontId="0" fillId="0" borderId="0" xfId="0" applyNumberFormat="1" applyFont="1"/>
    <xf numFmtId="165" fontId="19" fillId="0" borderId="0" xfId="0" applyNumberFormat="1" applyFont="1"/>
    <xf numFmtId="0" fontId="19" fillId="0" borderId="0" xfId="0" applyNumberFormat="1" applyFont="1"/>
    <xf numFmtId="14" fontId="1" fillId="0" borderId="0" xfId="42" applyNumberFormat="1"/>
    <xf numFmtId="2" fontId="19" fillId="0" borderId="0" xfId="0" applyNumberFormat="1" applyFont="1"/>
    <xf numFmtId="166" fontId="19" fillId="0" borderId="0" xfId="0" applyNumberFormat="1" applyFont="1"/>
    <xf numFmtId="167" fontId="19" fillId="0" borderId="0" xfId="0" applyNumberFormat="1" applyFont="1"/>
    <xf numFmtId="168" fontId="19" fillId="0" borderId="0" xfId="0" applyNumberFormat="1" applyFont="1"/>
    <xf numFmtId="169" fontId="19" fillId="0" borderId="0" xfId="0" applyNumberFormat="1" applyFont="1"/>
    <xf numFmtId="170" fontId="19" fillId="0" borderId="0" xfId="0" applyNumberFormat="1" applyFont="1"/>
    <xf numFmtId="14" fontId="0" fillId="0" borderId="0" xfId="0" applyNumberFormat="1" applyFont="1"/>
    <xf numFmtId="168" fontId="0" fillId="0" borderId="0" xfId="0" applyNumberFormat="1" applyFont="1"/>
    <xf numFmtId="171" fontId="19" fillId="0" borderId="0" xfId="0" applyNumberFormat="1" applyFont="1"/>
    <xf numFmtId="172" fontId="19" fillId="0" borderId="0" xfId="0" applyNumberFormat="1" applyFont="1"/>
    <xf numFmtId="0" fontId="0" fillId="0" borderId="0" xfId="0"/>
    <xf numFmtId="14" fontId="21" fillId="0" borderId="0" xfId="0" applyNumberFormat="1" applyFont="1"/>
    <xf numFmtId="171" fontId="21" fillId="0" borderId="0" xfId="0" applyNumberFormat="1" applyFont="1"/>
    <xf numFmtId="0" fontId="21" fillId="0" borderId="0" xfId="0" applyFont="1"/>
    <xf numFmtId="172" fontId="21" fillId="0" borderId="0" xfId="0" applyNumberFormat="1" applyFont="1"/>
    <xf numFmtId="174" fontId="19" fillId="0" borderId="0" xfId="0" applyNumberFormat="1" applyFont="1"/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8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8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8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8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8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8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8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8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8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8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8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8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8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8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B32" sqref="B32"/>
    </sheetView>
  </sheetViews>
  <sheetFormatPr defaultRowHeight="12.75" x14ac:dyDescent="0.2"/>
  <cols>
    <col min="1" max="1" width="10.140625" bestFit="1" customWidth="1"/>
    <col min="2" max="2" width="18.7109375" bestFit="1" customWidth="1"/>
    <col min="3" max="3" width="14.7109375" bestFit="1" customWidth="1"/>
    <col min="4" max="4" width="16.28515625" bestFit="1" customWidth="1"/>
    <col min="5" max="5" width="14.28515625" bestFit="1" customWidth="1"/>
    <col min="6" max="6" width="16.7109375" bestFit="1" customWidth="1"/>
    <col min="7" max="7" width="16.28515625" style="4" bestFit="1" customWidth="1"/>
    <col min="8" max="8" width="17.85546875" bestFit="1" customWidth="1"/>
    <col min="9" max="9" width="15.7109375" bestFit="1" customWidth="1"/>
    <col min="11" max="11" width="11.5703125" bestFit="1" customWidth="1"/>
    <col min="12" max="12" width="12" bestFit="1" customWidth="1"/>
    <col min="14" max="14" width="11.5703125" bestFit="1" customWidth="1"/>
  </cols>
  <sheetData>
    <row r="1" spans="1:16" x14ac:dyDescent="0.2">
      <c r="A1" s="2" t="s">
        <v>0</v>
      </c>
      <c r="B1" s="3" t="s">
        <v>1</v>
      </c>
      <c r="C1" s="3" t="s">
        <v>3</v>
      </c>
      <c r="D1">
        <v>100</v>
      </c>
      <c r="F1" s="7"/>
      <c r="G1" s="4">
        <v>41344</v>
      </c>
      <c r="H1" s="7">
        <v>1</v>
      </c>
      <c r="K1" s="4"/>
    </row>
    <row r="2" spans="1:16" x14ac:dyDescent="0.2">
      <c r="A2" s="15" t="s">
        <v>31</v>
      </c>
      <c r="B2" s="3">
        <v>0.18</v>
      </c>
      <c r="C2" s="16">
        <v>99.9995000025</v>
      </c>
      <c r="D2" s="12">
        <v>99.9995000025</v>
      </c>
      <c r="E2" s="12">
        <f>D2-C2</f>
        <v>0</v>
      </c>
      <c r="F2" s="7"/>
      <c r="G2" s="4">
        <v>41345</v>
      </c>
      <c r="H2" s="14">
        <v>0.99999500002499997</v>
      </c>
      <c r="I2">
        <f>H2*100</f>
        <v>99.9995000025</v>
      </c>
      <c r="K2" s="4"/>
    </row>
    <row r="3" spans="1:16" x14ac:dyDescent="0.2">
      <c r="A3" s="15" t="s">
        <v>32</v>
      </c>
      <c r="B3" s="5">
        <v>0.2</v>
      </c>
      <c r="C3" s="12">
        <v>99.998944452800004</v>
      </c>
      <c r="D3" s="12">
        <v>99.998944452808601</v>
      </c>
      <c r="E3" s="12">
        <f t="shared" ref="E3:E21" si="0">D3-C3</f>
        <v>8.5975671026972122E-12</v>
      </c>
      <c r="F3" s="7"/>
      <c r="G3" s="4">
        <v>41346</v>
      </c>
      <c r="H3" s="14">
        <v>0.99998944452808602</v>
      </c>
      <c r="I3">
        <f t="shared" ref="I3:I21" si="1">H3*100</f>
        <v>99.998944452808601</v>
      </c>
      <c r="K3" s="4"/>
    </row>
    <row r="4" spans="1:16" x14ac:dyDescent="0.2">
      <c r="A4" s="15" t="s">
        <v>33</v>
      </c>
      <c r="B4" s="3">
        <v>0.185</v>
      </c>
      <c r="C4" s="16">
        <v>99.981989173800002</v>
      </c>
      <c r="D4" s="12">
        <v>99.981989173811201</v>
      </c>
      <c r="E4" s="12">
        <f t="shared" si="0"/>
        <v>1.1198153515579179E-11</v>
      </c>
      <c r="F4" s="7"/>
      <c r="G4" s="4">
        <v>41379</v>
      </c>
      <c r="H4" s="14">
        <v>0.99981989173811203</v>
      </c>
      <c r="I4">
        <f t="shared" si="1"/>
        <v>99.981989173811201</v>
      </c>
      <c r="K4" s="4"/>
    </row>
    <row r="5" spans="1:16" x14ac:dyDescent="0.2">
      <c r="A5" s="15" t="s">
        <v>34</v>
      </c>
      <c r="B5" s="3">
        <v>0.3</v>
      </c>
      <c r="C5" s="16">
        <v>99.922337327500003</v>
      </c>
      <c r="D5" s="12">
        <v>99.922337327524104</v>
      </c>
      <c r="E5" s="12">
        <f t="shared" si="0"/>
        <v>2.4101609596982598E-11</v>
      </c>
      <c r="F5" s="7"/>
      <c r="G5" s="4">
        <v>41438</v>
      </c>
      <c r="H5" s="14">
        <v>0.99922337327524102</v>
      </c>
      <c r="I5">
        <f t="shared" si="1"/>
        <v>99.922337327524104</v>
      </c>
      <c r="K5" s="4"/>
    </row>
    <row r="6" spans="1:16" x14ac:dyDescent="0.2">
      <c r="A6" s="15" t="s">
        <v>35</v>
      </c>
      <c r="B6" s="3">
        <v>0.48549999999999999</v>
      </c>
      <c r="C6" s="16">
        <v>99.751416853600006</v>
      </c>
      <c r="D6" s="12">
        <v>99.751416853631696</v>
      </c>
      <c r="E6" s="12">
        <f t="shared" si="0"/>
        <v>3.1690206014900468E-11</v>
      </c>
      <c r="F6" s="7"/>
      <c r="G6" s="4">
        <v>41530</v>
      </c>
      <c r="H6" s="14">
        <v>0.99751416853631703</v>
      </c>
      <c r="I6">
        <f t="shared" si="1"/>
        <v>99.751416853631696</v>
      </c>
      <c r="K6" s="4"/>
    </row>
    <row r="7" spans="1:16" x14ac:dyDescent="0.2">
      <c r="A7" s="15" t="s">
        <v>36</v>
      </c>
      <c r="B7" s="3">
        <v>0.55640000000000001</v>
      </c>
      <c r="C7" s="16">
        <v>99.575719982899997</v>
      </c>
      <c r="D7" s="12">
        <v>99.575719982958802</v>
      </c>
      <c r="E7" s="12">
        <f t="shared" si="0"/>
        <v>5.8804516811505891E-11</v>
      </c>
      <c r="F7" s="7"/>
      <c r="G7" s="4">
        <v>41621</v>
      </c>
      <c r="H7" s="14">
        <v>0.99575719982958799</v>
      </c>
      <c r="I7">
        <f t="shared" si="1"/>
        <v>99.575719982958802</v>
      </c>
      <c r="K7" s="9"/>
      <c r="L7" s="9"/>
      <c r="M7" s="9"/>
      <c r="N7" s="9"/>
      <c r="O7" s="9"/>
      <c r="P7" s="9"/>
    </row>
    <row r="8" spans="1:16" x14ac:dyDescent="0.2">
      <c r="A8" s="15" t="s">
        <v>37</v>
      </c>
      <c r="B8" s="3">
        <v>0.311</v>
      </c>
      <c r="C8" s="16">
        <v>99.688814892400003</v>
      </c>
      <c r="D8" s="12">
        <v>99.688814892440206</v>
      </c>
      <c r="E8" s="12">
        <f t="shared" si="0"/>
        <v>4.0202507989306469E-11</v>
      </c>
      <c r="F8" s="7"/>
      <c r="G8" s="4">
        <v>41711</v>
      </c>
      <c r="H8" s="7">
        <v>0.99688814892440203</v>
      </c>
      <c r="I8">
        <f t="shared" si="1"/>
        <v>99.688814892440206</v>
      </c>
      <c r="K8" s="9"/>
      <c r="L8" s="9"/>
      <c r="M8" s="9"/>
      <c r="N8" s="9"/>
      <c r="O8" s="9"/>
      <c r="P8" s="9"/>
    </row>
    <row r="9" spans="1:16" x14ac:dyDescent="0.2">
      <c r="A9" s="15" t="s">
        <v>38</v>
      </c>
      <c r="B9" s="3">
        <v>0.372</v>
      </c>
      <c r="C9" s="16">
        <v>99.254409104299995</v>
      </c>
      <c r="D9" s="12">
        <v>99.258347549043606</v>
      </c>
      <c r="E9" s="12">
        <f t="shared" si="0"/>
        <v>3.9384447436106029E-3</v>
      </c>
      <c r="F9" s="7"/>
      <c r="G9" s="4">
        <v>42076</v>
      </c>
      <c r="H9" s="7">
        <v>0.99258347549043602</v>
      </c>
      <c r="I9">
        <f t="shared" si="1"/>
        <v>99.258347549043606</v>
      </c>
      <c r="K9" s="9"/>
      <c r="L9" s="9"/>
      <c r="M9" s="9"/>
      <c r="N9" s="9"/>
      <c r="O9" s="9"/>
      <c r="P9" s="9"/>
    </row>
    <row r="10" spans="1:16" x14ac:dyDescent="0.2">
      <c r="A10" s="15" t="s">
        <v>39</v>
      </c>
      <c r="B10" s="3">
        <v>0.48899999999999999</v>
      </c>
      <c r="C10" s="16">
        <v>98.541432291600003</v>
      </c>
      <c r="D10" s="12">
        <v>98.541338006170605</v>
      </c>
      <c r="E10" s="12">
        <f t="shared" si="0"/>
        <v>-9.4285429398155429E-5</v>
      </c>
      <c r="F10" s="7"/>
      <c r="G10" s="4">
        <v>42443</v>
      </c>
      <c r="H10" s="7">
        <v>0.98541338006170598</v>
      </c>
      <c r="I10">
        <f t="shared" si="1"/>
        <v>98.541338006170605</v>
      </c>
      <c r="K10" s="9"/>
      <c r="L10" s="9"/>
      <c r="M10" s="9"/>
      <c r="N10" s="9"/>
      <c r="O10" s="9"/>
      <c r="P10" s="9"/>
    </row>
    <row r="11" spans="1:16" x14ac:dyDescent="0.2">
      <c r="A11" s="15" t="s">
        <v>40</v>
      </c>
      <c r="B11" s="3">
        <v>0.67900000000000005</v>
      </c>
      <c r="C11" s="16">
        <v>97.314034454799994</v>
      </c>
      <c r="D11" s="12">
        <v>97.314000791116399</v>
      </c>
      <c r="E11" s="12">
        <f t="shared" si="0"/>
        <v>-3.3663683595364091E-5</v>
      </c>
      <c r="F11" s="7"/>
      <c r="G11" s="4">
        <v>42807</v>
      </c>
      <c r="H11" s="7">
        <v>0.97314000791116395</v>
      </c>
      <c r="I11">
        <f t="shared" si="1"/>
        <v>97.314000791116399</v>
      </c>
      <c r="K11" s="9"/>
      <c r="L11" s="9"/>
      <c r="M11" s="9"/>
      <c r="N11" s="9"/>
      <c r="O11" s="9"/>
      <c r="P11" s="9"/>
    </row>
    <row r="12" spans="1:16" x14ac:dyDescent="0.2">
      <c r="A12" s="15" t="s">
        <v>41</v>
      </c>
      <c r="B12" s="3">
        <v>0.91300000000000003</v>
      </c>
      <c r="C12" s="16">
        <v>95.512284811800001</v>
      </c>
      <c r="D12" s="12">
        <v>95.512595653876801</v>
      </c>
      <c r="E12" s="12">
        <f t="shared" si="0"/>
        <v>3.1084207680009968E-4</v>
      </c>
      <c r="F12" s="7"/>
      <c r="G12" s="4">
        <v>43172</v>
      </c>
      <c r="H12" s="7">
        <v>0.95512595653876797</v>
      </c>
      <c r="I12">
        <f t="shared" si="1"/>
        <v>95.512595653876801</v>
      </c>
      <c r="K12" s="9"/>
      <c r="L12" s="9"/>
      <c r="M12" s="9"/>
      <c r="N12" s="9"/>
      <c r="O12" s="9"/>
      <c r="P12" s="9"/>
    </row>
    <row r="13" spans="1:16" x14ac:dyDescent="0.2">
      <c r="A13" s="15" t="s">
        <v>42</v>
      </c>
      <c r="B13" s="3">
        <v>1.1619999999999999</v>
      </c>
      <c r="C13" s="16">
        <v>93.1986156225</v>
      </c>
      <c r="D13" s="12">
        <v>93.1994043138574</v>
      </c>
      <c r="E13" s="12">
        <f t="shared" si="0"/>
        <v>7.8869135739978447E-4</v>
      </c>
      <c r="F13" s="7"/>
      <c r="G13" s="4">
        <v>43537</v>
      </c>
      <c r="H13" s="7">
        <v>0.93199404313857404</v>
      </c>
      <c r="I13">
        <f t="shared" si="1"/>
        <v>93.1994043138574</v>
      </c>
      <c r="K13" s="9"/>
      <c r="L13" s="9"/>
      <c r="M13" s="9"/>
      <c r="N13" s="9"/>
      <c r="O13" s="9"/>
      <c r="P13" s="9"/>
    </row>
    <row r="14" spans="1:16" x14ac:dyDescent="0.2">
      <c r="A14" s="15" t="s">
        <v>43</v>
      </c>
      <c r="B14" s="3">
        <v>1.399</v>
      </c>
      <c r="C14" s="16">
        <v>90.535378502</v>
      </c>
      <c r="D14" s="12">
        <v>90.536708559872807</v>
      </c>
      <c r="E14" s="12">
        <f t="shared" si="0"/>
        <v>1.3300578728063783E-3</v>
      </c>
      <c r="F14" s="7"/>
      <c r="G14" s="4">
        <v>43903</v>
      </c>
      <c r="H14" s="7">
        <v>0.90536708559872803</v>
      </c>
      <c r="I14">
        <f t="shared" si="1"/>
        <v>90.536708559872807</v>
      </c>
      <c r="K14" s="9"/>
      <c r="L14" s="9"/>
      <c r="M14" s="9"/>
      <c r="N14" s="9"/>
      <c r="O14" s="9"/>
      <c r="P14" s="9"/>
    </row>
    <row r="15" spans="1:16" x14ac:dyDescent="0.2">
      <c r="A15" s="15" t="s">
        <v>44</v>
      </c>
      <c r="B15" s="3">
        <v>1.613</v>
      </c>
      <c r="C15" s="16">
        <v>87.6542671622</v>
      </c>
      <c r="D15" s="12">
        <v>87.655972946365495</v>
      </c>
      <c r="E15" s="12">
        <f t="shared" si="0"/>
        <v>1.705784165494606E-3</v>
      </c>
      <c r="F15" s="7"/>
      <c r="G15" s="4">
        <v>44270</v>
      </c>
      <c r="H15" s="7">
        <v>0.87655972946365501</v>
      </c>
      <c r="I15">
        <f t="shared" si="1"/>
        <v>87.655972946365495</v>
      </c>
      <c r="K15" s="9"/>
      <c r="L15" s="9"/>
      <c r="M15" s="9"/>
      <c r="N15" s="9"/>
      <c r="O15" s="9"/>
      <c r="P15" s="9"/>
    </row>
    <row r="16" spans="1:16" x14ac:dyDescent="0.2">
      <c r="A16" s="15" t="s">
        <v>45</v>
      </c>
      <c r="B16" s="3">
        <v>1.7969999999999999</v>
      </c>
      <c r="C16" s="16">
        <v>84.714893678699994</v>
      </c>
      <c r="D16" s="12">
        <v>84.716781845209297</v>
      </c>
      <c r="E16" s="12">
        <f t="shared" si="0"/>
        <v>1.8881665093033462E-3</v>
      </c>
      <c r="F16" s="7"/>
      <c r="G16" s="4">
        <v>44634</v>
      </c>
      <c r="H16" s="7">
        <v>0.84716781845209299</v>
      </c>
      <c r="I16">
        <f t="shared" si="1"/>
        <v>84.716781845209297</v>
      </c>
      <c r="K16" s="9"/>
      <c r="L16" s="9"/>
      <c r="M16" s="9"/>
      <c r="N16" s="9"/>
      <c r="O16" s="9"/>
      <c r="P16" s="9"/>
    </row>
    <row r="17" spans="1:16" x14ac:dyDescent="0.2">
      <c r="A17" s="15" t="s">
        <v>46</v>
      </c>
      <c r="B17" s="3">
        <v>1.9610000000000001</v>
      </c>
      <c r="C17" s="16">
        <v>81.707446031000003</v>
      </c>
      <c r="D17" s="12">
        <v>81.709627522519497</v>
      </c>
      <c r="E17" s="12">
        <f t="shared" si="0"/>
        <v>2.1814915194937612E-3</v>
      </c>
      <c r="F17" s="7"/>
      <c r="G17" s="4">
        <v>44998</v>
      </c>
      <c r="H17" s="7">
        <v>0.81709627522519501</v>
      </c>
      <c r="I17">
        <f t="shared" si="1"/>
        <v>81.709627522519497</v>
      </c>
      <c r="K17" s="9"/>
      <c r="L17" s="9"/>
      <c r="M17" s="9"/>
      <c r="N17" s="9"/>
      <c r="O17" s="9"/>
      <c r="P17" s="9"/>
    </row>
    <row r="18" spans="1:16" x14ac:dyDescent="0.2">
      <c r="A18" s="15" t="s">
        <v>47</v>
      </c>
      <c r="B18" s="3">
        <v>2.5169999999999999</v>
      </c>
      <c r="C18" s="16">
        <v>67.222813942800002</v>
      </c>
      <c r="D18" s="12">
        <v>67.242917614603897</v>
      </c>
      <c r="E18" s="12">
        <f t="shared" si="0"/>
        <v>2.010367180389494E-2</v>
      </c>
      <c r="F18" s="7"/>
      <c r="G18" s="4">
        <v>46825</v>
      </c>
      <c r="H18" s="7">
        <v>0.67242917614603903</v>
      </c>
      <c r="I18">
        <f t="shared" si="1"/>
        <v>67.242917614603897</v>
      </c>
      <c r="K18" s="9"/>
      <c r="L18" s="9"/>
      <c r="M18" s="9"/>
      <c r="N18" s="9"/>
      <c r="O18" s="9"/>
      <c r="P18" s="9"/>
    </row>
    <row r="19" spans="1:16" x14ac:dyDescent="0.2">
      <c r="A19" s="15" t="s">
        <v>48</v>
      </c>
      <c r="B19" s="3">
        <v>2.7559999999999998</v>
      </c>
      <c r="C19" s="16">
        <v>55.720053002900002</v>
      </c>
      <c r="D19" s="12">
        <v>55.734512405066504</v>
      </c>
      <c r="E19" s="12">
        <f t="shared" si="0"/>
        <v>1.4459402166501434E-2</v>
      </c>
      <c r="F19" s="7"/>
      <c r="G19" s="4">
        <v>48652</v>
      </c>
      <c r="H19" s="7">
        <v>0.55734512405066505</v>
      </c>
      <c r="I19">
        <f t="shared" si="1"/>
        <v>55.734512405066504</v>
      </c>
      <c r="K19" s="9"/>
      <c r="L19" s="9"/>
      <c r="M19" s="9"/>
      <c r="N19" s="9"/>
      <c r="O19" s="9"/>
      <c r="P19" s="9"/>
    </row>
    <row r="20" spans="1:16" x14ac:dyDescent="0.2">
      <c r="A20" s="15" t="s">
        <v>49</v>
      </c>
      <c r="B20" s="3">
        <v>2.871</v>
      </c>
      <c r="C20" s="16">
        <v>46.6017097139</v>
      </c>
      <c r="D20" s="12">
        <v>46.604133439115195</v>
      </c>
      <c r="E20" s="12">
        <f t="shared" si="0"/>
        <v>2.4237252151948496E-3</v>
      </c>
      <c r="F20" s="7"/>
      <c r="G20" s="4">
        <v>50479</v>
      </c>
      <c r="H20" s="7">
        <v>0.46604133439115197</v>
      </c>
      <c r="I20">
        <f t="shared" si="1"/>
        <v>46.604133439115195</v>
      </c>
      <c r="K20" s="9"/>
      <c r="L20" s="9"/>
      <c r="M20" s="9"/>
      <c r="N20" s="9"/>
      <c r="O20" s="9"/>
      <c r="P20" s="9"/>
    </row>
    <row r="21" spans="1:16" x14ac:dyDescent="0.2">
      <c r="A21" s="2" t="s">
        <v>50</v>
      </c>
      <c r="B21" s="3">
        <v>2.9409999999999998</v>
      </c>
      <c r="C21" s="16">
        <v>39.0637069653</v>
      </c>
      <c r="D21" s="12">
        <v>39.066271556672</v>
      </c>
      <c r="E21" s="12">
        <f t="shared" si="0"/>
        <v>2.5645913719998248E-3</v>
      </c>
      <c r="F21" s="7"/>
      <c r="G21" s="4">
        <v>52303</v>
      </c>
      <c r="H21" s="7">
        <v>0.39066271556672</v>
      </c>
      <c r="I21">
        <f t="shared" si="1"/>
        <v>39.066271556672</v>
      </c>
      <c r="K21" s="9"/>
      <c r="L21" s="9"/>
      <c r="M21" s="9"/>
      <c r="N21" s="9"/>
      <c r="O21" s="9"/>
      <c r="P21" s="9"/>
    </row>
    <row r="22" spans="1:16" x14ac:dyDescent="0.2">
      <c r="F22" s="7"/>
      <c r="H22" s="7"/>
      <c r="K22" s="9"/>
      <c r="L22" s="9"/>
      <c r="M22" s="9"/>
      <c r="N22" s="9"/>
      <c r="O22" s="9"/>
      <c r="P22" s="9"/>
    </row>
    <row r="23" spans="1:16" x14ac:dyDescent="0.2">
      <c r="F23" s="7"/>
      <c r="H23" s="7"/>
      <c r="K23" s="9"/>
      <c r="L23" s="9"/>
      <c r="M23" s="9"/>
      <c r="N23" s="9"/>
      <c r="O23" s="9"/>
      <c r="P23" s="9"/>
    </row>
    <row r="24" spans="1:16" x14ac:dyDescent="0.2">
      <c r="K24" s="9"/>
      <c r="L24" s="9"/>
      <c r="M24" s="9"/>
      <c r="N24" s="9"/>
      <c r="O24" s="9"/>
      <c r="P24" s="9"/>
    </row>
    <row r="25" spans="1:16" x14ac:dyDescent="0.2">
      <c r="K25" s="9"/>
      <c r="L25" s="9"/>
      <c r="M25" s="9"/>
      <c r="N25" s="9"/>
      <c r="O25" s="9"/>
      <c r="P25" s="9"/>
    </row>
    <row r="26" spans="1:16" x14ac:dyDescent="0.2">
      <c r="B26" s="12">
        <f>0.00311*(184/360*C6/100+181/360*C8/100)</f>
        <v>3.144377265871804E-3</v>
      </c>
      <c r="C26" s="12">
        <f>0.00311*(184/360*D6/100+181/360*D8/100)</f>
        <v>3.1443772658729359E-3</v>
      </c>
      <c r="E26">
        <f>0.00311*(184/360*C6/100+181/360*C8/100)</f>
        <v>3.144377265871804E-3</v>
      </c>
      <c r="F26">
        <f>0.00311*(184/360*D6/100+181/360*D8/100)</f>
        <v>3.1443772658729359E-3</v>
      </c>
      <c r="K26" s="9"/>
      <c r="L26" s="9"/>
      <c r="M26" s="9"/>
      <c r="N26" s="9"/>
      <c r="O26" s="9"/>
      <c r="P26" s="9"/>
    </row>
    <row r="27" spans="1:16" x14ac:dyDescent="0.2">
      <c r="B27" s="12">
        <f>B26+C8/100</f>
        <v>1.0000325261898719</v>
      </c>
      <c r="C27" s="12">
        <f>C26+D8/100</f>
        <v>1.0000325261902749</v>
      </c>
      <c r="E27">
        <f>B26+C8/100</f>
        <v>1.0000325261898719</v>
      </c>
      <c r="F27">
        <f>C26+D8/100</f>
        <v>1.0000325261902749</v>
      </c>
      <c r="K27" s="9"/>
      <c r="L27" s="9"/>
      <c r="M27" s="9"/>
      <c r="N27" s="9"/>
      <c r="O27" s="9"/>
      <c r="P27" s="9"/>
    </row>
    <row r="28" spans="1:16" x14ac:dyDescent="0.2">
      <c r="B28" s="6"/>
      <c r="K28" s="9"/>
      <c r="L28" s="9"/>
      <c r="M28" s="9"/>
      <c r="N28" s="9"/>
      <c r="O28" s="9"/>
      <c r="P28" s="9"/>
    </row>
    <row r="29" spans="1:16" x14ac:dyDescent="0.2">
      <c r="B29" s="12">
        <v>99.998944452800004</v>
      </c>
      <c r="C29" s="6">
        <f>B29/100</f>
        <v>0.99998944452799998</v>
      </c>
      <c r="K29" s="9"/>
      <c r="L29" s="9"/>
      <c r="M29" s="9"/>
      <c r="N29" s="9"/>
      <c r="O29" s="9"/>
      <c r="P29" s="9"/>
    </row>
    <row r="30" spans="1:16" x14ac:dyDescent="0.2">
      <c r="B30" s="16">
        <v>99.922337327500003</v>
      </c>
      <c r="C30" s="6">
        <f t="shared" ref="C30:C33" si="2">B30/100</f>
        <v>0.99922337327499999</v>
      </c>
      <c r="D30" s="10">
        <f>(C29/C30-1)/92*360</f>
        <v>3.0000000006104852E-3</v>
      </c>
      <c r="E30">
        <f>D30/100*92/360</f>
        <v>7.6666666682267952E-6</v>
      </c>
      <c r="F30">
        <f>C30*E30</f>
        <v>7.6607125300005841E-6</v>
      </c>
      <c r="K30" s="9"/>
      <c r="L30" s="9"/>
      <c r="M30" s="9"/>
      <c r="N30" s="9"/>
      <c r="O30" s="9"/>
      <c r="P30" s="9"/>
    </row>
    <row r="31" spans="1:16" x14ac:dyDescent="0.2">
      <c r="B31" s="16">
        <v>99.751416853600006</v>
      </c>
      <c r="C31" s="6">
        <f t="shared" si="2"/>
        <v>0.99751416853600006</v>
      </c>
      <c r="D31" s="13">
        <f>(C30/C31-1)/92*360</f>
        <v>6.7048596079312952E-3</v>
      </c>
      <c r="E31">
        <f>D31/100*92/360</f>
        <v>1.7134641220268867E-5</v>
      </c>
      <c r="F31">
        <f>C31*E31</f>
        <v>1.7092047389999173E-5</v>
      </c>
      <c r="K31" s="9"/>
      <c r="L31" s="9"/>
      <c r="M31" s="9"/>
      <c r="N31" s="9"/>
      <c r="O31" s="9"/>
      <c r="P31" s="9"/>
    </row>
    <row r="32" spans="1:16" x14ac:dyDescent="0.2">
      <c r="B32" s="16">
        <v>99.575719982899997</v>
      </c>
      <c r="C32" s="6">
        <f t="shared" si="2"/>
        <v>0.99575719982900002</v>
      </c>
      <c r="D32" s="13">
        <f>(C31/C32-1)/91*360</f>
        <v>6.9802612880728102E-3</v>
      </c>
      <c r="E32">
        <f>D32/100*91/360</f>
        <v>1.7644549367072933E-5</v>
      </c>
      <c r="F32">
        <f>C32*E32</f>
        <v>1.75696870700011E-5</v>
      </c>
      <c r="H32" s="13">
        <f>SUM(F30:F33)</f>
        <v>3.1443100070000426E-5</v>
      </c>
      <c r="K32" s="9"/>
      <c r="L32" s="9"/>
      <c r="M32" s="9"/>
      <c r="N32" s="9"/>
      <c r="O32" s="9"/>
      <c r="P32" s="9"/>
    </row>
    <row r="33" spans="1:16" x14ac:dyDescent="0.2">
      <c r="B33" s="16">
        <v>99.684513452100006</v>
      </c>
      <c r="C33" s="6">
        <f t="shared" si="2"/>
        <v>0.9968451345210001</v>
      </c>
      <c r="D33" s="13">
        <f>(C32/C33-1)/90*360</f>
        <v>-4.3655113691167813E-3</v>
      </c>
      <c r="E33">
        <f>D33/100*90/360</f>
        <v>-1.0913778422791952E-5</v>
      </c>
      <c r="F33">
        <f>C33*E33</f>
        <v>-1.0879346920000431E-5</v>
      </c>
      <c r="H33" s="13">
        <f>H32*100-B26</f>
        <v>-6.7258871761562838E-8</v>
      </c>
      <c r="K33" s="9"/>
      <c r="L33" s="9"/>
      <c r="M33" s="9"/>
      <c r="N33" s="9"/>
      <c r="O33" s="9"/>
      <c r="P33" s="9"/>
    </row>
    <row r="34" spans="1:16" x14ac:dyDescent="0.2">
      <c r="J34" s="9"/>
      <c r="K34" s="9"/>
      <c r="L34" s="9"/>
      <c r="M34" s="9"/>
      <c r="N34" s="9"/>
      <c r="O34" s="9"/>
      <c r="P34" s="9"/>
    </row>
    <row r="35" spans="1:16" x14ac:dyDescent="0.2">
      <c r="G35"/>
      <c r="K35" s="9"/>
      <c r="L35" s="9"/>
      <c r="M35" s="9"/>
      <c r="N35" s="9"/>
      <c r="O35" s="9"/>
      <c r="P35" s="9"/>
    </row>
    <row r="36" spans="1:16" x14ac:dyDescent="0.2">
      <c r="A36" t="s">
        <v>54</v>
      </c>
      <c r="B36" s="4" t="s">
        <v>56</v>
      </c>
      <c r="C36" s="4" t="s">
        <v>57</v>
      </c>
      <c r="D36" t="s">
        <v>58</v>
      </c>
      <c r="E36" s="4" t="s">
        <v>59</v>
      </c>
      <c r="F36" t="s">
        <v>60</v>
      </c>
      <c r="G36" t="s">
        <v>61</v>
      </c>
      <c r="H36" s="9" t="s">
        <v>62</v>
      </c>
      <c r="I36" s="9" t="s">
        <v>63</v>
      </c>
      <c r="J36" s="9" t="s">
        <v>64</v>
      </c>
      <c r="K36" s="9"/>
      <c r="L36" s="9"/>
      <c r="M36" s="9"/>
    </row>
    <row r="37" spans="1:16" x14ac:dyDescent="0.2">
      <c r="A37" t="s">
        <v>53</v>
      </c>
      <c r="B37" s="7">
        <v>-1000000</v>
      </c>
      <c r="C37" s="4">
        <v>41346</v>
      </c>
      <c r="D37" s="4">
        <v>41530</v>
      </c>
      <c r="E37" s="7">
        <v>180</v>
      </c>
      <c r="F37" s="4">
        <v>41530</v>
      </c>
      <c r="G37">
        <v>0.372</v>
      </c>
      <c r="H37" s="9">
        <v>0.372</v>
      </c>
      <c r="I37" s="9">
        <v>-1860</v>
      </c>
      <c r="J37" s="9">
        <v>-1855.38</v>
      </c>
      <c r="K37" s="11">
        <f t="shared" ref="K37:K40" si="3">J37/I37</f>
        <v>0.99751612903225817</v>
      </c>
      <c r="L37" s="9"/>
      <c r="M37" s="9"/>
    </row>
    <row r="38" spans="1:16" x14ac:dyDescent="0.2">
      <c r="A38" t="s">
        <v>53</v>
      </c>
      <c r="B38" s="7">
        <v>-1000000</v>
      </c>
      <c r="C38" s="4">
        <v>41530</v>
      </c>
      <c r="D38" s="4">
        <v>41711</v>
      </c>
      <c r="E38" s="7">
        <v>180</v>
      </c>
      <c r="F38" s="4">
        <v>41711</v>
      </c>
      <c r="G38">
        <v>0.372</v>
      </c>
      <c r="H38" s="9">
        <v>0.372</v>
      </c>
      <c r="I38" s="9">
        <v>-1860</v>
      </c>
      <c r="J38" s="9">
        <v>-1854.21</v>
      </c>
      <c r="K38" s="11">
        <f t="shared" si="3"/>
        <v>0.99688709677419352</v>
      </c>
      <c r="L38" s="9"/>
      <c r="M38" s="9"/>
    </row>
    <row r="39" spans="1:16" x14ac:dyDescent="0.2">
      <c r="A39" t="s">
        <v>53</v>
      </c>
      <c r="B39" s="7">
        <v>-1000000</v>
      </c>
      <c r="C39" s="4">
        <v>41711</v>
      </c>
      <c r="D39" s="4">
        <v>41897</v>
      </c>
      <c r="E39" s="7">
        <v>182</v>
      </c>
      <c r="F39" s="4">
        <v>41897</v>
      </c>
      <c r="G39">
        <v>0.372</v>
      </c>
      <c r="H39" s="9">
        <v>0.372</v>
      </c>
      <c r="I39" s="9">
        <v>-1880.67</v>
      </c>
      <c r="J39" s="9">
        <v>-1870.97</v>
      </c>
      <c r="K39" s="11">
        <f t="shared" si="3"/>
        <v>0.99484226366135475</v>
      </c>
      <c r="L39" s="9"/>
      <c r="M39" s="9"/>
    </row>
    <row r="40" spans="1:16" x14ac:dyDescent="0.2">
      <c r="A40" t="s">
        <v>53</v>
      </c>
      <c r="B40" s="7">
        <v>-1000000</v>
      </c>
      <c r="C40" s="4">
        <v>41897</v>
      </c>
      <c r="D40" s="4">
        <v>42076</v>
      </c>
      <c r="E40" s="7">
        <v>178</v>
      </c>
      <c r="F40" s="4">
        <v>42076</v>
      </c>
      <c r="G40">
        <v>0.372</v>
      </c>
      <c r="H40" s="9">
        <v>0.372</v>
      </c>
      <c r="I40" s="9">
        <v>-1839.33</v>
      </c>
      <c r="J40" s="9">
        <v>-1825.69</v>
      </c>
      <c r="K40" s="11">
        <f t="shared" si="3"/>
        <v>0.9925842562237337</v>
      </c>
      <c r="L40" s="9"/>
      <c r="M40" s="9"/>
    </row>
    <row r="41" spans="1:16" x14ac:dyDescent="0.2">
      <c r="A41" t="s">
        <v>51</v>
      </c>
      <c r="B41" s="7">
        <v>1000000</v>
      </c>
      <c r="C41" s="4">
        <v>41346</v>
      </c>
      <c r="D41" s="4">
        <v>41438</v>
      </c>
      <c r="E41" s="7">
        <v>92</v>
      </c>
      <c r="F41" s="4">
        <v>41438</v>
      </c>
      <c r="G41"/>
      <c r="H41" s="9">
        <v>0.3</v>
      </c>
      <c r="I41" s="9">
        <v>766.67</v>
      </c>
      <c r="J41" s="9">
        <v>766.07</v>
      </c>
      <c r="K41" s="11">
        <f t="shared" ref="K41:K47" si="4">J41/I41</f>
        <v>0.99921739470697968</v>
      </c>
      <c r="L41" s="9"/>
      <c r="M41" s="9"/>
    </row>
    <row r="42" spans="1:16" x14ac:dyDescent="0.2">
      <c r="A42" t="s">
        <v>51</v>
      </c>
      <c r="B42" s="7">
        <v>1000000</v>
      </c>
      <c r="C42" s="4">
        <v>41438</v>
      </c>
      <c r="D42" s="4">
        <v>41530</v>
      </c>
      <c r="E42" s="7">
        <v>92</v>
      </c>
      <c r="F42" s="4">
        <v>41530</v>
      </c>
      <c r="G42"/>
      <c r="H42" s="9">
        <v>0.67049999999999998</v>
      </c>
      <c r="I42" s="9">
        <v>1713.46</v>
      </c>
      <c r="J42" s="9">
        <v>1709.2</v>
      </c>
      <c r="K42" s="11">
        <f t="shared" si="4"/>
        <v>0.99751380248152866</v>
      </c>
      <c r="L42" s="9"/>
      <c r="M42" s="9"/>
    </row>
    <row r="43" spans="1:16" x14ac:dyDescent="0.2">
      <c r="A43" t="s">
        <v>51</v>
      </c>
      <c r="B43" s="7">
        <v>1000000</v>
      </c>
      <c r="C43" s="4">
        <v>41530</v>
      </c>
      <c r="D43" s="4">
        <v>41621</v>
      </c>
      <c r="E43" s="7">
        <v>91</v>
      </c>
      <c r="F43" s="4">
        <v>41621</v>
      </c>
      <c r="G43"/>
      <c r="H43" s="9">
        <v>0.69799999999999995</v>
      </c>
      <c r="I43" s="9">
        <v>1764.45</v>
      </c>
      <c r="J43" s="9">
        <v>1756.97</v>
      </c>
      <c r="K43" s="11">
        <f t="shared" si="4"/>
        <v>0.99576071863753579</v>
      </c>
      <c r="L43" s="9"/>
      <c r="M43" s="9"/>
    </row>
    <row r="44" spans="1:16" x14ac:dyDescent="0.2">
      <c r="A44" t="s">
        <v>51</v>
      </c>
      <c r="B44" s="7">
        <v>1000000</v>
      </c>
      <c r="C44" s="4">
        <v>41621</v>
      </c>
      <c r="D44" s="4">
        <v>41711</v>
      </c>
      <c r="E44" s="7">
        <v>90</v>
      </c>
      <c r="F44" s="4">
        <v>41711</v>
      </c>
      <c r="G44"/>
      <c r="H44" s="9">
        <v>-0.45379999999999998</v>
      </c>
      <c r="I44" s="9">
        <v>-1134.48</v>
      </c>
      <c r="J44" s="9">
        <v>-1130.95</v>
      </c>
      <c r="K44" s="11">
        <f t="shared" si="4"/>
        <v>0.99688844228192652</v>
      </c>
      <c r="L44" s="9"/>
      <c r="M44" s="9"/>
    </row>
    <row r="45" spans="1:16" x14ac:dyDescent="0.2">
      <c r="A45" t="s">
        <v>51</v>
      </c>
      <c r="B45" s="7">
        <v>1000000</v>
      </c>
      <c r="C45" s="4">
        <v>41711</v>
      </c>
      <c r="D45" s="4">
        <v>41803</v>
      </c>
      <c r="E45" s="7">
        <v>92</v>
      </c>
      <c r="F45" s="4">
        <v>41803</v>
      </c>
      <c r="G45"/>
      <c r="H45" s="9">
        <v>0.38179999999999997</v>
      </c>
      <c r="I45" s="9">
        <v>975.67</v>
      </c>
      <c r="J45" s="9">
        <v>971.69</v>
      </c>
      <c r="K45" s="11">
        <f t="shared" si="4"/>
        <v>0.99592075189357065</v>
      </c>
      <c r="L45" s="9"/>
      <c r="M45" s="9"/>
    </row>
    <row r="46" spans="1:16" x14ac:dyDescent="0.2">
      <c r="A46" t="s">
        <v>51</v>
      </c>
      <c r="B46" s="7">
        <v>1000000</v>
      </c>
      <c r="C46" s="4">
        <v>41803</v>
      </c>
      <c r="D46" s="4">
        <v>41897</v>
      </c>
      <c r="E46" s="7">
        <v>94</v>
      </c>
      <c r="F46" s="4">
        <v>41897</v>
      </c>
      <c r="G46"/>
      <c r="H46" s="9">
        <v>0.41260000000000002</v>
      </c>
      <c r="I46" s="9">
        <v>1077.25</v>
      </c>
      <c r="J46" s="9">
        <v>1071.7</v>
      </c>
      <c r="K46" s="11">
        <f t="shared" si="4"/>
        <v>0.99484799257368306</v>
      </c>
      <c r="L46" s="9"/>
      <c r="M46" s="9"/>
    </row>
    <row r="47" spans="1:16" x14ac:dyDescent="0.2">
      <c r="A47" t="s">
        <v>51</v>
      </c>
      <c r="B47" s="7">
        <v>1000000</v>
      </c>
      <c r="C47" s="4">
        <v>41897</v>
      </c>
      <c r="D47" s="4">
        <v>41988</v>
      </c>
      <c r="E47" s="7">
        <v>91</v>
      </c>
      <c r="F47" s="4">
        <v>41988</v>
      </c>
      <c r="G47"/>
      <c r="H47" s="9">
        <v>0.44319999999999998</v>
      </c>
      <c r="I47" s="9">
        <v>1120.24</v>
      </c>
      <c r="J47" s="9">
        <v>1113.22</v>
      </c>
      <c r="K47" s="11">
        <f t="shared" si="4"/>
        <v>0.99373348568163966</v>
      </c>
      <c r="L47" s="9"/>
      <c r="M47" s="9"/>
    </row>
    <row r="48" spans="1:16" x14ac:dyDescent="0.2">
      <c r="A48" t="s">
        <v>51</v>
      </c>
      <c r="B48" s="7">
        <v>1000000</v>
      </c>
      <c r="C48" s="4">
        <v>41988</v>
      </c>
      <c r="D48" s="4">
        <v>42076</v>
      </c>
      <c r="E48" s="7">
        <v>88</v>
      </c>
      <c r="F48" s="4">
        <v>42076</v>
      </c>
      <c r="G48"/>
      <c r="H48" s="9">
        <v>0.4733</v>
      </c>
      <c r="I48" s="9">
        <v>1156.93</v>
      </c>
      <c r="J48" s="9">
        <v>1148.3499999999999</v>
      </c>
      <c r="K48" s="11">
        <f>J48/I48</f>
        <v>0.99258382097447539</v>
      </c>
      <c r="L48" s="9"/>
      <c r="M48" s="9"/>
    </row>
    <row r="49" spans="4:16" x14ac:dyDescent="0.2">
      <c r="K49" s="9"/>
      <c r="L49" s="9"/>
      <c r="M49" s="9"/>
      <c r="N49" s="9"/>
      <c r="O49" s="9"/>
      <c r="P49" s="9"/>
    </row>
    <row r="50" spans="4:16" x14ac:dyDescent="0.2">
      <c r="K50" s="9"/>
      <c r="L50" s="9"/>
      <c r="M50" s="9"/>
      <c r="N50" s="9"/>
      <c r="O50" s="9"/>
      <c r="P50" s="9"/>
    </row>
    <row r="51" spans="4:16" x14ac:dyDescent="0.2">
      <c r="D51" s="4"/>
      <c r="G51" s="16"/>
      <c r="K51" s="9"/>
      <c r="L51" s="9"/>
      <c r="M51" s="9"/>
      <c r="N51" s="9"/>
      <c r="O51" s="9"/>
      <c r="P51" s="9"/>
    </row>
    <row r="52" spans="4:16" x14ac:dyDescent="0.2">
      <c r="D52" s="4"/>
      <c r="G52" s="16"/>
      <c r="K52" s="9"/>
      <c r="L52" s="9"/>
      <c r="M52" s="9"/>
      <c r="N52" s="9"/>
      <c r="O52" s="9"/>
      <c r="P52" s="9"/>
    </row>
    <row r="53" spans="4:16" x14ac:dyDescent="0.2">
      <c r="D53" s="4"/>
      <c r="K53" s="9"/>
      <c r="L53" s="9"/>
      <c r="M53" s="9"/>
      <c r="N53" s="9"/>
      <c r="O53" s="9"/>
      <c r="P53" s="9"/>
    </row>
    <row r="54" spans="4:16" x14ac:dyDescent="0.2">
      <c r="D54" s="4"/>
      <c r="F54" s="11"/>
      <c r="G54" s="16"/>
      <c r="K54" s="9"/>
      <c r="L54" s="9"/>
      <c r="M54" s="9"/>
      <c r="N54" s="9"/>
      <c r="O54" s="9"/>
      <c r="P5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D39" sqref="D39"/>
    </sheetView>
  </sheetViews>
  <sheetFormatPr defaultRowHeight="12.75" x14ac:dyDescent="0.2"/>
  <cols>
    <col min="1" max="1" width="10.140625" bestFit="1" customWidth="1"/>
    <col min="2" max="2" width="17.28515625" customWidth="1"/>
    <col min="3" max="4" width="10.140625" bestFit="1" customWidth="1"/>
    <col min="5" max="5" width="15.7109375" bestFit="1" customWidth="1"/>
    <col min="6" max="6" width="13.7109375" bestFit="1" customWidth="1"/>
    <col min="7" max="7" width="17.85546875" bestFit="1" customWidth="1"/>
    <col min="9" max="9" width="17" customWidth="1"/>
    <col min="10" max="10" width="16.28515625" bestFit="1" customWidth="1"/>
    <col min="11" max="11" width="18.28515625" bestFit="1" customWidth="1"/>
    <col min="12" max="12" width="17.42578125" bestFit="1" customWidth="1"/>
    <col min="13" max="13" width="13.7109375" bestFit="1" customWidth="1"/>
    <col min="15" max="15" width="15.7109375" bestFit="1" customWidth="1"/>
    <col min="16" max="16" width="12.42578125" bestFit="1" customWidth="1"/>
  </cols>
  <sheetData>
    <row r="1" spans="1:13" x14ac:dyDescent="0.2">
      <c r="A1" s="4">
        <v>41347</v>
      </c>
      <c r="B1" s="17">
        <v>99.9995000025</v>
      </c>
      <c r="D1" s="4">
        <v>41347</v>
      </c>
      <c r="E1" s="18">
        <v>99.9995000025</v>
      </c>
      <c r="F1" s="17"/>
      <c r="G1" s="18">
        <f>E1-B1</f>
        <v>0</v>
      </c>
      <c r="H1" s="4"/>
      <c r="I1" s="18"/>
    </row>
    <row r="2" spans="1:13" x14ac:dyDescent="0.2">
      <c r="A2" s="4">
        <v>41348</v>
      </c>
      <c r="B2" s="17">
        <v>99.998944452800004</v>
      </c>
      <c r="D2" s="4">
        <v>41348</v>
      </c>
      <c r="E2" s="18">
        <v>99.998944452808601</v>
      </c>
      <c r="F2" s="17"/>
      <c r="G2" s="18">
        <f t="shared" ref="G2:G20" si="0">E2-B2</f>
        <v>8.5975671026972122E-12</v>
      </c>
      <c r="H2" s="4"/>
      <c r="I2" s="18"/>
    </row>
    <row r="3" spans="1:13" x14ac:dyDescent="0.2">
      <c r="A3" s="4">
        <v>41379</v>
      </c>
      <c r="B3" s="17">
        <v>99.983016602800006</v>
      </c>
      <c r="D3" s="4">
        <v>41379</v>
      </c>
      <c r="E3" s="18">
        <v>99.983016602802493</v>
      </c>
      <c r="F3" s="17"/>
      <c r="G3" s="18">
        <f t="shared" si="0"/>
        <v>2.4868995751603507E-12</v>
      </c>
      <c r="H3" s="4"/>
      <c r="I3" s="18"/>
    </row>
    <row r="4" spans="1:13" x14ac:dyDescent="0.2">
      <c r="A4" s="4">
        <v>41442</v>
      </c>
      <c r="B4" s="17">
        <v>99.920673258799994</v>
      </c>
      <c r="D4" s="4">
        <v>41442</v>
      </c>
      <c r="E4" s="18">
        <v>99.920673258755897</v>
      </c>
      <c r="F4" s="17"/>
      <c r="G4" s="18">
        <f t="shared" si="0"/>
        <v>-4.4096282181271818E-11</v>
      </c>
      <c r="H4" s="4"/>
      <c r="I4" s="18"/>
    </row>
    <row r="5" spans="1:13" x14ac:dyDescent="0.2">
      <c r="A5" s="4">
        <v>41533</v>
      </c>
      <c r="B5" s="17">
        <v>99.7500749429</v>
      </c>
      <c r="D5" s="4">
        <v>41533</v>
      </c>
      <c r="E5" s="18">
        <v>99.750074942914495</v>
      </c>
      <c r="F5" s="17"/>
      <c r="G5" s="18">
        <f t="shared" si="0"/>
        <v>1.4495071809506044E-11</v>
      </c>
      <c r="H5" s="4"/>
      <c r="I5" s="18"/>
    </row>
    <row r="6" spans="1:13" x14ac:dyDescent="0.2">
      <c r="A6" s="4">
        <v>41624</v>
      </c>
      <c r="B6" s="17">
        <v>99.574187522000003</v>
      </c>
      <c r="D6" s="4">
        <v>41624</v>
      </c>
      <c r="E6" s="18">
        <v>99.574187521956603</v>
      </c>
      <c r="F6" s="17"/>
      <c r="G6" s="18">
        <f t="shared" si="0"/>
        <v>-4.3399950300226919E-11</v>
      </c>
      <c r="H6" s="4"/>
      <c r="I6" s="18"/>
      <c r="J6" s="4"/>
      <c r="K6" s="4"/>
      <c r="M6" s="4"/>
    </row>
    <row r="7" spans="1:13" x14ac:dyDescent="0.2">
      <c r="A7" s="20">
        <v>41715</v>
      </c>
      <c r="B7" s="21">
        <v>99.686967177599996</v>
      </c>
      <c r="C7" s="22"/>
      <c r="D7" s="20">
        <v>41715</v>
      </c>
      <c r="E7" s="23">
        <v>99.687096735281102</v>
      </c>
      <c r="F7" s="17"/>
      <c r="G7" s="18">
        <f t="shared" si="0"/>
        <v>1.2955768110600729E-4</v>
      </c>
      <c r="H7" s="4"/>
      <c r="I7" s="18"/>
      <c r="J7" s="4"/>
      <c r="K7" s="4"/>
      <c r="M7" s="4"/>
    </row>
    <row r="8" spans="1:13" x14ac:dyDescent="0.2">
      <c r="A8" s="4">
        <v>42079</v>
      </c>
      <c r="B8" s="17">
        <v>99.257251486800001</v>
      </c>
      <c r="D8" s="4">
        <v>42079</v>
      </c>
      <c r="E8" s="18">
        <v>99.257323629819311</v>
      </c>
      <c r="F8" s="17"/>
      <c r="G8" s="18">
        <f t="shared" si="0"/>
        <v>7.2143019309578449E-5</v>
      </c>
      <c r="H8" s="4"/>
      <c r="I8" s="18"/>
      <c r="J8" s="4"/>
      <c r="K8" s="4"/>
      <c r="M8" s="4"/>
    </row>
    <row r="9" spans="1:13" x14ac:dyDescent="0.2">
      <c r="A9" s="4">
        <v>42444</v>
      </c>
      <c r="B9" s="17">
        <v>98.542602045600006</v>
      </c>
      <c r="D9" s="4">
        <v>42444</v>
      </c>
      <c r="E9" s="18">
        <v>98.542670369572406</v>
      </c>
      <c r="F9" s="17"/>
      <c r="G9" s="18">
        <f t="shared" si="0"/>
        <v>6.8323972399753075E-5</v>
      </c>
      <c r="H9" s="4"/>
      <c r="I9" s="18"/>
      <c r="J9" s="4"/>
      <c r="K9" s="4"/>
      <c r="M9" s="4"/>
    </row>
    <row r="10" spans="1:13" x14ac:dyDescent="0.2">
      <c r="A10" s="4">
        <v>42809</v>
      </c>
      <c r="B10" s="17">
        <v>97.313748211100005</v>
      </c>
      <c r="D10" s="4">
        <v>42809</v>
      </c>
      <c r="E10" s="18">
        <v>97.314007281041199</v>
      </c>
      <c r="F10" s="17"/>
      <c r="G10" s="18">
        <f t="shared" si="0"/>
        <v>2.5906994119395677E-4</v>
      </c>
      <c r="H10" s="4"/>
      <c r="I10" s="18"/>
      <c r="J10" s="4"/>
      <c r="K10" s="4"/>
      <c r="M10" s="4"/>
    </row>
    <row r="11" spans="1:13" x14ac:dyDescent="0.2">
      <c r="A11" s="4">
        <v>43174</v>
      </c>
      <c r="B11" s="17">
        <v>95.512007753999995</v>
      </c>
      <c r="D11" s="4">
        <v>43174</v>
      </c>
      <c r="E11" s="18">
        <v>95.512604306264905</v>
      </c>
      <c r="F11" s="17"/>
      <c r="G11" s="18">
        <f t="shared" si="0"/>
        <v>5.9655226490917812E-4</v>
      </c>
      <c r="H11" s="4"/>
      <c r="I11" s="18"/>
      <c r="J11" s="4"/>
      <c r="K11" s="4"/>
      <c r="M11" s="4"/>
    </row>
    <row r="12" spans="1:13" x14ac:dyDescent="0.2">
      <c r="A12" s="4">
        <v>43542</v>
      </c>
      <c r="B12" s="17">
        <v>93.178143749100002</v>
      </c>
      <c r="D12" s="4">
        <v>43539</v>
      </c>
      <c r="E12" s="18">
        <v>93.199415611469703</v>
      </c>
      <c r="F12" s="17"/>
      <c r="G12" s="18">
        <f t="shared" si="0"/>
        <v>2.1271862369701466E-2</v>
      </c>
      <c r="H12" s="4"/>
      <c r="I12" s="18"/>
      <c r="J12" s="4"/>
      <c r="K12" s="4"/>
      <c r="M12" s="4"/>
    </row>
    <row r="13" spans="1:13" x14ac:dyDescent="0.2">
      <c r="A13" s="4">
        <v>43906</v>
      </c>
      <c r="B13" s="17">
        <v>90.532315713499997</v>
      </c>
      <c r="D13" s="4">
        <v>43906</v>
      </c>
      <c r="E13" s="18">
        <v>90.533214516849</v>
      </c>
      <c r="F13" s="17"/>
      <c r="G13" s="18">
        <f t="shared" si="0"/>
        <v>8.9880334900271919E-4</v>
      </c>
      <c r="H13" s="4"/>
      <c r="I13" s="18"/>
      <c r="J13" s="4"/>
      <c r="K13" s="4"/>
      <c r="M13" s="4"/>
    </row>
    <row r="14" spans="1:13" x14ac:dyDescent="0.2">
      <c r="A14" s="4">
        <v>44270</v>
      </c>
      <c r="B14" s="17">
        <v>87.662473852299996</v>
      </c>
      <c r="D14" s="4">
        <v>44270</v>
      </c>
      <c r="E14" s="18">
        <v>87.663743844516191</v>
      </c>
      <c r="F14" s="17"/>
      <c r="G14" s="18">
        <f t="shared" si="0"/>
        <v>1.2699922161942823E-3</v>
      </c>
      <c r="H14" s="4"/>
      <c r="I14" s="18"/>
      <c r="J14" s="4"/>
      <c r="K14" s="4"/>
      <c r="M14" s="4"/>
    </row>
    <row r="15" spans="1:13" x14ac:dyDescent="0.2">
      <c r="A15" s="4">
        <v>44635</v>
      </c>
      <c r="B15" s="17">
        <v>84.719324922699997</v>
      </c>
      <c r="D15" s="4">
        <v>44635</v>
      </c>
      <c r="E15" s="18">
        <v>84.721079524396202</v>
      </c>
      <c r="F15" s="17"/>
      <c r="G15" s="18">
        <f t="shared" si="0"/>
        <v>1.754601696205782E-3</v>
      </c>
      <c r="H15" s="4"/>
      <c r="I15" s="18"/>
      <c r="J15" s="4"/>
      <c r="K15" s="4"/>
      <c r="M15" s="4"/>
    </row>
    <row r="16" spans="1:13" x14ac:dyDescent="0.2">
      <c r="A16" s="4">
        <v>45000</v>
      </c>
      <c r="B16" s="17">
        <v>81.707618222700006</v>
      </c>
      <c r="D16" s="4">
        <v>45000</v>
      </c>
      <c r="E16" s="18">
        <v>81.709801766349401</v>
      </c>
      <c r="F16" s="17"/>
      <c r="G16" s="18">
        <f t="shared" si="0"/>
        <v>2.1835436493944371E-3</v>
      </c>
      <c r="H16" s="4"/>
      <c r="I16" s="18"/>
      <c r="J16" s="4"/>
      <c r="K16" s="4"/>
      <c r="M16" s="4"/>
    </row>
    <row r="17" spans="1:15" x14ac:dyDescent="0.2">
      <c r="A17" s="4">
        <v>46827</v>
      </c>
      <c r="B17" s="17">
        <v>67.223180685100004</v>
      </c>
      <c r="D17" s="4">
        <v>46827</v>
      </c>
      <c r="E17" s="18">
        <v>67.243114964526796</v>
      </c>
      <c r="F17" s="17"/>
      <c r="G17" s="18">
        <f t="shared" si="0"/>
        <v>1.9934279426792045E-2</v>
      </c>
      <c r="H17" s="4"/>
      <c r="I17" s="18"/>
      <c r="J17" s="4"/>
      <c r="K17" s="4"/>
      <c r="M17" s="4"/>
    </row>
    <row r="18" spans="1:15" x14ac:dyDescent="0.2">
      <c r="A18" s="4">
        <v>48653</v>
      </c>
      <c r="B18" s="17">
        <v>55.725022196499999</v>
      </c>
      <c r="D18" s="4">
        <v>48653</v>
      </c>
      <c r="E18" s="18">
        <v>55.739033033306299</v>
      </c>
      <c r="F18" s="17"/>
      <c r="G18" s="18">
        <f t="shared" si="0"/>
        <v>1.4010836806299665E-2</v>
      </c>
      <c r="H18" s="4"/>
      <c r="I18" s="18"/>
    </row>
    <row r="19" spans="1:15" x14ac:dyDescent="0.2">
      <c r="A19" s="4">
        <v>50479</v>
      </c>
      <c r="B19" s="17">
        <v>46.6098948108</v>
      </c>
      <c r="D19" s="4">
        <v>50479</v>
      </c>
      <c r="E19" s="18">
        <v>46.6119585164613</v>
      </c>
      <c r="F19" s="17"/>
      <c r="G19" s="18">
        <f t="shared" si="0"/>
        <v>2.063705661299764E-3</v>
      </c>
      <c r="H19" s="4"/>
      <c r="I19" s="18"/>
    </row>
    <row r="20" spans="1:15" x14ac:dyDescent="0.2">
      <c r="A20" s="4">
        <v>52306</v>
      </c>
      <c r="B20" s="17">
        <v>39.072969033900002</v>
      </c>
      <c r="D20" s="4">
        <v>52306</v>
      </c>
      <c r="E20" s="18">
        <v>39.063576950501201</v>
      </c>
      <c r="F20" s="17"/>
      <c r="G20" s="18">
        <f t="shared" si="0"/>
        <v>-9.3920833988008212E-3</v>
      </c>
      <c r="H20" s="4"/>
      <c r="I20" s="18"/>
    </row>
    <row r="21" spans="1:15" x14ac:dyDescent="0.2">
      <c r="A21" s="4"/>
      <c r="B21" s="17"/>
      <c r="E21" s="4"/>
      <c r="F21" s="17"/>
    </row>
    <row r="23" spans="1:15" x14ac:dyDescent="0.2">
      <c r="B23" s="12">
        <f>0.00311*(181/360*B5/100+181/360*B7/100)</f>
        <v>3.1184751494458514E-3</v>
      </c>
      <c r="E23" s="12">
        <f>0.00311*(181/360*E5/100+181/360*E7/100)</f>
        <v>3.1184771752603637E-3</v>
      </c>
      <c r="H23" s="4"/>
    </row>
    <row r="24" spans="1:15" x14ac:dyDescent="0.2">
      <c r="B24" s="12">
        <f>(B2-B7)/100</f>
        <v>3.119772752000074E-3</v>
      </c>
      <c r="E24" s="12">
        <f>(E2-E7)/100</f>
        <v>3.1184771752749895E-3</v>
      </c>
      <c r="F24" s="4"/>
      <c r="H24" s="4"/>
      <c r="M24" s="12"/>
      <c r="O24" s="18"/>
    </row>
    <row r="25" spans="1:15" x14ac:dyDescent="0.2">
      <c r="E25" s="4"/>
      <c r="F25" s="4"/>
      <c r="H25" s="4"/>
      <c r="J25" s="12">
        <f>SUM(J28:J29)/B28</f>
        <v>3.1184751500000002E-3</v>
      </c>
      <c r="M25" s="12"/>
      <c r="O25" s="18"/>
    </row>
    <row r="26" spans="1:15" x14ac:dyDescent="0.2">
      <c r="E26" s="4"/>
      <c r="F26" s="4"/>
      <c r="H26" s="4"/>
      <c r="M26" s="12"/>
      <c r="O26" s="18"/>
    </row>
    <row r="27" spans="1:15" x14ac:dyDescent="0.2">
      <c r="A27" t="s">
        <v>54</v>
      </c>
      <c r="B27" t="s">
        <v>56</v>
      </c>
      <c r="C27" s="4" t="s">
        <v>57</v>
      </c>
      <c r="D27" s="4" t="s">
        <v>58</v>
      </c>
      <c r="E27" t="s">
        <v>59</v>
      </c>
      <c r="F27" s="4" t="s">
        <v>60</v>
      </c>
      <c r="G27" t="s">
        <v>61</v>
      </c>
      <c r="H27" t="s">
        <v>62</v>
      </c>
      <c r="I27" t="s">
        <v>63</v>
      </c>
      <c r="J27" t="s">
        <v>64</v>
      </c>
      <c r="K27" s="12"/>
      <c r="M27" s="18"/>
    </row>
    <row r="28" spans="1:15" x14ac:dyDescent="0.2">
      <c r="A28" t="s">
        <v>53</v>
      </c>
      <c r="B28">
        <v>-1000000</v>
      </c>
      <c r="C28" s="4">
        <v>41348</v>
      </c>
      <c r="D28" s="4">
        <v>41533</v>
      </c>
      <c r="E28">
        <v>181</v>
      </c>
      <c r="F28" s="4">
        <v>41533</v>
      </c>
      <c r="G28">
        <v>0.311</v>
      </c>
      <c r="H28">
        <v>0.311</v>
      </c>
      <c r="I28">
        <f>B28*E28/360*H28/100</f>
        <v>-1563.6388888888887</v>
      </c>
      <c r="J28" s="17">
        <v>-1559.7309640000001</v>
      </c>
      <c r="K28" s="17">
        <f>J28/I28*100</f>
        <v>99.750074974685134</v>
      </c>
      <c r="M28" s="18"/>
    </row>
    <row r="29" spans="1:15" x14ac:dyDescent="0.2">
      <c r="A29" t="s">
        <v>53</v>
      </c>
      <c r="B29">
        <v>-1000000</v>
      </c>
      <c r="C29" s="4">
        <v>41533</v>
      </c>
      <c r="D29" s="4">
        <v>41715</v>
      </c>
      <c r="E29">
        <v>181</v>
      </c>
      <c r="F29" s="4">
        <v>41715</v>
      </c>
      <c r="G29">
        <v>0.311</v>
      </c>
      <c r="H29">
        <v>0.311</v>
      </c>
      <c r="I29">
        <f>B29*E29/360*H29/100</f>
        <v>-1563.6388888888887</v>
      </c>
      <c r="J29" s="17">
        <v>-1558.7441859999999</v>
      </c>
      <c r="K29" s="17">
        <f t="shared" ref="K29:K33" si="1">J29/I29*100</f>
        <v>99.686967181254559</v>
      </c>
      <c r="M29" s="18"/>
    </row>
    <row r="30" spans="1:15" x14ac:dyDescent="0.2">
      <c r="A30" t="s">
        <v>51</v>
      </c>
      <c r="B30">
        <v>1000000</v>
      </c>
      <c r="C30" s="4">
        <v>41348</v>
      </c>
      <c r="D30" s="4">
        <v>41442</v>
      </c>
      <c r="E30">
        <v>94</v>
      </c>
      <c r="F30" s="4">
        <v>41442</v>
      </c>
      <c r="H30">
        <v>0.3</v>
      </c>
      <c r="I30">
        <v>783.33333330000005</v>
      </c>
      <c r="J30" s="17">
        <v>782.71194049999997</v>
      </c>
      <c r="K30" s="17">
        <f t="shared" si="1"/>
        <v>99.920673259571075</v>
      </c>
      <c r="M30" s="18"/>
    </row>
    <row r="31" spans="1:15" x14ac:dyDescent="0.2">
      <c r="A31" t="s">
        <v>51</v>
      </c>
      <c r="B31">
        <v>1000000</v>
      </c>
      <c r="C31" s="4">
        <v>41442</v>
      </c>
      <c r="D31" s="4">
        <v>41533</v>
      </c>
      <c r="E31">
        <v>91</v>
      </c>
      <c r="F31" s="4">
        <v>41533</v>
      </c>
      <c r="H31">
        <v>0.67610000000000003</v>
      </c>
      <c r="I31">
        <v>1708.9566669999999</v>
      </c>
      <c r="J31" s="17">
        <v>1704.6855559999999</v>
      </c>
      <c r="K31" s="17">
        <f t="shared" si="1"/>
        <v>99.750074938558981</v>
      </c>
      <c r="M31" s="18"/>
    </row>
    <row r="32" spans="1:15" x14ac:dyDescent="0.2">
      <c r="A32" t="s">
        <v>51</v>
      </c>
      <c r="B32">
        <v>1000000</v>
      </c>
      <c r="C32" s="4">
        <v>41533</v>
      </c>
      <c r="D32" s="4">
        <v>41624</v>
      </c>
      <c r="E32">
        <v>91</v>
      </c>
      <c r="F32" s="4">
        <v>41624</v>
      </c>
      <c r="H32">
        <v>0.69879999999999998</v>
      </c>
      <c r="I32">
        <v>1766.395743</v>
      </c>
      <c r="J32" s="17">
        <v>1758.8742099999999</v>
      </c>
      <c r="K32" s="17">
        <f t="shared" si="1"/>
        <v>99.574187549431841</v>
      </c>
      <c r="M32" s="18"/>
    </row>
    <row r="33" spans="1:15" x14ac:dyDescent="0.2">
      <c r="A33" t="s">
        <v>51</v>
      </c>
      <c r="B33">
        <v>1000000</v>
      </c>
      <c r="C33" s="4">
        <v>41624</v>
      </c>
      <c r="D33" s="4">
        <v>41715</v>
      </c>
      <c r="E33">
        <v>91</v>
      </c>
      <c r="F33" s="4">
        <v>41715</v>
      </c>
      <c r="H33">
        <v>-0.4476</v>
      </c>
      <c r="I33">
        <v>-1131.3380160260999</v>
      </c>
      <c r="J33" s="17">
        <v>-1127.7965570389999</v>
      </c>
      <c r="K33" s="17">
        <f t="shared" si="1"/>
        <v>99.686967207241949</v>
      </c>
      <c r="M33" s="18"/>
    </row>
    <row r="34" spans="1:15" x14ac:dyDescent="0.2">
      <c r="E34" s="4"/>
      <c r="F34" s="4"/>
      <c r="H34" s="4"/>
      <c r="J34" s="12">
        <f>SUM(J30:J33)/B33</f>
        <v>3.1184751494609999E-3</v>
      </c>
      <c r="K34" s="17"/>
      <c r="M34" s="12"/>
      <c r="O34" s="18"/>
    </row>
    <row r="35" spans="1:15" x14ac:dyDescent="0.2">
      <c r="E35" s="4"/>
      <c r="F35" s="4"/>
      <c r="M35" s="12"/>
      <c r="O35" s="18"/>
    </row>
    <row r="36" spans="1:15" x14ac:dyDescent="0.2">
      <c r="D36" s="24">
        <f>(B2/B4-1)/E30*360</f>
        <v>2.9999999979795832E-3</v>
      </c>
    </row>
    <row r="37" spans="1:15" x14ac:dyDescent="0.2">
      <c r="D37" s="24">
        <f>(B4/B5-1)/E31*360</f>
        <v>6.7658539295714307E-3</v>
      </c>
    </row>
    <row r="38" spans="1:15" x14ac:dyDescent="0.2">
      <c r="D38" s="24">
        <f t="shared" ref="D38:D39" si="2">(B5/B6-1)/E32*360</f>
        <v>6.9879392010287755E-3</v>
      </c>
    </row>
    <row r="39" spans="1:15" x14ac:dyDescent="0.2">
      <c r="D39" s="24">
        <f>(B6/B7-1)/E33*360</f>
        <v>-4.4756229177501279E-3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5" sqref="F15:I19"/>
    </sheetView>
  </sheetViews>
  <sheetFormatPr defaultRowHeight="12.75" x14ac:dyDescent="0.2"/>
  <cols>
    <col min="1" max="1" width="19" customWidth="1"/>
    <col min="2" max="2" width="11" bestFit="1" customWidth="1"/>
    <col min="5" max="5" width="10.140625" bestFit="1" customWidth="1"/>
    <col min="6" max="6" width="18.140625" customWidth="1"/>
    <col min="8" max="8" width="12.42578125" bestFit="1" customWidth="1"/>
    <col min="9" max="9" width="14.7109375" bestFit="1" customWidth="1"/>
    <col min="10" max="10" width="13.7109375" style="6" bestFit="1" customWidth="1"/>
  </cols>
  <sheetData>
    <row r="1" spans="1:10" x14ac:dyDescent="0.2">
      <c r="A1" t="s">
        <v>66</v>
      </c>
      <c r="B1">
        <v>6.5000000000000002E-2</v>
      </c>
      <c r="C1">
        <v>6.5000000000000002E-2</v>
      </c>
      <c r="E1" s="4">
        <v>41368</v>
      </c>
      <c r="F1">
        <v>99.995708354800001</v>
      </c>
      <c r="H1" s="4">
        <v>41347</v>
      </c>
      <c r="I1">
        <f>(E1-H1)/360</f>
        <v>5.8333333333333334E-2</v>
      </c>
      <c r="J1" s="17">
        <f>100/(1+I1*C1/100)</f>
        <v>99.996208477095252</v>
      </c>
    </row>
    <row r="2" spans="1:10" x14ac:dyDescent="0.2">
      <c r="A2" t="s">
        <v>67</v>
      </c>
      <c r="B2">
        <v>100.078125</v>
      </c>
      <c r="C2">
        <v>100.078125</v>
      </c>
      <c r="E2" s="4">
        <v>41729</v>
      </c>
      <c r="F2">
        <v>99.816266974399994</v>
      </c>
      <c r="H2" s="11">
        <f>100/F1-1</f>
        <v>4.291829390079549E-5</v>
      </c>
      <c r="I2">
        <f>H2/(C1/100)*360</f>
        <v>23.770132006594427</v>
      </c>
    </row>
    <row r="3" spans="1:10" x14ac:dyDescent="0.2">
      <c r="A3" t="s">
        <v>68</v>
      </c>
      <c r="B3">
        <v>100.257813</v>
      </c>
      <c r="C3">
        <v>100.257813</v>
      </c>
      <c r="E3" s="4">
        <v>42109</v>
      </c>
      <c r="F3">
        <v>99.476483153100006</v>
      </c>
    </row>
    <row r="4" spans="1:10" x14ac:dyDescent="0.2">
      <c r="A4" t="s">
        <v>69</v>
      </c>
      <c r="B4">
        <v>102.375</v>
      </c>
      <c r="C4">
        <v>102.375</v>
      </c>
      <c r="E4" s="4">
        <v>42247</v>
      </c>
      <c r="F4">
        <v>99.307587073700006</v>
      </c>
    </row>
    <row r="5" spans="1:10" x14ac:dyDescent="0.2">
      <c r="A5" t="s">
        <v>70</v>
      </c>
      <c r="B5">
        <v>101.75</v>
      </c>
      <c r="C5">
        <v>101.75</v>
      </c>
      <c r="E5" s="4">
        <v>42825</v>
      </c>
      <c r="F5">
        <v>97.737546620800003</v>
      </c>
    </row>
    <row r="6" spans="1:10" x14ac:dyDescent="0.2">
      <c r="A6" t="s">
        <v>71</v>
      </c>
      <c r="B6">
        <v>110.296875</v>
      </c>
      <c r="C6">
        <v>110.296875</v>
      </c>
      <c r="E6" s="4">
        <v>43511</v>
      </c>
      <c r="F6">
        <v>94.320020079299994</v>
      </c>
    </row>
    <row r="7" spans="1:10" x14ac:dyDescent="0.2">
      <c r="A7" t="s">
        <v>72</v>
      </c>
      <c r="B7">
        <v>102.859375</v>
      </c>
      <c r="C7">
        <v>102.859375</v>
      </c>
      <c r="E7" s="4">
        <v>43556</v>
      </c>
      <c r="F7">
        <v>93.975017447200003</v>
      </c>
    </row>
    <row r="8" spans="1:10" x14ac:dyDescent="0.2">
      <c r="A8" t="s">
        <v>73</v>
      </c>
      <c r="B8">
        <v>116.203125</v>
      </c>
      <c r="C8">
        <v>116.203125</v>
      </c>
      <c r="E8" s="4">
        <v>43879</v>
      </c>
      <c r="F8">
        <v>91.791870144699999</v>
      </c>
    </row>
    <row r="9" spans="1:10" x14ac:dyDescent="0.2">
      <c r="A9" t="s">
        <v>74</v>
      </c>
      <c r="B9">
        <v>102.9375</v>
      </c>
      <c r="C9">
        <v>102.9375</v>
      </c>
      <c r="E9" s="4">
        <v>44515</v>
      </c>
      <c r="F9">
        <v>86.383208905000004</v>
      </c>
    </row>
    <row r="10" spans="1:10" x14ac:dyDescent="0.2">
      <c r="A10" t="s">
        <v>75</v>
      </c>
      <c r="B10">
        <v>102.578125</v>
      </c>
      <c r="C10">
        <v>102.578125</v>
      </c>
      <c r="E10" s="4">
        <v>44607</v>
      </c>
      <c r="F10">
        <v>85.589676089299999</v>
      </c>
    </row>
    <row r="11" spans="1:10" x14ac:dyDescent="0.2">
      <c r="A11" t="s">
        <v>76</v>
      </c>
      <c r="B11">
        <v>101.171875</v>
      </c>
      <c r="C11">
        <v>101.171875</v>
      </c>
      <c r="E11" s="4">
        <v>51914</v>
      </c>
      <c r="F11">
        <v>36.788102128600002</v>
      </c>
    </row>
    <row r="13" spans="1:10" x14ac:dyDescent="0.2">
      <c r="I13" s="18"/>
    </row>
    <row r="15" spans="1:10" x14ac:dyDescent="0.2">
      <c r="G1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6" sqref="H16"/>
    </sheetView>
  </sheetViews>
  <sheetFormatPr defaultRowHeight="12.75" x14ac:dyDescent="0.2"/>
  <sheetData>
    <row r="1" spans="1:11" x14ac:dyDescent="0.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 x14ac:dyDescent="0.2">
      <c r="A2" t="s">
        <v>53</v>
      </c>
      <c r="B2" t="s">
        <v>52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 x14ac:dyDescent="0.2">
      <c r="A3" t="s">
        <v>53</v>
      </c>
      <c r="B3" t="s">
        <v>52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 x14ac:dyDescent="0.2">
      <c r="A4" t="s">
        <v>53</v>
      </c>
      <c r="B4" t="s">
        <v>52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 x14ac:dyDescent="0.2">
      <c r="A5" t="s">
        <v>65</v>
      </c>
      <c r="B5" t="s">
        <v>52</v>
      </c>
      <c r="C5">
        <v>1</v>
      </c>
      <c r="G5" s="4">
        <v>41729</v>
      </c>
      <c r="J5">
        <v>1</v>
      </c>
      <c r="K5">
        <v>1</v>
      </c>
    </row>
    <row r="6" spans="1:11" x14ac:dyDescent="0.2">
      <c r="A6" t="s">
        <v>53</v>
      </c>
      <c r="B6" t="s">
        <v>52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</row>
    <row r="9" spans="1:11" x14ac:dyDescent="0.2">
      <c r="A9" t="s">
        <v>53</v>
      </c>
      <c r="B9" t="s">
        <v>52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 x14ac:dyDescent="0.2">
      <c r="A10" t="s">
        <v>53</v>
      </c>
      <c r="B10" t="s">
        <v>52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 x14ac:dyDescent="0.2">
      <c r="A11" t="s">
        <v>53</v>
      </c>
      <c r="B11" t="s">
        <v>52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 x14ac:dyDescent="0.2">
      <c r="A12" t="s">
        <v>53</v>
      </c>
      <c r="B12" t="s">
        <v>52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 x14ac:dyDescent="0.2">
      <c r="A13" t="s">
        <v>53</v>
      </c>
      <c r="B13" t="s">
        <v>52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 x14ac:dyDescent="0.2">
      <c r="A14" t="s">
        <v>53</v>
      </c>
      <c r="B14" t="s">
        <v>52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 x14ac:dyDescent="0.2">
      <c r="A15" t="s">
        <v>53</v>
      </c>
      <c r="B15" t="s">
        <v>52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 x14ac:dyDescent="0.2">
      <c r="A16" t="s">
        <v>53</v>
      </c>
      <c r="B16" t="s">
        <v>52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 x14ac:dyDescent="0.2">
      <c r="A17" t="s">
        <v>53</v>
      </c>
      <c r="B17" t="s">
        <v>52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 x14ac:dyDescent="0.2">
      <c r="A18" t="s">
        <v>53</v>
      </c>
      <c r="B18" t="s">
        <v>52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 x14ac:dyDescent="0.2">
      <c r="A19" t="s">
        <v>53</v>
      </c>
      <c r="B19" t="s">
        <v>52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 x14ac:dyDescent="0.2">
      <c r="A20" t="s">
        <v>53</v>
      </c>
      <c r="B20" t="s">
        <v>52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 x14ac:dyDescent="0.2">
      <c r="A21" t="s">
        <v>53</v>
      </c>
      <c r="B21" t="s">
        <v>52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 x14ac:dyDescent="0.2">
      <c r="A22" t="s">
        <v>65</v>
      </c>
      <c r="B22" t="s">
        <v>52</v>
      </c>
      <c r="C22">
        <v>1</v>
      </c>
      <c r="G22" s="4">
        <v>43556</v>
      </c>
      <c r="J22">
        <v>1</v>
      </c>
      <c r="K22">
        <v>0.94</v>
      </c>
    </row>
    <row r="23" spans="1:11" x14ac:dyDescent="0.2">
      <c r="A23" t="s">
        <v>53</v>
      </c>
      <c r="B23" t="s">
        <v>52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Sheet3</vt:lpstr>
      <vt:lpstr>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2013-03-06T12:40:15Z</dcterms:created>
  <dcterms:modified xsi:type="dcterms:W3CDTF">2013-03-13T05:42:44Z</dcterms:modified>
</cp:coreProperties>
</file>