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خالد\Desktop\Python File\Coding Dojo\Impressive\Ch_5_Excel Project\"/>
    </mc:Choice>
  </mc:AlternateContent>
  <xr:revisionPtr revIDLastSave="0" documentId="13_ncr:1_{0365D83E-0B62-46EF-84CB-56E90B134647}" xr6:coauthVersionLast="46" xr6:coauthVersionMax="46" xr10:uidLastSave="{00000000-0000-0000-0000-000000000000}"/>
  <bookViews>
    <workbookView xWindow="-120" yWindow="-120" windowWidth="29040" windowHeight="15840" xr2:uid="{B1224F24-BB92-45FE-AA2B-4A4376DF98EC}"/>
  </bookViews>
  <sheets>
    <sheet name="Company Info" sheetId="2" r:id="rId1"/>
    <sheet name="D_prep" sheetId="6" state="hidden" r:id="rId2"/>
    <sheet name="Dashboard" sheetId="4" r:id="rId3"/>
    <sheet name="Income Statement" sheetId="5" r:id="rId4"/>
    <sheet name="Cash Flow Statement" sheetId="3" r:id="rId5"/>
    <sheet name="Data Prepration" sheetId="1" r:id="rId6"/>
  </sheets>
  <definedNames>
    <definedName name="_xlcn.WorksheetConnection_DataPreprationA30F311" hidden="1">'Data Prepration'!$A$30:$F$31</definedName>
    <definedName name="_xlcn.WorksheetConnection_IncomeStatementA5H261" hidden="1">'Income Statement'!$A$5:$H$26</definedName>
  </definedNames>
  <calcPr calcId="191029"/>
  <pivotCaches>
    <pivotCache cacheId="5" r:id="rId7"/>
    <pivotCache cacheId="6" r:id="rId8"/>
    <pivotCache cacheId="7" r:id="rId9"/>
    <pivotCache cacheId="8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‏‏نطاق" name="‏‏نطاق" connection="WorksheetConnection_Income Statement!$A$5:$H$26"/>
          <x15:modelTable id="‏‏نطاق 2" name="‏‏نطاق 2" connection="WorksheetConnection_Data Prepration!$A$30:$F$31"/>
        </x15:modelTables>
      </x15:dataModel>
    </ext>
  </extLst>
</workbook>
</file>

<file path=xl/calcChain.xml><?xml version="1.0" encoding="utf-8"?>
<calcChain xmlns="http://schemas.openxmlformats.org/spreadsheetml/2006/main">
  <c r="C17" i="5" l="1"/>
  <c r="D17" i="5"/>
  <c r="E17" i="5"/>
  <c r="F17" i="5"/>
  <c r="G17" i="5"/>
  <c r="H17" i="5"/>
  <c r="B17" i="5"/>
  <c r="E33" i="1" l="1"/>
  <c r="B45" i="1"/>
  <c r="I31" i="1"/>
  <c r="C32" i="1"/>
  <c r="C33" i="1"/>
  <c r="D33" i="1" s="1"/>
  <c r="H33" i="1" s="1"/>
  <c r="J33" i="1" s="1"/>
  <c r="C34" i="1"/>
  <c r="D34" i="1" s="1"/>
  <c r="H34" i="1" s="1"/>
  <c r="J34" i="1" s="1"/>
  <c r="C35" i="1"/>
  <c r="D35" i="1" s="1"/>
  <c r="H35" i="1" s="1"/>
  <c r="J35" i="1" s="1"/>
  <c r="C36" i="1"/>
  <c r="D36" i="1" s="1"/>
  <c r="H36" i="1" s="1"/>
  <c r="J36" i="1" s="1"/>
  <c r="C37" i="1"/>
  <c r="D37" i="1" s="1"/>
  <c r="H37" i="1" s="1"/>
  <c r="J37" i="1" s="1"/>
  <c r="C38" i="1"/>
  <c r="C39" i="1"/>
  <c r="D39" i="1" s="1"/>
  <c r="H39" i="1" s="1"/>
  <c r="J39" i="1" s="1"/>
  <c r="C40" i="1"/>
  <c r="D40" i="1" s="1"/>
  <c r="H40" i="1" s="1"/>
  <c r="J40" i="1" s="1"/>
  <c r="C41" i="1"/>
  <c r="D41" i="1" s="1"/>
  <c r="H41" i="1" s="1"/>
  <c r="J41" i="1" s="1"/>
  <c r="C42" i="1"/>
  <c r="C43" i="1"/>
  <c r="D43" i="1" s="1"/>
  <c r="H43" i="1" s="1"/>
  <c r="J43" i="1" s="1"/>
  <c r="C44" i="1"/>
  <c r="D44" i="1" s="1"/>
  <c r="H44" i="1" s="1"/>
  <c r="J44" i="1" s="1"/>
  <c r="C31" i="1"/>
  <c r="D42" i="1"/>
  <c r="H42" i="1" s="1"/>
  <c r="J42" i="1" s="1"/>
  <c r="D38" i="1"/>
  <c r="H38" i="1" s="1"/>
  <c r="J38" i="1" s="1"/>
  <c r="D32" i="1"/>
  <c r="H32" i="1" s="1"/>
  <c r="J32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AB15" i="1" s="1"/>
  <c r="AD15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9" i="1"/>
  <c r="D9" i="1" s="1"/>
  <c r="E9" i="1" s="1"/>
  <c r="B22" i="1"/>
  <c r="E41" i="1" l="1"/>
  <c r="E37" i="1"/>
  <c r="E32" i="1"/>
  <c r="E44" i="1"/>
  <c r="E36" i="1"/>
  <c r="E15" i="1"/>
  <c r="F15" i="1" s="1"/>
  <c r="E43" i="1"/>
  <c r="E39" i="1"/>
  <c r="E35" i="1"/>
  <c r="E40" i="1"/>
  <c r="E42" i="1"/>
  <c r="E38" i="1"/>
  <c r="E34" i="1"/>
  <c r="C45" i="1"/>
  <c r="D31" i="1"/>
  <c r="I42" i="1"/>
  <c r="K42" i="1" s="1"/>
  <c r="AB20" i="1"/>
  <c r="U20" i="1"/>
  <c r="AB16" i="1"/>
  <c r="F16" i="1"/>
  <c r="H16" i="1"/>
  <c r="X12" i="1"/>
  <c r="F12" i="1"/>
  <c r="P12" i="1"/>
  <c r="L12" i="1"/>
  <c r="AB12" i="1"/>
  <c r="T12" i="1"/>
  <c r="F9" i="1"/>
  <c r="H18" i="1"/>
  <c r="F18" i="1"/>
  <c r="M14" i="1"/>
  <c r="H14" i="1"/>
  <c r="F10" i="1"/>
  <c r="H10" i="1"/>
  <c r="H21" i="1"/>
  <c r="F21" i="1"/>
  <c r="F17" i="1"/>
  <c r="H13" i="1"/>
  <c r="F13" i="1"/>
  <c r="AB11" i="1"/>
  <c r="I19" i="1"/>
  <c r="F11" i="1"/>
  <c r="H12" i="1"/>
  <c r="H20" i="1"/>
  <c r="AC20" i="1"/>
  <c r="L20" i="1"/>
  <c r="P20" i="1"/>
  <c r="T20" i="1"/>
  <c r="X20" i="1"/>
  <c r="L16" i="1"/>
  <c r="P16" i="1"/>
  <c r="T16" i="1"/>
  <c r="X16" i="1"/>
  <c r="J18" i="1"/>
  <c r="H17" i="1"/>
  <c r="I17" i="1"/>
  <c r="T9" i="1"/>
  <c r="L19" i="1"/>
  <c r="L15" i="1"/>
  <c r="L11" i="1"/>
  <c r="P19" i="1"/>
  <c r="P15" i="1"/>
  <c r="P11" i="1"/>
  <c r="T19" i="1"/>
  <c r="T15" i="1"/>
  <c r="T11" i="1"/>
  <c r="X19" i="1"/>
  <c r="X15" i="1"/>
  <c r="X11" i="1"/>
  <c r="AB19" i="1"/>
  <c r="P9" i="1"/>
  <c r="I20" i="1"/>
  <c r="H9" i="1"/>
  <c r="X9" i="1"/>
  <c r="L18" i="1"/>
  <c r="L14" i="1"/>
  <c r="L10" i="1"/>
  <c r="P18" i="1"/>
  <c r="P14" i="1"/>
  <c r="P10" i="1"/>
  <c r="T18" i="1"/>
  <c r="T14" i="1"/>
  <c r="T10" i="1"/>
  <c r="X18" i="1"/>
  <c r="X14" i="1"/>
  <c r="X10" i="1"/>
  <c r="AB18" i="1"/>
  <c r="AB14" i="1"/>
  <c r="AB10" i="1"/>
  <c r="H19" i="1"/>
  <c r="H15" i="1"/>
  <c r="H11" i="1"/>
  <c r="L9" i="1"/>
  <c r="AB9" i="1"/>
  <c r="L21" i="1"/>
  <c r="L17" i="1"/>
  <c r="L13" i="1"/>
  <c r="M17" i="1"/>
  <c r="P21" i="1"/>
  <c r="P17" i="1"/>
  <c r="P13" i="1"/>
  <c r="Q17" i="1"/>
  <c r="T21" i="1"/>
  <c r="T17" i="1"/>
  <c r="T13" i="1"/>
  <c r="U17" i="1"/>
  <c r="X21" i="1"/>
  <c r="X17" i="1"/>
  <c r="X13" i="1"/>
  <c r="Y17" i="1"/>
  <c r="AB21" i="1"/>
  <c r="AB17" i="1"/>
  <c r="AB13" i="1"/>
  <c r="AC17" i="1"/>
  <c r="C22" i="1"/>
  <c r="D22" i="1"/>
  <c r="AD9" i="1" l="1"/>
  <c r="Z10" i="1"/>
  <c r="R18" i="1"/>
  <c r="AD19" i="1"/>
  <c r="R15" i="1"/>
  <c r="N20" i="1"/>
  <c r="V12" i="1"/>
  <c r="AD16" i="1"/>
  <c r="Z13" i="1"/>
  <c r="R13" i="1"/>
  <c r="N9" i="1"/>
  <c r="AD10" i="1"/>
  <c r="V18" i="1"/>
  <c r="N10" i="1"/>
  <c r="Z11" i="1"/>
  <c r="R19" i="1"/>
  <c r="Z16" i="1"/>
  <c r="Z20" i="1"/>
  <c r="J10" i="1"/>
  <c r="AD12" i="1"/>
  <c r="V17" i="1"/>
  <c r="W17" i="1" s="1"/>
  <c r="N17" i="1"/>
  <c r="O17" i="1"/>
  <c r="AD14" i="1"/>
  <c r="R10" i="1"/>
  <c r="N14" i="1"/>
  <c r="O14" i="1" s="1"/>
  <c r="Z15" i="1"/>
  <c r="V19" i="1"/>
  <c r="N11" i="1"/>
  <c r="V16" i="1"/>
  <c r="V20" i="1"/>
  <c r="W20" i="1" s="1"/>
  <c r="J20" i="1"/>
  <c r="K20" i="1" s="1"/>
  <c r="N12" i="1"/>
  <c r="J16" i="1"/>
  <c r="AD20" i="1"/>
  <c r="AE20" i="1" s="1"/>
  <c r="J19" i="1"/>
  <c r="K19" i="1"/>
  <c r="V14" i="1"/>
  <c r="Z9" i="1"/>
  <c r="V11" i="1"/>
  <c r="N19" i="1"/>
  <c r="N16" i="1"/>
  <c r="J21" i="1"/>
  <c r="AD13" i="1"/>
  <c r="V13" i="1"/>
  <c r="N13" i="1"/>
  <c r="Z14" i="1"/>
  <c r="J9" i="1"/>
  <c r="V15" i="1"/>
  <c r="V9" i="1"/>
  <c r="J13" i="1"/>
  <c r="Z12" i="1"/>
  <c r="AD17" i="1"/>
  <c r="AE17" i="1" s="1"/>
  <c r="Z17" i="1"/>
  <c r="AA17" i="1" s="1"/>
  <c r="R17" i="1"/>
  <c r="S17" i="1"/>
  <c r="J11" i="1"/>
  <c r="Z18" i="1"/>
  <c r="AD21" i="1"/>
  <c r="Z21" i="1"/>
  <c r="V21" i="1"/>
  <c r="R21" i="1"/>
  <c r="N21" i="1"/>
  <c r="J15" i="1"/>
  <c r="AD18" i="1"/>
  <c r="V10" i="1"/>
  <c r="R14" i="1"/>
  <c r="N18" i="1"/>
  <c r="R9" i="1"/>
  <c r="Z19" i="1"/>
  <c r="R11" i="1"/>
  <c r="N15" i="1"/>
  <c r="J17" i="1"/>
  <c r="K17" i="1" s="1"/>
  <c r="R16" i="1"/>
  <c r="R20" i="1"/>
  <c r="J12" i="1"/>
  <c r="AD11" i="1"/>
  <c r="J14" i="1"/>
  <c r="R12" i="1"/>
  <c r="Y9" i="1"/>
  <c r="AA9" i="1" s="1"/>
  <c r="I9" i="1"/>
  <c r="K9" i="1" s="1"/>
  <c r="F42" i="1"/>
  <c r="F43" i="1"/>
  <c r="I43" i="1"/>
  <c r="K43" i="1" s="1"/>
  <c r="F37" i="1"/>
  <c r="I37" i="1"/>
  <c r="K37" i="1" s="1"/>
  <c r="F40" i="1"/>
  <c r="I40" i="1"/>
  <c r="K40" i="1" s="1"/>
  <c r="F38" i="1"/>
  <c r="I38" i="1"/>
  <c r="K38" i="1" s="1"/>
  <c r="F33" i="1"/>
  <c r="I33" i="1"/>
  <c r="K33" i="1" s="1"/>
  <c r="F36" i="1"/>
  <c r="I36" i="1"/>
  <c r="K36" i="1" s="1"/>
  <c r="F35" i="1"/>
  <c r="I35" i="1"/>
  <c r="K35" i="1" s="1"/>
  <c r="F34" i="1"/>
  <c r="I34" i="1"/>
  <c r="K34" i="1" s="1"/>
  <c r="D45" i="1"/>
  <c r="H31" i="1"/>
  <c r="F31" i="1"/>
  <c r="F44" i="1"/>
  <c r="I44" i="1"/>
  <c r="K44" i="1" s="1"/>
  <c r="F39" i="1"/>
  <c r="I39" i="1"/>
  <c r="K39" i="1" s="1"/>
  <c r="F32" i="1"/>
  <c r="E45" i="1"/>
  <c r="I32" i="1"/>
  <c r="K32" i="1" s="1"/>
  <c r="F41" i="1"/>
  <c r="I41" i="1"/>
  <c r="K41" i="1" s="1"/>
  <c r="Y20" i="1"/>
  <c r="AA20" i="1" s="1"/>
  <c r="M20" i="1"/>
  <c r="O20" i="1" s="1"/>
  <c r="F20" i="1"/>
  <c r="M9" i="1"/>
  <c r="O9" i="1" s="1"/>
  <c r="Y14" i="1"/>
  <c r="AA14" i="1" s="1"/>
  <c r="U14" i="1"/>
  <c r="W14" i="1" s="1"/>
  <c r="Q14" i="1"/>
  <c r="S14" i="1" s="1"/>
  <c r="U9" i="1"/>
  <c r="AC9" i="1"/>
  <c r="AE9" i="1" s="1"/>
  <c r="Q9" i="1"/>
  <c r="S9" i="1" s="1"/>
  <c r="Q20" i="1"/>
  <c r="S20" i="1" s="1"/>
  <c r="Y19" i="1"/>
  <c r="AA19" i="1" s="1"/>
  <c r="U19" i="1"/>
  <c r="W19" i="1" s="1"/>
  <c r="Q19" i="1"/>
  <c r="S19" i="1" s="1"/>
  <c r="M19" i="1"/>
  <c r="AC19" i="1"/>
  <c r="AE19" i="1" s="1"/>
  <c r="AC14" i="1"/>
  <c r="I14" i="1"/>
  <c r="K14" i="1" s="1"/>
  <c r="F14" i="1"/>
  <c r="F19" i="1"/>
  <c r="Y16" i="1"/>
  <c r="AA16" i="1" s="1"/>
  <c r="Q16" i="1"/>
  <c r="S16" i="1" s="1"/>
  <c r="I16" i="1"/>
  <c r="K16" i="1" s="1"/>
  <c r="AC16" i="1"/>
  <c r="AE16" i="1" s="1"/>
  <c r="M16" i="1"/>
  <c r="O16" i="1" s="1"/>
  <c r="U16" i="1"/>
  <c r="W16" i="1" s="1"/>
  <c r="U12" i="1"/>
  <c r="W12" i="1" s="1"/>
  <c r="M12" i="1"/>
  <c r="I12" i="1"/>
  <c r="AC12" i="1"/>
  <c r="AE12" i="1" s="1"/>
  <c r="Y12" i="1"/>
  <c r="AA12" i="1" s="1"/>
  <c r="Q12" i="1"/>
  <c r="S12" i="1" s="1"/>
  <c r="I15" i="1"/>
  <c r="AC15" i="1"/>
  <c r="AE15" i="1" s="1"/>
  <c r="Y15" i="1"/>
  <c r="AA15" i="1" s="1"/>
  <c r="U15" i="1"/>
  <c r="Q15" i="1"/>
  <c r="S15" i="1" s="1"/>
  <c r="M15" i="1"/>
  <c r="O15" i="1" s="1"/>
  <c r="AC21" i="1"/>
  <c r="AE21" i="1" s="1"/>
  <c r="Y21" i="1"/>
  <c r="U21" i="1"/>
  <c r="W21" i="1" s="1"/>
  <c r="Q21" i="1"/>
  <c r="S21" i="1" s="1"/>
  <c r="M21" i="1"/>
  <c r="O21" i="1" s="1"/>
  <c r="I21" i="1"/>
  <c r="K21" i="1" s="1"/>
  <c r="I10" i="1"/>
  <c r="K10" i="1" s="1"/>
  <c r="AC10" i="1"/>
  <c r="AE10" i="1" s="1"/>
  <c r="Y10" i="1"/>
  <c r="AA10" i="1" s="1"/>
  <c r="U10" i="1"/>
  <c r="W10" i="1" s="1"/>
  <c r="Q10" i="1"/>
  <c r="S10" i="1" s="1"/>
  <c r="M10" i="1"/>
  <c r="O10" i="1" s="1"/>
  <c r="I11" i="1"/>
  <c r="K11" i="1" s="1"/>
  <c r="AC11" i="1"/>
  <c r="AE11" i="1" s="1"/>
  <c r="Y11" i="1"/>
  <c r="U11" i="1"/>
  <c r="W11" i="1" s="1"/>
  <c r="Q11" i="1"/>
  <c r="S11" i="1" s="1"/>
  <c r="M11" i="1"/>
  <c r="O11" i="1" s="1"/>
  <c r="I18" i="1"/>
  <c r="K18" i="1" s="1"/>
  <c r="AC18" i="1"/>
  <c r="AE18" i="1" s="1"/>
  <c r="Y18" i="1"/>
  <c r="AA18" i="1" s="1"/>
  <c r="U18" i="1"/>
  <c r="W18" i="1" s="1"/>
  <c r="Q18" i="1"/>
  <c r="M18" i="1"/>
  <c r="O18" i="1" s="1"/>
  <c r="AC13" i="1"/>
  <c r="AE13" i="1" s="1"/>
  <c r="Y13" i="1"/>
  <c r="AA13" i="1" s="1"/>
  <c r="U13" i="1"/>
  <c r="Q13" i="1"/>
  <c r="S13" i="1" s="1"/>
  <c r="M13" i="1"/>
  <c r="O13" i="1" s="1"/>
  <c r="I13" i="1"/>
  <c r="K13" i="1" s="1"/>
  <c r="H22" i="1"/>
  <c r="B7" i="5" s="1"/>
  <c r="B8" i="5" s="1"/>
  <c r="E22" i="1"/>
  <c r="S18" i="1" l="1"/>
  <c r="K12" i="1"/>
  <c r="J22" i="1"/>
  <c r="B22" i="5" s="1"/>
  <c r="AA22" i="1"/>
  <c r="W13" i="1"/>
  <c r="AA11" i="1"/>
  <c r="K15" i="1"/>
  <c r="K22" i="1" s="1"/>
  <c r="AE14" i="1"/>
  <c r="AE22" i="1" s="1"/>
  <c r="AA21" i="1"/>
  <c r="W15" i="1"/>
  <c r="O12" i="1"/>
  <c r="O22" i="1" s="1"/>
  <c r="W9" i="1"/>
  <c r="O19" i="1"/>
  <c r="S22" i="1"/>
  <c r="W22" i="1"/>
  <c r="F45" i="1"/>
  <c r="I45" i="1"/>
  <c r="H10" i="5" s="1"/>
  <c r="H45" i="1"/>
  <c r="H7" i="5" s="1"/>
  <c r="H8" i="5" s="1"/>
  <c r="J31" i="1"/>
  <c r="J45" i="1" s="1"/>
  <c r="H22" i="5" s="1"/>
  <c r="I22" i="1"/>
  <c r="B10" i="5" s="1"/>
  <c r="B11" i="5" s="1"/>
  <c r="B18" i="5" s="1"/>
  <c r="B21" i="5" s="1"/>
  <c r="B23" i="5" s="1"/>
  <c r="B26" i="5" s="1"/>
  <c r="B7" i="3" s="1"/>
  <c r="B13" i="3" s="1"/>
  <c r="B17" i="3" s="1"/>
  <c r="M22" i="1"/>
  <c r="C10" i="5" s="1"/>
  <c r="L22" i="1"/>
  <c r="C7" i="5" s="1"/>
  <c r="C8" i="5" s="1"/>
  <c r="F22" i="1"/>
  <c r="C11" i="5" l="1"/>
  <c r="C18" i="5" s="1"/>
  <c r="C21" i="5" s="1"/>
  <c r="H11" i="5"/>
  <c r="H18" i="5" s="1"/>
  <c r="H21" i="5" s="1"/>
  <c r="H23" i="5" s="1"/>
  <c r="H26" i="5" s="1"/>
  <c r="H7" i="3" s="1"/>
  <c r="H13" i="3" s="1"/>
  <c r="H17" i="3" s="1"/>
  <c r="K31" i="1"/>
  <c r="K45" i="1" s="1"/>
  <c r="N22" i="1"/>
  <c r="C22" i="5" s="1"/>
  <c r="Q22" i="1"/>
  <c r="D10" i="5" s="1"/>
  <c r="C23" i="5" l="1"/>
  <c r="C26" i="5" s="1"/>
  <c r="C7" i="3" s="1"/>
  <c r="C13" i="3" s="1"/>
  <c r="C17" i="3" s="1"/>
  <c r="P22" i="1"/>
  <c r="D7" i="5" s="1"/>
  <c r="D8" i="5" s="1"/>
  <c r="D11" i="5" s="1"/>
  <c r="D18" i="5" s="1"/>
  <c r="D21" i="5" s="1"/>
  <c r="R22" i="1" l="1"/>
  <c r="D22" i="5" s="1"/>
  <c r="D23" i="5" s="1"/>
  <c r="D26" i="5" s="1"/>
  <c r="D7" i="3" s="1"/>
  <c r="D13" i="3" s="1"/>
  <c r="D17" i="3" s="1"/>
  <c r="U22" i="1"/>
  <c r="E10" i="5" s="1"/>
  <c r="T22" i="1" l="1"/>
  <c r="E7" i="5" s="1"/>
  <c r="E8" i="5" s="1"/>
  <c r="E11" i="5" s="1"/>
  <c r="E18" i="5" s="1"/>
  <c r="E21" i="5" s="1"/>
  <c r="V22" i="1" l="1"/>
  <c r="E22" i="5" s="1"/>
  <c r="E23" i="5" s="1"/>
  <c r="E26" i="5" s="1"/>
  <c r="E7" i="3" s="1"/>
  <c r="E13" i="3" s="1"/>
  <c r="E17" i="3" s="1"/>
  <c r="Y22" i="1"/>
  <c r="F10" i="5" s="1"/>
  <c r="X22" i="1" l="1"/>
  <c r="F7" i="5" s="1"/>
  <c r="F8" i="5" s="1"/>
  <c r="F11" i="5" s="1"/>
  <c r="F18" i="5" s="1"/>
  <c r="F7" i="3" l="1"/>
  <c r="F13" i="3" s="1"/>
  <c r="F17" i="3" s="1"/>
  <c r="F21" i="5"/>
  <c r="AC22" i="1"/>
  <c r="G10" i="5" s="1"/>
  <c r="Z22" i="1"/>
  <c r="F22" i="5" s="1"/>
  <c r="F23" i="5" l="1"/>
  <c r="F26" i="5" s="1"/>
  <c r="AB22" i="1"/>
  <c r="G7" i="5" s="1"/>
  <c r="G8" i="5" s="1"/>
  <c r="G11" i="5" s="1"/>
  <c r="G18" i="5" s="1"/>
  <c r="G21" i="5" s="1"/>
  <c r="AD22" i="1"/>
  <c r="G22" i="5" s="1"/>
  <c r="G23" i="5" l="1"/>
  <c r="G26" i="5" s="1"/>
  <c r="G7" i="3" s="1"/>
  <c r="G13" i="3" s="1"/>
  <c r="G17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D6B0A2-9A11-4F70-ABA4-322DE725A030}" keepAlive="1" name="ThisWorkbookDataModel" description="نموذج البيانات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B1E6716-FB0C-4DE7-A68A-B87CF94F317D}" name="WorksheetConnection_Data Prepration!$A$30:$F$31" type="102" refreshedVersion="6" minRefreshableVersion="5">
    <extLst>
      <ext xmlns:x15="http://schemas.microsoft.com/office/spreadsheetml/2010/11/main" uri="{DE250136-89BD-433C-8126-D09CA5730AF9}">
        <x15:connection id="‏‏نطاق 2" autoDelete="1">
          <x15:rangePr sourceName="_xlcn.WorksheetConnection_DataPreprationA30F311"/>
        </x15:connection>
      </ext>
    </extLst>
  </connection>
  <connection id="3" xr16:uid="{02226E02-7707-431B-A2A0-D0639B95DA4F}" name="WorksheetConnection_Income Statement!$A$5:$H$26" type="102" refreshedVersion="6" minRefreshableVersion="5">
    <extLst>
      <ext xmlns:x15="http://schemas.microsoft.com/office/spreadsheetml/2010/11/main" uri="{DE250136-89BD-433C-8126-D09CA5730AF9}">
        <x15:connection id="‏‏نطاق" autoDelete="1">
          <x15:rangePr sourceName="_xlcn.WorksheetConnection_IncomeStatementA5H261"/>
        </x15:connection>
      </ext>
    </extLst>
  </connection>
</connections>
</file>

<file path=xl/sharedStrings.xml><?xml version="1.0" encoding="utf-8"?>
<sst xmlns="http://schemas.openxmlformats.org/spreadsheetml/2006/main" count="212" uniqueCount="115">
  <si>
    <t>Total</t>
  </si>
  <si>
    <t>Products</t>
  </si>
  <si>
    <t>Profit</t>
  </si>
  <si>
    <t>Cost</t>
  </si>
  <si>
    <t>CPU</t>
  </si>
  <si>
    <t>Mouse</t>
  </si>
  <si>
    <t>Monitor</t>
  </si>
  <si>
    <t>Motherboard</t>
  </si>
  <si>
    <t>Cables</t>
  </si>
  <si>
    <t>Keyboard</t>
  </si>
  <si>
    <t>Graphic card</t>
  </si>
  <si>
    <t>Power</t>
  </si>
  <si>
    <t>Ram</t>
  </si>
  <si>
    <t>Hard disk</t>
  </si>
  <si>
    <t>Case</t>
  </si>
  <si>
    <t>Speaker</t>
  </si>
  <si>
    <t>Microphone</t>
  </si>
  <si>
    <t>Sales</t>
  </si>
  <si>
    <t>Data Science Package</t>
  </si>
  <si>
    <t>Total Sales</t>
  </si>
  <si>
    <t>Cost of Data Science Package</t>
  </si>
  <si>
    <t>Other costs</t>
  </si>
  <si>
    <t>Total Costs</t>
  </si>
  <si>
    <t>Total Revenue</t>
  </si>
  <si>
    <t>Gross Profit</t>
  </si>
  <si>
    <t>Salaries</t>
  </si>
  <si>
    <t>Rent expences</t>
  </si>
  <si>
    <t>Inventory</t>
  </si>
  <si>
    <t>Tax</t>
  </si>
  <si>
    <t>Price After Tax</t>
  </si>
  <si>
    <t>Price Before Tax</t>
  </si>
  <si>
    <t>Income from Continuing Opreation</t>
  </si>
  <si>
    <t>Income Before Tax</t>
  </si>
  <si>
    <t>Net income from continuing opreation</t>
  </si>
  <si>
    <t>Net Income</t>
  </si>
  <si>
    <t>Opreations Expences</t>
  </si>
  <si>
    <t>Net income from opreations expence</t>
  </si>
  <si>
    <t>Cost of Goods Sold</t>
  </si>
  <si>
    <t>Revenue</t>
  </si>
  <si>
    <t>Income Statement</t>
  </si>
  <si>
    <t>Additions to Cash</t>
  </si>
  <si>
    <t>Subtractions From Cash</t>
  </si>
  <si>
    <t>Net Cash From Opreations</t>
  </si>
  <si>
    <t>Cash Flow From Investing</t>
  </si>
  <si>
    <t>Cash Flow From Financing</t>
  </si>
  <si>
    <t>Cash Flow Ended 31 Dec 2020</t>
  </si>
  <si>
    <t>Assumptions</t>
  </si>
  <si>
    <t>Total Tax</t>
  </si>
  <si>
    <t>Probability to Sell</t>
  </si>
  <si>
    <t>Total Cost</t>
  </si>
  <si>
    <t>*Probability to Sell</t>
  </si>
  <si>
    <t>* This column adress the probability that a customer would purchase the product</t>
  </si>
  <si>
    <t>Almalki</t>
  </si>
  <si>
    <t>About Us:</t>
  </si>
  <si>
    <t>Almalki Co. is a retail institution that focus on selling computer products</t>
  </si>
  <si>
    <t>Jeddah</t>
  </si>
  <si>
    <t>why are we seeking an investment?</t>
  </si>
  <si>
    <t>Total Customer:</t>
  </si>
  <si>
    <t>Year</t>
  </si>
  <si>
    <t>Tax rate:</t>
  </si>
  <si>
    <t>Expected sales in 2021</t>
  </si>
  <si>
    <t>Actuall sales in Years of 2015-2020</t>
  </si>
  <si>
    <t>Tax Rate:</t>
  </si>
  <si>
    <t>Expected Total Regular Customers:</t>
  </si>
  <si>
    <t>Expected Total Data Science Customers:</t>
  </si>
  <si>
    <t>This section prepares the data for the analysis</t>
  </si>
  <si>
    <t>Total Profit</t>
  </si>
  <si>
    <t>Total Opreations Expences</t>
  </si>
  <si>
    <t>Cash flow from Opreations</t>
  </si>
  <si>
    <t>Cash Flow Statement</t>
  </si>
  <si>
    <t>Cash Flow Ended 31 Dec</t>
  </si>
  <si>
    <t>This is the Cash Flow Statement of the years 2015 - 2020</t>
  </si>
  <si>
    <t>This is the Income Statement of the years 2015 - 2020</t>
  </si>
  <si>
    <t>Inventory cost is increasing when needed</t>
  </si>
  <si>
    <t>Salaries is increasing each year</t>
  </si>
  <si>
    <t>This is the Income Statement of years 2015 - 2021</t>
  </si>
  <si>
    <t xml:space="preserve">This section prepares a model of the Financial Analysis </t>
  </si>
  <si>
    <t>تسميات الأعمدة</t>
  </si>
  <si>
    <t>الإجمالي الكلي</t>
  </si>
  <si>
    <t>2015</t>
  </si>
  <si>
    <t>2016</t>
  </si>
  <si>
    <t>2017</t>
  </si>
  <si>
    <t>2018</t>
  </si>
  <si>
    <t>2019</t>
  </si>
  <si>
    <t>2020</t>
  </si>
  <si>
    <t>2021</t>
  </si>
  <si>
    <t>القيم</t>
  </si>
  <si>
    <t>Rows</t>
  </si>
  <si>
    <t>customer</t>
  </si>
  <si>
    <t>Count of Customers</t>
  </si>
  <si>
    <t xml:space="preserve">2015 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</si>
  <si>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</si>
  <si>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</si>
  <si>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</si>
  <si>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</si>
  <si>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</si>
  <si>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</si>
  <si>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>Due to the success expand we have made in selling computer products , we became the first destinastion for customers when the they desire</t>
  </si>
  <si>
    <t>Dashboard</t>
  </si>
  <si>
    <t>Note: In this Income Statement we are expecting the income of the year 2021</t>
  </si>
  <si>
    <t>This is the Cash Flow Statement of years 2015 - 2021</t>
  </si>
  <si>
    <t>Notes:</t>
  </si>
  <si>
    <t>In this Dashboard we are visulizing the current data from our business from year 2015 to 2020.</t>
  </si>
  <si>
    <t>The producted named "Data Science Package" is our new product which is the core of our project.</t>
  </si>
  <si>
    <t>All data related to the year 2021 is expected based on our study.</t>
  </si>
  <si>
    <t>We have 10000 customers as regular customers and we assume we will have an addition 3000 customers willing to purchase</t>
  </si>
  <si>
    <t>our new product.</t>
  </si>
  <si>
    <t>Company Name:</t>
  </si>
  <si>
    <t xml:space="preserve">Location: </t>
  </si>
  <si>
    <t>to eaither purchase or upgrade his or her computer components. Recently we noticed that there is a high demand on data science courses and</t>
  </si>
  <si>
    <t>Science students.</t>
  </si>
  <si>
    <t>we expected that will increase the demand on computers. Thus, we started  project to supply a full package of computer components for Data</t>
  </si>
  <si>
    <t xml:space="preserve">We are optimistic that the next year 2021 will be the most profit year for our company and we are seeking for an intelligent investor who can </t>
  </si>
  <si>
    <t>contribute the success with us.</t>
  </si>
  <si>
    <t>Note: In this Cash Flow Statement we are expecting the Cash of the year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</si>
</sst>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ر.س.‏&quot;_-;\-* #,##0.00\ &quot;ر.س.‏&quot;_-;_-* &quot;-&quot;??\ &quot;ر.س.‏&quot;_-;_-@_-"/>
    <numFmt numFmtId="43" formatCode="_-* #,##0.00_-;\-* #,##0.00_-;_-* &quot;-&quot;??_-;_-@_-"/>
    <numFmt numFmtId="164" formatCode="_-[$$-409]* #,##0.00_ ;_-[$$-409]* \-#,##0.00\ ;_-[$$-409]* &quot;-&quot;??_ ;_-@_ "/>
    <numFmt numFmtId="165" formatCode="#,##0_ ;\-#,##0\ "/>
  </numFmts>
  <fonts count="13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charset val="178"/>
      <scheme val="minor"/>
    </font>
    <font>
      <b/>
      <sz val="48"/>
      <color theme="4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7">
    <xf numFmtId="0" fontId="0" fillId="0" borderId="0" xfId="0"/>
    <xf numFmtId="164" fontId="0" fillId="5" borderId="2" xfId="0" applyNumberFormat="1" applyFill="1" applyBorder="1" applyAlignment="1">
      <alignment vertical="center"/>
    </xf>
    <xf numFmtId="164" fontId="0" fillId="5" borderId="2" xfId="0" applyNumberFormat="1" applyFill="1" applyBorder="1" applyAlignment="1">
      <alignment horizontal="center" vertical="center"/>
    </xf>
    <xf numFmtId="0" fontId="2" fillId="3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2" borderId="6" xfId="0" applyFill="1" applyBorder="1"/>
    <xf numFmtId="0" fontId="2" fillId="2" borderId="7" xfId="0" applyFont="1" applyFill="1" applyBorder="1"/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64" fontId="0" fillId="5" borderId="14" xfId="0" applyNumberFormat="1" applyFill="1" applyBorder="1" applyAlignment="1">
      <alignment horizontal="center" vertical="center"/>
    </xf>
    <xf numFmtId="164" fontId="0" fillId="5" borderId="0" xfId="0" applyNumberFormat="1" applyFill="1" applyBorder="1" applyAlignment="1">
      <alignment horizontal="center" vertical="center"/>
    </xf>
    <xf numFmtId="164" fontId="2" fillId="6" borderId="11" xfId="0" applyNumberFormat="1" applyFont="1" applyFill="1" applyBorder="1" applyAlignment="1">
      <alignment horizontal="center" vertical="center"/>
    </xf>
    <xf numFmtId="164" fontId="2" fillId="6" borderId="2" xfId="0" applyNumberFormat="1" applyFont="1" applyFill="1" applyBorder="1" applyAlignment="1">
      <alignment horizontal="center" vertical="center"/>
    </xf>
    <xf numFmtId="164" fontId="0" fillId="5" borderId="11" xfId="0" applyNumberFormat="1" applyFill="1" applyBorder="1" applyAlignment="1">
      <alignment horizontal="center" vertical="center"/>
    </xf>
    <xf numFmtId="9" fontId="0" fillId="5" borderId="2" xfId="2" applyFont="1" applyFill="1" applyBorder="1" applyAlignment="1">
      <alignment horizontal="center" vertical="center"/>
    </xf>
    <xf numFmtId="0" fontId="2" fillId="4" borderId="8" xfId="0" applyFont="1" applyFill="1" applyBorder="1"/>
    <xf numFmtId="9" fontId="0" fillId="5" borderId="0" xfId="2" applyFont="1" applyFill="1" applyBorder="1" applyAlignment="1">
      <alignment horizontal="center" vertical="center"/>
    </xf>
    <xf numFmtId="0" fontId="2" fillId="4" borderId="18" xfId="0" applyFont="1" applyFill="1" applyBorder="1"/>
    <xf numFmtId="0" fontId="0" fillId="5" borderId="19" xfId="0" applyFill="1" applyBorder="1"/>
    <xf numFmtId="0" fontId="0" fillId="5" borderId="20" xfId="0" applyFill="1" applyBorder="1"/>
    <xf numFmtId="0" fontId="2" fillId="6" borderId="20" xfId="0" applyFont="1" applyFill="1" applyBorder="1"/>
    <xf numFmtId="0" fontId="2" fillId="6" borderId="17" xfId="0" applyFont="1" applyFill="1" applyBorder="1"/>
    <xf numFmtId="164" fontId="0" fillId="5" borderId="0" xfId="0" applyNumberFormat="1" applyFill="1" applyBorder="1" applyAlignment="1">
      <alignment vertical="center"/>
    </xf>
    <xf numFmtId="164" fontId="0" fillId="5" borderId="14" xfId="0" applyNumberFormat="1" applyFill="1" applyBorder="1" applyAlignment="1">
      <alignment vertical="center"/>
    </xf>
    <xf numFmtId="164" fontId="0" fillId="5" borderId="15" xfId="0" applyNumberFormat="1" applyFill="1" applyBorder="1" applyAlignment="1">
      <alignment vertical="center"/>
    </xf>
    <xf numFmtId="164" fontId="0" fillId="5" borderId="11" xfId="0" applyNumberFormat="1" applyFill="1" applyBorder="1" applyAlignment="1">
      <alignment vertical="center"/>
    </xf>
    <xf numFmtId="164" fontId="0" fillId="5" borderId="12" xfId="0" applyNumberFormat="1" applyFill="1" applyBorder="1" applyAlignment="1">
      <alignment vertical="center"/>
    </xf>
    <xf numFmtId="164" fontId="2" fillId="6" borderId="2" xfId="0" applyNumberFormat="1" applyFont="1" applyFill="1" applyBorder="1" applyAlignment="1">
      <alignment vertical="center"/>
    </xf>
    <xf numFmtId="164" fontId="2" fillId="6" borderId="11" xfId="0" applyNumberFormat="1" applyFont="1" applyFill="1" applyBorder="1" applyAlignment="1">
      <alignment vertical="center"/>
    </xf>
    <xf numFmtId="164" fontId="0" fillId="5" borderId="0" xfId="0" applyNumberFormat="1" applyFill="1" applyBorder="1" applyAlignment="1">
      <alignment vertical="center" shrinkToFit="1" readingOrder="1"/>
    </xf>
    <xf numFmtId="164" fontId="0" fillId="5" borderId="2" xfId="0" applyNumberFormat="1" applyFill="1" applyBorder="1" applyAlignment="1">
      <alignment vertical="center" shrinkToFit="1" readingOrder="1"/>
    </xf>
    <xf numFmtId="164" fontId="2" fillId="6" borderId="2" xfId="0" applyNumberFormat="1" applyFont="1" applyFill="1" applyBorder="1" applyAlignment="1">
      <alignment vertical="center" shrinkToFit="1" readingOrder="1"/>
    </xf>
    <xf numFmtId="0" fontId="0" fillId="8" borderId="0" xfId="0" applyFill="1"/>
    <xf numFmtId="164" fontId="2" fillId="8" borderId="0" xfId="0" applyNumberFormat="1" applyFont="1" applyFill="1" applyBorder="1" applyAlignment="1"/>
    <xf numFmtId="0" fontId="0" fillId="8" borderId="0" xfId="0" applyFill="1" applyBorder="1" applyAlignment="1"/>
    <xf numFmtId="0" fontId="2" fillId="8" borderId="0" xfId="0" applyFont="1" applyFill="1"/>
    <xf numFmtId="0" fontId="5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8" borderId="21" xfId="0" applyFill="1" applyBorder="1"/>
    <xf numFmtId="0" fontId="0" fillId="8" borderId="10" xfId="0" applyFill="1" applyBorder="1"/>
    <xf numFmtId="0" fontId="0" fillId="0" borderId="14" xfId="0" applyBorder="1"/>
    <xf numFmtId="0" fontId="0" fillId="8" borderId="15" xfId="0" applyFill="1" applyBorder="1"/>
    <xf numFmtId="0" fontId="0" fillId="8" borderId="2" xfId="0" applyFill="1" applyBorder="1"/>
    <xf numFmtId="0" fontId="0" fillId="8" borderId="12" xfId="0" applyFill="1" applyBorder="1"/>
    <xf numFmtId="0" fontId="2" fillId="6" borderId="2" xfId="0" applyFont="1" applyFill="1" applyBorder="1" applyAlignment="1">
      <alignment vertical="center"/>
    </xf>
    <xf numFmtId="164" fontId="2" fillId="6" borderId="21" xfId="0" applyNumberFormat="1" applyFont="1" applyFill="1" applyBorder="1" applyAlignment="1">
      <alignment horizontal="center" vertical="center"/>
    </xf>
    <xf numFmtId="164" fontId="2" fillId="6" borderId="21" xfId="0" applyNumberFormat="1" applyFont="1" applyFill="1" applyBorder="1" applyAlignment="1">
      <alignment vertical="center"/>
    </xf>
    <xf numFmtId="0" fontId="0" fillId="8" borderId="14" xfId="0" applyFill="1" applyBorder="1"/>
    <xf numFmtId="0" fontId="0" fillId="0" borderId="0" xfId="0" applyFill="1"/>
    <xf numFmtId="0" fontId="2" fillId="0" borderId="0" xfId="0" applyFont="1" applyFill="1" applyBorder="1"/>
    <xf numFmtId="0" fontId="0" fillId="8" borderId="11" xfId="0" applyFill="1" applyBorder="1"/>
    <xf numFmtId="0" fontId="0" fillId="5" borderId="1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164" fontId="2" fillId="5" borderId="11" xfId="1" applyNumberFormat="1" applyFont="1" applyFill="1" applyBorder="1" applyAlignment="1">
      <alignment horizontal="center" vertical="center"/>
    </xf>
    <xf numFmtId="164" fontId="2" fillId="5" borderId="2" xfId="1" applyNumberFormat="1" applyFont="1" applyFill="1" applyBorder="1" applyAlignment="1">
      <alignment horizontal="center" vertical="center"/>
    </xf>
    <xf numFmtId="164" fontId="0" fillId="5" borderId="14" xfId="3" applyNumberFormat="1" applyFont="1" applyFill="1" applyBorder="1" applyAlignment="1">
      <alignment horizontal="center" vertical="center"/>
    </xf>
    <xf numFmtId="164" fontId="0" fillId="5" borderId="0" xfId="3" applyNumberFormat="1" applyFont="1" applyFill="1" applyBorder="1" applyAlignment="1">
      <alignment horizontal="center" vertical="center"/>
    </xf>
    <xf numFmtId="164" fontId="2" fillId="5" borderId="14" xfId="3" applyNumberFormat="1" applyFont="1" applyFill="1" applyBorder="1" applyAlignment="1">
      <alignment horizontal="center" vertical="center"/>
    </xf>
    <xf numFmtId="164" fontId="2" fillId="5" borderId="0" xfId="3" applyNumberFormat="1" applyFont="1" applyFill="1" applyBorder="1" applyAlignment="1">
      <alignment horizontal="center" vertical="center"/>
    </xf>
    <xf numFmtId="164" fontId="2" fillId="5" borderId="11" xfId="3" applyNumberFormat="1" applyFont="1" applyFill="1" applyBorder="1" applyAlignment="1">
      <alignment horizontal="center" vertical="center"/>
    </xf>
    <xf numFmtId="164" fontId="2" fillId="5" borderId="2" xfId="3" applyNumberFormat="1" applyFont="1" applyFill="1" applyBorder="1" applyAlignment="1">
      <alignment horizontal="center" vertical="center"/>
    </xf>
    <xf numFmtId="164" fontId="2" fillId="5" borderId="14" xfId="0" applyNumberFormat="1" applyFont="1" applyFill="1" applyBorder="1" applyAlignment="1">
      <alignment horizontal="center" vertical="center"/>
    </xf>
    <xf numFmtId="164" fontId="2" fillId="5" borderId="0" xfId="0" applyNumberFormat="1" applyFont="1" applyFill="1" applyBorder="1" applyAlignment="1">
      <alignment horizontal="center" vertical="center"/>
    </xf>
    <xf numFmtId="0" fontId="0" fillId="10" borderId="0" xfId="0" applyFill="1"/>
    <xf numFmtId="0" fontId="2" fillId="10" borderId="0" xfId="0" applyFont="1" applyFill="1"/>
    <xf numFmtId="164" fontId="0" fillId="5" borderId="11" xfId="3" applyNumberFormat="1" applyFont="1" applyFill="1" applyBorder="1" applyAlignment="1">
      <alignment horizontal="center" vertical="center"/>
    </xf>
    <xf numFmtId="164" fontId="0" fillId="5" borderId="2" xfId="3" applyNumberFormat="1" applyFont="1" applyFill="1" applyBorder="1" applyAlignment="1">
      <alignment horizontal="center" vertical="center"/>
    </xf>
    <xf numFmtId="0" fontId="2" fillId="2" borderId="24" xfId="0" applyFont="1" applyFill="1" applyBorder="1"/>
    <xf numFmtId="0" fontId="0" fillId="8" borderId="0" xfId="0" applyFill="1" applyBorder="1"/>
    <xf numFmtId="0" fontId="2" fillId="4" borderId="27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7" xfId="0" applyFont="1" applyFill="1" applyBorder="1"/>
    <xf numFmtId="9" fontId="2" fillId="3" borderId="21" xfId="2" applyFont="1" applyFill="1" applyBorder="1" applyAlignment="1">
      <alignment horizontal="center" vertical="center"/>
    </xf>
    <xf numFmtId="9" fontId="2" fillId="3" borderId="30" xfId="2" applyFont="1" applyFill="1" applyBorder="1" applyAlignment="1">
      <alignment horizontal="center" vertical="center"/>
    </xf>
    <xf numFmtId="165" fontId="2" fillId="3" borderId="31" xfId="1" applyNumberFormat="1" applyFont="1" applyFill="1" applyBorder="1" applyAlignment="1">
      <alignment horizontal="center" vertical="center"/>
    </xf>
    <xf numFmtId="165" fontId="2" fillId="3" borderId="28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8" borderId="8" xfId="0" applyFill="1" applyBorder="1"/>
    <xf numFmtId="0" fontId="0" fillId="8" borderId="9" xfId="0" applyFill="1" applyBorder="1"/>
    <xf numFmtId="0" fontId="2" fillId="11" borderId="21" xfId="0" applyFont="1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164" fontId="0" fillId="11" borderId="15" xfId="0" applyNumberFormat="1" applyFill="1" applyBorder="1" applyAlignment="1">
      <alignment horizontal="center" vertical="center"/>
    </xf>
    <xf numFmtId="164" fontId="2" fillId="11" borderId="15" xfId="0" applyNumberFormat="1" applyFont="1" applyFill="1" applyBorder="1" applyAlignment="1">
      <alignment horizontal="center" vertical="center"/>
    </xf>
    <xf numFmtId="164" fontId="0" fillId="11" borderId="12" xfId="0" applyNumberFormat="1" applyFill="1" applyBorder="1" applyAlignment="1">
      <alignment horizontal="center" vertical="center"/>
    </xf>
    <xf numFmtId="164" fontId="2" fillId="11" borderId="12" xfId="1" applyNumberFormat="1" applyFont="1" applyFill="1" applyBorder="1" applyAlignment="1">
      <alignment horizontal="center" vertical="center"/>
    </xf>
    <xf numFmtId="164" fontId="0" fillId="11" borderId="15" xfId="3" applyNumberFormat="1" applyFont="1" applyFill="1" applyBorder="1" applyAlignment="1">
      <alignment horizontal="center" vertical="center"/>
    </xf>
    <xf numFmtId="164" fontId="2" fillId="11" borderId="15" xfId="3" applyNumberFormat="1" applyFont="1" applyFill="1" applyBorder="1" applyAlignment="1">
      <alignment horizontal="center" vertical="center"/>
    </xf>
    <xf numFmtId="164" fontId="0" fillId="11" borderId="12" xfId="3" applyNumberFormat="1" applyFont="1" applyFill="1" applyBorder="1" applyAlignment="1">
      <alignment horizontal="center" vertical="center"/>
    </xf>
    <xf numFmtId="164" fontId="2" fillId="11" borderId="12" xfId="3" applyNumberFormat="1" applyFont="1" applyFill="1" applyBorder="1" applyAlignment="1">
      <alignment horizontal="center" vertical="center"/>
    </xf>
    <xf numFmtId="0" fontId="6" fillId="0" borderId="0" xfId="0" applyFont="1"/>
    <xf numFmtId="0" fontId="2" fillId="7" borderId="8" xfId="0" applyFont="1" applyFill="1" applyBorder="1"/>
    <xf numFmtId="0" fontId="2" fillId="7" borderId="9" xfId="0" applyFont="1" applyFill="1" applyBorder="1"/>
    <xf numFmtId="0" fontId="2" fillId="7" borderId="10" xfId="0" applyFont="1" applyFill="1" applyBorder="1"/>
    <xf numFmtId="0" fontId="8" fillId="12" borderId="14" xfId="0" applyFont="1" applyFill="1" applyBorder="1"/>
    <xf numFmtId="0" fontId="8" fillId="12" borderId="0" xfId="0" applyFont="1" applyFill="1" applyBorder="1"/>
    <xf numFmtId="0" fontId="0" fillId="12" borderId="0" xfId="0" applyFill="1" applyBorder="1"/>
    <xf numFmtId="0" fontId="0" fillId="12" borderId="15" xfId="0" applyFill="1" applyBorder="1"/>
    <xf numFmtId="0" fontId="0" fillId="12" borderId="14" xfId="0" applyFill="1" applyBorder="1"/>
    <xf numFmtId="0" fontId="0" fillId="12" borderId="9" xfId="0" applyFill="1" applyBorder="1" applyAlignment="1">
      <alignment vertical="center"/>
    </xf>
    <xf numFmtId="0" fontId="0" fillId="12" borderId="10" xfId="0" applyFill="1" applyBorder="1" applyAlignment="1">
      <alignment vertical="center"/>
    </xf>
    <xf numFmtId="0" fontId="8" fillId="12" borderId="14" xfId="0" applyFont="1" applyFill="1" applyBorder="1" applyAlignment="1">
      <alignment vertical="center"/>
    </xf>
    <xf numFmtId="0" fontId="8" fillId="12" borderId="0" xfId="0" applyFont="1" applyFill="1" applyBorder="1" applyAlignment="1">
      <alignment vertical="center"/>
    </xf>
    <xf numFmtId="0" fontId="8" fillId="12" borderId="15" xfId="0" applyFont="1" applyFill="1" applyBorder="1" applyAlignment="1">
      <alignment vertical="center"/>
    </xf>
    <xf numFmtId="0" fontId="8" fillId="12" borderId="8" xfId="0" applyFont="1" applyFill="1" applyBorder="1" applyAlignment="1">
      <alignment vertical="center"/>
    </xf>
    <xf numFmtId="0" fontId="12" fillId="12" borderId="9" xfId="0" applyFont="1" applyFill="1" applyBorder="1" applyAlignment="1">
      <alignment horizontal="left" vertical="center"/>
    </xf>
    <xf numFmtId="0" fontId="12" fillId="12" borderId="9" xfId="0" applyFont="1" applyFill="1" applyBorder="1" applyAlignment="1">
      <alignment vertical="center"/>
    </xf>
    <xf numFmtId="0" fontId="12" fillId="12" borderId="0" xfId="0" applyFont="1" applyFill="1" applyBorder="1" applyAlignment="1">
      <alignment horizontal="left" vertical="center"/>
    </xf>
    <xf numFmtId="0" fontId="12" fillId="12" borderId="0" xfId="0" applyFont="1" applyFill="1" applyBorder="1" applyAlignment="1">
      <alignment vertical="center"/>
    </xf>
    <xf numFmtId="0" fontId="7" fillId="12" borderId="14" xfId="0" applyFont="1" applyFill="1" applyBorder="1" applyAlignment="1">
      <alignment vertical="center"/>
    </xf>
    <xf numFmtId="0" fontId="7" fillId="12" borderId="0" xfId="0" applyFont="1" applyFill="1" applyBorder="1" applyAlignment="1">
      <alignment vertical="center"/>
    </xf>
    <xf numFmtId="0" fontId="7" fillId="12" borderId="15" xfId="0" applyFont="1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2" fillId="12" borderId="0" xfId="0" applyFont="1" applyFill="1" applyBorder="1" applyAlignment="1">
      <alignment horizontal="left" vertical="center"/>
    </xf>
    <xf numFmtId="0" fontId="10" fillId="12" borderId="14" xfId="0" applyFont="1" applyFill="1" applyBorder="1" applyAlignment="1">
      <alignment horizontal="left" vertical="center"/>
    </xf>
    <xf numFmtId="0" fontId="10" fillId="12" borderId="0" xfId="0" applyFont="1" applyFill="1" applyBorder="1" applyAlignment="1">
      <alignment horizontal="left" vertical="center"/>
    </xf>
    <xf numFmtId="0" fontId="10" fillId="12" borderId="15" xfId="0" applyFont="1" applyFill="1" applyBorder="1" applyAlignment="1">
      <alignment horizontal="left" vertical="center"/>
    </xf>
    <xf numFmtId="0" fontId="10" fillId="12" borderId="11" xfId="0" applyFont="1" applyFill="1" applyBorder="1" applyAlignment="1">
      <alignment horizontal="left" vertical="center"/>
    </xf>
    <xf numFmtId="0" fontId="10" fillId="12" borderId="2" xfId="0" applyFont="1" applyFill="1" applyBorder="1" applyAlignment="1">
      <alignment horizontal="left" vertical="center"/>
    </xf>
    <xf numFmtId="0" fontId="10" fillId="12" borderId="12" xfId="0" applyFont="1" applyFill="1" applyBorder="1" applyAlignment="1">
      <alignment horizontal="left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left" vertical="center"/>
    </xf>
    <xf numFmtId="0" fontId="2" fillId="7" borderId="0" xfId="0" applyFont="1" applyFill="1" applyBorder="1" applyAlignment="1">
      <alignment horizontal="left" vertical="center"/>
    </xf>
    <xf numFmtId="0" fontId="2" fillId="7" borderId="15" xfId="0" applyFont="1" applyFill="1" applyBorder="1" applyAlignment="1">
      <alignment horizontal="left" vertical="center"/>
    </xf>
    <xf numFmtId="0" fontId="2" fillId="7" borderId="11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/>
    </xf>
    <xf numFmtId="0" fontId="2" fillId="7" borderId="12" xfId="0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8" borderId="8" xfId="0" applyFont="1" applyFill="1" applyBorder="1" applyAlignment="1">
      <alignment horizontal="left" vertical="center"/>
    </xf>
    <xf numFmtId="0" fontId="2" fillId="8" borderId="11" xfId="0" applyFont="1" applyFill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left" vertical="center"/>
    </xf>
    <xf numFmtId="0" fontId="2" fillId="7" borderId="7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left" vertical="center"/>
    </xf>
    <xf numFmtId="0" fontId="5" fillId="8" borderId="7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left" vertical="center"/>
    </xf>
    <xf numFmtId="0" fontId="5" fillId="8" borderId="9" xfId="0" applyFont="1" applyFill="1" applyBorder="1" applyAlignment="1">
      <alignment horizontal="left" vertical="center"/>
    </xf>
    <xf numFmtId="0" fontId="5" fillId="8" borderId="10" xfId="0" applyFont="1" applyFill="1" applyBorder="1" applyAlignment="1">
      <alignment horizontal="left" vertical="center"/>
    </xf>
    <xf numFmtId="0" fontId="5" fillId="8" borderId="11" xfId="0" applyFont="1" applyFill="1" applyBorder="1" applyAlignment="1">
      <alignment horizontal="left" vertical="center"/>
    </xf>
    <xf numFmtId="0" fontId="5" fillId="8" borderId="2" xfId="0" applyFont="1" applyFill="1" applyBorder="1" applyAlignment="1">
      <alignment horizontal="left" vertical="center"/>
    </xf>
    <xf numFmtId="0" fontId="5" fillId="8" borderId="12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4" fillId="9" borderId="9" xfId="0" applyFont="1" applyFill="1" applyBorder="1" applyAlignment="1">
      <alignment horizontal="left" vertical="center"/>
    </xf>
    <xf numFmtId="0" fontId="4" fillId="9" borderId="10" xfId="0" applyFont="1" applyFill="1" applyBorder="1" applyAlignment="1">
      <alignment horizontal="left" vertical="center"/>
    </xf>
    <xf numFmtId="0" fontId="4" fillId="9" borderId="1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12" xfId="0" applyFont="1" applyFill="1" applyBorder="1" applyAlignment="1">
      <alignment horizontal="left" vertical="center"/>
    </xf>
    <xf numFmtId="165" fontId="2" fillId="3" borderId="23" xfId="1" applyNumberFormat="1" applyFont="1" applyFill="1" applyBorder="1" applyAlignment="1">
      <alignment horizontal="center" vertical="center"/>
    </xf>
    <xf numFmtId="165" fontId="2" fillId="3" borderId="3" xfId="1" applyNumberFormat="1" applyFont="1" applyFill="1" applyBorder="1" applyAlignment="1">
      <alignment horizontal="center" vertical="center"/>
    </xf>
    <xf numFmtId="165" fontId="2" fillId="3" borderId="22" xfId="1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</cellXfs>
  <cellStyles count="4">
    <cellStyle name="Comma" xfId="1" builtinId="3"/>
    <cellStyle name="Currency" xfId="3" builtinId="4"/>
    <cellStyle name="Percent" xfId="2" builtinId="5"/>
    <cellStyle name="عادي" xfId="0" builtinId="0"/>
  </cellStyles>
  <dxfs count="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FF66"/>
      <color rgb="FFE6F8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Project_Khalid Almalki0.2.xlsx]D_prep!PivotTable8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D_prep!$B$3:$B$4</c:f>
              <c:strCache>
                <c:ptCount val="1"/>
                <c:pt idx="0">
                  <c:v>Net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D_prep!$A$5:$A$11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D_prep!$B$5:$B$11</c:f>
              <c:numCache>
                <c:formatCode>General</c:formatCode>
                <c:ptCount val="7"/>
                <c:pt idx="0">
                  <c:v>1301265</c:v>
                </c:pt>
                <c:pt idx="1">
                  <c:v>1524642.5</c:v>
                </c:pt>
                <c:pt idx="2">
                  <c:v>1746020</c:v>
                </c:pt>
                <c:pt idx="3">
                  <c:v>1849208.75</c:v>
                </c:pt>
                <c:pt idx="4">
                  <c:v>1952397.5</c:v>
                </c:pt>
                <c:pt idx="5">
                  <c:v>2168775</c:v>
                </c:pt>
                <c:pt idx="6">
                  <c:v>3356277.5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A-4C4D-88B3-72B4CBC63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871791"/>
        <c:axId val="1901711215"/>
      </c:lineChart>
      <c:catAx>
        <c:axId val="17198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11215"/>
        <c:crosses val="autoZero"/>
        <c:auto val="1"/>
        <c:lblAlgn val="ctr"/>
        <c:lblOffset val="100"/>
        <c:noMultiLvlLbl val="0"/>
      </c:catAx>
      <c:valAx>
        <c:axId val="190171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7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Project_Khalid Almalki0.2.xlsx]D_prep!PivotTable14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Products Profit out of Total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D_prep!$C$50</c:f>
              <c:strCache>
                <c:ptCount val="1"/>
                <c:pt idx="0">
                  <c:v>الإجمالي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D_prep!$B$51:$B$65</c:f>
              <c:strCache>
                <c:ptCount val="14"/>
                <c:pt idx="0">
                  <c:v>Cables</c:v>
                </c:pt>
                <c:pt idx="1">
                  <c:v>Case</c:v>
                </c:pt>
                <c:pt idx="2">
                  <c:v>CPU</c:v>
                </c:pt>
                <c:pt idx="3">
                  <c:v>Data Science Package</c:v>
                </c:pt>
                <c:pt idx="4">
                  <c:v>Graphic card</c:v>
                </c:pt>
                <c:pt idx="5">
                  <c:v>Hard disk</c:v>
                </c:pt>
                <c:pt idx="6">
                  <c:v>Keyboard</c:v>
                </c:pt>
                <c:pt idx="7">
                  <c:v>Microphone</c:v>
                </c:pt>
                <c:pt idx="8">
                  <c:v>Monitor</c:v>
                </c:pt>
                <c:pt idx="9">
                  <c:v>Motherboard</c:v>
                </c:pt>
                <c:pt idx="10">
                  <c:v>Mouse</c:v>
                </c:pt>
                <c:pt idx="11">
                  <c:v>Power</c:v>
                </c:pt>
                <c:pt idx="12">
                  <c:v>Ram</c:v>
                </c:pt>
                <c:pt idx="13">
                  <c:v>Speaker</c:v>
                </c:pt>
              </c:strCache>
            </c:strRef>
          </c:cat>
          <c:val>
            <c:numRef>
              <c:f>D_prep!$C$51:$C$65</c:f>
              <c:numCache>
                <c:formatCode>0.00%</c:formatCode>
                <c:ptCount val="14"/>
                <c:pt idx="0">
                  <c:v>5.5293335149732758E-3</c:v>
                </c:pt>
                <c:pt idx="1">
                  <c:v>3.6862223433155171E-2</c:v>
                </c:pt>
                <c:pt idx="2">
                  <c:v>0.10653182572181846</c:v>
                </c:pt>
                <c:pt idx="3">
                  <c:v>0.546963274006523</c:v>
                </c:pt>
                <c:pt idx="4">
                  <c:v>7.7410669209625846E-2</c:v>
                </c:pt>
                <c:pt idx="5">
                  <c:v>2.2117334059893103E-2</c:v>
                </c:pt>
                <c:pt idx="6">
                  <c:v>1.1058667029946552E-2</c:v>
                </c:pt>
                <c:pt idx="7">
                  <c:v>3.6862223433155174E-3</c:v>
                </c:pt>
                <c:pt idx="8">
                  <c:v>7.9253780381283626E-2</c:v>
                </c:pt>
                <c:pt idx="9">
                  <c:v>3.6862223433155171E-2</c:v>
                </c:pt>
                <c:pt idx="10">
                  <c:v>3.6862223433155174E-3</c:v>
                </c:pt>
                <c:pt idx="11">
                  <c:v>3.6862223433155171E-2</c:v>
                </c:pt>
                <c:pt idx="12">
                  <c:v>2.9489778746524139E-2</c:v>
                </c:pt>
                <c:pt idx="13">
                  <c:v>3.6862223433155174E-3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AD-43FD-8E10-42165C1DC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202511"/>
        <c:axId val="1466087823"/>
      </c:barChart>
      <c:catAx>
        <c:axId val="165420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87823"/>
        <c:crosses val="autoZero"/>
        <c:auto val="1"/>
        <c:lblAlgn val="ctr"/>
        <c:lblOffset val="100"/>
        <c:noMultiLvlLbl val="0"/>
      </c:catAx>
      <c:valAx>
        <c:axId val="146608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0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Project_Khalid Almalki0.2.xlsx]D_prep!PivotTable17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D_prep!$C$82:$C$83</c:f>
              <c:strCache>
                <c:ptCount val="1"/>
                <c:pt idx="0">
                  <c:v>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D_prep!$B$84:$B$90</c:f>
              <c:strCache>
                <c:ptCount val="7"/>
                <c:pt idx="0">
                  <c:v>2015 </c:v>
                </c:pt>
                <c:pt idx="1">
                  <c:v>2016 </c:v>
                </c:pt>
                <c:pt idx="2">
                  <c:v>2017 </c:v>
                </c:pt>
                <c:pt idx="3">
                  <c:v>2018 </c:v>
                </c:pt>
                <c:pt idx="4">
                  <c:v>2019 </c:v>
                </c:pt>
                <c:pt idx="5">
                  <c:v>2020 </c:v>
                </c:pt>
                <c:pt idx="6">
                  <c:v>2021 </c:v>
                </c:pt>
              </c:strCache>
            </c:strRef>
          </c:cat>
          <c:val>
            <c:numRef>
              <c:f>D_prep!$C$84:$C$90</c:f>
              <c:numCache>
                <c:formatCode>General</c:formatCode>
                <c:ptCount val="7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10000</c:v>
                </c:pt>
                <c:pt idx="6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74-48B8-AD5A-26912EF98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531679"/>
        <c:axId val="1461483407"/>
      </c:barChart>
      <c:catAx>
        <c:axId val="158053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483407"/>
        <c:crosses val="autoZero"/>
        <c:auto val="1"/>
        <c:lblAlgn val="ctr"/>
        <c:lblOffset val="100"/>
        <c:noMultiLvlLbl val="0"/>
      </c:catAx>
      <c:valAx>
        <c:axId val="146148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3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Project_Khalid Almalki0.2.xlsx]D_prep!PivotTable8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Expected 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D_prep!$B$3:$B$4</c:f>
              <c:strCache>
                <c:ptCount val="1"/>
                <c:pt idx="0">
                  <c:v>Net Income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6"/>
            <c:marker>
              <c:symbol val="circle"/>
              <c:size val="6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94-427A-A54F-FC57D3375518}"/>
              </c:ext>
            </c:extLst>
          </c:dPt>
          <c:cat>
            <c:strRef>
              <c:f>D_prep!$A$5:$A$11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D_prep!$B$5:$B$11</c:f>
              <c:numCache>
                <c:formatCode>General</c:formatCode>
                <c:ptCount val="7"/>
                <c:pt idx="0">
                  <c:v>1301265</c:v>
                </c:pt>
                <c:pt idx="1">
                  <c:v>1524642.5</c:v>
                </c:pt>
                <c:pt idx="2">
                  <c:v>1746020</c:v>
                </c:pt>
                <c:pt idx="3">
                  <c:v>1849208.75</c:v>
                </c:pt>
                <c:pt idx="4">
                  <c:v>1952397.5</c:v>
                </c:pt>
                <c:pt idx="5">
                  <c:v>2168775</c:v>
                </c:pt>
                <c:pt idx="6">
                  <c:v>3356277.5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E-4D1F-B0AB-6B71B60AA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871791"/>
        <c:axId val="1901711215"/>
      </c:lineChart>
      <c:catAx>
        <c:axId val="17198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11215"/>
        <c:crosses val="autoZero"/>
        <c:auto val="1"/>
        <c:lblAlgn val="ctr"/>
        <c:lblOffset val="100"/>
        <c:noMultiLvlLbl val="0"/>
      </c:catAx>
      <c:valAx>
        <c:axId val="190171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7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Project_Khalid Almalki0.2.xlsx]D_prep!PivotTable14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Expected Percentage of Products Profit out of Total Profit</a:t>
            </a:r>
          </a:p>
        </c:rich>
      </c:tx>
      <c:layout>
        <c:manualLayout>
          <c:xMode val="edge"/>
          <c:yMode val="edge"/>
          <c:x val="0.14009625000451284"/>
          <c:y val="1.3802625498470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solidFill>
              <a:schemeClr val="accent4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D_prep!$C$50</c:f>
              <c:strCache>
                <c:ptCount val="1"/>
                <c:pt idx="0">
                  <c:v>الإجمالي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8A-4846-83E5-010A229F53F0}"/>
              </c:ext>
            </c:extLst>
          </c:dPt>
          <c:cat>
            <c:strRef>
              <c:f>D_prep!$B$51:$B$65</c:f>
              <c:strCache>
                <c:ptCount val="14"/>
                <c:pt idx="0">
                  <c:v>Cables</c:v>
                </c:pt>
                <c:pt idx="1">
                  <c:v>Case</c:v>
                </c:pt>
                <c:pt idx="2">
                  <c:v>CPU</c:v>
                </c:pt>
                <c:pt idx="3">
                  <c:v>Data Science Package</c:v>
                </c:pt>
                <c:pt idx="4">
                  <c:v>Graphic card</c:v>
                </c:pt>
                <c:pt idx="5">
                  <c:v>Hard disk</c:v>
                </c:pt>
                <c:pt idx="6">
                  <c:v>Keyboard</c:v>
                </c:pt>
                <c:pt idx="7">
                  <c:v>Microphone</c:v>
                </c:pt>
                <c:pt idx="8">
                  <c:v>Monitor</c:v>
                </c:pt>
                <c:pt idx="9">
                  <c:v>Motherboard</c:v>
                </c:pt>
                <c:pt idx="10">
                  <c:v>Mouse</c:v>
                </c:pt>
                <c:pt idx="11">
                  <c:v>Power</c:v>
                </c:pt>
                <c:pt idx="12">
                  <c:v>Ram</c:v>
                </c:pt>
                <c:pt idx="13">
                  <c:v>Speaker</c:v>
                </c:pt>
              </c:strCache>
            </c:strRef>
          </c:cat>
          <c:val>
            <c:numRef>
              <c:f>D_prep!$C$51:$C$65</c:f>
              <c:numCache>
                <c:formatCode>0.00%</c:formatCode>
                <c:ptCount val="14"/>
                <c:pt idx="0">
                  <c:v>5.5293335149732758E-3</c:v>
                </c:pt>
                <c:pt idx="1">
                  <c:v>3.6862223433155171E-2</c:v>
                </c:pt>
                <c:pt idx="2">
                  <c:v>0.10653182572181846</c:v>
                </c:pt>
                <c:pt idx="3">
                  <c:v>0.546963274006523</c:v>
                </c:pt>
                <c:pt idx="4">
                  <c:v>7.7410669209625846E-2</c:v>
                </c:pt>
                <c:pt idx="5">
                  <c:v>2.2117334059893103E-2</c:v>
                </c:pt>
                <c:pt idx="6">
                  <c:v>1.1058667029946552E-2</c:v>
                </c:pt>
                <c:pt idx="7">
                  <c:v>3.6862223433155174E-3</c:v>
                </c:pt>
                <c:pt idx="8">
                  <c:v>7.9253780381283626E-2</c:v>
                </c:pt>
                <c:pt idx="9">
                  <c:v>3.6862223433155171E-2</c:v>
                </c:pt>
                <c:pt idx="10">
                  <c:v>3.6862223433155174E-3</c:v>
                </c:pt>
                <c:pt idx="11">
                  <c:v>3.6862223433155171E-2</c:v>
                </c:pt>
                <c:pt idx="12">
                  <c:v>2.9489778746524139E-2</c:v>
                </c:pt>
                <c:pt idx="13">
                  <c:v>3.6862223433155174E-3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5-41B0-894A-594CB0F5D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54202511"/>
        <c:axId val="1466087823"/>
      </c:barChart>
      <c:catAx>
        <c:axId val="165420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87823"/>
        <c:crosses val="autoZero"/>
        <c:auto val="1"/>
        <c:lblAlgn val="ctr"/>
        <c:lblOffset val="100"/>
        <c:noMultiLvlLbl val="0"/>
      </c:catAx>
      <c:valAx>
        <c:axId val="146608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0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Project_Khalid Almalki0.2.xlsx]D_prep!PivotTable17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Expected Total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/>
          </a:solidFill>
          <a:ln>
            <a:solidFill>
              <a:schemeClr val="accent4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D_prep!$C$82:$C$83</c:f>
              <c:strCache>
                <c:ptCount val="1"/>
                <c:pt idx="0">
                  <c:v>customer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36-480C-8921-6DC50171527C}"/>
              </c:ext>
            </c:extLst>
          </c:dPt>
          <c:cat>
            <c:strRef>
              <c:f>D_prep!$B$84:$B$90</c:f>
              <c:strCache>
                <c:ptCount val="7"/>
                <c:pt idx="0">
                  <c:v>2015 </c:v>
                </c:pt>
                <c:pt idx="1">
                  <c:v>2016 </c:v>
                </c:pt>
                <c:pt idx="2">
                  <c:v>2017 </c:v>
                </c:pt>
                <c:pt idx="3">
                  <c:v>2018 </c:v>
                </c:pt>
                <c:pt idx="4">
                  <c:v>2019 </c:v>
                </c:pt>
                <c:pt idx="5">
                  <c:v>2020 </c:v>
                </c:pt>
                <c:pt idx="6">
                  <c:v>2021 </c:v>
                </c:pt>
              </c:strCache>
            </c:strRef>
          </c:cat>
          <c:val>
            <c:numRef>
              <c:f>D_prep!$C$84:$C$90</c:f>
              <c:numCache>
                <c:formatCode>General</c:formatCode>
                <c:ptCount val="7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10000</c:v>
                </c:pt>
                <c:pt idx="6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E-41CF-9814-811436F26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80531679"/>
        <c:axId val="1461483407"/>
      </c:barChart>
      <c:catAx>
        <c:axId val="158053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483407"/>
        <c:crosses val="autoZero"/>
        <c:auto val="1"/>
        <c:lblAlgn val="ctr"/>
        <c:lblOffset val="100"/>
        <c:noMultiLvlLbl val="0"/>
      </c:catAx>
      <c:valAx>
        <c:axId val="146148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3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104775</xdr:rowOff>
    </xdr:from>
    <xdr:to>
      <xdr:col>9</xdr:col>
      <xdr:colOff>361950</xdr:colOff>
      <xdr:row>15</xdr:row>
      <xdr:rowOff>180975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AD1F884C-E4E2-47AD-8AFD-5481621F4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43</xdr:row>
      <xdr:rowOff>104775</xdr:rowOff>
    </xdr:from>
    <xdr:to>
      <xdr:col>9</xdr:col>
      <xdr:colOff>695325</xdr:colOff>
      <xdr:row>66</xdr:row>
      <xdr:rowOff>152400</xdr:rowOff>
    </xdr:to>
    <xdr:graphicFrame macro="">
      <xdr:nvGraphicFramePr>
        <xdr:cNvPr id="5" name="مخطط 4">
          <a:extLst>
            <a:ext uri="{FF2B5EF4-FFF2-40B4-BE49-F238E27FC236}">
              <a16:creationId xmlns:a16="http://schemas.microsoft.com/office/drawing/2014/main" id="{006A6E1B-134F-4B56-B2F2-611CC5A86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590550</xdr:colOff>
      <xdr:row>81</xdr:row>
      <xdr:rowOff>19049</xdr:rowOff>
    </xdr:from>
    <xdr:to>
      <xdr:col>11</xdr:col>
      <xdr:colOff>571500</xdr:colOff>
      <xdr:row>99</xdr:row>
      <xdr:rowOff>161924</xdr:rowOff>
    </xdr:to>
    <xdr:graphicFrame macro="">
      <xdr:nvGraphicFramePr>
        <xdr:cNvPr id="7" name="مخطط 6">
          <a:extLst>
            <a:ext uri="{FF2B5EF4-FFF2-40B4-BE49-F238E27FC236}">
              <a16:creationId xmlns:a16="http://schemas.microsoft.com/office/drawing/2014/main" id="{A65E9DD8-1469-4A41-AD95-93AC3F405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4</xdr:row>
      <xdr:rowOff>180975</xdr:rowOff>
    </xdr:from>
    <xdr:to>
      <xdr:col>7</xdr:col>
      <xdr:colOff>819150</xdr:colOff>
      <xdr:row>29</xdr:row>
      <xdr:rowOff>9525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EAE02D8C-861E-4C5F-85BD-014FC17D3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895349</xdr:colOff>
      <xdr:row>4</xdr:row>
      <xdr:rowOff>161926</xdr:rowOff>
    </xdr:from>
    <xdr:to>
      <xdr:col>19</xdr:col>
      <xdr:colOff>647700</xdr:colOff>
      <xdr:row>29</xdr:row>
      <xdr:rowOff>0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FEFD3818-F9BA-4CBD-AE93-82F553D02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342899</xdr:colOff>
      <xdr:row>30</xdr:row>
      <xdr:rowOff>9526</xdr:rowOff>
    </xdr:from>
    <xdr:to>
      <xdr:col>7</xdr:col>
      <xdr:colOff>809625</xdr:colOff>
      <xdr:row>49</xdr:row>
      <xdr:rowOff>123826</xdr:rowOff>
    </xdr:to>
    <xdr:graphicFrame macro="">
      <xdr:nvGraphicFramePr>
        <xdr:cNvPr id="4" name="مخطط 3">
          <a:extLst>
            <a:ext uri="{FF2B5EF4-FFF2-40B4-BE49-F238E27FC236}">
              <a16:creationId xmlns:a16="http://schemas.microsoft.com/office/drawing/2014/main" id="{B533B715-EE1C-4EE2-BAEF-26AF63934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خالد" refreshedDate="44156.923431597221" createdVersion="6" refreshedVersion="6" minRefreshableVersion="3" recordCount="14" xr:uid="{A8BAECE9-B4B5-4FBD-B743-15EEBD5DE6E6}">
  <cacheSource type="worksheet">
    <worksheetSource ref="A30:F44" sheet="Data Prepration"/>
  </cacheSource>
  <cacheFields count="6">
    <cacheField name="Products" numFmtId="0">
      <sharedItems count="14">
        <s v="Data Science Package"/>
        <s v="CPU"/>
        <s v="Mouse"/>
        <s v="Monitor"/>
        <s v="Motherboard"/>
        <s v="Cables"/>
        <s v="Keyboard"/>
        <s v="Graphic card"/>
        <s v="Power"/>
        <s v="Ram"/>
        <s v="Hard disk"/>
        <s v="Case"/>
        <s v="Speaker"/>
        <s v="Microphone"/>
      </sharedItems>
    </cacheField>
    <cacheField name="Price Before Tax" numFmtId="164">
      <sharedItems containsSemiMixedTypes="0" containsString="0" containsNumber="1" containsInteger="1" minValue="10" maxValue="1637"/>
    </cacheField>
    <cacheField name="Tax" numFmtId="164">
      <sharedItems containsSemiMixedTypes="0" containsString="0" containsNumber="1" minValue="1.5" maxValue="245.54999999999998"/>
    </cacheField>
    <cacheField name="Price After Tax" numFmtId="164">
      <sharedItems containsSemiMixedTypes="0" containsString="0" containsNumber="1" minValue="11.5" maxValue="1882.55"/>
    </cacheField>
    <cacheField name="Cost" numFmtId="164">
      <sharedItems containsSemiMixedTypes="0" containsString="0" containsNumber="1" minValue="6.8999999999999995" maxValue="1200"/>
    </cacheField>
    <cacheField name="Profit" numFmtId="164">
      <sharedItems containsSemiMixedTypes="0" containsString="0" containsNumber="1" minValue="4.6000000000000005" maxValue="682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خالد" refreshedDate="44156.911690972222" backgroundQuery="1" createdVersion="6" refreshedVersion="6" minRefreshableVersion="3" recordCount="0" supportSubquery="1" supportAdvancedDrill="1" xr:uid="{6F70FD02-F684-4CFC-8882-5DDFA6D44E23}">
  <cacheSource type="external" connectionId="1"/>
  <cacheFields count="8">
    <cacheField name="[‏‏نطاق].[Income Statement].[Income Statement]" caption="Income Statement" numFmtId="0" level="1">
      <sharedItems count="1">
        <s v="Net Income"/>
      </sharedItems>
    </cacheField>
    <cacheField name="[Measures].[‏‏مجموع 2015]" caption="‏‏مجموع 2015" numFmtId="0" hierarchy="17" level="32767"/>
    <cacheField name="[Measures].[‏‏مجموع 2016]" caption="‏‏مجموع 2016" numFmtId="0" hierarchy="18" level="32767"/>
    <cacheField name="[Measures].[‏‏مجموع 2017]" caption="‏‏مجموع 2017" numFmtId="0" hierarchy="19" level="32767"/>
    <cacheField name="[Measures].[‏‏مجموع 2018]" caption="‏‏مجموع 2018" numFmtId="0" hierarchy="20" level="32767"/>
    <cacheField name="[Measures].[‏‏مجموع 2019]" caption="‏‏مجموع 2019" numFmtId="0" hierarchy="21" level="32767"/>
    <cacheField name="[Measures].[‏‏مجموع 2020]" caption="‏‏مجموع 2020" numFmtId="0" hierarchy="22" level="32767"/>
    <cacheField name="[Measures].[‏‏مجموع 2021]" caption="‏‏مجموع 2021" numFmtId="0" hierarchy="23" level="32767"/>
  </cacheFields>
  <cacheHierarchies count="26">
    <cacheHierarchy uniqueName="[‏‏نطاق].[Income Statement]" caption="Income Statement" attribute="1" defaultMemberUniqueName="[‏‏نطاق].[Income Statement].[All]" allUniqueName="[‏‏نطاق].[Income Statement].[All]" dimensionUniqueName="[‏‏نطاق]" displayFolder="" count="2" memberValueDatatype="130" unbalanced="0">
      <fieldsUsage count="2">
        <fieldUsage x="-1"/>
        <fieldUsage x="0"/>
      </fieldsUsage>
    </cacheHierarchy>
    <cacheHierarchy uniqueName="[‏‏نطاق].[2015]" caption="2015" attribute="1" defaultMemberUniqueName="[‏‏نطاق].[2015].[All]" allUniqueName="[‏‏نطاق].[2015].[All]" dimensionUniqueName="[‏‏نطاق]" displayFolder="" count="2" memberValueDatatype="20" unbalanced="0"/>
    <cacheHierarchy uniqueName="[‏‏نطاق].[2016]" caption="2016" attribute="1" defaultMemberUniqueName="[‏‏نطاق].[2016].[All]" allUniqueName="[‏‏نطاق].[2016].[All]" dimensionUniqueName="[‏‏نطاق]" displayFolder="" count="2" memberValueDatatype="5" unbalanced="0"/>
    <cacheHierarchy uniqueName="[‏‏نطاق].[2017]" caption="2017" attribute="1" defaultMemberUniqueName="[‏‏نطاق].[2017].[All]" allUniqueName="[‏‏نطاق].[2017].[All]" dimensionUniqueName="[‏‏نطاق]" displayFolder="" count="2" memberValueDatatype="20" unbalanced="0"/>
    <cacheHierarchy uniqueName="[‏‏نطاق].[2018]" caption="2018" attribute="1" defaultMemberUniqueName="[‏‏نطاق].[2018].[All]" allUniqueName="[‏‏نطاق].[2018].[All]" dimensionUniqueName="[‏‏نطاق]" displayFolder="" count="2" memberValueDatatype="5" unbalanced="0"/>
    <cacheHierarchy uniqueName="[‏‏نطاق].[2019]" caption="2019" attribute="1" defaultMemberUniqueName="[‏‏نطاق].[2019].[All]" allUniqueName="[‏‏نطاق].[2019].[All]" dimensionUniqueName="[‏‏نطاق]" displayFolder="" count="2" memberValueDatatype="5" unbalanced="0"/>
    <cacheHierarchy uniqueName="[‏‏نطاق].[2020]" caption="2020" attribute="1" defaultMemberUniqueName="[‏‏نطاق].[2020].[All]" allUniqueName="[‏‏نطاق].[2020].[All]" dimensionUniqueName="[‏‏نطاق]" displayFolder="" count="2" memberValueDatatype="20" unbalanced="0"/>
    <cacheHierarchy uniqueName="[‏‏نطاق].[2021]" caption="2021" attribute="1" defaultMemberUniqueName="[‏‏نطاق].[2021].[All]" allUniqueName="[‏‏نطاق].[2021].[All]" dimensionUniqueName="[‏‏نطاق]" displayFolder="" count="2" memberValueDatatype="5" unbalanced="0"/>
    <cacheHierarchy uniqueName="[‏‏نطاق 2].[Products]" caption="Products" attribute="1" defaultMemberUniqueName="[‏‏نطاق 2].[Products].[All]" allUniqueName="[‏‏نطاق 2].[Products].[All]" dimensionUniqueName="[‏‏نطاق 2]" displayFolder="" count="2" memberValueDatatype="130" unbalanced="0"/>
    <cacheHierarchy uniqueName="[‏‏نطاق 2].[Price Before Tax]" caption="Price Before Tax" attribute="1" defaultMemberUniqueName="[‏‏نطاق 2].[Price Before Tax].[All]" allUniqueName="[‏‏نطاق 2].[Price Before Tax].[All]" dimensionUniqueName="[‏‏نطاق 2]" displayFolder="" count="2" memberValueDatatype="20" unbalanced="0"/>
    <cacheHierarchy uniqueName="[‏‏نطاق 2].[Tax]" caption="Tax" attribute="1" defaultMemberUniqueName="[‏‏نطاق 2].[Tax].[All]" allUniqueName="[‏‏نطاق 2].[Tax].[All]" dimensionUniqueName="[‏‏نطاق 2]" displayFolder="" count="2" memberValueDatatype="5" unbalanced="0"/>
    <cacheHierarchy uniqueName="[‏‏نطاق 2].[Price After Tax]" caption="Price After Tax" attribute="1" defaultMemberUniqueName="[‏‏نطاق 2].[Price After Tax].[All]" allUniqueName="[‏‏نطاق 2].[Price After Tax].[All]" dimensionUniqueName="[‏‏نطاق 2]" displayFolder="" count="2" memberValueDatatype="5" unbalanced="0"/>
    <cacheHierarchy uniqueName="[‏‏نطاق 2].[Cost]" caption="Cost" attribute="1" defaultMemberUniqueName="[‏‏نطاق 2].[Cost].[All]" allUniqueName="[‏‏نطاق 2].[Cost].[All]" dimensionUniqueName="[‏‏نطاق 2]" displayFolder="" count="2" memberValueDatatype="20" unbalanced="0"/>
    <cacheHierarchy uniqueName="[‏‏نطاق 2].[Profit]" caption="Profit" attribute="1" defaultMemberUniqueName="[‏‏نطاق 2].[Profit].[All]" allUniqueName="[‏‏نطاق 2].[Profit].[All]" dimensionUniqueName="[‏‏نطاق 2]" displayFolder="" count="2" memberValueDatatype="5" unbalanced="0"/>
    <cacheHierarchy uniqueName="[Measures].[__XL_Count ‏‏نطاق]" caption="__XL_Count ‏‏نطاق" measure="1" displayFolder="" measureGroup="‏‏نطاق" count="0" hidden="1"/>
    <cacheHierarchy uniqueName="[Measures].[__XL_Count ‏‏نطاق 2]" caption="__XL_Count ‏‏نطاق 2" measure="1" displayFolder="" measureGroup="‏‏نطاق 2" count="0" hidden="1"/>
    <cacheHierarchy uniqueName="[Measures].[__No measures defined]" caption="__No measures defined" measure="1" displayFolder="" count="0" hidden="1"/>
    <cacheHierarchy uniqueName="[Measures].[‏‏مجموع 2015]" caption="‏‏مجموع 2015" measure="1" displayFolder="" measureGroup="‏‏نطاق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‏‏مجموع 2016]" caption="‏‏مجموع 2016" measure="1" displayFolder="" measureGroup="‏‏نطاق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‏‏مجموع 2017]" caption="‏‏مجموع 2017" measure="1" displayFolder="" measureGroup="‏‏نطاق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‏‏مجموع 2018]" caption="‏‏مجموع 2018" measure="1" displayFolder="" measureGroup="‏‏نطاق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‏‏مجموع 2019]" caption="‏‏مجموع 2019" measure="1" displayFolder="" measureGroup="‏‏نطاق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‏‏مجموع 2020]" caption="‏‏مجموع 2020" measure="1" displayFolder="" measureGroup="‏‏نطاق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‏‏مجموع 2021]" caption="‏‏مجموع 2021" measure="1" displayFolder="" measureGroup="‏‏نطاق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عدد Income Statement]" caption="عدد Income Statement" measure="1" displayFolder="" measureGroup="‏‏نطاق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‏‏مجموع Profit 2]" caption="‏‏مجموع Profit 2" measure="1" displayFolder="" measureGroup="‏‏نطاق 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‏‏نطاق" uniqueName="[‏‏نطاق]" caption="‏‏نطاق"/>
    <dimension name="‏‏نطاق 2" uniqueName="[‏‏نطاق 2]" caption="‏‏نطاق 2"/>
  </dimensions>
  <measureGroups count="2">
    <measureGroup name="‏‏نطاق" caption="‏‏نطاق"/>
    <measureGroup name="‏‏نطاق 2" caption="‏‏نطاق 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خالد" refreshedDate="44156.932187615741" backgroundQuery="1" createdVersion="6" refreshedVersion="6" minRefreshableVersion="3" recordCount="0" supportSubquery="1" supportAdvancedDrill="1" xr:uid="{51A8ACDE-A83E-48CC-96EE-AB77334A049B}">
  <cacheSource type="external" connectionId="1"/>
  <cacheFields count="2">
    <cacheField name="[‏‏نطاق 2].[Products].[Products]" caption="Products" numFmtId="0" hierarchy="8" level="1">
      <sharedItems count="1">
        <s v="Data Science Package"/>
      </sharedItems>
    </cacheField>
    <cacheField name="[Measures].[‏‏مجموع Profit 2]" caption="‏‏مجموع Profit 2" numFmtId="0" hierarchy="25" level="32767"/>
  </cacheFields>
  <cacheHierarchies count="26">
    <cacheHierarchy uniqueName="[‏‏نطاق].[Income Statement]" caption="Income Statement" attribute="1" defaultMemberUniqueName="[‏‏نطاق].[Income Statement].[All]" allUniqueName="[‏‏نطاق].[Income Statement].[All]" dimensionUniqueName="[‏‏نطاق]" displayFolder="" count="0" memberValueDatatype="130" unbalanced="0"/>
    <cacheHierarchy uniqueName="[‏‏نطاق].[2015]" caption="2015" attribute="1" defaultMemberUniqueName="[‏‏نطاق].[2015].[All]" allUniqueName="[‏‏نطاق].[2015].[All]" dimensionUniqueName="[‏‏نطاق]" displayFolder="" count="0" memberValueDatatype="20" unbalanced="0"/>
    <cacheHierarchy uniqueName="[‏‏نطاق].[2016]" caption="2016" attribute="1" defaultMemberUniqueName="[‏‏نطاق].[2016].[All]" allUniqueName="[‏‏نطاق].[2016].[All]" dimensionUniqueName="[‏‏نطاق]" displayFolder="" count="0" memberValueDatatype="5" unbalanced="0"/>
    <cacheHierarchy uniqueName="[‏‏نطاق].[2017]" caption="2017" attribute="1" defaultMemberUniqueName="[‏‏نطاق].[2017].[All]" allUniqueName="[‏‏نطاق].[2017].[All]" dimensionUniqueName="[‏‏نطاق]" displayFolder="" count="0" memberValueDatatype="20" unbalanced="0"/>
    <cacheHierarchy uniqueName="[‏‏نطاق].[2018]" caption="2018" attribute="1" defaultMemberUniqueName="[‏‏نطاق].[2018].[All]" allUniqueName="[‏‏نطاق].[2018].[All]" dimensionUniqueName="[‏‏نطاق]" displayFolder="" count="0" memberValueDatatype="5" unbalanced="0"/>
    <cacheHierarchy uniqueName="[‏‏نطاق].[2019]" caption="2019" attribute="1" defaultMemberUniqueName="[‏‏نطاق].[2019].[All]" allUniqueName="[‏‏نطاق].[2019].[All]" dimensionUniqueName="[‏‏نطاق]" displayFolder="" count="0" memberValueDatatype="5" unbalanced="0"/>
    <cacheHierarchy uniqueName="[‏‏نطاق].[2020]" caption="2020" attribute="1" defaultMemberUniqueName="[‏‏نطاق].[2020].[All]" allUniqueName="[‏‏نطاق].[2020].[All]" dimensionUniqueName="[‏‏نطاق]" displayFolder="" count="0" memberValueDatatype="20" unbalanced="0"/>
    <cacheHierarchy uniqueName="[‏‏نطاق].[2021]" caption="2021" attribute="1" defaultMemberUniqueName="[‏‏نطاق].[2021].[All]" allUniqueName="[‏‏نطاق].[2021].[All]" dimensionUniqueName="[‏‏نطاق]" displayFolder="" count="0" memberValueDatatype="5" unbalanced="0"/>
    <cacheHierarchy uniqueName="[‏‏نطاق 2].[Products]" caption="Products" attribute="1" defaultMemberUniqueName="[‏‏نطاق 2].[Products].[All]" allUniqueName="[‏‏نطاق 2].[Products].[All]" dimensionUniqueName="[‏‏نطاق 2]" displayFolder="" count="2" memberValueDatatype="130" unbalanced="0">
      <fieldsUsage count="2">
        <fieldUsage x="-1"/>
        <fieldUsage x="0"/>
      </fieldsUsage>
    </cacheHierarchy>
    <cacheHierarchy uniqueName="[‏‏نطاق 2].[Price Before Tax]" caption="Price Before Tax" attribute="1" defaultMemberUniqueName="[‏‏نطاق 2].[Price Before Tax].[All]" allUniqueName="[‏‏نطاق 2].[Price Before Tax].[All]" dimensionUniqueName="[‏‏نطاق 2]" displayFolder="" count="0" memberValueDatatype="20" unbalanced="0"/>
    <cacheHierarchy uniqueName="[‏‏نطاق 2].[Tax]" caption="Tax" attribute="1" defaultMemberUniqueName="[‏‏نطاق 2].[Tax].[All]" allUniqueName="[‏‏نطاق 2].[Tax].[All]" dimensionUniqueName="[‏‏نطاق 2]" displayFolder="" count="0" memberValueDatatype="5" unbalanced="0"/>
    <cacheHierarchy uniqueName="[‏‏نطاق 2].[Price After Tax]" caption="Price After Tax" attribute="1" defaultMemberUniqueName="[‏‏نطاق 2].[Price After Tax].[All]" allUniqueName="[‏‏نطاق 2].[Price After Tax].[All]" dimensionUniqueName="[‏‏نطاق 2]" displayFolder="" count="0" memberValueDatatype="5" unbalanced="0"/>
    <cacheHierarchy uniqueName="[‏‏نطاق 2].[Cost]" caption="Cost" attribute="1" defaultMemberUniqueName="[‏‏نطاق 2].[Cost].[All]" allUniqueName="[‏‏نطاق 2].[Cost].[All]" dimensionUniqueName="[‏‏نطاق 2]" displayFolder="" count="0" memberValueDatatype="20" unbalanced="0"/>
    <cacheHierarchy uniqueName="[‏‏نطاق 2].[Profit]" caption="Profit" attribute="1" defaultMemberUniqueName="[‏‏نطاق 2].[Profit].[All]" allUniqueName="[‏‏نطاق 2].[Profit].[All]" dimensionUniqueName="[‏‏نطاق 2]" displayFolder="" count="0" memberValueDatatype="5" unbalanced="0"/>
    <cacheHierarchy uniqueName="[Measures].[__XL_Count ‏‏نطاق]" caption="__XL_Count ‏‏نطاق" measure="1" displayFolder="" measureGroup="‏‏نطاق" count="0" hidden="1"/>
    <cacheHierarchy uniqueName="[Measures].[__XL_Count ‏‏نطاق 2]" caption="__XL_Count ‏‏نطاق 2" measure="1" displayFolder="" measureGroup="‏‏نطاق 2" count="0" hidden="1"/>
    <cacheHierarchy uniqueName="[Measures].[__No measures defined]" caption="__No measures defined" measure="1" displayFolder="" count="0" hidden="1"/>
    <cacheHierarchy uniqueName="[Measures].[‏‏مجموع 2015]" caption="‏‏مجموع 2015" measure="1" displayFolder="" measureGroup="‏‏نطاق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‏‏مجموع 2016]" caption="‏‏مجموع 2016" measure="1" displayFolder="" measureGroup="‏‏نطاق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‏‏مجموع 2017]" caption="‏‏مجموع 2017" measure="1" displayFolder="" measureGroup="‏‏نطاق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‏‏مجموع 2018]" caption="‏‏مجموع 2018" measure="1" displayFolder="" measureGroup="‏‏نطاق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‏‏مجموع 2019]" caption="‏‏مجموع 2019" measure="1" displayFolder="" measureGroup="‏‏نطاق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‏‏مجموع 2020]" caption="‏‏مجموع 2020" measure="1" displayFolder="" measureGroup="‏‏نطاق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‏‏مجموع 2021]" caption="‏‏مجموع 2021" measure="1" displayFolder="" measureGroup="‏‏نطاق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عدد Income Statement]" caption="عدد Income Statement" measure="1" displayFolder="" measureGroup="‏‏نطاق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‏‏مجموع Profit 2]" caption="‏‏مجموع Profit 2" measure="1" displayFolder="" measureGroup="‏‏نطاق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‏‏نطاق" uniqueName="[‏‏نطاق]" caption="‏‏نطاق"/>
    <dimension name="‏‏نطاق 2" uniqueName="[‏‏نطاق 2]" caption="‏‏نطاق 2"/>
  </dimensions>
  <measureGroups count="2">
    <measureGroup name="‏‏نطاق" caption="‏‏نطاق"/>
    <measureGroup name="‏‏نطاق 2" caption="‏‏نطاق 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خالد" refreshedDate="44156.941722685187" createdVersion="6" refreshedVersion="6" minRefreshableVersion="3" recordCount="1" xr:uid="{59E2A3BB-2D79-4ADF-93B2-CFE816151E9D}">
  <cacheSource type="worksheet">
    <worksheetSource ref="B77:I78" sheet="D_prep"/>
  </cacheSource>
  <cacheFields count="8">
    <cacheField name="Count of Customers" numFmtId="0">
      <sharedItems count="1">
        <s v="customer"/>
      </sharedItems>
    </cacheField>
    <cacheField name="2015" numFmtId="0">
      <sharedItems containsSemiMixedTypes="0" containsString="0" containsNumber="1" containsInteger="1" minValue="6000" maxValue="6000" count="1">
        <n v="6000"/>
      </sharedItems>
    </cacheField>
    <cacheField name="2016" numFmtId="0">
      <sharedItems containsSemiMixedTypes="0" containsString="0" containsNumber="1" containsInteger="1" minValue="7000" maxValue="7000"/>
    </cacheField>
    <cacheField name="2017" numFmtId="0">
      <sharedItems containsSemiMixedTypes="0" containsString="0" containsNumber="1" containsInteger="1" minValue="8000" maxValue="8000"/>
    </cacheField>
    <cacheField name="2018" numFmtId="0">
      <sharedItems containsSemiMixedTypes="0" containsString="0" containsNumber="1" containsInteger="1" minValue="8500" maxValue="8500"/>
    </cacheField>
    <cacheField name="2019" numFmtId="0">
      <sharedItems containsSemiMixedTypes="0" containsString="0" containsNumber="1" containsInteger="1" minValue="9000" maxValue="9000"/>
    </cacheField>
    <cacheField name="2020" numFmtId="0">
      <sharedItems containsSemiMixedTypes="0" containsString="0" containsNumber="1" containsInteger="1" minValue="10000" maxValue="10000"/>
    </cacheField>
    <cacheField name="2021" numFmtId="0">
      <sharedItems containsSemiMixedTypes="0" containsString="0" containsNumber="1" containsInteger="1" minValue="13000" maxValue="1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1637"/>
    <n v="245.54999999999998"/>
    <n v="1882.55"/>
    <n v="1200"/>
    <n v="682.55"/>
  </r>
  <r>
    <x v="1"/>
    <n v="289"/>
    <n v="43.35"/>
    <n v="332.35"/>
    <n v="199.41"/>
    <n v="132.94000000000003"/>
  </r>
  <r>
    <x v="2"/>
    <n v="10"/>
    <n v="1.5"/>
    <n v="11.5"/>
    <n v="6.8999999999999995"/>
    <n v="4.6000000000000005"/>
  </r>
  <r>
    <x v="3"/>
    <n v="215"/>
    <n v="32.25"/>
    <n v="247.25"/>
    <n v="148.35"/>
    <n v="98.9"/>
  </r>
  <r>
    <x v="4"/>
    <n v="100"/>
    <n v="15"/>
    <n v="115"/>
    <n v="69"/>
    <n v="46"/>
  </r>
  <r>
    <x v="5"/>
    <n v="15"/>
    <n v="2.25"/>
    <n v="17.25"/>
    <n v="10.35"/>
    <n v="6.9"/>
  </r>
  <r>
    <x v="6"/>
    <n v="30"/>
    <n v="4.5"/>
    <n v="34.5"/>
    <n v="20.7"/>
    <n v="13.8"/>
  </r>
  <r>
    <x v="7"/>
    <n v="210"/>
    <n v="31.5"/>
    <n v="241.5"/>
    <n v="144.9"/>
    <n v="96.6"/>
  </r>
  <r>
    <x v="8"/>
    <n v="100"/>
    <n v="15"/>
    <n v="115"/>
    <n v="69"/>
    <n v="46"/>
  </r>
  <r>
    <x v="9"/>
    <n v="80"/>
    <n v="12"/>
    <n v="92"/>
    <n v="55.199999999999996"/>
    <n v="36.800000000000004"/>
  </r>
  <r>
    <x v="10"/>
    <n v="60"/>
    <n v="9"/>
    <n v="69"/>
    <n v="41.4"/>
    <n v="27.6"/>
  </r>
  <r>
    <x v="11"/>
    <n v="100"/>
    <n v="15"/>
    <n v="115"/>
    <n v="69"/>
    <n v="46"/>
  </r>
  <r>
    <x v="12"/>
    <n v="10"/>
    <n v="1.5"/>
    <n v="11.5"/>
    <n v="6.8999999999999995"/>
    <n v="4.6000000000000005"/>
  </r>
  <r>
    <x v="13"/>
    <n v="10"/>
    <n v="1.5"/>
    <n v="11.5"/>
    <n v="6.8999999999999995"/>
    <n v="4.60000000000000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n v="7000"/>
    <n v="8000"/>
    <n v="8500"/>
    <n v="9000"/>
    <n v="10000"/>
    <n v="13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457E9D-9729-4425-97F8-7FF454DF191E}" name="PivotTable8" cacheId="6" dataOnRows="1" applyNumberFormats="0" applyBorderFormats="0" applyFontFormats="0" applyPatternFormats="0" applyAlignmentFormats="0" applyWidthHeightFormats="1" dataCaption="القيم" updatedVersion="6" minRefreshableVersion="3" useAutoFormatting="1" rowGrandTotals="0" itemPrintTitles="1" createdVersion="6" indent="0" outline="1" outlineData="1" multipleFieldFilters="0" chartFormat="4" rowHeaderCaption="">
  <location ref="A3:C11" firstHeaderRow="1" firstDataRow="2" firstDataCol="1"/>
  <pivotFields count="8">
    <pivotField axis="axisCol" allDrilled="1" showAll="0" dataSourceSort="1" defaultAttributeDrillState="1">
      <items count="2">
        <item s="1" x="0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Fields count="1">
    <field x="0"/>
  </colFields>
  <colItems count="2">
    <i>
      <x/>
    </i>
    <i t="grand">
      <x/>
    </i>
  </colItems>
  <dataFields count="7">
    <dataField name="2015" fld="1" baseField="0" baseItem="0"/>
    <dataField name="2016" fld="2" baseField="0" baseItem="0"/>
    <dataField name="2017" fld="3" baseField="0" baseItem="0"/>
    <dataField name="2018" fld="4" baseField="0" baseItem="0"/>
    <dataField name="2019" fld="5" baseField="0" baseItem="0"/>
    <dataField name="2020" fld="6" baseField="0" baseItem="0"/>
    <dataField name="2021" fld="7" baseField="0" baseItem="0"/>
  </dataFields>
  <chartFormats count="16">
    <chartFormat chart="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6"/>
          </reference>
          <reference field="0" count="1" selected="0">
            <x v="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4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4">
      <pivotArea type="data" outline="0" fieldPosition="0">
        <references count="2">
          <reference field="4294967294" count="1" selected="0">
            <x v="6"/>
          </reference>
          <reference field="0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2015"/>
    <pivotHierarchy dragToData="1" caption="2016"/>
    <pivotHierarchy dragToData="1" caption="2017"/>
    <pivotHierarchy dragToData="1" caption="2018"/>
    <pivotHierarchy dragToData="1" caption="2019"/>
    <pivotHierarchy dragToData="1" caption="2020"/>
    <pivotHierarchy dragToData="1" caption="202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come Statement!$A$5:$H$26">
        <x15:activeTabTopLevelEntity name="[‏‏نطاق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30A2EC-BDEF-4BAE-9591-6376E5868753}" name="PivotTable17" cacheId="8" dataOnRows="1" applyNumberFormats="0" applyBorderFormats="0" applyFontFormats="0" applyPatternFormats="0" applyAlignmentFormats="0" applyWidthHeightFormats="1" dataCaption="القيم" updatedVersion="6" minRefreshableVersion="3" useAutoFormatting="1" itemPrintTitles="1" createdVersion="6" indent="0" outline="1" outlineData="1" multipleFieldFilters="0" chartFormat="6">
  <location ref="B82:D90" firstHeaderRow="1" firstDataRow="2" firstDataCol="1"/>
  <pivotFields count="8">
    <pivotField axis="axisCol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Fields count="1">
    <field x="0"/>
  </colFields>
  <colItems count="2">
    <i>
      <x/>
    </i>
    <i t="grand">
      <x/>
    </i>
  </colItems>
  <dataFields count="7">
    <dataField name="2015 " fld="1" baseField="0" baseItem="0"/>
    <dataField name="2016 " fld="2" baseField="0" baseItem="0"/>
    <dataField name="2017 " fld="3" baseField="0" baseItem="0"/>
    <dataField name="2018 " fld="4" baseField="0" baseItem="0"/>
    <dataField name="2019 " fld="5" baseField="0" baseItem="0"/>
    <dataField name="2020 " fld="6" baseField="0" baseItem="0"/>
    <dataField name="2021 " fld="7" baseField="0" baseItem="0"/>
  </dataFields>
  <chartFormats count="11">
    <chartFormat chart="0" format="1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6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2C803C-D778-468C-81DE-B36985C527E3}" name="PivotTable14" cacheId="5" applyNumberFormats="0" applyBorderFormats="0" applyFontFormats="0" applyPatternFormats="0" applyAlignmentFormats="0" applyWidthHeightFormats="1" dataCaption="القيم" updatedVersion="6" minRefreshableVersion="3" useAutoFormatting="1" itemPrintTitles="1" createdVersion="6" indent="0" outline="1" outlineData="1" multipleFieldFilters="0" chartFormat="4" rowHeaderCaption="Rows">
  <location ref="B50:C65" firstHeaderRow="1" firstDataRow="1" firstDataCol="1"/>
  <pivotFields count="6">
    <pivotField axis="axisRow" showAll="0">
      <items count="15">
        <item x="5"/>
        <item x="11"/>
        <item x="1"/>
        <item x="0"/>
        <item x="7"/>
        <item x="10"/>
        <item x="6"/>
        <item x="13"/>
        <item x="3"/>
        <item x="4"/>
        <item x="2"/>
        <item x="8"/>
        <item x="9"/>
        <item x="12"/>
        <item t="default"/>
      </items>
    </pivotField>
    <pivotField numFmtId="164" showAll="0"/>
    <pivotField numFmtId="164" showAll="0"/>
    <pivotField numFmtId="164" showAll="0"/>
    <pivotField numFmtId="164" showAll="0"/>
    <pivotField dataField="1" numFmtId="164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Total Profit" fld="5" showDataAs="percentOfTotal" baseField="0" baseItem="2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E5875-F865-44F5-97C8-0D83E956F478}" name="PivotTable12" cacheId="7" applyNumberFormats="0" applyBorderFormats="0" applyFontFormats="0" applyPatternFormats="0" applyAlignmentFormats="0" applyWidthHeightFormats="1" dataCaption="القيم" updatedVersion="6" minRefreshableVersion="3" useAutoFormatting="1" itemPrintTitles="1" createdVersion="6" indent="0" outline="1" outlineData="1" multipleFieldFilters="0" rowHeaderCaption="Rows">
  <location ref="K50:L52" firstHeaderRow="1" firstDataRow="1" firstDataCol="1"/>
  <pivotFields count="2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Total Profit" fld="1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Profit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Prepration!$A$30:$F$31">
        <x15:activeTabTopLevelEntity name="[‏‏نطاق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911E-EE6E-4205-B388-143A408B6826}">
  <dimension ref="A1:Q33"/>
  <sheetViews>
    <sheetView tabSelected="1" workbookViewId="0">
      <selection activeCell="P17" sqref="P17"/>
    </sheetView>
  </sheetViews>
  <sheetFormatPr defaultRowHeight="15" x14ac:dyDescent="0.25"/>
  <cols>
    <col min="1" max="1" width="25.5703125" bestFit="1" customWidth="1"/>
    <col min="2" max="2" width="10.42578125" bestFit="1" customWidth="1"/>
  </cols>
  <sheetData>
    <row r="1" spans="1:17" ht="23.25" x14ac:dyDescent="0.25">
      <c r="A1" s="111" t="s">
        <v>107</v>
      </c>
      <c r="B1" s="112" t="s">
        <v>52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06"/>
      <c r="O1" s="106"/>
      <c r="P1" s="107"/>
      <c r="Q1" s="119"/>
    </row>
    <row r="2" spans="1:17" ht="23.25" x14ac:dyDescent="0.25">
      <c r="A2" s="108" t="s">
        <v>53</v>
      </c>
      <c r="B2" s="123" t="s">
        <v>54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09"/>
      <c r="O2" s="109"/>
      <c r="P2" s="110"/>
      <c r="Q2" s="120"/>
    </row>
    <row r="3" spans="1:17" ht="23.25" x14ac:dyDescent="0.25">
      <c r="A3" s="108" t="s">
        <v>108</v>
      </c>
      <c r="B3" s="114" t="s">
        <v>55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09"/>
      <c r="O3" s="109"/>
      <c r="P3" s="110"/>
      <c r="Q3" s="120"/>
    </row>
    <row r="4" spans="1:17" ht="23.25" x14ac:dyDescent="0.35">
      <c r="A4" s="101"/>
      <c r="B4" s="102"/>
      <c r="C4" s="102"/>
      <c r="D4" s="102"/>
      <c r="E4" s="102"/>
      <c r="F4" s="102"/>
      <c r="G4" s="102"/>
      <c r="H4" s="102"/>
      <c r="I4" s="102"/>
      <c r="J4" s="103"/>
      <c r="K4" s="103"/>
      <c r="L4" s="103"/>
      <c r="M4" s="103"/>
      <c r="N4" s="103"/>
      <c r="O4" s="103"/>
      <c r="P4" s="104"/>
      <c r="Q4" s="39"/>
    </row>
    <row r="5" spans="1:17" x14ac:dyDescent="0.25">
      <c r="A5" s="105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4"/>
      <c r="Q5" s="39"/>
    </row>
    <row r="6" spans="1:17" ht="21" x14ac:dyDescent="0.25">
      <c r="A6" s="116" t="s">
        <v>56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8"/>
      <c r="Q6" s="121"/>
    </row>
    <row r="7" spans="1:17" ht="18.75" x14ac:dyDescent="0.25">
      <c r="A7" s="124" t="s">
        <v>97</v>
      </c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6"/>
      <c r="Q7" s="122"/>
    </row>
    <row r="8" spans="1:17" ht="18.75" x14ac:dyDescent="0.25">
      <c r="A8" s="124" t="s">
        <v>109</v>
      </c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6"/>
      <c r="Q8" s="122"/>
    </row>
    <row r="9" spans="1:17" ht="18.75" x14ac:dyDescent="0.25">
      <c r="A9" s="124" t="s">
        <v>111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6"/>
      <c r="Q9" s="122"/>
    </row>
    <row r="10" spans="1:17" ht="18.75" x14ac:dyDescent="0.25">
      <c r="A10" s="124" t="s">
        <v>110</v>
      </c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6"/>
      <c r="Q10" s="122"/>
    </row>
    <row r="11" spans="1:17" ht="18.75" x14ac:dyDescent="0.25">
      <c r="A11" s="124" t="s">
        <v>112</v>
      </c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6"/>
      <c r="Q11" s="122"/>
    </row>
    <row r="12" spans="1:17" ht="19.5" thickBot="1" x14ac:dyDescent="0.3">
      <c r="A12" s="127" t="s">
        <v>113</v>
      </c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9"/>
      <c r="Q12" s="122"/>
    </row>
    <row r="13" spans="1:17" x14ac:dyDescent="0.25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</row>
    <row r="14" spans="1:17" x14ac:dyDescent="0.25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</row>
    <row r="15" spans="1:17" x14ac:dyDescent="0.2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</row>
    <row r="16" spans="1:17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spans="1:17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spans="1:17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spans="1:17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</row>
    <row r="20" spans="1:17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</row>
    <row r="21" spans="1:17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</row>
    <row r="22" spans="1:17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</row>
    <row r="23" spans="1:17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</row>
    <row r="24" spans="1:17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</row>
    <row r="25" spans="1:17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</row>
    <row r="26" spans="1:17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r="27" spans="1:17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</row>
    <row r="28" spans="1:17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</row>
    <row r="29" spans="1:17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</row>
    <row r="30" spans="1:17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</row>
    <row r="31" spans="1:17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</row>
    <row r="32" spans="1:17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</row>
    <row r="33" spans="1:17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</row>
  </sheetData>
  <mergeCells count="7">
    <mergeCell ref="A11:P11"/>
    <mergeCell ref="A12:P12"/>
    <mergeCell ref="B2:M2"/>
    <mergeCell ref="A7:P7"/>
    <mergeCell ref="A8:P8"/>
    <mergeCell ref="A9:P9"/>
    <mergeCell ref="A10:P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ACE7-4CEA-4793-A5B7-D7A29B120F51}">
  <dimension ref="A3:L90"/>
  <sheetViews>
    <sheetView workbookViewId="0">
      <selection activeCell="C22" sqref="C22"/>
    </sheetView>
  </sheetViews>
  <sheetFormatPr defaultRowHeight="15" x14ac:dyDescent="0.25"/>
  <cols>
    <col min="1" max="1" width="5" bestFit="1" customWidth="1"/>
    <col min="2" max="2" width="5.42578125" bestFit="1" customWidth="1"/>
    <col min="3" max="3" width="15.140625" bestFit="1" customWidth="1"/>
    <col min="4" max="4" width="10.85546875" bestFit="1" customWidth="1"/>
    <col min="5" max="9" width="13.42578125" bestFit="1" customWidth="1"/>
    <col min="10" max="15" width="19.85546875" bestFit="1" customWidth="1"/>
  </cols>
  <sheetData>
    <row r="3" spans="1:3" x14ac:dyDescent="0.25">
      <c r="B3" s="81" t="s">
        <v>77</v>
      </c>
    </row>
    <row r="4" spans="1:3" x14ac:dyDescent="0.25">
      <c r="A4" s="81" t="s">
        <v>86</v>
      </c>
      <c r="B4" t="s">
        <v>34</v>
      </c>
      <c r="C4" t="s">
        <v>78</v>
      </c>
    </row>
    <row r="5" spans="1:3" x14ac:dyDescent="0.25">
      <c r="A5" s="82" t="s">
        <v>79</v>
      </c>
      <c r="B5" s="83">
        <v>1301265</v>
      </c>
      <c r="C5" s="83">
        <v>1301265</v>
      </c>
    </row>
    <row r="6" spans="1:3" x14ac:dyDescent="0.25">
      <c r="A6" s="82" t="s">
        <v>80</v>
      </c>
      <c r="B6" s="83">
        <v>1524642.5</v>
      </c>
      <c r="C6" s="83">
        <v>1524642.5</v>
      </c>
    </row>
    <row r="7" spans="1:3" x14ac:dyDescent="0.25">
      <c r="A7" s="82" t="s">
        <v>81</v>
      </c>
      <c r="B7" s="83">
        <v>1746020</v>
      </c>
      <c r="C7" s="83">
        <v>1746020</v>
      </c>
    </row>
    <row r="8" spans="1:3" x14ac:dyDescent="0.25">
      <c r="A8" s="82" t="s">
        <v>82</v>
      </c>
      <c r="B8" s="83">
        <v>1849208.75</v>
      </c>
      <c r="C8" s="83">
        <v>1849208.75</v>
      </c>
    </row>
    <row r="9" spans="1:3" x14ac:dyDescent="0.25">
      <c r="A9" s="82" t="s">
        <v>83</v>
      </c>
      <c r="B9" s="83">
        <v>1952397.5</v>
      </c>
      <c r="C9" s="83">
        <v>1952397.5</v>
      </c>
    </row>
    <row r="10" spans="1:3" x14ac:dyDescent="0.25">
      <c r="A10" s="82" t="s">
        <v>84</v>
      </c>
      <c r="B10" s="83">
        <v>2168775</v>
      </c>
      <c r="C10" s="83">
        <v>2168775</v>
      </c>
    </row>
    <row r="11" spans="1:3" x14ac:dyDescent="0.25">
      <c r="A11" s="82" t="s">
        <v>85</v>
      </c>
      <c r="B11" s="83">
        <v>3356277.5</v>
      </c>
      <c r="C11" s="83">
        <v>3356277.5</v>
      </c>
    </row>
    <row r="50" spans="2:12" x14ac:dyDescent="0.25">
      <c r="B50" s="81" t="s">
        <v>87</v>
      </c>
      <c r="C50" t="s">
        <v>66</v>
      </c>
      <c r="K50" s="81" t="s">
        <v>87</v>
      </c>
      <c r="L50" t="s">
        <v>66</v>
      </c>
    </row>
    <row r="51" spans="2:12" x14ac:dyDescent="0.25">
      <c r="B51" s="82" t="s">
        <v>8</v>
      </c>
      <c r="C51" s="84">
        <v>5.5293335149732758E-3</v>
      </c>
      <c r="K51" s="82" t="s">
        <v>18</v>
      </c>
      <c r="L51" s="83">
        <v>682.55</v>
      </c>
    </row>
    <row r="52" spans="2:12" x14ac:dyDescent="0.25">
      <c r="B52" s="82" t="s">
        <v>14</v>
      </c>
      <c r="C52" s="84">
        <v>3.6862223433155171E-2</v>
      </c>
      <c r="K52" s="82" t="s">
        <v>78</v>
      </c>
      <c r="L52" s="83">
        <v>682.55</v>
      </c>
    </row>
    <row r="53" spans="2:12" x14ac:dyDescent="0.25">
      <c r="B53" s="82" t="s">
        <v>4</v>
      </c>
      <c r="C53" s="84">
        <v>0.10653182572181846</v>
      </c>
    </row>
    <row r="54" spans="2:12" x14ac:dyDescent="0.25">
      <c r="B54" s="82" t="s">
        <v>18</v>
      </c>
      <c r="C54" s="84">
        <v>0.546963274006523</v>
      </c>
    </row>
    <row r="55" spans="2:12" x14ac:dyDescent="0.25">
      <c r="B55" s="82" t="s">
        <v>10</v>
      </c>
      <c r="C55" s="84">
        <v>7.7410669209625846E-2</v>
      </c>
    </row>
    <row r="56" spans="2:12" x14ac:dyDescent="0.25">
      <c r="B56" s="82" t="s">
        <v>13</v>
      </c>
      <c r="C56" s="84">
        <v>2.2117334059893103E-2</v>
      </c>
    </row>
    <row r="57" spans="2:12" x14ac:dyDescent="0.25">
      <c r="B57" s="82" t="s">
        <v>9</v>
      </c>
      <c r="C57" s="84">
        <v>1.1058667029946552E-2</v>
      </c>
    </row>
    <row r="58" spans="2:12" x14ac:dyDescent="0.25">
      <c r="B58" s="82" t="s">
        <v>16</v>
      </c>
      <c r="C58" s="84">
        <v>3.6862223433155174E-3</v>
      </c>
    </row>
    <row r="59" spans="2:12" x14ac:dyDescent="0.25">
      <c r="B59" s="82" t="s">
        <v>6</v>
      </c>
      <c r="C59" s="84">
        <v>7.9253780381283626E-2</v>
      </c>
    </row>
    <row r="60" spans="2:12" x14ac:dyDescent="0.25">
      <c r="B60" s="82" t="s">
        <v>7</v>
      </c>
      <c r="C60" s="84">
        <v>3.6862223433155171E-2</v>
      </c>
    </row>
    <row r="61" spans="2:12" x14ac:dyDescent="0.25">
      <c r="B61" s="82" t="s">
        <v>5</v>
      </c>
      <c r="C61" s="84">
        <v>3.6862223433155174E-3</v>
      </c>
    </row>
    <row r="62" spans="2:12" x14ac:dyDescent="0.25">
      <c r="B62" s="82" t="s">
        <v>11</v>
      </c>
      <c r="C62" s="84">
        <v>3.6862223433155171E-2</v>
      </c>
    </row>
    <row r="63" spans="2:12" x14ac:dyDescent="0.25">
      <c r="B63" s="82" t="s">
        <v>12</v>
      </c>
      <c r="C63" s="84">
        <v>2.9489778746524139E-2</v>
      </c>
    </row>
    <row r="64" spans="2:12" x14ac:dyDescent="0.25">
      <c r="B64" s="82" t="s">
        <v>15</v>
      </c>
      <c r="C64" s="84">
        <v>3.6862223433155174E-3</v>
      </c>
    </row>
    <row r="65" spans="2:9" x14ac:dyDescent="0.25">
      <c r="B65" s="82" t="s">
        <v>78</v>
      </c>
      <c r="C65" s="84">
        <v>1</v>
      </c>
    </row>
    <row r="77" spans="2:9" x14ac:dyDescent="0.25">
      <c r="B77" t="s">
        <v>89</v>
      </c>
      <c r="C77">
        <v>2015</v>
      </c>
      <c r="D77">
        <v>2016</v>
      </c>
      <c r="E77">
        <v>2017</v>
      </c>
      <c r="F77">
        <v>2018</v>
      </c>
      <c r="G77">
        <v>2019</v>
      </c>
      <c r="H77">
        <v>2020</v>
      </c>
      <c r="I77">
        <v>2021</v>
      </c>
    </row>
    <row r="78" spans="2:9" x14ac:dyDescent="0.25">
      <c r="B78" t="s">
        <v>88</v>
      </c>
      <c r="C78">
        <v>6000</v>
      </c>
      <c r="D78">
        <v>7000</v>
      </c>
      <c r="E78">
        <v>8000</v>
      </c>
      <c r="F78">
        <v>8500</v>
      </c>
      <c r="G78">
        <v>9000</v>
      </c>
      <c r="H78">
        <v>10000</v>
      </c>
      <c r="I78">
        <v>13000</v>
      </c>
    </row>
    <row r="82" spans="2:4" x14ac:dyDescent="0.25">
      <c r="C82" s="81" t="s">
        <v>77</v>
      </c>
    </row>
    <row r="83" spans="2:4" x14ac:dyDescent="0.25">
      <c r="B83" s="81" t="s">
        <v>86</v>
      </c>
      <c r="C83" t="s">
        <v>88</v>
      </c>
      <c r="D83" t="s">
        <v>78</v>
      </c>
    </row>
    <row r="84" spans="2:4" x14ac:dyDescent="0.25">
      <c r="B84" s="82" t="s">
        <v>90</v>
      </c>
      <c r="C84" s="83">
        <v>6000</v>
      </c>
      <c r="D84" s="83">
        <v>6000</v>
      </c>
    </row>
    <row r="85" spans="2:4" x14ac:dyDescent="0.25">
      <c r="B85" s="82" t="s">
        <v>91</v>
      </c>
      <c r="C85" s="83">
        <v>7000</v>
      </c>
      <c r="D85" s="83">
        <v>7000</v>
      </c>
    </row>
    <row r="86" spans="2:4" x14ac:dyDescent="0.25">
      <c r="B86" s="82" t="s">
        <v>92</v>
      </c>
      <c r="C86" s="83">
        <v>8000</v>
      </c>
      <c r="D86" s="83">
        <v>8000</v>
      </c>
    </row>
    <row r="87" spans="2:4" x14ac:dyDescent="0.25">
      <c r="B87" s="82" t="s">
        <v>93</v>
      </c>
      <c r="C87" s="83">
        <v>8500</v>
      </c>
      <c r="D87" s="83">
        <v>8500</v>
      </c>
    </row>
    <row r="88" spans="2:4" x14ac:dyDescent="0.25">
      <c r="B88" s="82" t="s">
        <v>94</v>
      </c>
      <c r="C88" s="83">
        <v>9000</v>
      </c>
      <c r="D88" s="83">
        <v>9000</v>
      </c>
    </row>
    <row r="89" spans="2:4" x14ac:dyDescent="0.25">
      <c r="B89" s="82" t="s">
        <v>95</v>
      </c>
      <c r="C89" s="83">
        <v>10000</v>
      </c>
      <c r="D89" s="83">
        <v>10000</v>
      </c>
    </row>
    <row r="90" spans="2:4" x14ac:dyDescent="0.25">
      <c r="B90" s="82" t="s">
        <v>96</v>
      </c>
      <c r="C90" s="83">
        <v>13000</v>
      </c>
      <c r="D90" s="83">
        <v>13000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1436-711A-4B08-9590-C41B6F53D1BC}">
  <dimension ref="A1:U50"/>
  <sheetViews>
    <sheetView topLeftCell="A16" workbookViewId="0">
      <selection activeCell="I32" sqref="I32"/>
    </sheetView>
  </sheetViews>
  <sheetFormatPr defaultRowHeight="15" x14ac:dyDescent="0.25"/>
  <cols>
    <col min="2" max="2" width="10.85546875" bestFit="1" customWidth="1"/>
    <col min="3" max="3" width="35.85546875" bestFit="1" customWidth="1"/>
    <col min="4" max="10" width="13.42578125" bestFit="1" customWidth="1"/>
    <col min="11" max="13" width="8" bestFit="1" customWidth="1"/>
    <col min="14" max="14" width="5.42578125" bestFit="1" customWidth="1"/>
    <col min="15" max="15" width="10.85546875" bestFit="1" customWidth="1"/>
    <col min="16" max="16" width="9.85546875" bestFit="1" customWidth="1"/>
    <col min="17" max="17" width="14.42578125" bestFit="1" customWidth="1"/>
    <col min="18" max="18" width="9.85546875" bestFit="1" customWidth="1"/>
    <col min="19" max="19" width="14.42578125" bestFit="1" customWidth="1"/>
    <col min="20" max="20" width="9.85546875" bestFit="1" customWidth="1"/>
    <col min="21" max="21" width="14.42578125" bestFit="1" customWidth="1"/>
    <col min="22" max="22" width="9.85546875" bestFit="1" customWidth="1"/>
    <col min="23" max="23" width="14.42578125" bestFit="1" customWidth="1"/>
    <col min="24" max="24" width="7.28515625" bestFit="1" customWidth="1"/>
    <col min="25" max="25" width="11.7109375" bestFit="1" customWidth="1"/>
    <col min="26" max="26" width="11" bestFit="1" customWidth="1"/>
    <col min="27" max="27" width="14.42578125" bestFit="1" customWidth="1"/>
    <col min="28" max="28" width="9.85546875" bestFit="1" customWidth="1"/>
    <col min="29" max="30" width="14.42578125" bestFit="1" customWidth="1"/>
    <col min="31" max="31" width="9.85546875" bestFit="1" customWidth="1"/>
    <col min="32" max="33" width="14.42578125" bestFit="1" customWidth="1"/>
    <col min="34" max="34" width="7.28515625" bestFit="1" customWidth="1"/>
    <col min="35" max="36" width="11.7109375" bestFit="1" customWidth="1"/>
    <col min="37" max="37" width="11" bestFit="1" customWidth="1"/>
    <col min="38" max="39" width="14.42578125" bestFit="1" customWidth="1"/>
    <col min="40" max="40" width="9.85546875" bestFit="1" customWidth="1"/>
    <col min="41" max="43" width="14.42578125" bestFit="1" customWidth="1"/>
    <col min="44" max="44" width="7.28515625" bestFit="1" customWidth="1"/>
    <col min="45" max="47" width="11.7109375" bestFit="1" customWidth="1"/>
    <col min="48" max="48" width="11" bestFit="1" customWidth="1"/>
    <col min="49" max="49" width="9.85546875" bestFit="1" customWidth="1"/>
    <col min="50" max="53" width="14.42578125" bestFit="1" customWidth="1"/>
    <col min="54" max="54" width="7.28515625" bestFit="1" customWidth="1"/>
    <col min="55" max="58" width="11.7109375" bestFit="1" customWidth="1"/>
    <col min="59" max="59" width="11" bestFit="1" customWidth="1"/>
    <col min="60" max="63" width="14.42578125" bestFit="1" customWidth="1"/>
    <col min="64" max="64" width="7.28515625" bestFit="1" customWidth="1"/>
    <col min="65" max="69" width="11.7109375" bestFit="1" customWidth="1"/>
    <col min="70" max="70" width="11" bestFit="1" customWidth="1"/>
    <col min="71" max="73" width="14.42578125" bestFit="1" customWidth="1"/>
    <col min="74" max="74" width="7.28515625" bestFit="1" customWidth="1"/>
    <col min="75" max="80" width="11.7109375" bestFit="1" customWidth="1"/>
    <col min="81" max="81" width="10.85546875" bestFit="1" customWidth="1"/>
  </cols>
  <sheetData>
    <row r="1" spans="1:21" x14ac:dyDescent="0.25">
      <c r="A1" s="85"/>
      <c r="B1" s="86"/>
      <c r="C1" s="130" t="s">
        <v>98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41"/>
    </row>
    <row r="2" spans="1:21" x14ac:dyDescent="0.25">
      <c r="A2" s="49"/>
      <c r="B2" s="72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43"/>
    </row>
    <row r="3" spans="1:21" x14ac:dyDescent="0.25">
      <c r="A3" s="49"/>
      <c r="B3" s="72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43"/>
    </row>
    <row r="4" spans="1:21" x14ac:dyDescent="0.25">
      <c r="A4" s="49"/>
      <c r="B4" s="72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43"/>
    </row>
    <row r="5" spans="1:21" x14ac:dyDescent="0.25">
      <c r="A5" s="49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43"/>
    </row>
    <row r="6" spans="1:21" x14ac:dyDescent="0.25">
      <c r="A6" s="49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43"/>
    </row>
    <row r="7" spans="1:21" x14ac:dyDescent="0.25">
      <c r="A7" s="49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43"/>
    </row>
    <row r="8" spans="1:21" x14ac:dyDescent="0.25">
      <c r="A8" s="49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43"/>
    </row>
    <row r="9" spans="1:21" x14ac:dyDescent="0.25">
      <c r="A9" s="49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43"/>
    </row>
    <row r="10" spans="1:21" x14ac:dyDescent="0.25">
      <c r="A10" s="49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43"/>
    </row>
    <row r="11" spans="1:21" x14ac:dyDescent="0.25">
      <c r="A11" s="49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43"/>
    </row>
    <row r="12" spans="1:21" x14ac:dyDescent="0.25">
      <c r="A12" s="49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43"/>
    </row>
    <row r="13" spans="1:21" x14ac:dyDescent="0.25">
      <c r="A13" s="49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43"/>
    </row>
    <row r="14" spans="1:21" x14ac:dyDescent="0.25">
      <c r="A14" s="49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43"/>
    </row>
    <row r="15" spans="1:21" x14ac:dyDescent="0.25">
      <c r="A15" s="49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43"/>
    </row>
    <row r="16" spans="1:21" x14ac:dyDescent="0.25">
      <c r="A16" s="49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43"/>
    </row>
    <row r="17" spans="1:21" x14ac:dyDescent="0.25">
      <c r="A17" s="49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43"/>
    </row>
    <row r="18" spans="1:21" x14ac:dyDescent="0.25">
      <c r="A18" s="49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43"/>
    </row>
    <row r="19" spans="1:21" x14ac:dyDescent="0.25">
      <c r="A19" s="49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43"/>
    </row>
    <row r="20" spans="1:21" x14ac:dyDescent="0.25">
      <c r="A20" s="49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43"/>
    </row>
    <row r="21" spans="1:21" x14ac:dyDescent="0.25">
      <c r="A21" s="49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43"/>
    </row>
    <row r="22" spans="1:21" x14ac:dyDescent="0.25">
      <c r="A22" s="49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43"/>
    </row>
    <row r="23" spans="1:21" x14ac:dyDescent="0.25">
      <c r="A23" s="49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43"/>
    </row>
    <row r="24" spans="1:21" x14ac:dyDescent="0.25">
      <c r="A24" s="49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43"/>
    </row>
    <row r="25" spans="1:21" x14ac:dyDescent="0.25">
      <c r="A25" s="49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43"/>
    </row>
    <row r="26" spans="1:21" x14ac:dyDescent="0.25">
      <c r="A26" s="49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43"/>
    </row>
    <row r="27" spans="1:21" x14ac:dyDescent="0.25">
      <c r="A27" s="49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43"/>
    </row>
    <row r="28" spans="1:21" x14ac:dyDescent="0.25">
      <c r="A28" s="49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43"/>
    </row>
    <row r="29" spans="1:21" x14ac:dyDescent="0.25">
      <c r="A29" s="49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43"/>
    </row>
    <row r="30" spans="1:21" x14ac:dyDescent="0.25">
      <c r="A30" s="49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43"/>
    </row>
    <row r="31" spans="1:21" x14ac:dyDescent="0.25">
      <c r="A31" s="49"/>
      <c r="B31" s="72"/>
      <c r="C31" s="72"/>
      <c r="D31" s="72"/>
      <c r="E31" s="72"/>
      <c r="F31" s="72"/>
      <c r="G31" s="72"/>
      <c r="H31" s="72"/>
      <c r="I31" s="72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43"/>
    </row>
    <row r="32" spans="1:21" x14ac:dyDescent="0.25">
      <c r="A32" s="49"/>
      <c r="B32" s="72"/>
      <c r="C32" s="72"/>
      <c r="D32" s="72"/>
      <c r="E32" s="72"/>
      <c r="F32" s="72"/>
      <c r="G32" s="72"/>
      <c r="H32" s="72"/>
      <c r="I32" s="72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43"/>
    </row>
    <row r="33" spans="1:21" x14ac:dyDescent="0.25">
      <c r="A33" s="49"/>
      <c r="B33" s="72"/>
      <c r="C33" s="72"/>
      <c r="D33" s="72"/>
      <c r="E33" s="72"/>
      <c r="F33" s="72"/>
      <c r="G33" s="72"/>
      <c r="H33" s="72"/>
      <c r="I33" s="72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43"/>
    </row>
    <row r="34" spans="1:21" x14ac:dyDescent="0.25">
      <c r="A34" s="49"/>
      <c r="B34" s="72"/>
      <c r="C34" s="72"/>
      <c r="D34" s="72"/>
      <c r="E34" s="72"/>
      <c r="F34" s="72"/>
      <c r="G34" s="72"/>
      <c r="H34" s="72"/>
      <c r="I34" s="72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43"/>
    </row>
    <row r="35" spans="1:21" x14ac:dyDescent="0.25">
      <c r="A35" s="49"/>
      <c r="B35" s="72"/>
      <c r="C35" s="72"/>
      <c r="D35" s="72"/>
      <c r="E35" s="72"/>
      <c r="F35" s="72"/>
      <c r="G35" s="72"/>
      <c r="H35" s="72"/>
      <c r="I35" s="72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43"/>
    </row>
    <row r="36" spans="1:21" x14ac:dyDescent="0.25">
      <c r="A36" s="49"/>
      <c r="B36" s="72"/>
      <c r="C36" s="72"/>
      <c r="D36" s="72"/>
      <c r="E36" s="72"/>
      <c r="F36" s="72"/>
      <c r="G36" s="72"/>
      <c r="H36" s="72"/>
      <c r="I36" s="72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43"/>
    </row>
    <row r="37" spans="1:21" ht="15.75" thickBot="1" x14ac:dyDescent="0.3">
      <c r="A37" s="49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44"/>
      <c r="U37" s="43"/>
    </row>
    <row r="38" spans="1:21" x14ac:dyDescent="0.25">
      <c r="A38" s="49"/>
      <c r="B38" s="72"/>
      <c r="C38" s="72"/>
      <c r="D38" s="72"/>
      <c r="E38" s="72"/>
      <c r="F38" s="72"/>
      <c r="G38" s="72"/>
      <c r="H38" s="72"/>
      <c r="I38" s="72"/>
      <c r="J38" s="98" t="s">
        <v>101</v>
      </c>
      <c r="K38" s="99"/>
      <c r="L38" s="99"/>
      <c r="M38" s="99"/>
      <c r="N38" s="99"/>
      <c r="O38" s="99"/>
      <c r="P38" s="99"/>
      <c r="Q38" s="99"/>
      <c r="R38" s="99"/>
      <c r="S38" s="99"/>
      <c r="T38" s="100"/>
      <c r="U38" s="43"/>
    </row>
    <row r="39" spans="1:21" x14ac:dyDescent="0.25">
      <c r="A39" s="49"/>
      <c r="B39" s="72"/>
      <c r="C39" s="72"/>
      <c r="D39" s="72"/>
      <c r="E39" s="72"/>
      <c r="F39" s="72"/>
      <c r="G39" s="72"/>
      <c r="H39" s="72"/>
      <c r="I39" s="72"/>
      <c r="J39" s="132" t="s">
        <v>102</v>
      </c>
      <c r="K39" s="133"/>
      <c r="L39" s="133"/>
      <c r="M39" s="133"/>
      <c r="N39" s="133"/>
      <c r="O39" s="133"/>
      <c r="P39" s="133"/>
      <c r="Q39" s="133"/>
      <c r="R39" s="133"/>
      <c r="S39" s="133"/>
      <c r="T39" s="134"/>
      <c r="U39" s="43"/>
    </row>
    <row r="40" spans="1:21" x14ac:dyDescent="0.25">
      <c r="A40" s="49"/>
      <c r="B40" s="72"/>
      <c r="C40" s="72"/>
      <c r="D40" s="72"/>
      <c r="E40" s="72"/>
      <c r="F40" s="72"/>
      <c r="G40" s="72"/>
      <c r="H40" s="72"/>
      <c r="I40" s="72"/>
      <c r="J40" s="132" t="s">
        <v>104</v>
      </c>
      <c r="K40" s="133"/>
      <c r="L40" s="133"/>
      <c r="M40" s="133"/>
      <c r="N40" s="133"/>
      <c r="O40" s="133"/>
      <c r="P40" s="133"/>
      <c r="Q40" s="133"/>
      <c r="R40" s="133"/>
      <c r="S40" s="133"/>
      <c r="T40" s="134"/>
      <c r="U40" s="43"/>
    </row>
    <row r="41" spans="1:21" x14ac:dyDescent="0.25">
      <c r="A41" s="49"/>
      <c r="B41" s="72"/>
      <c r="C41" s="72"/>
      <c r="D41" s="72"/>
      <c r="E41" s="72"/>
      <c r="F41" s="72"/>
      <c r="G41" s="72"/>
      <c r="H41" s="72"/>
      <c r="I41" s="72"/>
      <c r="J41" s="132" t="s">
        <v>103</v>
      </c>
      <c r="K41" s="133"/>
      <c r="L41" s="133"/>
      <c r="M41" s="133"/>
      <c r="N41" s="133"/>
      <c r="O41" s="133"/>
      <c r="P41" s="133"/>
      <c r="Q41" s="133"/>
      <c r="R41" s="133"/>
      <c r="S41" s="133"/>
      <c r="T41" s="134"/>
      <c r="U41" s="43"/>
    </row>
    <row r="42" spans="1:21" x14ac:dyDescent="0.25">
      <c r="A42" s="49"/>
      <c r="B42" s="72"/>
      <c r="C42" s="72"/>
      <c r="D42" s="72"/>
      <c r="E42" s="72"/>
      <c r="F42" s="72"/>
      <c r="G42" s="72"/>
      <c r="H42" s="72"/>
      <c r="I42" s="72"/>
      <c r="J42" s="132" t="s">
        <v>105</v>
      </c>
      <c r="K42" s="133"/>
      <c r="L42" s="133"/>
      <c r="M42" s="133"/>
      <c r="N42" s="133"/>
      <c r="O42" s="133"/>
      <c r="P42" s="133"/>
      <c r="Q42" s="133"/>
      <c r="R42" s="133"/>
      <c r="S42" s="133"/>
      <c r="T42" s="134"/>
      <c r="U42" s="43"/>
    </row>
    <row r="43" spans="1:21" ht="15.75" thickBot="1" x14ac:dyDescent="0.3">
      <c r="A43" s="49"/>
      <c r="B43" s="72"/>
      <c r="C43" s="72"/>
      <c r="D43" s="72"/>
      <c r="E43" s="72"/>
      <c r="F43" s="72"/>
      <c r="G43" s="72"/>
      <c r="H43" s="72"/>
      <c r="I43" s="72"/>
      <c r="J43" s="135" t="s">
        <v>106</v>
      </c>
      <c r="K43" s="136"/>
      <c r="L43" s="136"/>
      <c r="M43" s="136"/>
      <c r="N43" s="136"/>
      <c r="O43" s="136"/>
      <c r="P43" s="136"/>
      <c r="Q43" s="136"/>
      <c r="R43" s="136"/>
      <c r="S43" s="136"/>
      <c r="T43" s="137"/>
      <c r="U43" s="43"/>
    </row>
    <row r="44" spans="1:21" x14ac:dyDescent="0.25">
      <c r="A44" s="49"/>
      <c r="B44" s="72"/>
      <c r="C44" s="72"/>
      <c r="D44" s="72"/>
      <c r="E44" s="72"/>
      <c r="F44" s="72"/>
      <c r="G44" s="72"/>
      <c r="H44" s="72"/>
      <c r="I44" s="72"/>
      <c r="J44" s="86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43"/>
    </row>
    <row r="45" spans="1:21" x14ac:dyDescent="0.25">
      <c r="A45" s="49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43"/>
    </row>
    <row r="46" spans="1:21" x14ac:dyDescent="0.25">
      <c r="A46" s="49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43"/>
    </row>
    <row r="47" spans="1:21" x14ac:dyDescent="0.25">
      <c r="A47" s="49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43"/>
    </row>
    <row r="48" spans="1:21" x14ac:dyDescent="0.25">
      <c r="A48" s="49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43"/>
    </row>
    <row r="49" spans="1:21" x14ac:dyDescent="0.25">
      <c r="A49" s="49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43"/>
    </row>
    <row r="50" spans="1:21" ht="15.75" thickBot="1" x14ac:dyDescent="0.3">
      <c r="A50" s="52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5"/>
    </row>
  </sheetData>
  <mergeCells count="6">
    <mergeCell ref="J43:T43"/>
    <mergeCell ref="C1:T4"/>
    <mergeCell ref="J39:T39"/>
    <mergeCell ref="J40:T40"/>
    <mergeCell ref="J41:T41"/>
    <mergeCell ref="J42:T4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7DE10-410F-405D-ABAF-2C9DBCA72541}">
  <dimension ref="A1:H28"/>
  <sheetViews>
    <sheetView workbookViewId="0">
      <selection activeCell="A27" sqref="A27:H28"/>
    </sheetView>
  </sheetViews>
  <sheetFormatPr defaultRowHeight="15" x14ac:dyDescent="0.25"/>
  <cols>
    <col min="1" max="1" width="35.85546875" bestFit="1" customWidth="1"/>
    <col min="2" max="7" width="14" bestFit="1" customWidth="1"/>
    <col min="8" max="8" width="15" bestFit="1" customWidth="1"/>
  </cols>
  <sheetData>
    <row r="1" spans="1:8" x14ac:dyDescent="0.25">
      <c r="A1" s="146" t="s">
        <v>75</v>
      </c>
      <c r="B1" s="147"/>
      <c r="C1" s="147"/>
      <c r="D1" s="147"/>
      <c r="E1" s="147"/>
      <c r="F1" s="147"/>
      <c r="G1" s="147"/>
      <c r="H1" s="148"/>
    </row>
    <row r="2" spans="1:8" ht="15.75" thickBot="1" x14ac:dyDescent="0.3">
      <c r="A2" s="149"/>
      <c r="B2" s="150"/>
      <c r="C2" s="150"/>
      <c r="D2" s="150"/>
      <c r="E2" s="150"/>
      <c r="F2" s="150"/>
      <c r="G2" s="150"/>
      <c r="H2" s="151"/>
    </row>
    <row r="3" spans="1:8" x14ac:dyDescent="0.25">
      <c r="A3" s="140"/>
      <c r="B3" s="142" t="s">
        <v>58</v>
      </c>
      <c r="C3" s="142"/>
      <c r="D3" s="142"/>
      <c r="E3" s="142"/>
      <c r="F3" s="142"/>
      <c r="G3" s="142"/>
      <c r="H3" s="143"/>
    </row>
    <row r="4" spans="1:8" ht="15.75" thickBot="1" x14ac:dyDescent="0.3">
      <c r="A4" s="141"/>
      <c r="B4" s="144"/>
      <c r="C4" s="144"/>
      <c r="D4" s="144"/>
      <c r="E4" s="144"/>
      <c r="F4" s="144"/>
      <c r="G4" s="144"/>
      <c r="H4" s="145"/>
    </row>
    <row r="5" spans="1:8" ht="15.75" thickBot="1" x14ac:dyDescent="0.3">
      <c r="A5" s="71" t="s">
        <v>39</v>
      </c>
      <c r="B5" s="55">
        <v>2015</v>
      </c>
      <c r="C5" s="56">
        <v>2016</v>
      </c>
      <c r="D5" s="56">
        <v>2017</v>
      </c>
      <c r="E5" s="56">
        <v>2018</v>
      </c>
      <c r="F5" s="56">
        <v>2019</v>
      </c>
      <c r="G5" s="56">
        <v>2020</v>
      </c>
      <c r="H5" s="87">
        <v>2021</v>
      </c>
    </row>
    <row r="6" spans="1:8" x14ac:dyDescent="0.25">
      <c r="A6" s="5" t="s">
        <v>38</v>
      </c>
      <c r="B6" s="53"/>
      <c r="C6" s="54"/>
      <c r="D6" s="54"/>
      <c r="E6" s="54"/>
      <c r="F6" s="54"/>
      <c r="G6" s="54"/>
      <c r="H6" s="88"/>
    </row>
    <row r="7" spans="1:8" x14ac:dyDescent="0.25">
      <c r="A7" s="6" t="s">
        <v>17</v>
      </c>
      <c r="B7" s="11">
        <f>'Data Prepration'!$H$22</f>
        <v>5433060</v>
      </c>
      <c r="C7" s="12">
        <f>'Data Prepration'!L22</f>
        <v>6338570</v>
      </c>
      <c r="D7" s="12">
        <f>'Data Prepration'!P22</f>
        <v>7244080</v>
      </c>
      <c r="E7" s="12">
        <f>'Data Prepration'!T22</f>
        <v>7696835</v>
      </c>
      <c r="F7" s="12">
        <f>'Data Prepration'!X22</f>
        <v>8149590</v>
      </c>
      <c r="G7" s="12">
        <f>'Data Prepration'!AB22</f>
        <v>9055100</v>
      </c>
      <c r="H7" s="89">
        <f>'Data Prepration'!H45</f>
        <v>14702750</v>
      </c>
    </row>
    <row r="8" spans="1:8" x14ac:dyDescent="0.25">
      <c r="A8" s="5" t="s">
        <v>23</v>
      </c>
      <c r="B8" s="65">
        <f>SUM(B7)</f>
        <v>5433060</v>
      </c>
      <c r="C8" s="66">
        <f t="shared" ref="C8:H8" si="0">SUM(C7)</f>
        <v>6338570</v>
      </c>
      <c r="D8" s="66">
        <f t="shared" si="0"/>
        <v>7244080</v>
      </c>
      <c r="E8" s="66">
        <f t="shared" si="0"/>
        <v>7696835</v>
      </c>
      <c r="F8" s="66">
        <f t="shared" si="0"/>
        <v>8149590</v>
      </c>
      <c r="G8" s="66">
        <f t="shared" si="0"/>
        <v>9055100</v>
      </c>
      <c r="H8" s="90">
        <f t="shared" si="0"/>
        <v>14702750</v>
      </c>
    </row>
    <row r="9" spans="1:8" x14ac:dyDescent="0.25">
      <c r="A9" s="6"/>
      <c r="B9" s="11"/>
      <c r="C9" s="12"/>
      <c r="D9" s="12"/>
      <c r="E9" s="12"/>
      <c r="F9" s="12"/>
      <c r="G9" s="12"/>
      <c r="H9" s="89"/>
    </row>
    <row r="10" spans="1:8" x14ac:dyDescent="0.25">
      <c r="A10" s="5" t="s">
        <v>37</v>
      </c>
      <c r="B10" s="11">
        <f>'Data Prepration'!I22</f>
        <v>3259836</v>
      </c>
      <c r="C10" s="12">
        <f>'Data Prepration'!M22</f>
        <v>3803142</v>
      </c>
      <c r="D10" s="12">
        <f>'Data Prepration'!Q22</f>
        <v>4346448</v>
      </c>
      <c r="E10" s="12">
        <f>'Data Prepration'!U22</f>
        <v>4618101</v>
      </c>
      <c r="F10" s="12">
        <f>'Data Prepration'!Y22</f>
        <v>4889754</v>
      </c>
      <c r="G10" s="12">
        <f>'Data Prepration'!AC22</f>
        <v>5433060</v>
      </c>
      <c r="H10" s="89">
        <f>'Data Prepration'!I45</f>
        <v>9033060</v>
      </c>
    </row>
    <row r="11" spans="1:8" x14ac:dyDescent="0.25">
      <c r="A11" s="5" t="s">
        <v>24</v>
      </c>
      <c r="B11" s="65">
        <f>B$8-B$10</f>
        <v>2173224</v>
      </c>
      <c r="C11" s="66">
        <f t="shared" ref="C11:H11" si="1">C$8-C$10</f>
        <v>2535428</v>
      </c>
      <c r="D11" s="66">
        <f t="shared" si="1"/>
        <v>2897632</v>
      </c>
      <c r="E11" s="66">
        <f t="shared" si="1"/>
        <v>3078734</v>
      </c>
      <c r="F11" s="66">
        <f t="shared" si="1"/>
        <v>3259836</v>
      </c>
      <c r="G11" s="66">
        <f t="shared" si="1"/>
        <v>3622040</v>
      </c>
      <c r="H11" s="90">
        <f t="shared" si="1"/>
        <v>5669690</v>
      </c>
    </row>
    <row r="12" spans="1:8" x14ac:dyDescent="0.25">
      <c r="A12" s="6"/>
      <c r="B12" s="11"/>
      <c r="C12" s="12"/>
      <c r="D12" s="12"/>
      <c r="E12" s="12"/>
      <c r="F12" s="12"/>
      <c r="G12" s="12"/>
      <c r="H12" s="89"/>
    </row>
    <row r="13" spans="1:8" x14ac:dyDescent="0.25">
      <c r="A13" s="5" t="s">
        <v>35</v>
      </c>
      <c r="B13" s="11"/>
      <c r="C13" s="12"/>
      <c r="D13" s="12"/>
      <c r="E13" s="12"/>
      <c r="F13" s="12"/>
      <c r="G13" s="12"/>
      <c r="H13" s="89"/>
    </row>
    <row r="14" spans="1:8" x14ac:dyDescent="0.25">
      <c r="A14" s="6" t="s">
        <v>25</v>
      </c>
      <c r="B14" s="11">
        <v>17000</v>
      </c>
      <c r="C14" s="12">
        <v>20000</v>
      </c>
      <c r="D14" s="12">
        <v>25000</v>
      </c>
      <c r="E14" s="12">
        <v>30000</v>
      </c>
      <c r="F14" s="12">
        <v>40000</v>
      </c>
      <c r="G14" s="12">
        <v>50000</v>
      </c>
      <c r="H14" s="89">
        <v>60000</v>
      </c>
    </row>
    <row r="15" spans="1:8" x14ac:dyDescent="0.25">
      <c r="A15" s="6" t="s">
        <v>26</v>
      </c>
      <c r="B15" s="11">
        <v>30000</v>
      </c>
      <c r="C15" s="12">
        <v>30000</v>
      </c>
      <c r="D15" s="12">
        <v>30000</v>
      </c>
      <c r="E15" s="12">
        <v>30000</v>
      </c>
      <c r="F15" s="12">
        <v>30000</v>
      </c>
      <c r="G15" s="12">
        <v>30000</v>
      </c>
      <c r="H15" s="89">
        <v>30000</v>
      </c>
    </row>
    <row r="16" spans="1:8" x14ac:dyDescent="0.25">
      <c r="A16" s="6" t="s">
        <v>27</v>
      </c>
      <c r="B16" s="11">
        <v>10000</v>
      </c>
      <c r="C16" s="12">
        <v>10000</v>
      </c>
      <c r="D16" s="12">
        <v>10000</v>
      </c>
      <c r="E16" s="12">
        <v>15000</v>
      </c>
      <c r="F16" s="12">
        <v>15000</v>
      </c>
      <c r="G16" s="12">
        <v>15000</v>
      </c>
      <c r="H16" s="89">
        <v>18000</v>
      </c>
    </row>
    <row r="17" spans="1:8" x14ac:dyDescent="0.25">
      <c r="A17" s="6" t="s">
        <v>67</v>
      </c>
      <c r="B17" s="11">
        <f>SUM(B$14:B$16)</f>
        <v>57000</v>
      </c>
      <c r="C17" s="12">
        <f t="shared" ref="C17:H17" si="2">SUM(C$14:C$16)</f>
        <v>60000</v>
      </c>
      <c r="D17" s="12">
        <f t="shared" si="2"/>
        <v>65000</v>
      </c>
      <c r="E17" s="12">
        <f t="shared" si="2"/>
        <v>75000</v>
      </c>
      <c r="F17" s="12">
        <f t="shared" si="2"/>
        <v>85000</v>
      </c>
      <c r="G17" s="12">
        <f t="shared" si="2"/>
        <v>95000</v>
      </c>
      <c r="H17" s="89">
        <f t="shared" si="2"/>
        <v>108000</v>
      </c>
    </row>
    <row r="18" spans="1:8" x14ac:dyDescent="0.25">
      <c r="A18" s="6" t="s">
        <v>36</v>
      </c>
      <c r="B18" s="65">
        <f t="shared" ref="B18:H18" si="3">B$11-B$17</f>
        <v>2116224</v>
      </c>
      <c r="C18" s="66">
        <f t="shared" si="3"/>
        <v>2475428</v>
      </c>
      <c r="D18" s="66">
        <f t="shared" si="3"/>
        <v>2832632</v>
      </c>
      <c r="E18" s="66">
        <f t="shared" si="3"/>
        <v>3003734</v>
      </c>
      <c r="F18" s="66">
        <f t="shared" si="3"/>
        <v>3174836</v>
      </c>
      <c r="G18" s="66">
        <f t="shared" si="3"/>
        <v>3527040</v>
      </c>
      <c r="H18" s="90">
        <f t="shared" si="3"/>
        <v>5561690</v>
      </c>
    </row>
    <row r="19" spans="1:8" x14ac:dyDescent="0.25">
      <c r="A19" s="6"/>
      <c r="B19" s="11"/>
      <c r="C19" s="12"/>
      <c r="D19" s="12"/>
      <c r="E19" s="12"/>
      <c r="F19" s="12"/>
      <c r="G19" s="12"/>
      <c r="H19" s="89"/>
    </row>
    <row r="20" spans="1:8" x14ac:dyDescent="0.25">
      <c r="A20" s="5" t="s">
        <v>31</v>
      </c>
      <c r="B20" s="11"/>
      <c r="C20" s="12"/>
      <c r="D20" s="12"/>
      <c r="E20" s="12"/>
      <c r="F20" s="12"/>
      <c r="G20" s="12"/>
      <c r="H20" s="89"/>
    </row>
    <row r="21" spans="1:8" x14ac:dyDescent="0.25">
      <c r="A21" s="6" t="s">
        <v>32</v>
      </c>
      <c r="B21" s="11">
        <f>B$18</f>
        <v>2116224</v>
      </c>
      <c r="C21" s="12">
        <f t="shared" ref="C21:H21" si="4">C$18</f>
        <v>2475428</v>
      </c>
      <c r="D21" s="12">
        <f t="shared" si="4"/>
        <v>2832632</v>
      </c>
      <c r="E21" s="12">
        <f t="shared" si="4"/>
        <v>3003734</v>
      </c>
      <c r="F21" s="12">
        <f t="shared" si="4"/>
        <v>3174836</v>
      </c>
      <c r="G21" s="12">
        <f t="shared" si="4"/>
        <v>3527040</v>
      </c>
      <c r="H21" s="89">
        <f t="shared" si="4"/>
        <v>5561690</v>
      </c>
    </row>
    <row r="22" spans="1:8" x14ac:dyDescent="0.25">
      <c r="A22" s="6" t="s">
        <v>28</v>
      </c>
      <c r="B22" s="11">
        <f>'Data Prepration'!J22</f>
        <v>814959</v>
      </c>
      <c r="C22" s="12">
        <f>'Data Prepration'!N22</f>
        <v>950785.5</v>
      </c>
      <c r="D22" s="12">
        <f>'Data Prepration'!R22</f>
        <v>1086612</v>
      </c>
      <c r="E22" s="12">
        <f>'Data Prepration'!V22</f>
        <v>1154525.25</v>
      </c>
      <c r="F22" s="12">
        <f>'Data Prepration'!Z22</f>
        <v>1222438.5</v>
      </c>
      <c r="G22" s="12">
        <f>'Data Prepration'!AD22</f>
        <v>1358265</v>
      </c>
      <c r="H22" s="89">
        <f>'Data Prepration'!J45</f>
        <v>2205412.5</v>
      </c>
    </row>
    <row r="23" spans="1:8" x14ac:dyDescent="0.25">
      <c r="A23" s="6" t="s">
        <v>33</v>
      </c>
      <c r="B23" s="65">
        <f>B$21-B$22</f>
        <v>1301265</v>
      </c>
      <c r="C23" s="66">
        <f t="shared" ref="C23:H23" si="5">C$21-C$22</f>
        <v>1524642.5</v>
      </c>
      <c r="D23" s="66">
        <f t="shared" si="5"/>
        <v>1746020</v>
      </c>
      <c r="E23" s="66">
        <f t="shared" si="5"/>
        <v>1849208.75</v>
      </c>
      <c r="F23" s="66">
        <f t="shared" si="5"/>
        <v>1952397.5</v>
      </c>
      <c r="G23" s="66">
        <f t="shared" si="5"/>
        <v>2168775</v>
      </c>
      <c r="H23" s="90">
        <f t="shared" si="5"/>
        <v>3356277.5</v>
      </c>
    </row>
    <row r="24" spans="1:8" x14ac:dyDescent="0.25">
      <c r="A24" s="6"/>
      <c r="B24" s="11"/>
      <c r="C24" s="12"/>
      <c r="D24" s="12"/>
      <c r="E24" s="12"/>
      <c r="F24" s="12"/>
      <c r="G24" s="12"/>
      <c r="H24" s="89"/>
    </row>
    <row r="25" spans="1:8" ht="15.75" thickBot="1" x14ac:dyDescent="0.3">
      <c r="A25" s="7"/>
      <c r="B25" s="15"/>
      <c r="C25" s="2"/>
      <c r="D25" s="2"/>
      <c r="E25" s="2"/>
      <c r="F25" s="2"/>
      <c r="G25" s="2"/>
      <c r="H25" s="91"/>
    </row>
    <row r="26" spans="1:8" ht="15.75" thickBot="1" x14ac:dyDescent="0.3">
      <c r="A26" s="7" t="s">
        <v>34</v>
      </c>
      <c r="B26" s="57">
        <f>B$23</f>
        <v>1301265</v>
      </c>
      <c r="C26" s="58">
        <f t="shared" ref="C26:H26" si="6">C$23</f>
        <v>1524642.5</v>
      </c>
      <c r="D26" s="58">
        <f t="shared" si="6"/>
        <v>1746020</v>
      </c>
      <c r="E26" s="58">
        <f t="shared" si="6"/>
        <v>1849208.75</v>
      </c>
      <c r="F26" s="58">
        <f t="shared" si="6"/>
        <v>1952397.5</v>
      </c>
      <c r="G26" s="58">
        <f t="shared" si="6"/>
        <v>2168775</v>
      </c>
      <c r="H26" s="92">
        <f t="shared" si="6"/>
        <v>3356277.5</v>
      </c>
    </row>
    <row r="27" spans="1:8" x14ac:dyDescent="0.25">
      <c r="A27" s="138" t="s">
        <v>99</v>
      </c>
      <c r="B27" s="138"/>
      <c r="C27" s="138"/>
      <c r="D27" s="138"/>
      <c r="E27" s="138"/>
      <c r="F27" s="138"/>
      <c r="G27" s="138"/>
      <c r="H27" s="138"/>
    </row>
    <row r="28" spans="1:8" x14ac:dyDescent="0.25">
      <c r="A28" s="139"/>
      <c r="B28" s="139"/>
      <c r="C28" s="139"/>
      <c r="D28" s="139"/>
      <c r="E28" s="139"/>
      <c r="F28" s="139"/>
      <c r="G28" s="139"/>
      <c r="H28" s="139"/>
    </row>
  </sheetData>
  <mergeCells count="4">
    <mergeCell ref="A27:H28"/>
    <mergeCell ref="A3:A4"/>
    <mergeCell ref="B3:H4"/>
    <mergeCell ref="A1:H2"/>
  </mergeCells>
  <conditionalFormatting sqref="B26:H26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AA32D-5F5F-4BB8-AE45-7B2931118514}">
  <dimension ref="A1:H19"/>
  <sheetViews>
    <sheetView workbookViewId="0">
      <selection activeCell="O14" sqref="O14"/>
    </sheetView>
  </sheetViews>
  <sheetFormatPr defaultRowHeight="15" x14ac:dyDescent="0.25"/>
  <cols>
    <col min="1" max="1" width="25" bestFit="1" customWidth="1"/>
    <col min="2" max="8" width="14" bestFit="1" customWidth="1"/>
  </cols>
  <sheetData>
    <row r="1" spans="1:8" x14ac:dyDescent="0.25">
      <c r="A1" s="146" t="s">
        <v>100</v>
      </c>
      <c r="B1" s="147"/>
      <c r="C1" s="147"/>
      <c r="D1" s="147"/>
      <c r="E1" s="147"/>
      <c r="F1" s="147"/>
      <c r="G1" s="147"/>
      <c r="H1" s="148"/>
    </row>
    <row r="2" spans="1:8" ht="15.75" thickBot="1" x14ac:dyDescent="0.3">
      <c r="A2" s="149"/>
      <c r="B2" s="150"/>
      <c r="C2" s="150"/>
      <c r="D2" s="150"/>
      <c r="E2" s="150"/>
      <c r="F2" s="150"/>
      <c r="G2" s="150"/>
      <c r="H2" s="151"/>
    </row>
    <row r="3" spans="1:8" x14ac:dyDescent="0.25">
      <c r="A3" s="157"/>
      <c r="B3" s="142" t="s">
        <v>58</v>
      </c>
      <c r="C3" s="142"/>
      <c r="D3" s="142"/>
      <c r="E3" s="142"/>
      <c r="F3" s="142"/>
      <c r="G3" s="142"/>
      <c r="H3" s="143"/>
    </row>
    <row r="4" spans="1:8" ht="15.75" thickBot="1" x14ac:dyDescent="0.3">
      <c r="A4" s="158"/>
      <c r="B4" s="144"/>
      <c r="C4" s="144"/>
      <c r="D4" s="144"/>
      <c r="E4" s="144"/>
      <c r="F4" s="144"/>
      <c r="G4" s="144"/>
      <c r="H4" s="145"/>
    </row>
    <row r="5" spans="1:8" ht="15.75" thickBot="1" x14ac:dyDescent="0.3">
      <c r="A5" s="71" t="s">
        <v>69</v>
      </c>
      <c r="B5" s="55">
        <v>2015</v>
      </c>
      <c r="C5" s="56">
        <v>2016</v>
      </c>
      <c r="D5" s="56">
        <v>2017</v>
      </c>
      <c r="E5" s="56">
        <v>2018</v>
      </c>
      <c r="F5" s="56">
        <v>2019</v>
      </c>
      <c r="G5" s="56">
        <v>2020</v>
      </c>
      <c r="H5" s="87">
        <v>2021</v>
      </c>
    </row>
    <row r="6" spans="1:8" x14ac:dyDescent="0.25">
      <c r="A6" s="5" t="s">
        <v>68</v>
      </c>
      <c r="B6" s="53"/>
      <c r="C6" s="54"/>
      <c r="D6" s="54"/>
      <c r="E6" s="54"/>
      <c r="F6" s="54"/>
      <c r="G6" s="54"/>
      <c r="H6" s="88"/>
    </row>
    <row r="7" spans="1:8" x14ac:dyDescent="0.25">
      <c r="A7" s="6" t="s">
        <v>34</v>
      </c>
      <c r="B7" s="59">
        <f>'Income Statement'!B26</f>
        <v>1301265</v>
      </c>
      <c r="C7" s="60">
        <f>'Income Statement'!C26</f>
        <v>1524642.5</v>
      </c>
      <c r="D7" s="60">
        <f>'Income Statement'!D26</f>
        <v>1746020</v>
      </c>
      <c r="E7" s="60">
        <f>'Income Statement'!E26</f>
        <v>1849208.75</v>
      </c>
      <c r="F7" s="60">
        <f>'Income Statement'!F18</f>
        <v>3174836</v>
      </c>
      <c r="G7" s="60">
        <f>'Income Statement'!G26</f>
        <v>2168775</v>
      </c>
      <c r="H7" s="93">
        <f>'Income Statement'!H26</f>
        <v>3356277.5</v>
      </c>
    </row>
    <row r="8" spans="1:8" x14ac:dyDescent="0.25">
      <c r="A8" s="6"/>
      <c r="B8" s="59"/>
      <c r="C8" s="60"/>
      <c r="D8" s="60"/>
      <c r="E8" s="60"/>
      <c r="F8" s="60"/>
      <c r="G8" s="60"/>
      <c r="H8" s="93"/>
    </row>
    <row r="9" spans="1:8" x14ac:dyDescent="0.25">
      <c r="A9" s="6" t="s">
        <v>40</v>
      </c>
      <c r="B9" s="59">
        <v>0</v>
      </c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93">
        <v>0</v>
      </c>
    </row>
    <row r="10" spans="1:8" x14ac:dyDescent="0.25">
      <c r="A10" s="6"/>
      <c r="B10" s="59"/>
      <c r="C10" s="60"/>
      <c r="D10" s="60"/>
      <c r="E10" s="60"/>
      <c r="F10" s="60"/>
      <c r="G10" s="60"/>
      <c r="H10" s="93"/>
    </row>
    <row r="11" spans="1:8" x14ac:dyDescent="0.25">
      <c r="A11" s="6" t="s">
        <v>41</v>
      </c>
      <c r="B11" s="59">
        <v>0</v>
      </c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93">
        <v>0</v>
      </c>
    </row>
    <row r="12" spans="1:8" x14ac:dyDescent="0.25">
      <c r="A12" s="6"/>
      <c r="B12" s="59"/>
      <c r="C12" s="60"/>
      <c r="D12" s="60"/>
      <c r="E12" s="60"/>
      <c r="F12" s="60"/>
      <c r="G12" s="60"/>
      <c r="H12" s="93"/>
    </row>
    <row r="13" spans="1:8" x14ac:dyDescent="0.25">
      <c r="A13" s="6" t="s">
        <v>42</v>
      </c>
      <c r="B13" s="61">
        <f>B7+(B9-B11)</f>
        <v>1301265</v>
      </c>
      <c r="C13" s="62">
        <f t="shared" ref="C13:H13" si="0">C7+(C9-C11)</f>
        <v>1524642.5</v>
      </c>
      <c r="D13" s="62">
        <f t="shared" si="0"/>
        <v>1746020</v>
      </c>
      <c r="E13" s="62">
        <f t="shared" si="0"/>
        <v>1849208.75</v>
      </c>
      <c r="F13" s="62">
        <f t="shared" si="0"/>
        <v>3174836</v>
      </c>
      <c r="G13" s="62">
        <f t="shared" si="0"/>
        <v>2168775</v>
      </c>
      <c r="H13" s="94">
        <f t="shared" si="0"/>
        <v>3356277.5</v>
      </c>
    </row>
    <row r="14" spans="1:8" x14ac:dyDescent="0.25">
      <c r="A14" s="6"/>
      <c r="B14" s="59"/>
      <c r="C14" s="60"/>
      <c r="D14" s="60"/>
      <c r="E14" s="60"/>
      <c r="F14" s="60"/>
      <c r="G14" s="60"/>
      <c r="H14" s="93"/>
    </row>
    <row r="15" spans="1:8" x14ac:dyDescent="0.25">
      <c r="A15" s="5" t="s">
        <v>43</v>
      </c>
      <c r="B15" s="59">
        <v>0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93">
        <v>0</v>
      </c>
    </row>
    <row r="16" spans="1:8" ht="15.75" thickBot="1" x14ac:dyDescent="0.3">
      <c r="A16" s="7" t="s">
        <v>44</v>
      </c>
      <c r="B16" s="69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95">
        <v>0</v>
      </c>
    </row>
    <row r="17" spans="1:8" ht="15.75" thickBot="1" x14ac:dyDescent="0.3">
      <c r="A17" s="7" t="s">
        <v>70</v>
      </c>
      <c r="B17" s="63">
        <f>SUM(B13+B15+B16)</f>
        <v>1301265</v>
      </c>
      <c r="C17" s="64">
        <f t="shared" ref="C17:H17" si="1">SUM(C13+C15+C16)</f>
        <v>1524642.5</v>
      </c>
      <c r="D17" s="64">
        <f t="shared" si="1"/>
        <v>1746020</v>
      </c>
      <c r="E17" s="64">
        <f t="shared" si="1"/>
        <v>1849208.75</v>
      </c>
      <c r="F17" s="64">
        <f t="shared" si="1"/>
        <v>3174836</v>
      </c>
      <c r="G17" s="64">
        <f t="shared" si="1"/>
        <v>2168775</v>
      </c>
      <c r="H17" s="96">
        <f t="shared" si="1"/>
        <v>3356277.5</v>
      </c>
    </row>
    <row r="18" spans="1:8" x14ac:dyDescent="0.25">
      <c r="A18" s="152" t="s">
        <v>114</v>
      </c>
      <c r="B18" s="138"/>
      <c r="C18" s="138"/>
      <c r="D18" s="138"/>
      <c r="E18" s="138"/>
      <c r="F18" s="138"/>
      <c r="G18" s="138"/>
      <c r="H18" s="153"/>
    </row>
    <row r="19" spans="1:8" ht="15.75" thickBot="1" x14ac:dyDescent="0.3">
      <c r="A19" s="154"/>
      <c r="B19" s="155"/>
      <c r="C19" s="155"/>
      <c r="D19" s="155"/>
      <c r="E19" s="155"/>
      <c r="F19" s="155"/>
      <c r="G19" s="155"/>
      <c r="H19" s="156"/>
    </row>
  </sheetData>
  <mergeCells count="4">
    <mergeCell ref="A18:H19"/>
    <mergeCell ref="A3:A4"/>
    <mergeCell ref="B3:H4"/>
    <mergeCell ref="A1:H2"/>
  </mergeCells>
  <conditionalFormatting sqref="B17:H17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DBC02-C676-402B-A0D7-154FCF37F1E9}">
  <dimension ref="A1:AF99"/>
  <sheetViews>
    <sheetView topLeftCell="A46" zoomScale="85" zoomScaleNormal="85" workbookViewId="0">
      <selection activeCell="A52" sqref="A52:G53"/>
    </sheetView>
  </sheetViews>
  <sheetFormatPr defaultRowHeight="15" x14ac:dyDescent="0.25"/>
  <cols>
    <col min="1" max="1" width="51.140625" bestFit="1" customWidth="1"/>
    <col min="2" max="2" width="15.42578125" bestFit="1" customWidth="1"/>
    <col min="3" max="3" width="8.85546875" bestFit="1" customWidth="1"/>
    <col min="4" max="4" width="14" bestFit="1" customWidth="1"/>
    <col min="5" max="6" width="10.42578125" bestFit="1" customWidth="1"/>
    <col min="7" max="7" width="18" bestFit="1" customWidth="1"/>
    <col min="8" max="8" width="15.140625" bestFit="1" customWidth="1"/>
    <col min="9" max="13" width="14.140625" bestFit="1" customWidth="1"/>
    <col min="14" max="14" width="12.42578125" bestFit="1" customWidth="1"/>
    <col min="15" max="31" width="14.140625" bestFit="1" customWidth="1"/>
    <col min="32" max="38" width="14" bestFit="1" customWidth="1"/>
  </cols>
  <sheetData>
    <row r="1" spans="1:31" x14ac:dyDescent="0.25">
      <c r="A1" s="183" t="s">
        <v>65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5"/>
    </row>
    <row r="2" spans="1:31" ht="15.75" thickBot="1" x14ac:dyDescent="0.3">
      <c r="A2" s="186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8"/>
    </row>
    <row r="3" spans="1:31" ht="15.75" thickBot="1" x14ac:dyDescent="0.3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40"/>
    </row>
    <row r="4" spans="1:31" x14ac:dyDescent="0.25">
      <c r="A4" s="170" t="s">
        <v>61</v>
      </c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2"/>
    </row>
    <row r="5" spans="1:31" ht="15.75" thickBot="1" x14ac:dyDescent="0.3">
      <c r="A5" s="173"/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5"/>
    </row>
    <row r="6" spans="1:31" ht="15.75" thickBot="1" x14ac:dyDescent="0.3">
      <c r="A6" s="34"/>
      <c r="B6" s="34"/>
      <c r="C6" s="35"/>
      <c r="D6" s="36"/>
      <c r="E6" s="36"/>
      <c r="F6" s="36"/>
      <c r="G6" s="74" t="s">
        <v>58</v>
      </c>
      <c r="H6" s="179">
        <v>2015</v>
      </c>
      <c r="I6" s="180"/>
      <c r="J6" s="180"/>
      <c r="K6" s="181"/>
      <c r="L6" s="179">
        <v>2016</v>
      </c>
      <c r="M6" s="180"/>
      <c r="N6" s="180"/>
      <c r="O6" s="181"/>
      <c r="P6" s="179">
        <v>2017</v>
      </c>
      <c r="Q6" s="180"/>
      <c r="R6" s="180"/>
      <c r="S6" s="181"/>
      <c r="T6" s="179">
        <v>2018</v>
      </c>
      <c r="U6" s="180"/>
      <c r="V6" s="180"/>
      <c r="W6" s="181"/>
      <c r="X6" s="179">
        <v>2019</v>
      </c>
      <c r="Y6" s="180"/>
      <c r="Z6" s="180"/>
      <c r="AA6" s="181"/>
      <c r="AB6" s="179">
        <v>2020</v>
      </c>
      <c r="AC6" s="180"/>
      <c r="AD6" s="180"/>
      <c r="AE6" s="181"/>
    </row>
    <row r="7" spans="1:31" ht="15.75" thickBot="1" x14ac:dyDescent="0.3">
      <c r="A7" s="76" t="s">
        <v>62</v>
      </c>
      <c r="B7" s="77">
        <v>0.15</v>
      </c>
      <c r="C7" s="35"/>
      <c r="D7" s="36"/>
      <c r="E7" s="36"/>
      <c r="F7" s="36"/>
      <c r="G7" s="75" t="s">
        <v>57</v>
      </c>
      <c r="H7" s="176">
        <v>6000</v>
      </c>
      <c r="I7" s="177"/>
      <c r="J7" s="177"/>
      <c r="K7" s="178"/>
      <c r="L7" s="176">
        <v>7000</v>
      </c>
      <c r="M7" s="177"/>
      <c r="N7" s="177"/>
      <c r="O7" s="178"/>
      <c r="P7" s="176">
        <v>8000</v>
      </c>
      <c r="Q7" s="177"/>
      <c r="R7" s="177"/>
      <c r="S7" s="178"/>
      <c r="T7" s="176">
        <v>8500</v>
      </c>
      <c r="U7" s="177"/>
      <c r="V7" s="177"/>
      <c r="W7" s="178"/>
      <c r="X7" s="176">
        <v>9000</v>
      </c>
      <c r="Y7" s="177"/>
      <c r="Z7" s="177"/>
      <c r="AA7" s="178"/>
      <c r="AB7" s="176">
        <v>10000</v>
      </c>
      <c r="AC7" s="177"/>
      <c r="AD7" s="177"/>
      <c r="AE7" s="178"/>
    </row>
    <row r="8" spans="1:31" x14ac:dyDescent="0.25">
      <c r="A8" s="17" t="s">
        <v>1</v>
      </c>
      <c r="B8" s="73" t="s">
        <v>30</v>
      </c>
      <c r="C8" s="9" t="s">
        <v>28</v>
      </c>
      <c r="D8" s="9" t="s">
        <v>29</v>
      </c>
      <c r="E8" s="9" t="s">
        <v>3</v>
      </c>
      <c r="F8" s="9" t="s">
        <v>2</v>
      </c>
      <c r="G8" s="9" t="s">
        <v>50</v>
      </c>
      <c r="H8" s="8" t="s">
        <v>19</v>
      </c>
      <c r="I8" s="9" t="s">
        <v>49</v>
      </c>
      <c r="J8" s="9" t="s">
        <v>47</v>
      </c>
      <c r="K8" s="10" t="s">
        <v>66</v>
      </c>
      <c r="L8" s="8" t="s">
        <v>19</v>
      </c>
      <c r="M8" s="9" t="s">
        <v>49</v>
      </c>
      <c r="N8" s="9" t="s">
        <v>47</v>
      </c>
      <c r="O8" s="10" t="s">
        <v>66</v>
      </c>
      <c r="P8" s="8" t="s">
        <v>19</v>
      </c>
      <c r="Q8" s="9" t="s">
        <v>49</v>
      </c>
      <c r="R8" s="9" t="s">
        <v>47</v>
      </c>
      <c r="S8" s="10" t="s">
        <v>66</v>
      </c>
      <c r="T8" s="8" t="s">
        <v>19</v>
      </c>
      <c r="U8" s="9" t="s">
        <v>49</v>
      </c>
      <c r="V8" s="9" t="s">
        <v>47</v>
      </c>
      <c r="W8" s="10" t="s">
        <v>66</v>
      </c>
      <c r="X8" s="8" t="s">
        <v>19</v>
      </c>
      <c r="Y8" s="9" t="s">
        <v>49</v>
      </c>
      <c r="Z8" s="9" t="s">
        <v>47</v>
      </c>
      <c r="AA8" s="10" t="s">
        <v>66</v>
      </c>
      <c r="AB8" s="8" t="s">
        <v>19</v>
      </c>
      <c r="AC8" s="9" t="s">
        <v>49</v>
      </c>
      <c r="AD8" s="9" t="s">
        <v>47</v>
      </c>
      <c r="AE8" s="10" t="s">
        <v>66</v>
      </c>
    </row>
    <row r="9" spans="1:31" x14ac:dyDescent="0.25">
      <c r="A9" s="20" t="s">
        <v>4</v>
      </c>
      <c r="B9" s="24">
        <v>289</v>
      </c>
      <c r="C9" s="31">
        <f t="shared" ref="C9:C21" si="0">$B9*$B$7</f>
        <v>43.35</v>
      </c>
      <c r="D9" s="24">
        <f t="shared" ref="D9:D21" si="1">$B9+$C9</f>
        <v>332.35</v>
      </c>
      <c r="E9" s="24">
        <f>0.6*$D9</f>
        <v>199.41</v>
      </c>
      <c r="F9" s="24">
        <f t="shared" ref="F9:F21" si="2">$D9-$E9</f>
        <v>132.94000000000003</v>
      </c>
      <c r="G9" s="18">
        <v>0.6</v>
      </c>
      <c r="H9" s="25">
        <f>(H$7*$G9)*$D9</f>
        <v>1196460</v>
      </c>
      <c r="I9" s="24">
        <f>(H$7*$G9)*$E9</f>
        <v>717876</v>
      </c>
      <c r="J9" s="24">
        <f>$B$7*H9</f>
        <v>179469</v>
      </c>
      <c r="K9" s="26">
        <f>$H9-($I9+$J9)</f>
        <v>299115</v>
      </c>
      <c r="L9" s="25">
        <f t="shared" ref="L9:L21" si="3">(L$7*$G9)*$D9</f>
        <v>1395870</v>
      </c>
      <c r="M9" s="24">
        <f t="shared" ref="M9:M21" si="4">(L$7*$G9)*$E9</f>
        <v>837522</v>
      </c>
      <c r="N9" s="24">
        <f t="shared" ref="N9:N21" si="5">$B$7*L9</f>
        <v>209380.5</v>
      </c>
      <c r="O9" s="26">
        <f>$L9-($M9+$N9)</f>
        <v>348967.5</v>
      </c>
      <c r="P9" s="25">
        <f t="shared" ref="P9:P21" si="6">(P$7*$G9)*$D9</f>
        <v>1595280</v>
      </c>
      <c r="Q9" s="24">
        <f t="shared" ref="Q9:Q21" si="7">(P$7*$G9)*$E9</f>
        <v>957168</v>
      </c>
      <c r="R9" s="24">
        <f t="shared" ref="R9:R21" si="8">$B$7*P9</f>
        <v>239292</v>
      </c>
      <c r="S9" s="26">
        <f>$P9-($Q9+$R9)</f>
        <v>398820</v>
      </c>
      <c r="T9" s="25">
        <f t="shared" ref="T9:T21" si="9">(T$7*$G9)*$D9</f>
        <v>1694985</v>
      </c>
      <c r="U9" s="24">
        <f t="shared" ref="U9:U21" si="10">(T$7*$G9)*$E9</f>
        <v>1016991</v>
      </c>
      <c r="V9" s="24">
        <f t="shared" ref="V9:V21" si="11">$B$7*T9</f>
        <v>254247.75</v>
      </c>
      <c r="W9" s="26">
        <f>$T9-($U9+$V9)</f>
        <v>423746.25</v>
      </c>
      <c r="X9" s="25">
        <f t="shared" ref="X9:X21" si="12">(X$7*$G9)*$D9</f>
        <v>1794690.0000000002</v>
      </c>
      <c r="Y9" s="24">
        <f t="shared" ref="Y9:Y21" si="13">(X$7*$G9)*$E9</f>
        <v>1076814</v>
      </c>
      <c r="Z9" s="24">
        <f t="shared" ref="Z9:Z21" si="14">$B$7*X9</f>
        <v>269203.5</v>
      </c>
      <c r="AA9" s="26">
        <f>$X9-($Y9+$Z9)</f>
        <v>448672.50000000023</v>
      </c>
      <c r="AB9" s="25">
        <f t="shared" ref="AB9:AB21" si="15">(AB$7*$G9)*$D9</f>
        <v>1994100.0000000002</v>
      </c>
      <c r="AC9" s="24">
        <f t="shared" ref="AC9:AC21" si="16">(AB$7*$G9)*$E9</f>
        <v>1196460</v>
      </c>
      <c r="AD9" s="24">
        <f t="shared" ref="AD9:AD21" si="17">$B$7*AB9</f>
        <v>299115</v>
      </c>
      <c r="AE9" s="26">
        <f>$AB9-($AC9+$AD9)</f>
        <v>498525.00000000023</v>
      </c>
    </row>
    <row r="10" spans="1:31" x14ac:dyDescent="0.25">
      <c r="A10" s="20" t="s">
        <v>5</v>
      </c>
      <c r="B10" s="24">
        <v>10</v>
      </c>
      <c r="C10" s="31">
        <f t="shared" si="0"/>
        <v>1.5</v>
      </c>
      <c r="D10" s="24">
        <f t="shared" si="1"/>
        <v>11.5</v>
      </c>
      <c r="E10" s="24">
        <f t="shared" ref="E10:E21" si="18">0.6*$D10</f>
        <v>6.8999999999999995</v>
      </c>
      <c r="F10" s="24">
        <f t="shared" si="2"/>
        <v>4.6000000000000005</v>
      </c>
      <c r="G10" s="18">
        <v>0.8</v>
      </c>
      <c r="H10" s="25">
        <f t="shared" ref="H10:H21" si="19">(H$7*G10)*D10</f>
        <v>55200</v>
      </c>
      <c r="I10" s="24">
        <f t="shared" ref="I10:I21" si="20">(H$7*G10)*E10</f>
        <v>33120</v>
      </c>
      <c r="J10" s="24">
        <f t="shared" ref="J10:J21" si="21">B$7*H10</f>
        <v>8280</v>
      </c>
      <c r="K10" s="26">
        <f t="shared" ref="K10:K21" si="22">$H10-($I10+$J10)</f>
        <v>13800</v>
      </c>
      <c r="L10" s="25">
        <f t="shared" si="3"/>
        <v>64400</v>
      </c>
      <c r="M10" s="24">
        <f t="shared" si="4"/>
        <v>38640</v>
      </c>
      <c r="N10" s="24">
        <f t="shared" si="5"/>
        <v>9660</v>
      </c>
      <c r="O10" s="26">
        <f t="shared" ref="O10:O21" si="23">$L10-($M10+$N10)</f>
        <v>16100</v>
      </c>
      <c r="P10" s="25">
        <f t="shared" si="6"/>
        <v>73600</v>
      </c>
      <c r="Q10" s="24">
        <f t="shared" si="7"/>
        <v>44160</v>
      </c>
      <c r="R10" s="24">
        <f t="shared" si="8"/>
        <v>11040</v>
      </c>
      <c r="S10" s="26">
        <f t="shared" ref="S10:S21" si="24">$P10-($Q10+$R10)</f>
        <v>18400</v>
      </c>
      <c r="T10" s="25">
        <f t="shared" si="9"/>
        <v>78200</v>
      </c>
      <c r="U10" s="24">
        <f t="shared" si="10"/>
        <v>46920</v>
      </c>
      <c r="V10" s="24">
        <f t="shared" si="11"/>
        <v>11730</v>
      </c>
      <c r="W10" s="26">
        <f t="shared" ref="W10:W21" si="25">$T10-($U10+$V10)</f>
        <v>19550</v>
      </c>
      <c r="X10" s="25">
        <f t="shared" si="12"/>
        <v>82800</v>
      </c>
      <c r="Y10" s="24">
        <f t="shared" si="13"/>
        <v>49679.999999999993</v>
      </c>
      <c r="Z10" s="24">
        <f t="shared" si="14"/>
        <v>12420</v>
      </c>
      <c r="AA10" s="26">
        <f t="shared" ref="AA10:AA21" si="26">$X10-($Y10+$Z10)</f>
        <v>20700.000000000007</v>
      </c>
      <c r="AB10" s="25">
        <f t="shared" si="15"/>
        <v>92000</v>
      </c>
      <c r="AC10" s="24">
        <f t="shared" si="16"/>
        <v>55199.999999999993</v>
      </c>
      <c r="AD10" s="24">
        <f t="shared" si="17"/>
        <v>13800</v>
      </c>
      <c r="AE10" s="26">
        <f t="shared" ref="AE10:AE21" si="27">$AB10-($AC10+$AD10)</f>
        <v>23000</v>
      </c>
    </row>
    <row r="11" spans="1:31" x14ac:dyDescent="0.25">
      <c r="A11" s="20" t="s">
        <v>6</v>
      </c>
      <c r="B11" s="24">
        <v>215</v>
      </c>
      <c r="C11" s="31">
        <f t="shared" si="0"/>
        <v>32.25</v>
      </c>
      <c r="D11" s="24">
        <f t="shared" si="1"/>
        <v>247.25</v>
      </c>
      <c r="E11" s="24">
        <f t="shared" si="18"/>
        <v>148.35</v>
      </c>
      <c r="F11" s="24">
        <f t="shared" si="2"/>
        <v>98.9</v>
      </c>
      <c r="G11" s="18">
        <v>0.7</v>
      </c>
      <c r="H11" s="25">
        <f t="shared" si="19"/>
        <v>1038450</v>
      </c>
      <c r="I11" s="24">
        <f t="shared" si="20"/>
        <v>623070</v>
      </c>
      <c r="J11" s="24">
        <f t="shared" si="21"/>
        <v>155767.5</v>
      </c>
      <c r="K11" s="26">
        <f t="shared" si="22"/>
        <v>259612.5</v>
      </c>
      <c r="L11" s="25">
        <f t="shared" si="3"/>
        <v>1211525</v>
      </c>
      <c r="M11" s="24">
        <f t="shared" si="4"/>
        <v>726915</v>
      </c>
      <c r="N11" s="24">
        <f t="shared" si="5"/>
        <v>181728.75</v>
      </c>
      <c r="O11" s="26">
        <f t="shared" si="23"/>
        <v>302881.25</v>
      </c>
      <c r="P11" s="25">
        <f t="shared" si="6"/>
        <v>1384600</v>
      </c>
      <c r="Q11" s="24">
        <f t="shared" si="7"/>
        <v>830760</v>
      </c>
      <c r="R11" s="24">
        <f t="shared" si="8"/>
        <v>207690</v>
      </c>
      <c r="S11" s="26">
        <f t="shared" si="24"/>
        <v>346150</v>
      </c>
      <c r="T11" s="25">
        <f t="shared" si="9"/>
        <v>1471137.5</v>
      </c>
      <c r="U11" s="24">
        <f t="shared" si="10"/>
        <v>882682.5</v>
      </c>
      <c r="V11" s="24">
        <f t="shared" si="11"/>
        <v>220670.625</v>
      </c>
      <c r="W11" s="26">
        <f t="shared" si="25"/>
        <v>367784.375</v>
      </c>
      <c r="X11" s="25">
        <f t="shared" si="12"/>
        <v>1557675</v>
      </c>
      <c r="Y11" s="24">
        <f t="shared" si="13"/>
        <v>934605</v>
      </c>
      <c r="Z11" s="24">
        <f t="shared" si="14"/>
        <v>233651.25</v>
      </c>
      <c r="AA11" s="26">
        <f t="shared" si="26"/>
        <v>389418.75</v>
      </c>
      <c r="AB11" s="25">
        <f t="shared" si="15"/>
        <v>1730750</v>
      </c>
      <c r="AC11" s="24">
        <f t="shared" si="16"/>
        <v>1038450</v>
      </c>
      <c r="AD11" s="24">
        <f t="shared" si="17"/>
        <v>259612.5</v>
      </c>
      <c r="AE11" s="26">
        <f t="shared" si="27"/>
        <v>432687.5</v>
      </c>
    </row>
    <row r="12" spans="1:31" x14ac:dyDescent="0.25">
      <c r="A12" s="20" t="s">
        <v>7</v>
      </c>
      <c r="B12" s="24">
        <v>100</v>
      </c>
      <c r="C12" s="31">
        <f t="shared" si="0"/>
        <v>15</v>
      </c>
      <c r="D12" s="24">
        <f t="shared" si="1"/>
        <v>115</v>
      </c>
      <c r="E12" s="24">
        <f t="shared" si="18"/>
        <v>69</v>
      </c>
      <c r="F12" s="24">
        <f t="shared" si="2"/>
        <v>46</v>
      </c>
      <c r="G12" s="18">
        <v>0.6</v>
      </c>
      <c r="H12" s="25">
        <f t="shared" si="19"/>
        <v>414000</v>
      </c>
      <c r="I12" s="24">
        <f t="shared" si="20"/>
        <v>248400</v>
      </c>
      <c r="J12" s="24">
        <f t="shared" si="21"/>
        <v>62100</v>
      </c>
      <c r="K12" s="26">
        <f t="shared" si="22"/>
        <v>103500</v>
      </c>
      <c r="L12" s="25">
        <f t="shared" si="3"/>
        <v>483000</v>
      </c>
      <c r="M12" s="24">
        <f t="shared" si="4"/>
        <v>289800</v>
      </c>
      <c r="N12" s="24">
        <f t="shared" si="5"/>
        <v>72450</v>
      </c>
      <c r="O12" s="26">
        <f t="shared" si="23"/>
        <v>120750</v>
      </c>
      <c r="P12" s="25">
        <f t="shared" si="6"/>
        <v>552000</v>
      </c>
      <c r="Q12" s="24">
        <f t="shared" si="7"/>
        <v>331200</v>
      </c>
      <c r="R12" s="24">
        <f t="shared" si="8"/>
        <v>82800</v>
      </c>
      <c r="S12" s="26">
        <f t="shared" si="24"/>
        <v>138000</v>
      </c>
      <c r="T12" s="25">
        <f t="shared" si="9"/>
        <v>586500</v>
      </c>
      <c r="U12" s="24">
        <f t="shared" si="10"/>
        <v>351900</v>
      </c>
      <c r="V12" s="24">
        <f t="shared" si="11"/>
        <v>87975</v>
      </c>
      <c r="W12" s="26">
        <f t="shared" si="25"/>
        <v>146625</v>
      </c>
      <c r="X12" s="25">
        <f t="shared" si="12"/>
        <v>621000</v>
      </c>
      <c r="Y12" s="24">
        <f t="shared" si="13"/>
        <v>372600</v>
      </c>
      <c r="Z12" s="24">
        <f t="shared" si="14"/>
        <v>93150</v>
      </c>
      <c r="AA12" s="26">
        <f t="shared" si="26"/>
        <v>155250</v>
      </c>
      <c r="AB12" s="25">
        <f t="shared" si="15"/>
        <v>690000</v>
      </c>
      <c r="AC12" s="24">
        <f t="shared" si="16"/>
        <v>414000</v>
      </c>
      <c r="AD12" s="24">
        <f t="shared" si="17"/>
        <v>103500</v>
      </c>
      <c r="AE12" s="26">
        <f t="shared" si="27"/>
        <v>172500</v>
      </c>
    </row>
    <row r="13" spans="1:31" x14ac:dyDescent="0.25">
      <c r="A13" s="20" t="s">
        <v>8</v>
      </c>
      <c r="B13" s="24">
        <v>15</v>
      </c>
      <c r="C13" s="31">
        <f t="shared" si="0"/>
        <v>2.25</v>
      </c>
      <c r="D13" s="24">
        <f t="shared" si="1"/>
        <v>17.25</v>
      </c>
      <c r="E13" s="24">
        <f t="shared" si="18"/>
        <v>10.35</v>
      </c>
      <c r="F13" s="24">
        <f t="shared" si="2"/>
        <v>6.9</v>
      </c>
      <c r="G13" s="18">
        <v>0.9</v>
      </c>
      <c r="H13" s="25">
        <f t="shared" si="19"/>
        <v>93150</v>
      </c>
      <c r="I13" s="24">
        <f t="shared" si="20"/>
        <v>55890</v>
      </c>
      <c r="J13" s="24">
        <f t="shared" si="21"/>
        <v>13972.5</v>
      </c>
      <c r="K13" s="26">
        <f t="shared" si="22"/>
        <v>23287.5</v>
      </c>
      <c r="L13" s="25">
        <f t="shared" si="3"/>
        <v>108675</v>
      </c>
      <c r="M13" s="24">
        <f t="shared" si="4"/>
        <v>65205</v>
      </c>
      <c r="N13" s="24">
        <f t="shared" si="5"/>
        <v>16301.25</v>
      </c>
      <c r="O13" s="26">
        <f t="shared" si="23"/>
        <v>27168.75</v>
      </c>
      <c r="P13" s="25">
        <f t="shared" si="6"/>
        <v>124200</v>
      </c>
      <c r="Q13" s="24">
        <f t="shared" si="7"/>
        <v>74520</v>
      </c>
      <c r="R13" s="24">
        <f t="shared" si="8"/>
        <v>18630</v>
      </c>
      <c r="S13" s="26">
        <f t="shared" si="24"/>
        <v>31050</v>
      </c>
      <c r="T13" s="25">
        <f t="shared" si="9"/>
        <v>131962.5</v>
      </c>
      <c r="U13" s="24">
        <f t="shared" si="10"/>
        <v>79177.5</v>
      </c>
      <c r="V13" s="24">
        <f t="shared" si="11"/>
        <v>19794.375</v>
      </c>
      <c r="W13" s="26">
        <f t="shared" si="25"/>
        <v>32990.625</v>
      </c>
      <c r="X13" s="25">
        <f t="shared" si="12"/>
        <v>139725</v>
      </c>
      <c r="Y13" s="24">
        <f t="shared" si="13"/>
        <v>83835</v>
      </c>
      <c r="Z13" s="24">
        <f t="shared" si="14"/>
        <v>20958.75</v>
      </c>
      <c r="AA13" s="26">
        <f t="shared" si="26"/>
        <v>34931.25</v>
      </c>
      <c r="AB13" s="25">
        <f t="shared" si="15"/>
        <v>155250</v>
      </c>
      <c r="AC13" s="24">
        <f t="shared" si="16"/>
        <v>93150</v>
      </c>
      <c r="AD13" s="24">
        <f t="shared" si="17"/>
        <v>23287.5</v>
      </c>
      <c r="AE13" s="26">
        <f t="shared" si="27"/>
        <v>38812.5</v>
      </c>
    </row>
    <row r="14" spans="1:31" x14ac:dyDescent="0.25">
      <c r="A14" s="20" t="s">
        <v>9</v>
      </c>
      <c r="B14" s="24">
        <v>30</v>
      </c>
      <c r="C14" s="31">
        <f t="shared" si="0"/>
        <v>4.5</v>
      </c>
      <c r="D14" s="24">
        <f t="shared" si="1"/>
        <v>34.5</v>
      </c>
      <c r="E14" s="24">
        <f t="shared" si="18"/>
        <v>20.7</v>
      </c>
      <c r="F14" s="24">
        <f t="shared" si="2"/>
        <v>13.8</v>
      </c>
      <c r="G14" s="18">
        <v>0.8</v>
      </c>
      <c r="H14" s="25">
        <f t="shared" si="19"/>
        <v>165600</v>
      </c>
      <c r="I14" s="24">
        <f t="shared" si="20"/>
        <v>99360</v>
      </c>
      <c r="J14" s="24">
        <f t="shared" si="21"/>
        <v>24840</v>
      </c>
      <c r="K14" s="26">
        <f t="shared" si="22"/>
        <v>41400</v>
      </c>
      <c r="L14" s="25">
        <f t="shared" si="3"/>
        <v>193200</v>
      </c>
      <c r="M14" s="24">
        <f t="shared" si="4"/>
        <v>115920</v>
      </c>
      <c r="N14" s="24">
        <f t="shared" si="5"/>
        <v>28980</v>
      </c>
      <c r="O14" s="26">
        <f t="shared" si="23"/>
        <v>48300</v>
      </c>
      <c r="P14" s="25">
        <f t="shared" si="6"/>
        <v>220800</v>
      </c>
      <c r="Q14" s="24">
        <f t="shared" si="7"/>
        <v>132480</v>
      </c>
      <c r="R14" s="24">
        <f t="shared" si="8"/>
        <v>33120</v>
      </c>
      <c r="S14" s="26">
        <f t="shared" si="24"/>
        <v>55200</v>
      </c>
      <c r="T14" s="25">
        <f t="shared" si="9"/>
        <v>234600</v>
      </c>
      <c r="U14" s="24">
        <f t="shared" si="10"/>
        <v>140760</v>
      </c>
      <c r="V14" s="24">
        <f t="shared" si="11"/>
        <v>35190</v>
      </c>
      <c r="W14" s="26">
        <f t="shared" si="25"/>
        <v>58650</v>
      </c>
      <c r="X14" s="25">
        <f t="shared" si="12"/>
        <v>248400</v>
      </c>
      <c r="Y14" s="24">
        <f t="shared" si="13"/>
        <v>149040</v>
      </c>
      <c r="Z14" s="24">
        <f t="shared" si="14"/>
        <v>37260</v>
      </c>
      <c r="AA14" s="26">
        <f t="shared" si="26"/>
        <v>62100</v>
      </c>
      <c r="AB14" s="25">
        <f t="shared" si="15"/>
        <v>276000</v>
      </c>
      <c r="AC14" s="24">
        <f t="shared" si="16"/>
        <v>165600</v>
      </c>
      <c r="AD14" s="24">
        <f t="shared" si="17"/>
        <v>41400</v>
      </c>
      <c r="AE14" s="26">
        <f t="shared" si="27"/>
        <v>69000</v>
      </c>
    </row>
    <row r="15" spans="1:31" x14ac:dyDescent="0.25">
      <c r="A15" s="20" t="s">
        <v>10</v>
      </c>
      <c r="B15" s="24">
        <v>210</v>
      </c>
      <c r="C15" s="31">
        <f t="shared" si="0"/>
        <v>31.5</v>
      </c>
      <c r="D15" s="24">
        <f t="shared" si="1"/>
        <v>241.5</v>
      </c>
      <c r="E15" s="24">
        <f t="shared" si="18"/>
        <v>144.9</v>
      </c>
      <c r="F15" s="24">
        <f t="shared" si="2"/>
        <v>96.6</v>
      </c>
      <c r="G15" s="18">
        <v>0.6</v>
      </c>
      <c r="H15" s="25">
        <f t="shared" si="19"/>
        <v>869400</v>
      </c>
      <c r="I15" s="24">
        <f t="shared" si="20"/>
        <v>521640</v>
      </c>
      <c r="J15" s="24">
        <f t="shared" si="21"/>
        <v>130410</v>
      </c>
      <c r="K15" s="26">
        <f t="shared" si="22"/>
        <v>217350</v>
      </c>
      <c r="L15" s="25">
        <f t="shared" si="3"/>
        <v>1014300</v>
      </c>
      <c r="M15" s="24">
        <f t="shared" si="4"/>
        <v>608580</v>
      </c>
      <c r="N15" s="24">
        <f t="shared" si="5"/>
        <v>152145</v>
      </c>
      <c r="O15" s="26">
        <f t="shared" si="23"/>
        <v>253575</v>
      </c>
      <c r="P15" s="25">
        <f t="shared" si="6"/>
        <v>1159200</v>
      </c>
      <c r="Q15" s="24">
        <f t="shared" si="7"/>
        <v>695520</v>
      </c>
      <c r="R15" s="24">
        <f t="shared" si="8"/>
        <v>173880</v>
      </c>
      <c r="S15" s="26">
        <f t="shared" si="24"/>
        <v>289800</v>
      </c>
      <c r="T15" s="25">
        <f t="shared" si="9"/>
        <v>1231650</v>
      </c>
      <c r="U15" s="24">
        <f t="shared" si="10"/>
        <v>738990</v>
      </c>
      <c r="V15" s="24">
        <f t="shared" si="11"/>
        <v>184747.5</v>
      </c>
      <c r="W15" s="26">
        <f t="shared" si="25"/>
        <v>307912.5</v>
      </c>
      <c r="X15" s="25">
        <f t="shared" si="12"/>
        <v>1304100</v>
      </c>
      <c r="Y15" s="24">
        <f t="shared" si="13"/>
        <v>782460</v>
      </c>
      <c r="Z15" s="24">
        <f t="shared" si="14"/>
        <v>195615</v>
      </c>
      <c r="AA15" s="26">
        <f t="shared" si="26"/>
        <v>326025</v>
      </c>
      <c r="AB15" s="25">
        <f t="shared" si="15"/>
        <v>1449000</v>
      </c>
      <c r="AC15" s="24">
        <f t="shared" si="16"/>
        <v>869400</v>
      </c>
      <c r="AD15" s="24">
        <f t="shared" si="17"/>
        <v>217350</v>
      </c>
      <c r="AE15" s="26">
        <f t="shared" si="27"/>
        <v>362250</v>
      </c>
    </row>
    <row r="16" spans="1:31" x14ac:dyDescent="0.25">
      <c r="A16" s="20" t="s">
        <v>11</v>
      </c>
      <c r="B16" s="24">
        <v>100</v>
      </c>
      <c r="C16" s="31">
        <f t="shared" si="0"/>
        <v>15</v>
      </c>
      <c r="D16" s="24">
        <f t="shared" si="1"/>
        <v>115</v>
      </c>
      <c r="E16" s="24">
        <f t="shared" si="18"/>
        <v>69</v>
      </c>
      <c r="F16" s="24">
        <f t="shared" si="2"/>
        <v>46</v>
      </c>
      <c r="G16" s="18">
        <v>0.6</v>
      </c>
      <c r="H16" s="25">
        <f t="shared" si="19"/>
        <v>414000</v>
      </c>
      <c r="I16" s="24">
        <f t="shared" si="20"/>
        <v>248400</v>
      </c>
      <c r="J16" s="24">
        <f t="shared" si="21"/>
        <v>62100</v>
      </c>
      <c r="K16" s="26">
        <f t="shared" si="22"/>
        <v>103500</v>
      </c>
      <c r="L16" s="25">
        <f t="shared" si="3"/>
        <v>483000</v>
      </c>
      <c r="M16" s="24">
        <f t="shared" si="4"/>
        <v>289800</v>
      </c>
      <c r="N16" s="24">
        <f t="shared" si="5"/>
        <v>72450</v>
      </c>
      <c r="O16" s="26">
        <f t="shared" si="23"/>
        <v>120750</v>
      </c>
      <c r="P16" s="25">
        <f t="shared" si="6"/>
        <v>552000</v>
      </c>
      <c r="Q16" s="24">
        <f t="shared" si="7"/>
        <v>331200</v>
      </c>
      <c r="R16" s="24">
        <f t="shared" si="8"/>
        <v>82800</v>
      </c>
      <c r="S16" s="26">
        <f t="shared" si="24"/>
        <v>138000</v>
      </c>
      <c r="T16" s="25">
        <f t="shared" si="9"/>
        <v>586500</v>
      </c>
      <c r="U16" s="24">
        <f t="shared" si="10"/>
        <v>351900</v>
      </c>
      <c r="V16" s="24">
        <f t="shared" si="11"/>
        <v>87975</v>
      </c>
      <c r="W16" s="26">
        <f t="shared" si="25"/>
        <v>146625</v>
      </c>
      <c r="X16" s="25">
        <f t="shared" si="12"/>
        <v>621000</v>
      </c>
      <c r="Y16" s="24">
        <f t="shared" si="13"/>
        <v>372600</v>
      </c>
      <c r="Z16" s="24">
        <f t="shared" si="14"/>
        <v>93150</v>
      </c>
      <c r="AA16" s="26">
        <f t="shared" si="26"/>
        <v>155250</v>
      </c>
      <c r="AB16" s="25">
        <f t="shared" si="15"/>
        <v>690000</v>
      </c>
      <c r="AC16" s="24">
        <f t="shared" si="16"/>
        <v>414000</v>
      </c>
      <c r="AD16" s="24">
        <f t="shared" si="17"/>
        <v>103500</v>
      </c>
      <c r="AE16" s="26">
        <f t="shared" si="27"/>
        <v>172500</v>
      </c>
    </row>
    <row r="17" spans="1:32" x14ac:dyDescent="0.25">
      <c r="A17" s="20" t="s">
        <v>12</v>
      </c>
      <c r="B17" s="24">
        <v>80</v>
      </c>
      <c r="C17" s="31">
        <f t="shared" si="0"/>
        <v>12</v>
      </c>
      <c r="D17" s="24">
        <f t="shared" si="1"/>
        <v>92</v>
      </c>
      <c r="E17" s="24">
        <f t="shared" si="18"/>
        <v>55.199999999999996</v>
      </c>
      <c r="F17" s="24">
        <f t="shared" si="2"/>
        <v>36.800000000000004</v>
      </c>
      <c r="G17" s="18">
        <v>0.7</v>
      </c>
      <c r="H17" s="25">
        <f t="shared" si="19"/>
        <v>386400</v>
      </c>
      <c r="I17" s="24">
        <f t="shared" si="20"/>
        <v>231839.99999999997</v>
      </c>
      <c r="J17" s="24">
        <f t="shared" si="21"/>
        <v>57960</v>
      </c>
      <c r="K17" s="26">
        <f t="shared" si="22"/>
        <v>96600</v>
      </c>
      <c r="L17" s="25">
        <f t="shared" si="3"/>
        <v>450800</v>
      </c>
      <c r="M17" s="24">
        <f t="shared" si="4"/>
        <v>270480</v>
      </c>
      <c r="N17" s="24">
        <f t="shared" si="5"/>
        <v>67620</v>
      </c>
      <c r="O17" s="26">
        <f t="shared" si="23"/>
        <v>112700</v>
      </c>
      <c r="P17" s="25">
        <f t="shared" si="6"/>
        <v>515200</v>
      </c>
      <c r="Q17" s="24">
        <f t="shared" si="7"/>
        <v>309120</v>
      </c>
      <c r="R17" s="24">
        <f t="shared" si="8"/>
        <v>77280</v>
      </c>
      <c r="S17" s="26">
        <f t="shared" si="24"/>
        <v>128800</v>
      </c>
      <c r="T17" s="25">
        <f t="shared" si="9"/>
        <v>547400</v>
      </c>
      <c r="U17" s="24">
        <f t="shared" si="10"/>
        <v>328440</v>
      </c>
      <c r="V17" s="24">
        <f t="shared" si="11"/>
        <v>82110</v>
      </c>
      <c r="W17" s="26">
        <f t="shared" si="25"/>
        <v>136850</v>
      </c>
      <c r="X17" s="25">
        <f t="shared" si="12"/>
        <v>579600</v>
      </c>
      <c r="Y17" s="24">
        <f t="shared" si="13"/>
        <v>347760</v>
      </c>
      <c r="Z17" s="24">
        <f t="shared" si="14"/>
        <v>86940</v>
      </c>
      <c r="AA17" s="26">
        <f t="shared" si="26"/>
        <v>144900</v>
      </c>
      <c r="AB17" s="25">
        <f t="shared" si="15"/>
        <v>644000</v>
      </c>
      <c r="AC17" s="24">
        <f t="shared" si="16"/>
        <v>386399.99999999994</v>
      </c>
      <c r="AD17" s="24">
        <f t="shared" si="17"/>
        <v>96600</v>
      </c>
      <c r="AE17" s="26">
        <f t="shared" si="27"/>
        <v>161000.00000000006</v>
      </c>
    </row>
    <row r="18" spans="1:32" x14ac:dyDescent="0.25">
      <c r="A18" s="20" t="s">
        <v>13</v>
      </c>
      <c r="B18" s="24">
        <v>60</v>
      </c>
      <c r="C18" s="31">
        <f t="shared" si="0"/>
        <v>9</v>
      </c>
      <c r="D18" s="24">
        <f t="shared" si="1"/>
        <v>69</v>
      </c>
      <c r="E18" s="24">
        <f t="shared" si="18"/>
        <v>41.4</v>
      </c>
      <c r="F18" s="24">
        <f t="shared" si="2"/>
        <v>27.6</v>
      </c>
      <c r="G18" s="18">
        <v>0.7</v>
      </c>
      <c r="H18" s="25">
        <f t="shared" si="19"/>
        <v>289800</v>
      </c>
      <c r="I18" s="24">
        <f t="shared" si="20"/>
        <v>173880</v>
      </c>
      <c r="J18" s="24">
        <f t="shared" si="21"/>
        <v>43470</v>
      </c>
      <c r="K18" s="26">
        <f t="shared" si="22"/>
        <v>72450</v>
      </c>
      <c r="L18" s="25">
        <f t="shared" si="3"/>
        <v>338100</v>
      </c>
      <c r="M18" s="24">
        <f t="shared" si="4"/>
        <v>202860</v>
      </c>
      <c r="N18" s="24">
        <f t="shared" si="5"/>
        <v>50715</v>
      </c>
      <c r="O18" s="26">
        <f t="shared" si="23"/>
        <v>84525</v>
      </c>
      <c r="P18" s="25">
        <f t="shared" si="6"/>
        <v>386400</v>
      </c>
      <c r="Q18" s="24">
        <f t="shared" si="7"/>
        <v>231840</v>
      </c>
      <c r="R18" s="24">
        <f t="shared" si="8"/>
        <v>57960</v>
      </c>
      <c r="S18" s="26">
        <f t="shared" si="24"/>
        <v>96600</v>
      </c>
      <c r="T18" s="25">
        <f t="shared" si="9"/>
        <v>410550</v>
      </c>
      <c r="U18" s="24">
        <f t="shared" si="10"/>
        <v>246330</v>
      </c>
      <c r="V18" s="24">
        <f t="shared" si="11"/>
        <v>61582.5</v>
      </c>
      <c r="W18" s="26">
        <f t="shared" si="25"/>
        <v>102637.5</v>
      </c>
      <c r="X18" s="25">
        <f t="shared" si="12"/>
        <v>434700</v>
      </c>
      <c r="Y18" s="24">
        <f t="shared" si="13"/>
        <v>260820</v>
      </c>
      <c r="Z18" s="24">
        <f t="shared" si="14"/>
        <v>65205</v>
      </c>
      <c r="AA18" s="26">
        <f t="shared" si="26"/>
        <v>108675</v>
      </c>
      <c r="AB18" s="25">
        <f t="shared" si="15"/>
        <v>483000</v>
      </c>
      <c r="AC18" s="24">
        <f t="shared" si="16"/>
        <v>289800</v>
      </c>
      <c r="AD18" s="24">
        <f t="shared" si="17"/>
        <v>72450</v>
      </c>
      <c r="AE18" s="26">
        <f t="shared" si="27"/>
        <v>120750</v>
      </c>
    </row>
    <row r="19" spans="1:32" x14ac:dyDescent="0.25">
      <c r="A19" s="20" t="s">
        <v>14</v>
      </c>
      <c r="B19" s="24">
        <v>100</v>
      </c>
      <c r="C19" s="31">
        <f t="shared" si="0"/>
        <v>15</v>
      </c>
      <c r="D19" s="24">
        <f t="shared" si="1"/>
        <v>115</v>
      </c>
      <c r="E19" s="24">
        <f t="shared" si="18"/>
        <v>69</v>
      </c>
      <c r="F19" s="24">
        <f t="shared" si="2"/>
        <v>46</v>
      </c>
      <c r="G19" s="18">
        <v>0.6</v>
      </c>
      <c r="H19" s="25">
        <f t="shared" si="19"/>
        <v>414000</v>
      </c>
      <c r="I19" s="24">
        <f t="shared" si="20"/>
        <v>248400</v>
      </c>
      <c r="J19" s="24">
        <f t="shared" si="21"/>
        <v>62100</v>
      </c>
      <c r="K19" s="26">
        <f t="shared" si="22"/>
        <v>103500</v>
      </c>
      <c r="L19" s="25">
        <f t="shared" si="3"/>
        <v>483000</v>
      </c>
      <c r="M19" s="24">
        <f t="shared" si="4"/>
        <v>289800</v>
      </c>
      <c r="N19" s="24">
        <f t="shared" si="5"/>
        <v>72450</v>
      </c>
      <c r="O19" s="26">
        <f t="shared" si="23"/>
        <v>120750</v>
      </c>
      <c r="P19" s="25">
        <f t="shared" si="6"/>
        <v>552000</v>
      </c>
      <c r="Q19" s="24">
        <f t="shared" si="7"/>
        <v>331200</v>
      </c>
      <c r="R19" s="24">
        <f t="shared" si="8"/>
        <v>82800</v>
      </c>
      <c r="S19" s="26">
        <f t="shared" si="24"/>
        <v>138000</v>
      </c>
      <c r="T19" s="25">
        <f t="shared" si="9"/>
        <v>586500</v>
      </c>
      <c r="U19" s="24">
        <f t="shared" si="10"/>
        <v>351900</v>
      </c>
      <c r="V19" s="24">
        <f t="shared" si="11"/>
        <v>87975</v>
      </c>
      <c r="W19" s="26">
        <f t="shared" si="25"/>
        <v>146625</v>
      </c>
      <c r="X19" s="25">
        <f t="shared" si="12"/>
        <v>621000</v>
      </c>
      <c r="Y19" s="24">
        <f t="shared" si="13"/>
        <v>372600</v>
      </c>
      <c r="Z19" s="24">
        <f t="shared" si="14"/>
        <v>93150</v>
      </c>
      <c r="AA19" s="26">
        <f t="shared" si="26"/>
        <v>155250</v>
      </c>
      <c r="AB19" s="25">
        <f t="shared" si="15"/>
        <v>690000</v>
      </c>
      <c r="AC19" s="24">
        <f t="shared" si="16"/>
        <v>414000</v>
      </c>
      <c r="AD19" s="24">
        <f t="shared" si="17"/>
        <v>103500</v>
      </c>
      <c r="AE19" s="26">
        <f t="shared" si="27"/>
        <v>172500</v>
      </c>
    </row>
    <row r="20" spans="1:32" x14ac:dyDescent="0.25">
      <c r="A20" s="20" t="s">
        <v>15</v>
      </c>
      <c r="B20" s="24">
        <v>10</v>
      </c>
      <c r="C20" s="31">
        <f t="shared" si="0"/>
        <v>1.5</v>
      </c>
      <c r="D20" s="24">
        <f t="shared" si="1"/>
        <v>11.5</v>
      </c>
      <c r="E20" s="24">
        <f t="shared" si="18"/>
        <v>6.8999999999999995</v>
      </c>
      <c r="F20" s="24">
        <f t="shared" si="2"/>
        <v>4.6000000000000005</v>
      </c>
      <c r="G20" s="18">
        <v>0.7</v>
      </c>
      <c r="H20" s="25">
        <f t="shared" si="19"/>
        <v>48300</v>
      </c>
      <c r="I20" s="24">
        <f t="shared" si="20"/>
        <v>28979.999999999996</v>
      </c>
      <c r="J20" s="24">
        <f t="shared" si="21"/>
        <v>7245</v>
      </c>
      <c r="K20" s="26">
        <f t="shared" si="22"/>
        <v>12075</v>
      </c>
      <c r="L20" s="25">
        <f t="shared" si="3"/>
        <v>56350</v>
      </c>
      <c r="M20" s="24">
        <f t="shared" si="4"/>
        <v>33810</v>
      </c>
      <c r="N20" s="24">
        <f t="shared" si="5"/>
        <v>8452.5</v>
      </c>
      <c r="O20" s="26">
        <f t="shared" si="23"/>
        <v>14087.5</v>
      </c>
      <c r="P20" s="25">
        <f t="shared" si="6"/>
        <v>64400</v>
      </c>
      <c r="Q20" s="24">
        <f t="shared" si="7"/>
        <v>38640</v>
      </c>
      <c r="R20" s="24">
        <f t="shared" si="8"/>
        <v>9660</v>
      </c>
      <c r="S20" s="26">
        <f t="shared" si="24"/>
        <v>16100</v>
      </c>
      <c r="T20" s="25">
        <f t="shared" si="9"/>
        <v>68425</v>
      </c>
      <c r="U20" s="24">
        <f t="shared" si="10"/>
        <v>41055</v>
      </c>
      <c r="V20" s="24">
        <f t="shared" si="11"/>
        <v>10263.75</v>
      </c>
      <c r="W20" s="26">
        <f t="shared" si="25"/>
        <v>17106.25</v>
      </c>
      <c r="X20" s="25">
        <f t="shared" si="12"/>
        <v>72450</v>
      </c>
      <c r="Y20" s="24">
        <f t="shared" si="13"/>
        <v>43470</v>
      </c>
      <c r="Z20" s="24">
        <f t="shared" si="14"/>
        <v>10867.5</v>
      </c>
      <c r="AA20" s="26">
        <f t="shared" si="26"/>
        <v>18112.5</v>
      </c>
      <c r="AB20" s="25">
        <f t="shared" si="15"/>
        <v>80500</v>
      </c>
      <c r="AC20" s="24">
        <f t="shared" si="16"/>
        <v>48299.999999999993</v>
      </c>
      <c r="AD20" s="24">
        <f t="shared" si="17"/>
        <v>12075</v>
      </c>
      <c r="AE20" s="26">
        <f t="shared" si="27"/>
        <v>20125.000000000007</v>
      </c>
    </row>
    <row r="21" spans="1:32" ht="15.75" thickBot="1" x14ac:dyDescent="0.3">
      <c r="A21" s="21" t="s">
        <v>16</v>
      </c>
      <c r="B21" s="1">
        <v>10</v>
      </c>
      <c r="C21" s="32">
        <f t="shared" si="0"/>
        <v>1.5</v>
      </c>
      <c r="D21" s="1">
        <f t="shared" si="1"/>
        <v>11.5</v>
      </c>
      <c r="E21" s="1">
        <f t="shared" si="18"/>
        <v>6.8999999999999995</v>
      </c>
      <c r="F21" s="1">
        <f t="shared" si="2"/>
        <v>4.6000000000000005</v>
      </c>
      <c r="G21" s="16">
        <v>0.7</v>
      </c>
      <c r="H21" s="27">
        <f t="shared" si="19"/>
        <v>48300</v>
      </c>
      <c r="I21" s="1">
        <f t="shared" si="20"/>
        <v>28979.999999999996</v>
      </c>
      <c r="J21" s="1">
        <f t="shared" si="21"/>
        <v>7245</v>
      </c>
      <c r="K21" s="28">
        <f t="shared" si="22"/>
        <v>12075</v>
      </c>
      <c r="L21" s="27">
        <f t="shared" si="3"/>
        <v>56350</v>
      </c>
      <c r="M21" s="1">
        <f t="shared" si="4"/>
        <v>33810</v>
      </c>
      <c r="N21" s="1">
        <f t="shared" si="5"/>
        <v>8452.5</v>
      </c>
      <c r="O21" s="28">
        <f t="shared" si="23"/>
        <v>14087.5</v>
      </c>
      <c r="P21" s="27">
        <f t="shared" si="6"/>
        <v>64400</v>
      </c>
      <c r="Q21" s="1">
        <f t="shared" si="7"/>
        <v>38640</v>
      </c>
      <c r="R21" s="1">
        <f t="shared" si="8"/>
        <v>9660</v>
      </c>
      <c r="S21" s="28">
        <f t="shared" si="24"/>
        <v>16100</v>
      </c>
      <c r="T21" s="27">
        <f t="shared" si="9"/>
        <v>68425</v>
      </c>
      <c r="U21" s="1">
        <f t="shared" si="10"/>
        <v>41055</v>
      </c>
      <c r="V21" s="1">
        <f t="shared" si="11"/>
        <v>10263.75</v>
      </c>
      <c r="W21" s="28">
        <f t="shared" si="25"/>
        <v>17106.25</v>
      </c>
      <c r="X21" s="27">
        <f t="shared" si="12"/>
        <v>72450</v>
      </c>
      <c r="Y21" s="1">
        <f t="shared" si="13"/>
        <v>43470</v>
      </c>
      <c r="Z21" s="1">
        <f t="shared" si="14"/>
        <v>10867.5</v>
      </c>
      <c r="AA21" s="28">
        <f t="shared" si="26"/>
        <v>18112.5</v>
      </c>
      <c r="AB21" s="27">
        <f t="shared" si="15"/>
        <v>80500</v>
      </c>
      <c r="AC21" s="1">
        <f t="shared" si="16"/>
        <v>48299.999999999993</v>
      </c>
      <c r="AD21" s="1">
        <f t="shared" si="17"/>
        <v>12075</v>
      </c>
      <c r="AE21" s="28">
        <f t="shared" si="27"/>
        <v>20125.000000000007</v>
      </c>
    </row>
    <row r="22" spans="1:32" ht="15" customHeight="1" thickBot="1" x14ac:dyDescent="0.3">
      <c r="A22" s="22" t="s">
        <v>0</v>
      </c>
      <c r="B22" s="29">
        <f>SUM(B9:B21)</f>
        <v>1229</v>
      </c>
      <c r="C22" s="33">
        <f>SUM(C9:C21)</f>
        <v>184.35</v>
      </c>
      <c r="D22" s="29">
        <f>SUM(D9:D21)</f>
        <v>1413.35</v>
      </c>
      <c r="E22" s="29">
        <f>SUM(E9:E21)</f>
        <v>848.01</v>
      </c>
      <c r="F22" s="29">
        <f>SUM(F9:F21)</f>
        <v>565.34000000000015</v>
      </c>
      <c r="G22" s="46"/>
      <c r="H22" s="30">
        <f t="shared" ref="H22:I22" si="28">SUM(H9:H21)</f>
        <v>5433060</v>
      </c>
      <c r="I22" s="29">
        <f t="shared" si="28"/>
        <v>3259836</v>
      </c>
      <c r="J22" s="29">
        <f>SUM(J9:J21)</f>
        <v>814959</v>
      </c>
      <c r="K22" s="48">
        <f>SUM(K9:K21)</f>
        <v>1358265</v>
      </c>
      <c r="L22" s="30">
        <f t="shared" ref="L22" si="29">SUM(L9:L21)</f>
        <v>6338570</v>
      </c>
      <c r="M22" s="29">
        <f t="shared" ref="M22" si="30">SUM(M9:M21)</f>
        <v>3803142</v>
      </c>
      <c r="N22" s="29">
        <f t="shared" ref="N22:O22" si="31">SUM(N9:N21)</f>
        <v>950785.5</v>
      </c>
      <c r="O22" s="48">
        <f t="shared" si="31"/>
        <v>1584642.5</v>
      </c>
      <c r="P22" s="30">
        <f t="shared" ref="P22" si="32">SUM(P9:P21)</f>
        <v>7244080</v>
      </c>
      <c r="Q22" s="29">
        <f t="shared" ref="Q22" si="33">SUM(Q9:Q21)</f>
        <v>4346448</v>
      </c>
      <c r="R22" s="29">
        <f t="shared" ref="R22:S22" si="34">SUM(R9:R21)</f>
        <v>1086612</v>
      </c>
      <c r="S22" s="48">
        <f t="shared" si="34"/>
        <v>1811020</v>
      </c>
      <c r="T22" s="30">
        <f t="shared" ref="T22" si="35">SUM(T9:T21)</f>
        <v>7696835</v>
      </c>
      <c r="U22" s="29">
        <f t="shared" ref="U22" si="36">SUM(U9:U21)</f>
        <v>4618101</v>
      </c>
      <c r="V22" s="29">
        <f t="shared" ref="V22:W22" si="37">SUM(V9:V21)</f>
        <v>1154525.25</v>
      </c>
      <c r="W22" s="48">
        <f t="shared" si="37"/>
        <v>1924208.75</v>
      </c>
      <c r="X22" s="30">
        <f t="shared" ref="X22" si="38">SUM(X9:X21)</f>
        <v>8149590</v>
      </c>
      <c r="Y22" s="29">
        <f t="shared" ref="Y22" si="39">SUM(Y9:Y21)</f>
        <v>4889754</v>
      </c>
      <c r="Z22" s="29">
        <f t="shared" ref="Z22:AA22" si="40">SUM(Z9:Z21)</f>
        <v>1222438.5</v>
      </c>
      <c r="AA22" s="48">
        <f t="shared" si="40"/>
        <v>2037397.5000000002</v>
      </c>
      <c r="AB22" s="30">
        <f t="shared" ref="AB22" si="41">SUM(AB9:AB21)</f>
        <v>9055100</v>
      </c>
      <c r="AC22" s="29">
        <f t="shared" ref="AC22" si="42">SUM(AC9:AC21)</f>
        <v>5433060</v>
      </c>
      <c r="AD22" s="29">
        <f t="shared" ref="AD22:AE22" si="43">SUM(AD9:AD21)</f>
        <v>1358265</v>
      </c>
      <c r="AE22" s="48">
        <f t="shared" si="43"/>
        <v>2263775</v>
      </c>
    </row>
    <row r="23" spans="1:32" ht="15.75" customHeight="1" x14ac:dyDescent="0.25">
      <c r="A23" s="182" t="s">
        <v>51</v>
      </c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42"/>
    </row>
    <row r="24" spans="1:32" ht="15.75" thickBot="1" x14ac:dyDescent="0.3">
      <c r="A24" s="34"/>
      <c r="B24" s="34"/>
      <c r="C24" s="34"/>
      <c r="D24" s="34"/>
      <c r="E24" s="34"/>
      <c r="F24" s="34"/>
      <c r="G24" s="37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43"/>
    </row>
    <row r="25" spans="1:32" x14ac:dyDescent="0.25">
      <c r="A25" s="170" t="s">
        <v>60</v>
      </c>
      <c r="B25" s="171"/>
      <c r="C25" s="171"/>
      <c r="D25" s="171"/>
      <c r="E25" s="171"/>
      <c r="F25" s="171"/>
      <c r="G25" s="171"/>
      <c r="H25" s="171"/>
      <c r="I25" s="171"/>
      <c r="J25" s="171"/>
      <c r="K25" s="172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43"/>
    </row>
    <row r="26" spans="1:32" ht="15.75" thickBot="1" x14ac:dyDescent="0.3">
      <c r="A26" s="173"/>
      <c r="B26" s="174"/>
      <c r="C26" s="174"/>
      <c r="D26" s="174"/>
      <c r="E26" s="174"/>
      <c r="F26" s="174"/>
      <c r="G26" s="174"/>
      <c r="H26" s="174"/>
      <c r="I26" s="174"/>
      <c r="J26" s="174"/>
      <c r="K26" s="175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43"/>
    </row>
    <row r="27" spans="1:32" ht="15.75" thickBot="1" x14ac:dyDescent="0.3">
      <c r="A27" s="3" t="s">
        <v>59</v>
      </c>
      <c r="B27" s="78">
        <v>0.15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43"/>
    </row>
    <row r="28" spans="1:32" x14ac:dyDescent="0.25">
      <c r="A28" s="3" t="s">
        <v>63</v>
      </c>
      <c r="B28" s="79">
        <v>10000</v>
      </c>
      <c r="C28" s="34"/>
      <c r="D28" s="34"/>
      <c r="E28" s="34"/>
      <c r="F28" s="34"/>
      <c r="G28" s="189" t="s">
        <v>58</v>
      </c>
      <c r="H28" s="191">
        <v>2021</v>
      </c>
      <c r="I28" s="192"/>
      <c r="J28" s="192"/>
      <c r="K28" s="193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43"/>
    </row>
    <row r="29" spans="1:32" ht="15.75" thickBot="1" x14ac:dyDescent="0.3">
      <c r="A29" s="3" t="s">
        <v>64</v>
      </c>
      <c r="B29" s="80">
        <v>3000</v>
      </c>
      <c r="C29" s="34"/>
      <c r="D29" s="34"/>
      <c r="E29" s="34"/>
      <c r="F29" s="34"/>
      <c r="G29" s="190"/>
      <c r="H29" s="194"/>
      <c r="I29" s="195"/>
      <c r="J29" s="195"/>
      <c r="K29" s="196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43"/>
    </row>
    <row r="30" spans="1:32" x14ac:dyDescent="0.25">
      <c r="A30" s="19" t="s">
        <v>1</v>
      </c>
      <c r="B30" s="9" t="s">
        <v>30</v>
      </c>
      <c r="C30" s="9" t="s">
        <v>28</v>
      </c>
      <c r="D30" s="9" t="s">
        <v>29</v>
      </c>
      <c r="E30" s="9" t="s">
        <v>3</v>
      </c>
      <c r="F30" s="9" t="s">
        <v>2</v>
      </c>
      <c r="G30" s="9" t="s">
        <v>48</v>
      </c>
      <c r="H30" s="8" t="s">
        <v>19</v>
      </c>
      <c r="I30" s="9" t="s">
        <v>49</v>
      </c>
      <c r="J30" s="9" t="s">
        <v>47</v>
      </c>
      <c r="K30" s="10" t="s">
        <v>66</v>
      </c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43"/>
    </row>
    <row r="31" spans="1:32" x14ac:dyDescent="0.25">
      <c r="A31" s="20" t="s">
        <v>18</v>
      </c>
      <c r="B31" s="12">
        <v>1637</v>
      </c>
      <c r="C31" s="12">
        <f t="shared" ref="C31:C44" si="44">$B31*$B$27</f>
        <v>245.54999999999998</v>
      </c>
      <c r="D31" s="12">
        <f t="shared" ref="D31:D44" si="45">$B31+$C31</f>
        <v>1882.55</v>
      </c>
      <c r="E31" s="12">
        <v>1200</v>
      </c>
      <c r="F31" s="12">
        <f t="shared" ref="F31:F44" si="46">$D31-$E31</f>
        <v>682.55</v>
      </c>
      <c r="G31" s="18">
        <v>1</v>
      </c>
      <c r="H31" s="11">
        <f>($B$29*$G31)*$D31</f>
        <v>5647650</v>
      </c>
      <c r="I31" s="12">
        <f>($B$29*G31)*E31</f>
        <v>3600000</v>
      </c>
      <c r="J31" s="12">
        <f t="shared" ref="J31:J44" si="47">$B$27*H31</f>
        <v>847147.5</v>
      </c>
      <c r="K31" s="26">
        <f>$H31-($I31+$J31)</f>
        <v>1200502.5</v>
      </c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43"/>
    </row>
    <row r="32" spans="1:32" x14ac:dyDescent="0.25">
      <c r="A32" s="20" t="s">
        <v>4</v>
      </c>
      <c r="B32" s="12">
        <v>289</v>
      </c>
      <c r="C32" s="12">
        <f t="shared" si="44"/>
        <v>43.35</v>
      </c>
      <c r="D32" s="12">
        <f t="shared" si="45"/>
        <v>332.35</v>
      </c>
      <c r="E32" s="12">
        <f>0.6*$D32</f>
        <v>199.41</v>
      </c>
      <c r="F32" s="12">
        <f t="shared" si="46"/>
        <v>132.94000000000003</v>
      </c>
      <c r="G32" s="18">
        <v>0.6</v>
      </c>
      <c r="H32" s="11">
        <f t="shared" ref="H32:H44" si="48">($B$28*$G32)*$D32</f>
        <v>1994100.0000000002</v>
      </c>
      <c r="I32" s="12">
        <f t="shared" ref="I32:I44" si="49">($B$28*G32)*E32</f>
        <v>1196460</v>
      </c>
      <c r="J32" s="12">
        <f t="shared" si="47"/>
        <v>299115</v>
      </c>
      <c r="K32" s="26">
        <f t="shared" ref="K32:K44" si="50">$H32-($I32+$J32)</f>
        <v>498525.00000000023</v>
      </c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43"/>
    </row>
    <row r="33" spans="1:31" x14ac:dyDescent="0.25">
      <c r="A33" s="20" t="s">
        <v>5</v>
      </c>
      <c r="B33" s="12">
        <v>10</v>
      </c>
      <c r="C33" s="12">
        <f t="shared" si="44"/>
        <v>1.5</v>
      </c>
      <c r="D33" s="12">
        <f t="shared" si="45"/>
        <v>11.5</v>
      </c>
      <c r="E33" s="12">
        <f t="shared" ref="E33:E44" si="51">0.6*$D33</f>
        <v>6.8999999999999995</v>
      </c>
      <c r="F33" s="12">
        <f t="shared" si="46"/>
        <v>4.6000000000000005</v>
      </c>
      <c r="G33" s="18">
        <v>0.8</v>
      </c>
      <c r="H33" s="11">
        <f t="shared" si="48"/>
        <v>92000</v>
      </c>
      <c r="I33" s="12">
        <f t="shared" si="49"/>
        <v>55199.999999999993</v>
      </c>
      <c r="J33" s="12">
        <f t="shared" si="47"/>
        <v>13800</v>
      </c>
      <c r="K33" s="26">
        <f t="shared" si="50"/>
        <v>23000</v>
      </c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43"/>
    </row>
    <row r="34" spans="1:31" x14ac:dyDescent="0.25">
      <c r="A34" s="20" t="s">
        <v>6</v>
      </c>
      <c r="B34" s="12">
        <v>215</v>
      </c>
      <c r="C34" s="12">
        <f t="shared" si="44"/>
        <v>32.25</v>
      </c>
      <c r="D34" s="12">
        <f t="shared" si="45"/>
        <v>247.25</v>
      </c>
      <c r="E34" s="12">
        <f t="shared" si="51"/>
        <v>148.35</v>
      </c>
      <c r="F34" s="12">
        <f t="shared" si="46"/>
        <v>98.9</v>
      </c>
      <c r="G34" s="18">
        <v>0.7</v>
      </c>
      <c r="H34" s="11">
        <f t="shared" si="48"/>
        <v>1730750</v>
      </c>
      <c r="I34" s="12">
        <f t="shared" si="49"/>
        <v>1038450</v>
      </c>
      <c r="J34" s="12">
        <f t="shared" si="47"/>
        <v>259612.5</v>
      </c>
      <c r="K34" s="26">
        <f t="shared" si="50"/>
        <v>432687.5</v>
      </c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43"/>
    </row>
    <row r="35" spans="1:31" x14ac:dyDescent="0.25">
      <c r="A35" s="20" t="s">
        <v>7</v>
      </c>
      <c r="B35" s="12">
        <v>100</v>
      </c>
      <c r="C35" s="12">
        <f t="shared" si="44"/>
        <v>15</v>
      </c>
      <c r="D35" s="12">
        <f t="shared" si="45"/>
        <v>115</v>
      </c>
      <c r="E35" s="12">
        <f t="shared" si="51"/>
        <v>69</v>
      </c>
      <c r="F35" s="12">
        <f t="shared" si="46"/>
        <v>46</v>
      </c>
      <c r="G35" s="18">
        <v>0.6</v>
      </c>
      <c r="H35" s="11">
        <f t="shared" si="48"/>
        <v>690000</v>
      </c>
      <c r="I35" s="12">
        <f t="shared" si="49"/>
        <v>414000</v>
      </c>
      <c r="J35" s="12">
        <f t="shared" si="47"/>
        <v>103500</v>
      </c>
      <c r="K35" s="26">
        <f t="shared" si="50"/>
        <v>172500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43"/>
    </row>
    <row r="36" spans="1:31" x14ac:dyDescent="0.25">
      <c r="A36" s="20" t="s">
        <v>8</v>
      </c>
      <c r="B36" s="12">
        <v>15</v>
      </c>
      <c r="C36" s="12">
        <f t="shared" si="44"/>
        <v>2.25</v>
      </c>
      <c r="D36" s="12">
        <f t="shared" si="45"/>
        <v>17.25</v>
      </c>
      <c r="E36" s="12">
        <f t="shared" si="51"/>
        <v>10.35</v>
      </c>
      <c r="F36" s="12">
        <f t="shared" si="46"/>
        <v>6.9</v>
      </c>
      <c r="G36" s="18">
        <v>0.9</v>
      </c>
      <c r="H36" s="11">
        <f t="shared" si="48"/>
        <v>155250</v>
      </c>
      <c r="I36" s="12">
        <f t="shared" si="49"/>
        <v>93150</v>
      </c>
      <c r="J36" s="12">
        <f t="shared" si="47"/>
        <v>23287.5</v>
      </c>
      <c r="K36" s="26">
        <f t="shared" si="50"/>
        <v>38812.5</v>
      </c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43"/>
    </row>
    <row r="37" spans="1:31" x14ac:dyDescent="0.25">
      <c r="A37" s="20" t="s">
        <v>9</v>
      </c>
      <c r="B37" s="12">
        <v>30</v>
      </c>
      <c r="C37" s="12">
        <f t="shared" si="44"/>
        <v>4.5</v>
      </c>
      <c r="D37" s="12">
        <f t="shared" si="45"/>
        <v>34.5</v>
      </c>
      <c r="E37" s="12">
        <f t="shared" si="51"/>
        <v>20.7</v>
      </c>
      <c r="F37" s="12">
        <f t="shared" si="46"/>
        <v>13.8</v>
      </c>
      <c r="G37" s="18">
        <v>0.8</v>
      </c>
      <c r="H37" s="11">
        <f t="shared" si="48"/>
        <v>276000</v>
      </c>
      <c r="I37" s="12">
        <f t="shared" si="49"/>
        <v>165600</v>
      </c>
      <c r="J37" s="12">
        <f t="shared" si="47"/>
        <v>41400</v>
      </c>
      <c r="K37" s="26">
        <f t="shared" si="50"/>
        <v>69000</v>
      </c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43"/>
    </row>
    <row r="38" spans="1:31" x14ac:dyDescent="0.25">
      <c r="A38" s="20" t="s">
        <v>10</v>
      </c>
      <c r="B38" s="12">
        <v>210</v>
      </c>
      <c r="C38" s="12">
        <f t="shared" si="44"/>
        <v>31.5</v>
      </c>
      <c r="D38" s="12">
        <f t="shared" si="45"/>
        <v>241.5</v>
      </c>
      <c r="E38" s="12">
        <f t="shared" si="51"/>
        <v>144.9</v>
      </c>
      <c r="F38" s="12">
        <f t="shared" si="46"/>
        <v>96.6</v>
      </c>
      <c r="G38" s="18">
        <v>0.6</v>
      </c>
      <c r="H38" s="11">
        <f t="shared" si="48"/>
        <v>1449000</v>
      </c>
      <c r="I38" s="12">
        <f t="shared" si="49"/>
        <v>869400</v>
      </c>
      <c r="J38" s="12">
        <f t="shared" si="47"/>
        <v>217350</v>
      </c>
      <c r="K38" s="26">
        <f t="shared" si="50"/>
        <v>362250</v>
      </c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43"/>
    </row>
    <row r="39" spans="1:31" x14ac:dyDescent="0.25">
      <c r="A39" s="20" t="s">
        <v>11</v>
      </c>
      <c r="B39" s="12">
        <v>100</v>
      </c>
      <c r="C39" s="12">
        <f t="shared" si="44"/>
        <v>15</v>
      </c>
      <c r="D39" s="12">
        <f t="shared" si="45"/>
        <v>115</v>
      </c>
      <c r="E39" s="12">
        <f t="shared" si="51"/>
        <v>69</v>
      </c>
      <c r="F39" s="12">
        <f t="shared" si="46"/>
        <v>46</v>
      </c>
      <c r="G39" s="18">
        <v>0.6</v>
      </c>
      <c r="H39" s="11">
        <f t="shared" si="48"/>
        <v>690000</v>
      </c>
      <c r="I39" s="12">
        <f t="shared" si="49"/>
        <v>414000</v>
      </c>
      <c r="J39" s="12">
        <f t="shared" si="47"/>
        <v>103500</v>
      </c>
      <c r="K39" s="26">
        <f t="shared" si="50"/>
        <v>172500</v>
      </c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43"/>
    </row>
    <row r="40" spans="1:31" x14ac:dyDescent="0.25">
      <c r="A40" s="20" t="s">
        <v>12</v>
      </c>
      <c r="B40" s="12">
        <v>80</v>
      </c>
      <c r="C40" s="12">
        <f t="shared" si="44"/>
        <v>12</v>
      </c>
      <c r="D40" s="12">
        <f t="shared" si="45"/>
        <v>92</v>
      </c>
      <c r="E40" s="12">
        <f t="shared" si="51"/>
        <v>55.199999999999996</v>
      </c>
      <c r="F40" s="12">
        <f t="shared" si="46"/>
        <v>36.800000000000004</v>
      </c>
      <c r="G40" s="18">
        <v>0.7</v>
      </c>
      <c r="H40" s="11">
        <f t="shared" si="48"/>
        <v>644000</v>
      </c>
      <c r="I40" s="12">
        <f t="shared" si="49"/>
        <v>386399.99999999994</v>
      </c>
      <c r="J40" s="12">
        <f t="shared" si="47"/>
        <v>96600</v>
      </c>
      <c r="K40" s="26">
        <f t="shared" si="50"/>
        <v>161000.00000000006</v>
      </c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43"/>
    </row>
    <row r="41" spans="1:31" x14ac:dyDescent="0.25">
      <c r="A41" s="20" t="s">
        <v>13</v>
      </c>
      <c r="B41" s="12">
        <v>60</v>
      </c>
      <c r="C41" s="12">
        <f t="shared" si="44"/>
        <v>9</v>
      </c>
      <c r="D41" s="12">
        <f t="shared" si="45"/>
        <v>69</v>
      </c>
      <c r="E41" s="12">
        <f t="shared" si="51"/>
        <v>41.4</v>
      </c>
      <c r="F41" s="12">
        <f t="shared" si="46"/>
        <v>27.6</v>
      </c>
      <c r="G41" s="18">
        <v>0.7</v>
      </c>
      <c r="H41" s="11">
        <f t="shared" si="48"/>
        <v>483000</v>
      </c>
      <c r="I41" s="12">
        <f t="shared" si="49"/>
        <v>289800</v>
      </c>
      <c r="J41" s="12">
        <f t="shared" si="47"/>
        <v>72450</v>
      </c>
      <c r="K41" s="26">
        <f t="shared" si="50"/>
        <v>120750</v>
      </c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43"/>
    </row>
    <row r="42" spans="1:31" x14ac:dyDescent="0.25">
      <c r="A42" s="20" t="s">
        <v>14</v>
      </c>
      <c r="B42" s="12">
        <v>100</v>
      </c>
      <c r="C42" s="12">
        <f t="shared" si="44"/>
        <v>15</v>
      </c>
      <c r="D42" s="12">
        <f t="shared" si="45"/>
        <v>115</v>
      </c>
      <c r="E42" s="12">
        <f t="shared" si="51"/>
        <v>69</v>
      </c>
      <c r="F42" s="12">
        <f t="shared" si="46"/>
        <v>46</v>
      </c>
      <c r="G42" s="18">
        <v>0.6</v>
      </c>
      <c r="H42" s="11">
        <f t="shared" si="48"/>
        <v>690000</v>
      </c>
      <c r="I42" s="12">
        <f t="shared" si="49"/>
        <v>414000</v>
      </c>
      <c r="J42" s="12">
        <f t="shared" si="47"/>
        <v>103500</v>
      </c>
      <c r="K42" s="26">
        <f t="shared" si="50"/>
        <v>172500</v>
      </c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43"/>
    </row>
    <row r="43" spans="1:31" x14ac:dyDescent="0.25">
      <c r="A43" s="20" t="s">
        <v>15</v>
      </c>
      <c r="B43" s="12">
        <v>10</v>
      </c>
      <c r="C43" s="12">
        <f t="shared" si="44"/>
        <v>1.5</v>
      </c>
      <c r="D43" s="12">
        <f t="shared" si="45"/>
        <v>11.5</v>
      </c>
      <c r="E43" s="12">
        <f t="shared" si="51"/>
        <v>6.8999999999999995</v>
      </c>
      <c r="F43" s="12">
        <f t="shared" si="46"/>
        <v>4.6000000000000005</v>
      </c>
      <c r="G43" s="18">
        <v>0.7</v>
      </c>
      <c r="H43" s="11">
        <f t="shared" si="48"/>
        <v>80500</v>
      </c>
      <c r="I43" s="12">
        <f t="shared" si="49"/>
        <v>48299.999999999993</v>
      </c>
      <c r="J43" s="12">
        <f t="shared" si="47"/>
        <v>12075</v>
      </c>
      <c r="K43" s="26">
        <f t="shared" si="50"/>
        <v>20125.000000000007</v>
      </c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43"/>
    </row>
    <row r="44" spans="1:31" ht="15.75" thickBot="1" x14ac:dyDescent="0.3">
      <c r="A44" s="21" t="s">
        <v>16</v>
      </c>
      <c r="B44" s="2">
        <v>10</v>
      </c>
      <c r="C44" s="2">
        <f t="shared" si="44"/>
        <v>1.5</v>
      </c>
      <c r="D44" s="2">
        <f t="shared" si="45"/>
        <v>11.5</v>
      </c>
      <c r="E44" s="2">
        <f t="shared" si="51"/>
        <v>6.8999999999999995</v>
      </c>
      <c r="F44" s="2">
        <f t="shared" si="46"/>
        <v>4.6000000000000005</v>
      </c>
      <c r="G44" s="16">
        <v>0.7</v>
      </c>
      <c r="H44" s="15">
        <f t="shared" si="48"/>
        <v>80500</v>
      </c>
      <c r="I44" s="2">
        <f t="shared" si="49"/>
        <v>48299.999999999993</v>
      </c>
      <c r="J44" s="2">
        <f t="shared" si="47"/>
        <v>12075</v>
      </c>
      <c r="K44" s="28">
        <f t="shared" si="50"/>
        <v>20125.000000000007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43"/>
    </row>
    <row r="45" spans="1:31" ht="15.75" thickBot="1" x14ac:dyDescent="0.3">
      <c r="A45" s="23" t="s">
        <v>0</v>
      </c>
      <c r="B45" s="14">
        <f>SUM(B31:B44)</f>
        <v>2866</v>
      </c>
      <c r="C45" s="14">
        <f t="shared" ref="C45:I45" si="52">SUM(C31:C44)</f>
        <v>429.9</v>
      </c>
      <c r="D45" s="14">
        <f t="shared" si="52"/>
        <v>3295.9</v>
      </c>
      <c r="E45" s="14">
        <f t="shared" si="52"/>
        <v>2048.0100000000002</v>
      </c>
      <c r="F45" s="14">
        <f t="shared" si="52"/>
        <v>1247.8899999999996</v>
      </c>
      <c r="G45" s="14"/>
      <c r="H45" s="13">
        <f t="shared" si="52"/>
        <v>14702750</v>
      </c>
      <c r="I45" s="14">
        <f t="shared" si="52"/>
        <v>9033060</v>
      </c>
      <c r="J45" s="14">
        <f>SUM(J31:J44)</f>
        <v>2205412.5</v>
      </c>
      <c r="K45" s="47">
        <f>SUM(K31:K44)</f>
        <v>3464277.5</v>
      </c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5"/>
    </row>
    <row r="46" spans="1:31" s="67" customFormat="1" ht="15.75" thickBot="1" x14ac:dyDescent="0.3">
      <c r="A46" s="68"/>
    </row>
    <row r="47" spans="1:31" x14ac:dyDescent="0.25">
      <c r="A47" s="162" t="s">
        <v>46</v>
      </c>
    </row>
    <row r="48" spans="1:31" ht="15.75" thickBot="1" x14ac:dyDescent="0.3">
      <c r="A48" s="163"/>
    </row>
    <row r="49" spans="1:20" ht="18.75" x14ac:dyDescent="0.3">
      <c r="A49" s="97" t="s">
        <v>74</v>
      </c>
    </row>
    <row r="50" spans="1:20" ht="18.75" x14ac:dyDescent="0.3">
      <c r="A50" s="97" t="s">
        <v>73</v>
      </c>
    </row>
    <row r="51" spans="1:20" s="67" customFormat="1" ht="15.75" thickBot="1" x14ac:dyDescent="0.3"/>
    <row r="52" spans="1:20" ht="18.75" customHeight="1" x14ac:dyDescent="0.25">
      <c r="A52" s="164" t="s">
        <v>76</v>
      </c>
      <c r="B52" s="165"/>
      <c r="C52" s="165"/>
      <c r="D52" s="165"/>
      <c r="E52" s="165"/>
      <c r="F52" s="165"/>
      <c r="G52" s="166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</row>
    <row r="53" spans="1:20" ht="15.75" customHeight="1" thickBot="1" x14ac:dyDescent="0.3">
      <c r="A53" s="167"/>
      <c r="B53" s="168"/>
      <c r="C53" s="168"/>
      <c r="D53" s="168"/>
      <c r="E53" s="168"/>
      <c r="F53" s="168"/>
      <c r="G53" s="169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</row>
    <row r="54" spans="1:20" ht="15.75" thickBot="1" x14ac:dyDescent="0.3">
      <c r="A54" s="34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1:20" x14ac:dyDescent="0.25">
      <c r="A55" s="159" t="s">
        <v>72</v>
      </c>
      <c r="B55" s="39"/>
      <c r="C55" s="39"/>
      <c r="D55" s="39"/>
      <c r="E55" s="39"/>
      <c r="F55" s="39"/>
      <c r="G55" s="39"/>
    </row>
    <row r="56" spans="1:20" ht="15.75" thickBot="1" x14ac:dyDescent="0.3">
      <c r="A56" s="160"/>
      <c r="B56" s="39"/>
      <c r="C56" s="39"/>
      <c r="D56" s="39"/>
      <c r="E56" s="39"/>
      <c r="F56" s="39"/>
      <c r="G56" s="39"/>
    </row>
    <row r="57" spans="1:20" x14ac:dyDescent="0.25">
      <c r="A57" s="4" t="s">
        <v>39</v>
      </c>
      <c r="B57" s="39"/>
      <c r="C57" s="39"/>
      <c r="D57" s="39"/>
      <c r="E57" s="39"/>
      <c r="F57" s="39"/>
      <c r="G57" s="39"/>
    </row>
    <row r="58" spans="1:20" x14ac:dyDescent="0.25">
      <c r="A58" s="5" t="s">
        <v>38</v>
      </c>
      <c r="B58" s="39"/>
      <c r="C58" s="39"/>
      <c r="D58" s="39"/>
      <c r="E58" s="39"/>
      <c r="F58" s="39"/>
      <c r="G58" s="39"/>
    </row>
    <row r="59" spans="1:20" x14ac:dyDescent="0.25">
      <c r="A59" s="6" t="s">
        <v>17</v>
      </c>
      <c r="B59" s="39"/>
      <c r="C59" s="39"/>
      <c r="D59" s="39"/>
      <c r="E59" s="39"/>
      <c r="F59" s="39"/>
      <c r="G59" s="39"/>
    </row>
    <row r="60" spans="1:20" x14ac:dyDescent="0.25">
      <c r="A60" s="6" t="s">
        <v>23</v>
      </c>
      <c r="B60" s="39"/>
      <c r="C60" s="39"/>
      <c r="D60" s="39"/>
      <c r="E60" s="39"/>
      <c r="F60" s="39"/>
      <c r="G60" s="39"/>
    </row>
    <row r="61" spans="1:20" x14ac:dyDescent="0.25">
      <c r="A61" s="6"/>
      <c r="B61" s="39"/>
      <c r="C61" s="39"/>
      <c r="D61" s="39"/>
      <c r="E61" s="39"/>
      <c r="F61" s="39"/>
      <c r="G61" s="39"/>
    </row>
    <row r="62" spans="1:20" x14ac:dyDescent="0.25">
      <c r="A62" s="5" t="s">
        <v>37</v>
      </c>
      <c r="B62" s="39"/>
      <c r="C62" s="39"/>
      <c r="D62" s="39"/>
      <c r="E62" s="39"/>
      <c r="F62" s="39"/>
      <c r="G62" s="39"/>
    </row>
    <row r="63" spans="1:20" x14ac:dyDescent="0.25">
      <c r="A63" s="6" t="s">
        <v>20</v>
      </c>
      <c r="B63" s="39"/>
      <c r="C63" s="39"/>
      <c r="D63" s="39"/>
      <c r="E63" s="39"/>
      <c r="F63" s="39"/>
      <c r="G63" s="39"/>
    </row>
    <row r="64" spans="1:20" x14ac:dyDescent="0.25">
      <c r="A64" s="6" t="s">
        <v>21</v>
      </c>
      <c r="B64" s="39"/>
      <c r="C64" s="39"/>
      <c r="D64" s="39"/>
      <c r="E64" s="39"/>
      <c r="F64" s="39"/>
      <c r="G64" s="39"/>
    </row>
    <row r="65" spans="1:7" x14ac:dyDescent="0.25">
      <c r="A65" s="6" t="s">
        <v>22</v>
      </c>
      <c r="B65" s="39"/>
      <c r="C65" s="39"/>
      <c r="D65" s="39"/>
      <c r="E65" s="39"/>
      <c r="F65" s="39"/>
      <c r="G65" s="39"/>
    </row>
    <row r="66" spans="1:7" x14ac:dyDescent="0.25">
      <c r="A66" s="6" t="s">
        <v>24</v>
      </c>
      <c r="B66" s="39"/>
      <c r="C66" s="39"/>
      <c r="D66" s="39"/>
      <c r="E66" s="39"/>
      <c r="F66" s="39"/>
      <c r="G66" s="39"/>
    </row>
    <row r="67" spans="1:7" x14ac:dyDescent="0.25">
      <c r="A67" s="6"/>
      <c r="B67" s="39"/>
      <c r="C67" s="39"/>
      <c r="D67" s="39"/>
      <c r="E67" s="39"/>
      <c r="F67" s="39"/>
      <c r="G67" s="39"/>
    </row>
    <row r="68" spans="1:7" x14ac:dyDescent="0.25">
      <c r="A68" s="5" t="s">
        <v>35</v>
      </c>
      <c r="B68" s="39"/>
      <c r="C68" s="39"/>
      <c r="D68" s="39"/>
      <c r="E68" s="39"/>
      <c r="F68" s="39"/>
      <c r="G68" s="39"/>
    </row>
    <row r="69" spans="1:7" x14ac:dyDescent="0.25">
      <c r="A69" s="6" t="s">
        <v>25</v>
      </c>
      <c r="B69" s="39"/>
      <c r="C69" s="51"/>
      <c r="D69" s="39"/>
      <c r="E69" s="39"/>
      <c r="F69" s="39"/>
      <c r="G69" s="39"/>
    </row>
    <row r="70" spans="1:7" x14ac:dyDescent="0.25">
      <c r="A70" s="6" t="s">
        <v>26</v>
      </c>
      <c r="B70" s="39"/>
      <c r="C70" s="39"/>
      <c r="D70" s="39"/>
      <c r="E70" s="39"/>
      <c r="F70" s="39"/>
      <c r="G70" s="39"/>
    </row>
    <row r="71" spans="1:7" x14ac:dyDescent="0.25">
      <c r="A71" s="6" t="s">
        <v>27</v>
      </c>
      <c r="B71" s="39"/>
      <c r="C71" s="39"/>
      <c r="D71" s="39"/>
      <c r="E71" s="39"/>
      <c r="F71" s="39"/>
      <c r="G71" s="39"/>
    </row>
    <row r="72" spans="1:7" x14ac:dyDescent="0.25">
      <c r="A72" s="6" t="s">
        <v>36</v>
      </c>
      <c r="B72" s="39"/>
      <c r="C72" s="39"/>
      <c r="D72" s="39"/>
      <c r="E72" s="39"/>
      <c r="F72" s="39"/>
      <c r="G72" s="39"/>
    </row>
    <row r="73" spans="1:7" x14ac:dyDescent="0.25">
      <c r="A73" s="6"/>
      <c r="B73" s="39"/>
      <c r="C73" s="39"/>
      <c r="D73" s="39"/>
      <c r="E73" s="39"/>
      <c r="F73" s="39"/>
      <c r="G73" s="39"/>
    </row>
    <row r="74" spans="1:7" x14ac:dyDescent="0.25">
      <c r="A74" s="5" t="s">
        <v>31</v>
      </c>
      <c r="B74" s="39"/>
      <c r="C74" s="39"/>
      <c r="D74" s="39"/>
      <c r="E74" s="39"/>
      <c r="F74" s="39"/>
      <c r="G74" s="39"/>
    </row>
    <row r="75" spans="1:7" x14ac:dyDescent="0.25">
      <c r="A75" s="6" t="s">
        <v>32</v>
      </c>
      <c r="B75" s="39"/>
      <c r="C75" s="51"/>
      <c r="D75" s="39"/>
      <c r="E75" s="39"/>
      <c r="F75" s="39"/>
      <c r="G75" s="39"/>
    </row>
    <row r="76" spans="1:7" x14ac:dyDescent="0.25">
      <c r="A76" s="6" t="s">
        <v>28</v>
      </c>
      <c r="B76" s="39"/>
      <c r="C76" s="39"/>
      <c r="D76" s="39"/>
      <c r="E76" s="39"/>
      <c r="F76" s="39"/>
      <c r="G76" s="39"/>
    </row>
    <row r="77" spans="1:7" x14ac:dyDescent="0.25">
      <c r="A77" s="6" t="s">
        <v>33</v>
      </c>
      <c r="B77" s="39"/>
      <c r="C77" s="39"/>
      <c r="D77" s="39"/>
      <c r="E77" s="39"/>
      <c r="F77" s="39"/>
      <c r="G77" s="39"/>
    </row>
    <row r="78" spans="1:7" x14ac:dyDescent="0.25">
      <c r="A78" s="6"/>
      <c r="B78" s="39"/>
      <c r="C78" s="39"/>
      <c r="D78" s="39"/>
      <c r="E78" s="39"/>
      <c r="F78" s="39"/>
      <c r="G78" s="39"/>
    </row>
    <row r="79" spans="1:7" x14ac:dyDescent="0.25">
      <c r="A79" s="5"/>
      <c r="B79" s="39"/>
      <c r="C79" s="39"/>
      <c r="D79" s="39"/>
      <c r="E79" s="39"/>
      <c r="F79" s="39"/>
      <c r="G79" s="39"/>
    </row>
    <row r="80" spans="1:7" ht="15.75" thickBot="1" x14ac:dyDescent="0.3">
      <c r="A80" s="7" t="s">
        <v>34</v>
      </c>
      <c r="B80" s="39"/>
      <c r="C80" s="51"/>
      <c r="D80" s="39"/>
      <c r="E80" s="39"/>
      <c r="F80" s="39"/>
      <c r="G80" s="39"/>
    </row>
    <row r="81" spans="1:7" ht="15.75" thickBot="1" x14ac:dyDescent="0.3">
      <c r="A81" s="34"/>
      <c r="B81" s="39"/>
      <c r="C81" s="39"/>
      <c r="D81" s="39"/>
      <c r="E81" s="39"/>
      <c r="F81" s="39"/>
      <c r="G81" s="39"/>
    </row>
    <row r="82" spans="1:7" x14ac:dyDescent="0.25">
      <c r="A82" s="159" t="s">
        <v>71</v>
      </c>
      <c r="B82" s="39"/>
      <c r="C82" s="39"/>
      <c r="D82" s="39"/>
      <c r="E82" s="50"/>
      <c r="F82" s="50"/>
      <c r="G82" s="50"/>
    </row>
    <row r="83" spans="1:7" ht="15.75" thickBot="1" x14ac:dyDescent="0.3">
      <c r="A83" s="160"/>
      <c r="B83" s="39"/>
      <c r="C83" s="39"/>
      <c r="D83" s="39"/>
      <c r="E83" s="50"/>
      <c r="F83" s="50"/>
      <c r="G83" s="50"/>
    </row>
    <row r="84" spans="1:7" x14ac:dyDescent="0.25">
      <c r="A84" s="5" t="s">
        <v>68</v>
      </c>
      <c r="B84" s="39"/>
      <c r="C84" s="39"/>
      <c r="D84" s="39"/>
      <c r="E84" s="50"/>
      <c r="F84" s="50"/>
      <c r="G84" s="50"/>
    </row>
    <row r="85" spans="1:7" x14ac:dyDescent="0.25">
      <c r="A85" s="6" t="s">
        <v>34</v>
      </c>
      <c r="B85" s="39"/>
      <c r="C85" s="161"/>
      <c r="D85" s="50"/>
      <c r="E85" s="50"/>
      <c r="F85" s="50"/>
      <c r="G85" s="50"/>
    </row>
    <row r="86" spans="1:7" x14ac:dyDescent="0.25">
      <c r="A86" s="6"/>
      <c r="B86" s="39"/>
      <c r="C86" s="161"/>
      <c r="D86" s="50"/>
      <c r="E86" s="50"/>
      <c r="F86" s="50"/>
      <c r="G86" s="50"/>
    </row>
    <row r="87" spans="1:7" x14ac:dyDescent="0.25">
      <c r="A87" s="6" t="s">
        <v>40</v>
      </c>
      <c r="B87" s="39"/>
      <c r="C87" s="51"/>
      <c r="D87" s="50"/>
      <c r="E87" s="50"/>
      <c r="F87" s="50"/>
      <c r="G87" s="50"/>
    </row>
    <row r="88" spans="1:7" x14ac:dyDescent="0.25">
      <c r="A88" s="6"/>
      <c r="B88" s="39"/>
      <c r="C88" s="39"/>
      <c r="D88" s="50"/>
      <c r="E88" s="50"/>
      <c r="F88" s="50"/>
      <c r="G88" s="50"/>
    </row>
    <row r="89" spans="1:7" x14ac:dyDescent="0.25">
      <c r="A89" s="6" t="s">
        <v>41</v>
      </c>
      <c r="B89" s="39"/>
      <c r="C89" s="39"/>
      <c r="D89" s="50"/>
      <c r="E89" s="50"/>
      <c r="F89" s="50"/>
      <c r="G89" s="50"/>
    </row>
    <row r="90" spans="1:7" x14ac:dyDescent="0.25">
      <c r="A90" s="6"/>
      <c r="B90" s="39"/>
      <c r="C90" s="39"/>
      <c r="D90" s="50"/>
      <c r="E90" s="50"/>
      <c r="F90" s="50"/>
      <c r="G90" s="50"/>
    </row>
    <row r="91" spans="1:7" x14ac:dyDescent="0.25">
      <c r="A91" s="6" t="s">
        <v>42</v>
      </c>
      <c r="B91" s="39"/>
      <c r="C91" s="39"/>
      <c r="D91" s="50"/>
      <c r="E91" s="50"/>
      <c r="F91" s="50"/>
      <c r="G91" s="50"/>
    </row>
    <row r="92" spans="1:7" x14ac:dyDescent="0.25">
      <c r="A92" s="6"/>
      <c r="B92" s="39"/>
      <c r="C92" s="39"/>
      <c r="D92" s="50"/>
      <c r="E92" s="50"/>
      <c r="F92" s="50"/>
      <c r="G92" s="50"/>
    </row>
    <row r="93" spans="1:7" x14ac:dyDescent="0.25">
      <c r="A93" s="5" t="s">
        <v>43</v>
      </c>
      <c r="B93" s="39"/>
      <c r="C93" s="39"/>
      <c r="D93" s="50"/>
      <c r="E93" s="50"/>
      <c r="F93" s="50"/>
      <c r="G93" s="50"/>
    </row>
    <row r="94" spans="1:7" x14ac:dyDescent="0.25">
      <c r="A94" s="5" t="s">
        <v>44</v>
      </c>
      <c r="B94" s="39"/>
      <c r="C94" s="39"/>
      <c r="D94" s="50"/>
      <c r="E94" s="50"/>
      <c r="F94" s="50"/>
      <c r="G94" s="50"/>
    </row>
    <row r="95" spans="1:7" ht="15.75" thickBot="1" x14ac:dyDescent="0.3">
      <c r="A95" s="7" t="s">
        <v>45</v>
      </c>
      <c r="B95" s="39"/>
      <c r="C95" s="39"/>
      <c r="D95" s="50"/>
      <c r="E95" s="50"/>
      <c r="F95" s="50"/>
      <c r="G95" s="50"/>
    </row>
    <row r="96" spans="1:7" x14ac:dyDescent="0.25">
      <c r="B96" s="39"/>
      <c r="C96" s="51"/>
    </row>
    <row r="97" spans="2:3" x14ac:dyDescent="0.25">
      <c r="B97" s="39"/>
      <c r="C97" s="51"/>
    </row>
    <row r="98" spans="2:3" x14ac:dyDescent="0.25">
      <c r="B98" s="39"/>
      <c r="C98" s="51"/>
    </row>
    <row r="99" spans="2:3" x14ac:dyDescent="0.25">
      <c r="B99" s="39"/>
      <c r="C99" s="39"/>
    </row>
  </sheetData>
  <mergeCells count="23">
    <mergeCell ref="A23:AE23"/>
    <mergeCell ref="A25:K26"/>
    <mergeCell ref="A1:AE2"/>
    <mergeCell ref="G28:G29"/>
    <mergeCell ref="H28:K29"/>
    <mergeCell ref="A4:AE5"/>
    <mergeCell ref="H7:K7"/>
    <mergeCell ref="L7:O7"/>
    <mergeCell ref="P7:S7"/>
    <mergeCell ref="T7:W7"/>
    <mergeCell ref="X7:AA7"/>
    <mergeCell ref="AB7:AE7"/>
    <mergeCell ref="AB6:AE6"/>
    <mergeCell ref="H6:K6"/>
    <mergeCell ref="L6:O6"/>
    <mergeCell ref="P6:S6"/>
    <mergeCell ref="T6:W6"/>
    <mergeCell ref="X6:AA6"/>
    <mergeCell ref="A55:A56"/>
    <mergeCell ref="A82:A83"/>
    <mergeCell ref="C85:C86"/>
    <mergeCell ref="A47:A48"/>
    <mergeCell ref="A52:G53"/>
  </mergeCells>
  <conditionalFormatting sqref="B22:AE22">
    <cfRule type="cellIs" dxfId="1" priority="2" operator="lessThan">
      <formula>0</formula>
    </cfRule>
  </conditionalFormatting>
  <conditionalFormatting sqref="B45:K45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6</vt:i4>
      </vt:variant>
    </vt:vector>
  </HeadingPairs>
  <TitlesOfParts>
    <vt:vector size="6" baseType="lpstr">
      <vt:lpstr>Company Info</vt:lpstr>
      <vt:lpstr>D_prep</vt:lpstr>
      <vt:lpstr>Dashboard</vt:lpstr>
      <vt:lpstr>Income Statement</vt:lpstr>
      <vt:lpstr>Cash Flow Statement</vt:lpstr>
      <vt:lpstr>Data Prepration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خالد</dc:creator>
  <cp:lastModifiedBy>خالد</cp:lastModifiedBy>
  <dcterms:created xsi:type="dcterms:W3CDTF">2020-11-20T15:17:53Z</dcterms:created>
  <dcterms:modified xsi:type="dcterms:W3CDTF">2021-03-03T20:05:50Z</dcterms:modified>
</cp:coreProperties>
</file>