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wrath\Desktop\"/>
    </mc:Choice>
  </mc:AlternateContent>
  <xr:revisionPtr revIDLastSave="0" documentId="13_ncr:1_{F9EF7652-0400-4C23-864C-4526DC53D167}" xr6:coauthVersionLast="47" xr6:coauthVersionMax="47" xr10:uidLastSave="{00000000-0000-0000-0000-000000000000}"/>
  <bookViews>
    <workbookView xWindow="-120" yWindow="-120" windowWidth="20730" windowHeight="11040" tabRatio="998" firstSheet="21" activeTab="23" xr2:uid="{13A332D9-B002-450B-95C0-7926AE2023BA}"/>
  </bookViews>
  <sheets>
    <sheet name="Cover" sheetId="26" r:id="rId1"/>
    <sheet name="FRI-Dataset" sheetId="2" r:id="rId2"/>
    <sheet name="Formula_Dictionary" sheetId="3" r:id="rId3"/>
    <sheet name="Sector_Grouping" sheetId="4" r:id="rId4"/>
    <sheet name="FRI Results" sheetId="6" r:id="rId5"/>
    <sheet name="FRI by Firm" sheetId="7" r:id="rId6"/>
    <sheet name="Pillar_CorrelationAnalysis" sheetId="8" r:id="rId7"/>
    <sheet name="PCA_Diagnostic " sheetId="9" r:id="rId8"/>
    <sheet name="FRI_Visualizations" sheetId="10" r:id="rId9"/>
    <sheet name="Descriptives" sheetId="11" r:id="rId10"/>
    <sheet name="Spearman" sheetId="12" r:id="rId11"/>
    <sheet name="Bootstrap" sheetId="13" r:id="rId12"/>
    <sheet name="Wilcoxon" sheetId="15" r:id="rId13"/>
    <sheet name="Governance_Score" sheetId="5" r:id="rId14"/>
    <sheet name="G_score vs FRI" sheetId="16" r:id="rId15"/>
    <sheet name="Synthesis" sheetId="17" r:id="rId16"/>
    <sheet name="Cluster_firms" sheetId="18" r:id="rId17"/>
    <sheet name="Cluster_summary" sheetId="19" r:id="rId18"/>
    <sheet name="Silhouette" sheetId="20" r:id="rId19"/>
    <sheet name="Benchmarking" sheetId="21" r:id="rId20"/>
    <sheet name="Decision table" sheetId="22" r:id="rId21"/>
    <sheet name="SensitivityAnalysis" sheetId="23" r:id="rId22"/>
    <sheet name="Case study" sheetId="24" r:id="rId23"/>
    <sheet name="Decision Framework – Charts" sheetId="25" r:id="rId24"/>
  </sheets>
  <definedNames>
    <definedName name="_xlnm._FilterDatabase" localSheetId="1" hidden="1">'FRI-Dataset'!$B$5:$AG$5</definedName>
    <definedName name="_xlnm._FilterDatabase" localSheetId="13" hidden="1">Governance_Score!$B$5:$R$26</definedName>
    <definedName name="Days" localSheetId="0">#REF!</definedName>
    <definedName name="Days" localSheetId="1">'FRI-Dataset'!$D$2</definedName>
    <definedName name="Days">#REF!</definedName>
    <definedName name="_xlnm.Print_Titles" localSheetId="13">Governance_Score!$1:$6</definedName>
    <definedName name="ProjectYears" localSheetId="0">#REF!</definedName>
    <definedName name="ProjectYears" localSheetId="3">#REF!</definedName>
    <definedName name="ProjectYears">#REF!</definedName>
    <definedName name="SectorCodes" localSheetId="0">#REF!</definedName>
    <definedName name="SectorCodes" localSheetId="1">#REF!</definedName>
    <definedName name="SectorCodes" localSheetId="3">#REF!</definedName>
    <definedName name="SectorCodes">#REF!</definedName>
    <definedName name="SectorNames" localSheetId="0">#REF!</definedName>
    <definedName name="SectorNames" localSheetId="1">#REF!</definedName>
    <definedName name="SectorNames" localSheetId="3">#REF!</definedName>
    <definedName name="SectorNames">#REF!</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5" i="19" l="1"/>
  <c r="C13" i="19"/>
  <c r="B13" i="19"/>
  <c r="D15" i="19"/>
  <c r="B15" i="19" l="1"/>
  <c r="D14" i="19"/>
  <c r="C14" i="19"/>
  <c r="B14" i="19"/>
  <c r="D13" i="19"/>
  <c r="R36" i="5"/>
  <c r="R37" i="5" s="1"/>
  <c r="Q36" i="5"/>
  <c r="Q37" i="5" s="1"/>
  <c r="P36" i="5"/>
  <c r="P37" i="5" s="1"/>
  <c r="O36" i="5"/>
  <c r="O37" i="5" s="1"/>
  <c r="N36" i="5"/>
  <c r="N37" i="5" s="1"/>
  <c r="M36" i="5"/>
  <c r="M37" i="5" s="1"/>
  <c r="L36" i="5"/>
  <c r="L37" i="5" s="1"/>
  <c r="K36" i="5"/>
  <c r="K37" i="5" s="1"/>
  <c r="J36" i="5"/>
  <c r="J37" i="5" s="1"/>
  <c r="I36" i="5"/>
  <c r="I37" i="5" s="1"/>
  <c r="H36" i="5"/>
  <c r="H37" i="5" s="1"/>
  <c r="G36" i="5"/>
  <c r="G37" i="5" s="1"/>
  <c r="F36" i="5"/>
  <c r="F37" i="5" s="1"/>
  <c r="E36" i="5"/>
  <c r="E37" i="5" s="1"/>
  <c r="D36" i="5"/>
  <c r="D37" i="5" s="1"/>
  <c r="R34" i="5"/>
  <c r="R35" i="5" s="1"/>
  <c r="Q34" i="5"/>
  <c r="Q35" i="5" s="1"/>
  <c r="P34" i="5"/>
  <c r="P35" i="5" s="1"/>
  <c r="O34" i="5"/>
  <c r="O35" i="5" s="1"/>
  <c r="N34" i="5"/>
  <c r="N35" i="5" s="1"/>
  <c r="M34" i="5"/>
  <c r="M35" i="5" s="1"/>
  <c r="L34" i="5"/>
  <c r="L35" i="5" s="1"/>
  <c r="K34" i="5"/>
  <c r="K35" i="5" s="1"/>
  <c r="J34" i="5"/>
  <c r="J35" i="5" s="1"/>
  <c r="I34" i="5"/>
  <c r="I35" i="5" s="1"/>
  <c r="H34" i="5"/>
  <c r="H35" i="5" s="1"/>
  <c r="G34" i="5"/>
  <c r="G35" i="5" s="1"/>
  <c r="F34" i="5"/>
  <c r="F35" i="5" s="1"/>
  <c r="E34" i="5"/>
  <c r="E35" i="5" s="1"/>
  <c r="D34" i="5"/>
  <c r="D35" i="5" s="1"/>
  <c r="R32" i="5"/>
  <c r="R33" i="5" s="1"/>
  <c r="Q32" i="5"/>
  <c r="Q33" i="5" s="1"/>
  <c r="P32" i="5"/>
  <c r="P33" i="5" s="1"/>
  <c r="O32" i="5"/>
  <c r="O33" i="5" s="1"/>
  <c r="N32" i="5"/>
  <c r="N33" i="5" s="1"/>
  <c r="M32" i="5"/>
  <c r="M33" i="5" s="1"/>
  <c r="L32" i="5"/>
  <c r="L33" i="5" s="1"/>
  <c r="K32" i="5"/>
  <c r="K33" i="5" s="1"/>
  <c r="J32" i="5"/>
  <c r="J33" i="5" s="1"/>
  <c r="I32" i="5"/>
  <c r="I33" i="5" s="1"/>
  <c r="H32" i="5"/>
  <c r="H33" i="5" s="1"/>
  <c r="G32" i="5"/>
  <c r="G33" i="5" s="1"/>
  <c r="F32" i="5"/>
  <c r="F33" i="5" s="1"/>
  <c r="E32" i="5"/>
  <c r="E33" i="5" s="1"/>
  <c r="D32" i="5"/>
  <c r="D33" i="5" s="1"/>
  <c r="R30" i="5"/>
  <c r="R31" i="5" s="1"/>
  <c r="Q30" i="5"/>
  <c r="Q31" i="5" s="1"/>
  <c r="P30" i="5"/>
  <c r="P31" i="5" s="1"/>
  <c r="O30" i="5"/>
  <c r="O31" i="5" s="1"/>
  <c r="N30" i="5"/>
  <c r="N31" i="5" s="1"/>
  <c r="M30" i="5"/>
  <c r="M31" i="5" s="1"/>
  <c r="L30" i="5"/>
  <c r="L31" i="5" s="1"/>
  <c r="K30" i="5"/>
  <c r="K31" i="5" s="1"/>
  <c r="J30" i="5"/>
  <c r="J31" i="5" s="1"/>
  <c r="I30" i="5"/>
  <c r="I31" i="5" s="1"/>
  <c r="H30" i="5"/>
  <c r="H31" i="5" s="1"/>
  <c r="G30" i="5"/>
  <c r="G31" i="5" s="1"/>
  <c r="F30" i="5"/>
  <c r="F31" i="5" s="1"/>
  <c r="E30" i="5"/>
  <c r="E31" i="5" s="1"/>
  <c r="D30" i="5"/>
  <c r="D31" i="5" s="1"/>
  <c r="C80" i="2"/>
  <c r="AF79" i="2"/>
  <c r="AE79" i="2"/>
  <c r="AD79" i="2"/>
  <c r="AA79" i="2"/>
  <c r="Z79" i="2"/>
  <c r="X79" i="2"/>
  <c r="W79" i="2"/>
  <c r="V79" i="2"/>
  <c r="U79" i="2"/>
  <c r="AG79" i="2" s="1"/>
  <c r="T79" i="2"/>
  <c r="Y79" i="2" s="1"/>
  <c r="C79" i="2"/>
  <c r="AG78" i="2"/>
  <c r="AF78" i="2"/>
  <c r="AE78" i="2"/>
  <c r="AD78" i="2"/>
  <c r="AB78" i="2"/>
  <c r="AA78" i="2"/>
  <c r="Z78" i="2"/>
  <c r="Y78" i="2"/>
  <c r="X78" i="2"/>
  <c r="W78" i="2"/>
  <c r="V78" i="2"/>
  <c r="U78" i="2"/>
  <c r="AC78" i="2" s="1"/>
  <c r="T78" i="2"/>
  <c r="C78" i="2"/>
  <c r="AG77" i="2"/>
  <c r="AF77" i="2"/>
  <c r="AE77" i="2"/>
  <c r="AD77" i="2"/>
  <c r="AA77" i="2"/>
  <c r="Z77" i="2"/>
  <c r="Y77" i="2"/>
  <c r="X77" i="2"/>
  <c r="W77" i="2"/>
  <c r="V77" i="2"/>
  <c r="U77" i="2"/>
  <c r="AC77" i="2" s="1"/>
  <c r="T77" i="2"/>
  <c r="C77" i="2"/>
  <c r="AG76" i="2"/>
  <c r="AF76" i="2"/>
  <c r="AE76" i="2"/>
  <c r="AD76" i="2"/>
  <c r="AA76" i="2"/>
  <c r="Z76" i="2"/>
  <c r="Y76" i="2"/>
  <c r="X76" i="2"/>
  <c r="W76" i="2"/>
  <c r="V76" i="2"/>
  <c r="U76" i="2"/>
  <c r="AC76" i="2" s="1"/>
  <c r="T76" i="2"/>
  <c r="C76" i="2"/>
  <c r="AG75" i="2"/>
  <c r="AF75" i="2"/>
  <c r="AE75" i="2"/>
  <c r="AD75" i="2"/>
  <c r="AB75" i="2"/>
  <c r="AA75" i="2"/>
  <c r="Z75" i="2"/>
  <c r="Y75" i="2"/>
  <c r="X75" i="2"/>
  <c r="W75" i="2"/>
  <c r="V75" i="2"/>
  <c r="U75" i="2"/>
  <c r="AC75" i="2" s="1"/>
  <c r="T75" i="2"/>
  <c r="C75" i="2"/>
  <c r="AF74" i="2"/>
  <c r="AE74" i="2"/>
  <c r="AD74" i="2"/>
  <c r="AA74" i="2"/>
  <c r="Z74" i="2"/>
  <c r="Y74" i="2"/>
  <c r="X74" i="2"/>
  <c r="W74" i="2"/>
  <c r="V74" i="2"/>
  <c r="U74" i="2"/>
  <c r="AC74" i="2" s="1"/>
  <c r="T74" i="2"/>
  <c r="C74" i="2"/>
  <c r="AF73" i="2"/>
  <c r="AE73" i="2"/>
  <c r="AD73" i="2"/>
  <c r="AB73" i="2"/>
  <c r="AA73" i="2"/>
  <c r="Z73" i="2"/>
  <c r="X73" i="2"/>
  <c r="W73" i="2"/>
  <c r="V73" i="2"/>
  <c r="U73" i="2"/>
  <c r="AG73" i="2" s="1"/>
  <c r="T73" i="2"/>
  <c r="Y73" i="2" s="1"/>
  <c r="C73" i="2"/>
  <c r="AF72" i="2"/>
  <c r="AE72" i="2"/>
  <c r="AD72" i="2"/>
  <c r="AA72" i="2"/>
  <c r="Z72" i="2"/>
  <c r="X72" i="2"/>
  <c r="W72" i="2"/>
  <c r="V72" i="2"/>
  <c r="U72" i="2"/>
  <c r="AG72" i="2" s="1"/>
  <c r="T72" i="2"/>
  <c r="Y72" i="2" s="1"/>
  <c r="C72" i="2"/>
  <c r="AF71" i="2"/>
  <c r="AE71" i="2"/>
  <c r="AD71" i="2"/>
  <c r="AB71" i="2"/>
  <c r="AA71" i="2"/>
  <c r="Z71" i="2"/>
  <c r="X71" i="2"/>
  <c r="U71" i="2"/>
  <c r="AG71" i="2" s="1"/>
  <c r="T71" i="2"/>
  <c r="Y71" i="2" s="1"/>
  <c r="F71" i="2"/>
  <c r="W71" i="2" s="1"/>
  <c r="C71" i="2"/>
  <c r="AF70" i="2"/>
  <c r="AE70" i="2"/>
  <c r="AD70" i="2"/>
  <c r="AB70" i="2"/>
  <c r="AA70" i="2"/>
  <c r="Z70" i="2"/>
  <c r="X70" i="2"/>
  <c r="U70" i="2"/>
  <c r="AG70" i="2" s="1"/>
  <c r="T70" i="2"/>
  <c r="Y70" i="2" s="1"/>
  <c r="F70" i="2"/>
  <c r="W70" i="2" s="1"/>
  <c r="C70" i="2"/>
  <c r="AF69" i="2"/>
  <c r="AE69" i="2"/>
  <c r="AD69" i="2"/>
  <c r="AB69" i="2"/>
  <c r="AA69" i="2"/>
  <c r="Z69" i="2"/>
  <c r="W69" i="2"/>
  <c r="V69" i="2"/>
  <c r="U69" i="2"/>
  <c r="AG69" i="2" s="1"/>
  <c r="T69" i="2"/>
  <c r="Y69" i="2" s="1"/>
  <c r="I69" i="2"/>
  <c r="X69" i="2" s="1"/>
  <c r="C69" i="2"/>
  <c r="AF68" i="2"/>
  <c r="AE68" i="2"/>
  <c r="AD68" i="2"/>
  <c r="AB68" i="2"/>
  <c r="AA68" i="2"/>
  <c r="Z68" i="2"/>
  <c r="W68" i="2"/>
  <c r="V68" i="2"/>
  <c r="U68" i="2"/>
  <c r="AG68" i="2" s="1"/>
  <c r="T68" i="2"/>
  <c r="Y68" i="2" s="1"/>
  <c r="I68" i="2"/>
  <c r="X68" i="2" s="1"/>
  <c r="C68" i="2"/>
  <c r="AF67" i="2"/>
  <c r="AE67" i="2"/>
  <c r="AD67" i="2"/>
  <c r="AB67" i="2"/>
  <c r="AA67" i="2"/>
  <c r="Z67" i="2"/>
  <c r="X67" i="2"/>
  <c r="W67" i="2"/>
  <c r="V67" i="2"/>
  <c r="U67" i="2"/>
  <c r="AG67" i="2" s="1"/>
  <c r="T67" i="2"/>
  <c r="Y67" i="2" s="1"/>
  <c r="C67" i="2"/>
  <c r="AG66" i="2"/>
  <c r="AF66" i="2"/>
  <c r="AE66" i="2"/>
  <c r="AD66" i="2"/>
  <c r="AA66" i="2"/>
  <c r="Z66" i="2"/>
  <c r="Y66" i="2"/>
  <c r="X66" i="2"/>
  <c r="W66" i="2"/>
  <c r="V66" i="2"/>
  <c r="U66" i="2"/>
  <c r="AC66" i="2" s="1"/>
  <c r="T66" i="2"/>
  <c r="C66" i="2"/>
  <c r="AG65" i="2"/>
  <c r="AF65" i="2"/>
  <c r="AE65" i="2"/>
  <c r="AD65" i="2"/>
  <c r="AB65" i="2"/>
  <c r="AA65" i="2"/>
  <c r="Z65" i="2"/>
  <c r="Y65" i="2"/>
  <c r="X65" i="2"/>
  <c r="W65" i="2"/>
  <c r="V65" i="2"/>
  <c r="U65" i="2"/>
  <c r="AC65" i="2" s="1"/>
  <c r="T65" i="2"/>
  <c r="C65" i="2"/>
  <c r="AG64" i="2"/>
  <c r="AF64" i="2"/>
  <c r="AE64" i="2"/>
  <c r="AD64" i="2"/>
  <c r="AA64" i="2"/>
  <c r="Z64" i="2"/>
  <c r="Y64" i="2"/>
  <c r="X64" i="2"/>
  <c r="W64" i="2"/>
  <c r="V64" i="2"/>
  <c r="U64" i="2"/>
  <c r="AC64" i="2" s="1"/>
  <c r="T64" i="2"/>
  <c r="C64" i="2"/>
  <c r="AG63" i="2"/>
  <c r="AF63" i="2"/>
  <c r="AE63" i="2"/>
  <c r="AD63" i="2"/>
  <c r="AB63" i="2"/>
  <c r="AA63" i="2"/>
  <c r="Z63" i="2"/>
  <c r="X63" i="2"/>
  <c r="W63" i="2"/>
  <c r="V63" i="2"/>
  <c r="U63" i="2"/>
  <c r="AC63" i="2" s="1"/>
  <c r="T63" i="2"/>
  <c r="Y63" i="2" s="1"/>
  <c r="C63" i="2"/>
  <c r="AF62" i="2"/>
  <c r="AE62" i="2"/>
  <c r="AD62" i="2"/>
  <c r="AA62" i="2"/>
  <c r="Z62" i="2"/>
  <c r="Y62" i="2"/>
  <c r="X62" i="2"/>
  <c r="W62" i="2"/>
  <c r="V62" i="2"/>
  <c r="U62" i="2"/>
  <c r="AC62" i="2" s="1"/>
  <c r="T62" i="2"/>
  <c r="C62" i="2"/>
  <c r="AF61" i="2"/>
  <c r="AE61" i="2"/>
  <c r="AD61" i="2"/>
  <c r="AB61" i="2"/>
  <c r="AA61" i="2"/>
  <c r="Z61" i="2"/>
  <c r="X61" i="2"/>
  <c r="W61" i="2"/>
  <c r="V61" i="2"/>
  <c r="U61" i="2"/>
  <c r="AG61" i="2" s="1"/>
  <c r="T61" i="2"/>
  <c r="Y61" i="2" s="1"/>
  <c r="C61" i="2"/>
  <c r="AF60" i="2"/>
  <c r="AE60" i="2"/>
  <c r="AD60" i="2"/>
  <c r="AA60" i="2"/>
  <c r="Z60" i="2"/>
  <c r="X60" i="2"/>
  <c r="W60" i="2"/>
  <c r="V60" i="2"/>
  <c r="U60" i="2"/>
  <c r="AG60" i="2" s="1"/>
  <c r="T60" i="2"/>
  <c r="Y60" i="2" s="1"/>
  <c r="C60" i="2"/>
  <c r="AF59" i="2"/>
  <c r="AE59" i="2"/>
  <c r="AD59" i="2"/>
  <c r="AB59" i="2"/>
  <c r="AA59" i="2"/>
  <c r="Z59" i="2"/>
  <c r="X59" i="2"/>
  <c r="W59" i="2"/>
  <c r="V59" i="2"/>
  <c r="U59" i="2"/>
  <c r="AG59" i="2" s="1"/>
  <c r="T59" i="2"/>
  <c r="Y59" i="2" s="1"/>
  <c r="C59" i="2"/>
  <c r="AG58" i="2"/>
  <c r="AF58" i="2"/>
  <c r="AE58" i="2"/>
  <c r="AD58" i="2"/>
  <c r="AA58" i="2"/>
  <c r="Z58" i="2"/>
  <c r="Y58" i="2"/>
  <c r="X58" i="2"/>
  <c r="W58" i="2"/>
  <c r="V58" i="2"/>
  <c r="U58" i="2"/>
  <c r="AC58" i="2" s="1"/>
  <c r="T58" i="2"/>
  <c r="C58" i="2"/>
  <c r="AG57" i="2"/>
  <c r="AF57" i="2"/>
  <c r="AE57" i="2"/>
  <c r="AD57" i="2"/>
  <c r="AB57" i="2"/>
  <c r="AA57" i="2"/>
  <c r="Z57" i="2"/>
  <c r="Y57" i="2"/>
  <c r="X57" i="2"/>
  <c r="W57" i="2"/>
  <c r="V57" i="2"/>
  <c r="U57" i="2"/>
  <c r="AC57" i="2" s="1"/>
  <c r="T57" i="2"/>
  <c r="C57" i="2"/>
  <c r="AG56" i="2"/>
  <c r="AF56" i="2"/>
  <c r="AE56" i="2"/>
  <c r="AD56" i="2"/>
  <c r="AA56" i="2"/>
  <c r="Z56" i="2"/>
  <c r="Y56" i="2"/>
  <c r="X56" i="2"/>
  <c r="W56" i="2"/>
  <c r="V56" i="2"/>
  <c r="U56" i="2"/>
  <c r="AC56" i="2" s="1"/>
  <c r="T56" i="2"/>
  <c r="C56" i="2"/>
  <c r="AG55" i="2"/>
  <c r="AF55" i="2"/>
  <c r="AE55" i="2"/>
  <c r="AD55" i="2"/>
  <c r="AB55" i="2"/>
  <c r="AA55" i="2"/>
  <c r="Z55" i="2"/>
  <c r="X55" i="2"/>
  <c r="W55" i="2"/>
  <c r="V55" i="2"/>
  <c r="U55" i="2"/>
  <c r="AC55" i="2" s="1"/>
  <c r="T55" i="2"/>
  <c r="Y55" i="2" s="1"/>
  <c r="C55" i="2"/>
  <c r="AF54" i="2"/>
  <c r="AE54" i="2"/>
  <c r="AD54" i="2"/>
  <c r="AA54" i="2"/>
  <c r="Z54" i="2"/>
  <c r="Y54" i="2"/>
  <c r="X54" i="2"/>
  <c r="W54" i="2"/>
  <c r="V54" i="2"/>
  <c r="U54" i="2"/>
  <c r="AC54" i="2" s="1"/>
  <c r="T54" i="2"/>
  <c r="C54" i="2"/>
  <c r="AF53" i="2"/>
  <c r="AE53" i="2"/>
  <c r="AD53" i="2"/>
  <c r="AB53" i="2"/>
  <c r="AA53" i="2"/>
  <c r="Z53" i="2"/>
  <c r="X53" i="2"/>
  <c r="W53" i="2"/>
  <c r="V53" i="2"/>
  <c r="U53" i="2"/>
  <c r="AG53" i="2" s="1"/>
  <c r="T53" i="2"/>
  <c r="Y53" i="2" s="1"/>
  <c r="C53" i="2"/>
  <c r="AF52" i="2"/>
  <c r="AE52" i="2"/>
  <c r="AD52" i="2"/>
  <c r="AC52" i="2"/>
  <c r="AA52" i="2"/>
  <c r="Z52" i="2"/>
  <c r="X52" i="2"/>
  <c r="W52" i="2"/>
  <c r="V52" i="2"/>
  <c r="U52" i="2"/>
  <c r="AG52" i="2" s="1"/>
  <c r="T52" i="2"/>
  <c r="Y52" i="2" s="1"/>
  <c r="C52" i="2"/>
  <c r="AF51" i="2"/>
  <c r="AE51" i="2"/>
  <c r="AD51" i="2"/>
  <c r="AB51" i="2"/>
  <c r="AA51" i="2"/>
  <c r="Z51" i="2"/>
  <c r="X51" i="2"/>
  <c r="W51" i="2"/>
  <c r="V51" i="2"/>
  <c r="U51" i="2"/>
  <c r="AG51" i="2" s="1"/>
  <c r="T51" i="2"/>
  <c r="Y51" i="2" s="1"/>
  <c r="C51" i="2"/>
  <c r="AG50" i="2"/>
  <c r="AF50" i="2"/>
  <c r="AE50" i="2"/>
  <c r="AD50" i="2"/>
  <c r="AA50" i="2"/>
  <c r="Z50" i="2"/>
  <c r="Y50" i="2"/>
  <c r="X50" i="2"/>
  <c r="W50" i="2"/>
  <c r="V50" i="2"/>
  <c r="U50" i="2"/>
  <c r="AC50" i="2" s="1"/>
  <c r="T50" i="2"/>
  <c r="C50" i="2"/>
  <c r="AG49" i="2"/>
  <c r="AF49" i="2"/>
  <c r="AE49" i="2"/>
  <c r="AD49" i="2"/>
  <c r="AB49" i="2"/>
  <c r="AA49" i="2"/>
  <c r="Z49" i="2"/>
  <c r="X49" i="2"/>
  <c r="W49" i="2"/>
  <c r="V49" i="2"/>
  <c r="U49" i="2"/>
  <c r="AC49" i="2" s="1"/>
  <c r="T49" i="2"/>
  <c r="Y49" i="2" s="1"/>
  <c r="C49" i="2"/>
  <c r="AG48" i="2"/>
  <c r="AF48" i="2"/>
  <c r="AE48" i="2"/>
  <c r="AD48" i="2"/>
  <c r="AA48" i="2"/>
  <c r="Z48" i="2"/>
  <c r="Y48" i="2"/>
  <c r="X48" i="2"/>
  <c r="W48" i="2"/>
  <c r="V48" i="2"/>
  <c r="U48" i="2"/>
  <c r="AC48" i="2" s="1"/>
  <c r="T48" i="2"/>
  <c r="C48" i="2"/>
  <c r="AG47" i="2"/>
  <c r="AF47" i="2"/>
  <c r="AE47" i="2"/>
  <c r="AD47" i="2"/>
  <c r="AB47" i="2"/>
  <c r="AA47" i="2"/>
  <c r="Z47" i="2"/>
  <c r="X47" i="2"/>
  <c r="W47" i="2"/>
  <c r="V47" i="2"/>
  <c r="U47" i="2"/>
  <c r="AC47" i="2" s="1"/>
  <c r="T47" i="2"/>
  <c r="Y47" i="2" s="1"/>
  <c r="C47" i="2"/>
  <c r="AF46" i="2"/>
  <c r="AE46" i="2"/>
  <c r="Z46" i="2"/>
  <c r="X46" i="2"/>
  <c r="U46" i="2"/>
  <c r="AB46" i="2" s="1"/>
  <c r="T46" i="2"/>
  <c r="G46" i="2"/>
  <c r="F46" i="2"/>
  <c r="J46" i="2" s="1"/>
  <c r="C46" i="2"/>
  <c r="AG45" i="2"/>
  <c r="AF45" i="2"/>
  <c r="AE45" i="2"/>
  <c r="Z45" i="2"/>
  <c r="X45" i="2"/>
  <c r="W45" i="2"/>
  <c r="U45" i="2"/>
  <c r="T45" i="2"/>
  <c r="J45" i="2"/>
  <c r="AD45" i="2" s="1"/>
  <c r="G45" i="2"/>
  <c r="V45" i="2" s="1"/>
  <c r="F45" i="2"/>
  <c r="C45" i="2"/>
  <c r="AG44" i="2"/>
  <c r="AF44" i="2"/>
  <c r="AE44" i="2"/>
  <c r="AD44" i="2"/>
  <c r="AA44" i="2"/>
  <c r="Z44" i="2"/>
  <c r="Y44" i="2"/>
  <c r="X44" i="2"/>
  <c r="W44" i="2"/>
  <c r="V44" i="2"/>
  <c r="U44" i="2"/>
  <c r="AC44" i="2" s="1"/>
  <c r="T44" i="2"/>
  <c r="C44" i="2"/>
  <c r="AG43" i="2"/>
  <c r="AF43" i="2"/>
  <c r="AE43" i="2"/>
  <c r="AD43" i="2"/>
  <c r="AB43" i="2"/>
  <c r="AA43" i="2"/>
  <c r="Z43" i="2"/>
  <c r="Y43" i="2"/>
  <c r="X43" i="2"/>
  <c r="W43" i="2"/>
  <c r="V43" i="2"/>
  <c r="U43" i="2"/>
  <c r="AC43" i="2" s="1"/>
  <c r="T43" i="2"/>
  <c r="C43" i="2"/>
  <c r="AG42" i="2"/>
  <c r="AF42" i="2"/>
  <c r="AE42" i="2"/>
  <c r="AD42" i="2"/>
  <c r="AB42" i="2"/>
  <c r="AA42" i="2"/>
  <c r="Z42" i="2"/>
  <c r="Y42" i="2"/>
  <c r="X42" i="2"/>
  <c r="W42" i="2"/>
  <c r="V42" i="2"/>
  <c r="U42" i="2"/>
  <c r="AC42" i="2" s="1"/>
  <c r="T42" i="2"/>
  <c r="C42" i="2"/>
  <c r="AG41" i="2"/>
  <c r="AF41" i="2"/>
  <c r="AE41" i="2"/>
  <c r="AD41" i="2"/>
  <c r="AB41" i="2"/>
  <c r="AA41" i="2"/>
  <c r="Z41" i="2"/>
  <c r="X41" i="2"/>
  <c r="W41" i="2"/>
  <c r="V41" i="2"/>
  <c r="U41" i="2"/>
  <c r="AC41" i="2" s="1"/>
  <c r="T41" i="2"/>
  <c r="Y41" i="2" s="1"/>
  <c r="C41" i="2"/>
  <c r="AF40" i="2"/>
  <c r="AE40" i="2"/>
  <c r="AD40" i="2"/>
  <c r="AA40" i="2"/>
  <c r="Z40" i="2"/>
  <c r="Y40" i="2"/>
  <c r="X40" i="2"/>
  <c r="W40" i="2"/>
  <c r="V40" i="2"/>
  <c r="U40" i="2"/>
  <c r="AC40" i="2" s="1"/>
  <c r="T40" i="2"/>
  <c r="C40" i="2"/>
  <c r="AF39" i="2"/>
  <c r="AE39" i="2"/>
  <c r="AD39" i="2"/>
  <c r="AB39" i="2"/>
  <c r="AA39" i="2"/>
  <c r="Z39" i="2"/>
  <c r="X39" i="2"/>
  <c r="W39" i="2"/>
  <c r="V39" i="2"/>
  <c r="U39" i="2"/>
  <c r="AG39" i="2" s="1"/>
  <c r="T39" i="2"/>
  <c r="Y39" i="2" s="1"/>
  <c r="C39" i="2"/>
  <c r="AF38" i="2"/>
  <c r="AE38" i="2"/>
  <c r="AD38" i="2"/>
  <c r="AB38" i="2"/>
  <c r="AA38" i="2"/>
  <c r="Z38" i="2"/>
  <c r="X38" i="2"/>
  <c r="W38" i="2"/>
  <c r="V38" i="2"/>
  <c r="U38" i="2"/>
  <c r="AG38" i="2" s="1"/>
  <c r="T38" i="2"/>
  <c r="Y38" i="2" s="1"/>
  <c r="C38" i="2"/>
  <c r="AF37" i="2"/>
  <c r="AE37" i="2"/>
  <c r="AD37" i="2"/>
  <c r="AB37" i="2"/>
  <c r="AA37" i="2"/>
  <c r="Z37" i="2"/>
  <c r="X37" i="2"/>
  <c r="W37" i="2"/>
  <c r="V37" i="2"/>
  <c r="U37" i="2"/>
  <c r="AG37" i="2" s="1"/>
  <c r="T37" i="2"/>
  <c r="Y37" i="2" s="1"/>
  <c r="C37" i="2"/>
  <c r="AG36" i="2"/>
  <c r="AF36" i="2"/>
  <c r="AE36" i="2"/>
  <c r="AD36" i="2"/>
  <c r="AA36" i="2"/>
  <c r="Z36" i="2"/>
  <c r="Y36" i="2"/>
  <c r="X36" i="2"/>
  <c r="W36" i="2"/>
  <c r="V36" i="2"/>
  <c r="U36" i="2"/>
  <c r="AC36" i="2" s="1"/>
  <c r="T36" i="2"/>
  <c r="C36" i="2"/>
  <c r="AG35" i="2"/>
  <c r="AF35" i="2"/>
  <c r="AE35" i="2"/>
  <c r="AD35" i="2"/>
  <c r="AB35" i="2"/>
  <c r="AA35" i="2"/>
  <c r="Z35" i="2"/>
  <c r="Y35" i="2"/>
  <c r="X35" i="2"/>
  <c r="W35" i="2"/>
  <c r="V35" i="2"/>
  <c r="U35" i="2"/>
  <c r="AC35" i="2" s="1"/>
  <c r="T35" i="2"/>
  <c r="C35" i="2"/>
  <c r="AG34" i="2"/>
  <c r="AF34" i="2"/>
  <c r="AE34" i="2"/>
  <c r="AD34" i="2"/>
  <c r="AB34" i="2"/>
  <c r="AA34" i="2"/>
  <c r="Z34" i="2"/>
  <c r="Y34" i="2"/>
  <c r="X34" i="2"/>
  <c r="W34" i="2"/>
  <c r="V34" i="2"/>
  <c r="U34" i="2"/>
  <c r="AC34" i="2" s="1"/>
  <c r="T34" i="2"/>
  <c r="C34" i="2"/>
  <c r="AG33" i="2"/>
  <c r="AF33" i="2"/>
  <c r="AE33" i="2"/>
  <c r="AD33" i="2"/>
  <c r="AB33" i="2"/>
  <c r="AA33" i="2"/>
  <c r="Z33" i="2"/>
  <c r="X33" i="2"/>
  <c r="W33" i="2"/>
  <c r="V33" i="2"/>
  <c r="U33" i="2"/>
  <c r="AC33" i="2" s="1"/>
  <c r="T33" i="2"/>
  <c r="Y33" i="2" s="1"/>
  <c r="C33" i="2"/>
  <c r="AF32" i="2"/>
  <c r="AE32" i="2"/>
  <c r="AD32" i="2"/>
  <c r="AA32" i="2"/>
  <c r="Z32" i="2"/>
  <c r="Y32" i="2"/>
  <c r="X32" i="2"/>
  <c r="W32" i="2"/>
  <c r="V32" i="2"/>
  <c r="U32" i="2"/>
  <c r="AC32" i="2" s="1"/>
  <c r="T32" i="2"/>
  <c r="C32" i="2"/>
  <c r="AF31" i="2"/>
  <c r="AE31" i="2"/>
  <c r="AD31" i="2"/>
  <c r="AB31" i="2"/>
  <c r="AA31" i="2"/>
  <c r="Z31" i="2"/>
  <c r="X31" i="2"/>
  <c r="W31" i="2"/>
  <c r="V31" i="2"/>
  <c r="U31" i="2"/>
  <c r="AG31" i="2" s="1"/>
  <c r="T31" i="2"/>
  <c r="Y31" i="2" s="1"/>
  <c r="C31" i="2"/>
  <c r="AF30" i="2"/>
  <c r="AE30" i="2"/>
  <c r="AD30" i="2"/>
  <c r="AB30" i="2"/>
  <c r="AA30" i="2"/>
  <c r="Z30" i="2"/>
  <c r="W30" i="2"/>
  <c r="V30" i="2"/>
  <c r="U30" i="2"/>
  <c r="AG30" i="2" s="1"/>
  <c r="T30" i="2"/>
  <c r="Y30" i="2" s="1"/>
  <c r="I30" i="2"/>
  <c r="X30" i="2" s="1"/>
  <c r="C30" i="2"/>
  <c r="AF29" i="2"/>
  <c r="AE29" i="2"/>
  <c r="AD29" i="2"/>
  <c r="AB29" i="2"/>
  <c r="AA29" i="2"/>
  <c r="Z29" i="2"/>
  <c r="W29" i="2"/>
  <c r="V29" i="2"/>
  <c r="U29" i="2"/>
  <c r="AG29" i="2" s="1"/>
  <c r="T29" i="2"/>
  <c r="Y29" i="2" s="1"/>
  <c r="I29" i="2"/>
  <c r="X29" i="2" s="1"/>
  <c r="C29" i="2"/>
  <c r="AF28" i="2"/>
  <c r="AE28" i="2"/>
  <c r="AD28" i="2"/>
  <c r="AB28" i="2"/>
  <c r="AA28" i="2"/>
  <c r="Z28" i="2"/>
  <c r="X28" i="2"/>
  <c r="W28" i="2"/>
  <c r="V28" i="2"/>
  <c r="U28" i="2"/>
  <c r="AG28" i="2" s="1"/>
  <c r="T28" i="2"/>
  <c r="Y28" i="2" s="1"/>
  <c r="C28" i="2"/>
  <c r="AG27" i="2"/>
  <c r="AF27" i="2"/>
  <c r="AE27" i="2"/>
  <c r="AD27" i="2"/>
  <c r="AB27" i="2"/>
  <c r="AA27" i="2"/>
  <c r="Z27" i="2"/>
  <c r="X27" i="2"/>
  <c r="W27" i="2"/>
  <c r="V27" i="2"/>
  <c r="U27" i="2"/>
  <c r="AC27" i="2" s="1"/>
  <c r="T27" i="2"/>
  <c r="Y27" i="2" s="1"/>
  <c r="C27" i="2"/>
  <c r="AG26" i="2"/>
  <c r="AF26" i="2"/>
  <c r="AE26" i="2"/>
  <c r="AD26" i="2"/>
  <c r="AA26" i="2"/>
  <c r="Z26" i="2"/>
  <c r="Y26" i="2"/>
  <c r="X26" i="2"/>
  <c r="W26" i="2"/>
  <c r="V26" i="2"/>
  <c r="U26" i="2"/>
  <c r="AC26" i="2" s="1"/>
  <c r="T26" i="2"/>
  <c r="C26" i="2"/>
  <c r="AG25" i="2"/>
  <c r="AF25" i="2"/>
  <c r="AE25" i="2"/>
  <c r="AD25" i="2"/>
  <c r="AB25" i="2"/>
  <c r="AA25" i="2"/>
  <c r="Z25" i="2"/>
  <c r="Y25" i="2"/>
  <c r="X25" i="2"/>
  <c r="W25" i="2"/>
  <c r="V25" i="2"/>
  <c r="U25" i="2"/>
  <c r="AC25" i="2" s="1"/>
  <c r="T25" i="2"/>
  <c r="I25" i="2"/>
  <c r="C25" i="2"/>
  <c r="AG24" i="2"/>
  <c r="AF24" i="2"/>
  <c r="AE24" i="2"/>
  <c r="AD24" i="2"/>
  <c r="AB24" i="2"/>
  <c r="AA24" i="2"/>
  <c r="Z24" i="2"/>
  <c r="Y24" i="2"/>
  <c r="X24" i="2"/>
  <c r="W24" i="2"/>
  <c r="V24" i="2"/>
  <c r="U24" i="2"/>
  <c r="AC24" i="2" s="1"/>
  <c r="T24" i="2"/>
  <c r="I24" i="2"/>
  <c r="C24" i="2"/>
  <c r="AG23" i="2"/>
  <c r="AF23" i="2"/>
  <c r="AE23" i="2"/>
  <c r="AD23" i="2"/>
  <c r="AB23" i="2"/>
  <c r="AA23" i="2"/>
  <c r="Z23" i="2"/>
  <c r="Y23" i="2"/>
  <c r="X23" i="2"/>
  <c r="W23" i="2"/>
  <c r="V23" i="2"/>
  <c r="U23" i="2"/>
  <c r="AC23" i="2" s="1"/>
  <c r="T23" i="2"/>
  <c r="I23" i="2"/>
  <c r="C23" i="2"/>
  <c r="AG22" i="2"/>
  <c r="AF22" i="2"/>
  <c r="AE22" i="2"/>
  <c r="AD22" i="2"/>
  <c r="AB22" i="2"/>
  <c r="AA22" i="2"/>
  <c r="Z22" i="2"/>
  <c r="Y22" i="2"/>
  <c r="X22" i="2"/>
  <c r="W22" i="2"/>
  <c r="V22" i="2"/>
  <c r="U22" i="2"/>
  <c r="AC22" i="2" s="1"/>
  <c r="T22" i="2"/>
  <c r="I22" i="2"/>
  <c r="C22" i="2"/>
  <c r="AG21" i="2"/>
  <c r="AF21" i="2"/>
  <c r="AE21" i="2"/>
  <c r="AD21" i="2"/>
  <c r="AB21" i="2"/>
  <c r="AA21" i="2"/>
  <c r="Z21" i="2"/>
  <c r="Y21" i="2"/>
  <c r="X21" i="2"/>
  <c r="W21" i="2"/>
  <c r="V21" i="2"/>
  <c r="U21" i="2"/>
  <c r="AC21" i="2" s="1"/>
  <c r="T21" i="2"/>
  <c r="C21" i="2"/>
  <c r="AG20" i="2"/>
  <c r="AF20" i="2"/>
  <c r="AE20" i="2"/>
  <c r="AD20" i="2"/>
  <c r="AB20" i="2"/>
  <c r="AA20" i="2"/>
  <c r="Z20" i="2"/>
  <c r="Y20" i="2"/>
  <c r="X20" i="2"/>
  <c r="W20" i="2"/>
  <c r="V20" i="2"/>
  <c r="U20" i="2"/>
  <c r="AC20" i="2" s="1"/>
  <c r="T20" i="2"/>
  <c r="H20" i="2"/>
  <c r="C20" i="2"/>
  <c r="AG19" i="2"/>
  <c r="AF19" i="2"/>
  <c r="AE19" i="2"/>
  <c r="AD19" i="2"/>
  <c r="AB19" i="2"/>
  <c r="AA19" i="2"/>
  <c r="Z19" i="2"/>
  <c r="Y19" i="2"/>
  <c r="X19" i="2"/>
  <c r="W19" i="2"/>
  <c r="V19" i="2"/>
  <c r="U19" i="2"/>
  <c r="AC19" i="2" s="1"/>
  <c r="T19" i="2"/>
  <c r="C19" i="2"/>
  <c r="AG18" i="2"/>
  <c r="AF18" i="2"/>
  <c r="AE18" i="2"/>
  <c r="AD18" i="2"/>
  <c r="AB18" i="2"/>
  <c r="AA18" i="2"/>
  <c r="Z18" i="2"/>
  <c r="X18" i="2"/>
  <c r="W18" i="2"/>
  <c r="V18" i="2"/>
  <c r="U18" i="2"/>
  <c r="AC18" i="2" s="1"/>
  <c r="T18" i="2"/>
  <c r="Y18" i="2" s="1"/>
  <c r="C18" i="2"/>
  <c r="AF17" i="2"/>
  <c r="AE17" i="2"/>
  <c r="AD17" i="2"/>
  <c r="AA17" i="2"/>
  <c r="Z17" i="2"/>
  <c r="Y17" i="2"/>
  <c r="W17" i="2"/>
  <c r="V17" i="2"/>
  <c r="U17" i="2"/>
  <c r="AB17" i="2" s="1"/>
  <c r="T17" i="2"/>
  <c r="I17" i="2"/>
  <c r="X17" i="2" s="1"/>
  <c r="C17" i="2"/>
  <c r="AF16" i="2"/>
  <c r="AE16" i="2"/>
  <c r="AD16" i="2"/>
  <c r="AA16" i="2"/>
  <c r="Z16" i="2"/>
  <c r="Y16" i="2"/>
  <c r="W16" i="2"/>
  <c r="V16" i="2"/>
  <c r="U16" i="2"/>
  <c r="AB16" i="2" s="1"/>
  <c r="T16" i="2"/>
  <c r="I16" i="2"/>
  <c r="X16" i="2" s="1"/>
  <c r="C16" i="2"/>
  <c r="AF15" i="2"/>
  <c r="AE15" i="2"/>
  <c r="AD15" i="2"/>
  <c r="AA15" i="2"/>
  <c r="Z15" i="2"/>
  <c r="Y15" i="2"/>
  <c r="X15" i="2"/>
  <c r="W15" i="2"/>
  <c r="V15" i="2"/>
  <c r="U15" i="2"/>
  <c r="AB15" i="2" s="1"/>
  <c r="T15" i="2"/>
  <c r="C15" i="2"/>
  <c r="AF14" i="2"/>
  <c r="AE14" i="2"/>
  <c r="AD14" i="2"/>
  <c r="AB14" i="2"/>
  <c r="AA14" i="2"/>
  <c r="Z14" i="2"/>
  <c r="X14" i="2"/>
  <c r="W14" i="2"/>
  <c r="V14" i="2"/>
  <c r="U14" i="2"/>
  <c r="AG14" i="2" s="1"/>
  <c r="T14" i="2"/>
  <c r="Y14" i="2" s="1"/>
  <c r="C14" i="2"/>
  <c r="AF13" i="2"/>
  <c r="AE13" i="2"/>
  <c r="AD13" i="2"/>
  <c r="AB13" i="2"/>
  <c r="AA13" i="2"/>
  <c r="Z13" i="2"/>
  <c r="X13" i="2"/>
  <c r="W13" i="2"/>
  <c r="V13" i="2"/>
  <c r="U13" i="2"/>
  <c r="AC13" i="2" s="1"/>
  <c r="T13" i="2"/>
  <c r="Y13" i="2" s="1"/>
  <c r="C13" i="2"/>
  <c r="AF12" i="2"/>
  <c r="AE12" i="2"/>
  <c r="AD12" i="2"/>
  <c r="AB12" i="2"/>
  <c r="AA12" i="2"/>
  <c r="Z12" i="2"/>
  <c r="X12" i="2"/>
  <c r="W12" i="2"/>
  <c r="V12" i="2"/>
  <c r="U12" i="2"/>
  <c r="AG12" i="2" s="1"/>
  <c r="T12" i="2"/>
  <c r="Y12" i="2" s="1"/>
  <c r="C12" i="2"/>
  <c r="AG11" i="2"/>
  <c r="AF11" i="2"/>
  <c r="AE11" i="2"/>
  <c r="AD11" i="2"/>
  <c r="AC11" i="2"/>
  <c r="AA11" i="2"/>
  <c r="Z11" i="2"/>
  <c r="Y11" i="2"/>
  <c r="X11" i="2"/>
  <c r="W11" i="2"/>
  <c r="V11" i="2"/>
  <c r="U11" i="2"/>
  <c r="AB11" i="2" s="1"/>
  <c r="T11" i="2"/>
  <c r="C11" i="2"/>
  <c r="AG10" i="2"/>
  <c r="AF10" i="2"/>
  <c r="AE10" i="2"/>
  <c r="AD10" i="2"/>
  <c r="AB10" i="2"/>
  <c r="AA10" i="2"/>
  <c r="Z10" i="2"/>
  <c r="Y10" i="2"/>
  <c r="X10" i="2"/>
  <c r="W10" i="2"/>
  <c r="V10" i="2"/>
  <c r="U10" i="2"/>
  <c r="AC10" i="2" s="1"/>
  <c r="T10" i="2"/>
  <c r="C10" i="2"/>
  <c r="AG9" i="2"/>
  <c r="AF9" i="2"/>
  <c r="AE9" i="2"/>
  <c r="AD9" i="2"/>
  <c r="AB9" i="2"/>
  <c r="AA9" i="2"/>
  <c r="Z9" i="2"/>
  <c r="Y9" i="2"/>
  <c r="X9" i="2"/>
  <c r="W9" i="2"/>
  <c r="V9" i="2"/>
  <c r="U9" i="2"/>
  <c r="AC9" i="2" s="1"/>
  <c r="T9" i="2"/>
  <c r="C9" i="2"/>
  <c r="AG8" i="2"/>
  <c r="AF8" i="2"/>
  <c r="AE8" i="2"/>
  <c r="AD8" i="2"/>
  <c r="AB8" i="2"/>
  <c r="AA8" i="2"/>
  <c r="Z8" i="2"/>
  <c r="X8" i="2"/>
  <c r="W8" i="2"/>
  <c r="V8" i="2"/>
  <c r="U8" i="2"/>
  <c r="AC8" i="2" s="1"/>
  <c r="R8" i="2"/>
  <c r="T8" i="2" s="1"/>
  <c r="Y8" i="2" s="1"/>
  <c r="C8" i="2"/>
  <c r="AG7" i="2"/>
  <c r="AF7" i="2"/>
  <c r="AE7" i="2"/>
  <c r="AD7" i="2"/>
  <c r="AB7" i="2"/>
  <c r="AA7" i="2"/>
  <c r="Z7" i="2"/>
  <c r="X7" i="2"/>
  <c r="W7" i="2"/>
  <c r="V7" i="2"/>
  <c r="U7" i="2"/>
  <c r="AC7" i="2" s="1"/>
  <c r="T7" i="2"/>
  <c r="Y7" i="2" s="1"/>
  <c r="C7" i="2"/>
  <c r="AF6" i="2"/>
  <c r="AE6" i="2"/>
  <c r="AD6" i="2"/>
  <c r="AC6" i="2"/>
  <c r="AA6" i="2"/>
  <c r="Z6" i="2"/>
  <c r="Y6" i="2"/>
  <c r="X6" i="2"/>
  <c r="W6" i="2"/>
  <c r="V6" i="2"/>
  <c r="U6" i="2"/>
  <c r="AB6" i="2" s="1"/>
  <c r="T6" i="2"/>
  <c r="C6" i="2"/>
  <c r="G38" i="5" l="1"/>
  <c r="O38" i="5"/>
  <c r="K38" i="5"/>
  <c r="F38" i="5"/>
  <c r="N38" i="5"/>
  <c r="I38" i="5"/>
  <c r="Q38" i="5"/>
  <c r="J38" i="5"/>
  <c r="R38" i="5"/>
  <c r="D38" i="5"/>
  <c r="H38" i="5"/>
  <c r="E38" i="5"/>
  <c r="L38" i="5"/>
  <c r="M38" i="5"/>
  <c r="P38" i="5"/>
  <c r="AC46" i="2"/>
  <c r="AA46" i="2"/>
  <c r="Y46" i="2"/>
  <c r="W46" i="2"/>
  <c r="AD46" i="2"/>
  <c r="AC31" i="2"/>
  <c r="AC39" i="2"/>
  <c r="V46" i="2"/>
  <c r="AB52" i="2"/>
  <c r="AC53" i="2"/>
  <c r="AB60" i="2"/>
  <c r="AC61" i="2"/>
  <c r="AB72" i="2"/>
  <c r="AC73" i="2"/>
  <c r="AC14" i="2"/>
  <c r="AC28" i="2"/>
  <c r="AC38" i="2"/>
  <c r="Y45" i="2"/>
  <c r="AC60" i="2"/>
  <c r="AC72" i="2"/>
  <c r="AB79" i="2"/>
  <c r="AC29" i="2"/>
  <c r="AC30" i="2"/>
  <c r="AC12" i="2"/>
  <c r="AB26" i="2"/>
  <c r="AB36" i="2"/>
  <c r="AC37" i="2"/>
  <c r="AB44" i="2"/>
  <c r="AB50" i="2"/>
  <c r="AC51" i="2"/>
  <c r="AB58" i="2"/>
  <c r="AC59" i="2"/>
  <c r="AB66" i="2"/>
  <c r="AC67" i="2"/>
  <c r="AC68" i="2"/>
  <c r="AC69" i="2"/>
  <c r="AC70" i="2"/>
  <c r="AC71" i="2"/>
  <c r="AC79" i="2"/>
  <c r="AC15" i="2"/>
  <c r="AG6" i="2"/>
  <c r="AA45" i="2"/>
  <c r="AG46" i="2"/>
  <c r="AG54" i="2"/>
  <c r="AG62" i="2"/>
  <c r="V70" i="2"/>
  <c r="V71" i="2"/>
  <c r="AG74" i="2"/>
  <c r="AB77" i="2"/>
  <c r="AG15" i="2"/>
  <c r="AG16" i="2"/>
  <c r="AG17" i="2"/>
  <c r="AG32" i="2"/>
  <c r="AB45" i="2"/>
  <c r="AB48" i="2"/>
  <c r="AB56" i="2"/>
  <c r="AB64" i="2"/>
  <c r="AB76" i="2"/>
  <c r="AC16" i="2"/>
  <c r="AG13" i="2"/>
  <c r="AC45" i="2"/>
  <c r="AC17" i="2"/>
  <c r="AG40" i="2"/>
  <c r="AB32" i="2"/>
  <c r="AB40" i="2"/>
  <c r="AB54" i="2"/>
  <c r="AB62" i="2"/>
  <c r="AB7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Salma</author>
  </authors>
  <commentList>
    <comment ref="D8" authorId="0" shapeId="0" xr:uid="{1B754098-FA22-4BB6-AEA0-B782640925C9}">
      <text>
        <r>
          <rPr>
            <b/>
            <sz val="9"/>
            <color indexed="81"/>
            <rFont val="Tahoma"/>
            <family val="2"/>
          </rPr>
          <t>Salma:</t>
        </r>
        <r>
          <rPr>
            <sz val="9"/>
            <color indexed="81"/>
            <rFont val="Tahoma"/>
            <family val="2"/>
          </rPr>
          <t xml:space="preserve">
invsmt year</t>
        </r>
      </text>
    </comment>
    <comment ref="D13" authorId="0" shapeId="0" xr:uid="{5E2D5B5C-0B76-4FE1-AA8C-0DF0DD9AAC45}">
      <text>
        <r>
          <rPr>
            <b/>
            <sz val="9"/>
            <color indexed="81"/>
            <rFont val="Tahoma"/>
            <family val="2"/>
          </rPr>
          <t>Salma:</t>
        </r>
        <r>
          <rPr>
            <sz val="9"/>
            <color indexed="81"/>
            <rFont val="Tahoma"/>
            <family val="2"/>
          </rPr>
          <t xml:space="preserve">
invst year 
</t>
        </r>
      </text>
    </comment>
    <comment ref="D18" authorId="0" shapeId="0" xr:uid="{BA3C826B-E71B-4C28-9422-CCF71551F1B5}">
      <text>
        <r>
          <rPr>
            <b/>
            <sz val="9"/>
            <color indexed="81"/>
            <rFont val="Tahoma"/>
            <family val="2"/>
          </rPr>
          <t>Salma:</t>
        </r>
        <r>
          <rPr>
            <sz val="9"/>
            <color indexed="81"/>
            <rFont val="Tahoma"/>
            <family val="2"/>
          </rPr>
          <t xml:space="preserve">
invsmt year
</t>
        </r>
      </text>
    </comment>
    <comment ref="B21" authorId="0" shapeId="0" xr:uid="{E6DCBFA7-F775-4113-8A9A-8CA0D65BFB95}">
      <text>
        <r>
          <rPr>
            <b/>
            <sz val="9"/>
            <color indexed="81"/>
            <rFont val="Tahoma"/>
            <family val="2"/>
          </rPr>
          <t>Salma:</t>
        </r>
        <r>
          <rPr>
            <sz val="9"/>
            <color indexed="81"/>
            <rFont val="Tahoma"/>
            <family val="2"/>
          </rPr>
          <t xml:space="preserve">
SN09
</t>
        </r>
      </text>
    </comment>
    <comment ref="D23" authorId="0" shapeId="0" xr:uid="{7EC40367-CAB8-49F3-9DAA-E914C119C42F}">
      <text>
        <r>
          <rPr>
            <b/>
            <sz val="9"/>
            <color indexed="81"/>
            <rFont val="Tahoma"/>
            <family val="2"/>
          </rPr>
          <t>Salma:</t>
        </r>
        <r>
          <rPr>
            <sz val="9"/>
            <color indexed="81"/>
            <rFont val="Tahoma"/>
            <family val="2"/>
          </rPr>
          <t xml:space="preserve">
invsmt year
</t>
        </r>
      </text>
    </comment>
    <comment ref="B26" authorId="0" shapeId="0" xr:uid="{A92AAECB-0809-4829-874C-AA8BF853EBB8}">
      <text>
        <r>
          <rPr>
            <b/>
            <sz val="9"/>
            <color indexed="81"/>
            <rFont val="Tahoma"/>
            <family val="2"/>
          </rPr>
          <t>Salma:</t>
        </r>
        <r>
          <rPr>
            <sz val="9"/>
            <color indexed="81"/>
            <rFont val="Tahoma"/>
            <family val="2"/>
          </rPr>
          <t xml:space="preserve">
SN10
</t>
        </r>
      </text>
    </comment>
    <comment ref="D28" authorId="0" shapeId="0" xr:uid="{566DADC4-011D-422E-B128-847E20F1CFB1}">
      <text>
        <r>
          <rPr>
            <b/>
            <sz val="9"/>
            <color indexed="81"/>
            <rFont val="Tahoma"/>
            <family val="2"/>
          </rPr>
          <t>Salma:</t>
        </r>
        <r>
          <rPr>
            <sz val="9"/>
            <color indexed="81"/>
            <rFont val="Tahoma"/>
            <family val="2"/>
          </rPr>
          <t xml:space="preserve">
invsmt year</t>
        </r>
      </text>
    </comment>
    <comment ref="B31" authorId="0" shapeId="0" xr:uid="{4FE422FE-6206-4E62-A2B1-D295D70C94E0}">
      <text>
        <r>
          <rPr>
            <b/>
            <sz val="9"/>
            <color indexed="81"/>
            <rFont val="Tahoma"/>
            <family val="2"/>
          </rPr>
          <t xml:space="preserve">Salma: 
</t>
        </r>
        <r>
          <rPr>
            <sz val="9"/>
            <color indexed="81"/>
            <rFont val="Tahoma"/>
            <family val="2"/>
          </rPr>
          <t xml:space="preserve">SN11
</t>
        </r>
      </text>
    </comment>
    <comment ref="D32" authorId="0" shapeId="0" xr:uid="{1D9A03F4-4EAB-470B-9F58-20AF398DC931}">
      <text>
        <r>
          <rPr>
            <b/>
            <sz val="9"/>
            <color indexed="81"/>
            <rFont val="Tahoma"/>
            <family val="2"/>
          </rPr>
          <t>Salma:</t>
        </r>
        <r>
          <rPr>
            <sz val="9"/>
            <color indexed="81"/>
            <rFont val="Tahoma"/>
            <family val="2"/>
          </rPr>
          <t xml:space="preserve">
invsmt year
</t>
        </r>
      </text>
    </comment>
    <comment ref="B35" authorId="0" shapeId="0" xr:uid="{D21E717E-5831-46FF-86AA-315E6C77F3B0}">
      <text>
        <r>
          <rPr>
            <b/>
            <sz val="9"/>
            <color indexed="81"/>
            <rFont val="Tahoma"/>
            <family val="2"/>
          </rPr>
          <t>Salma:</t>
        </r>
        <r>
          <rPr>
            <sz val="9"/>
            <color indexed="81"/>
            <rFont val="Tahoma"/>
            <family val="2"/>
          </rPr>
          <t xml:space="preserve">
SN14
</t>
        </r>
      </text>
    </comment>
    <comment ref="D37" authorId="0" shapeId="0" xr:uid="{47D62921-E449-4976-B8AB-5D8621D4FB1C}">
      <text>
        <r>
          <rPr>
            <b/>
            <sz val="9"/>
            <color indexed="81"/>
            <rFont val="Tahoma"/>
            <family val="2"/>
          </rPr>
          <t>Salma:</t>
        </r>
        <r>
          <rPr>
            <sz val="9"/>
            <color indexed="81"/>
            <rFont val="Tahoma"/>
            <family val="2"/>
          </rPr>
          <t xml:space="preserve">
invsmt year</t>
        </r>
      </text>
    </comment>
    <comment ref="B40" authorId="0" shapeId="0" xr:uid="{41B0C37D-7074-4D05-8734-6CDE886E5A0F}">
      <text>
        <r>
          <rPr>
            <b/>
            <sz val="9"/>
            <color indexed="81"/>
            <rFont val="Tahoma"/>
            <family val="2"/>
          </rPr>
          <t>Salma:</t>
        </r>
        <r>
          <rPr>
            <sz val="9"/>
            <color indexed="81"/>
            <rFont val="Tahoma"/>
            <family val="2"/>
          </rPr>
          <t xml:space="preserve">
SN8
</t>
        </r>
      </text>
    </comment>
    <comment ref="D42" authorId="0" shapeId="0" xr:uid="{35A15CEB-6927-4028-B426-F6E1413F7DFF}">
      <text>
        <r>
          <rPr>
            <b/>
            <sz val="9"/>
            <color indexed="81"/>
            <rFont val="Tahoma"/>
            <family val="2"/>
          </rPr>
          <t>Salma:</t>
        </r>
        <r>
          <rPr>
            <sz val="9"/>
            <color indexed="81"/>
            <rFont val="Tahoma"/>
            <family val="2"/>
          </rPr>
          <t xml:space="preserve">
invsmt year</t>
        </r>
      </text>
    </comment>
    <comment ref="B45" authorId="0" shapeId="0" xr:uid="{5A00040B-F188-430A-BC5D-B2ED95A69D12}">
      <text>
        <r>
          <rPr>
            <b/>
            <sz val="9"/>
            <color indexed="81"/>
            <rFont val="Tahoma"/>
            <family val="2"/>
          </rPr>
          <t>Salma:</t>
        </r>
        <r>
          <rPr>
            <sz val="9"/>
            <color indexed="81"/>
            <rFont val="Tahoma"/>
            <family val="2"/>
          </rPr>
          <t xml:space="preserve">
SN4
</t>
        </r>
      </text>
    </comment>
    <comment ref="D47" authorId="0" shapeId="0" xr:uid="{FC265C99-954C-499B-8385-6252250A8FDF}">
      <text>
        <r>
          <rPr>
            <b/>
            <sz val="9"/>
            <color indexed="81"/>
            <rFont val="Tahoma"/>
            <family val="2"/>
          </rPr>
          <t>Salma:</t>
        </r>
        <r>
          <rPr>
            <sz val="9"/>
            <color indexed="81"/>
            <rFont val="Tahoma"/>
            <family val="2"/>
          </rPr>
          <t xml:space="preserve">
INVSMT year
</t>
        </r>
      </text>
    </comment>
    <comment ref="B50" authorId="0" shapeId="0" xr:uid="{D10DE247-C721-4A24-8BF9-0BCCE9EDD751}">
      <text>
        <r>
          <rPr>
            <b/>
            <sz val="9"/>
            <color indexed="81"/>
            <rFont val="Tahoma"/>
            <family val="2"/>
          </rPr>
          <t>Salma:</t>
        </r>
        <r>
          <rPr>
            <sz val="9"/>
            <color indexed="81"/>
            <rFont val="Tahoma"/>
            <family val="2"/>
          </rPr>
          <t xml:space="preserve">
SN5
</t>
        </r>
      </text>
    </comment>
    <comment ref="D52" authorId="0" shapeId="0" xr:uid="{5BD29C98-2174-440D-925E-80C274AB408E}">
      <text>
        <r>
          <rPr>
            <b/>
            <sz val="9"/>
            <color indexed="81"/>
            <rFont val="Tahoma"/>
            <family val="2"/>
          </rPr>
          <t>Salma:</t>
        </r>
        <r>
          <rPr>
            <sz val="9"/>
            <color indexed="81"/>
            <rFont val="Tahoma"/>
            <family val="2"/>
          </rPr>
          <t xml:space="preserve">
invsmt year</t>
        </r>
      </text>
    </comment>
    <comment ref="B55" authorId="0" shapeId="0" xr:uid="{B0928A88-8A8A-42A0-AB8F-769FC9A0BC18}">
      <text>
        <r>
          <rPr>
            <b/>
            <sz val="9"/>
            <color indexed="81"/>
            <rFont val="Tahoma"/>
            <family val="2"/>
          </rPr>
          <t>Salma:</t>
        </r>
        <r>
          <rPr>
            <sz val="9"/>
            <color indexed="81"/>
            <rFont val="Tahoma"/>
            <family val="2"/>
          </rPr>
          <t xml:space="preserve">
SN6
</t>
        </r>
      </text>
    </comment>
    <comment ref="D57" authorId="0" shapeId="0" xr:uid="{7AE56317-F556-46F4-A7FA-EF97CA8BD378}">
      <text>
        <r>
          <rPr>
            <b/>
            <sz val="9"/>
            <color indexed="81"/>
            <rFont val="Tahoma"/>
            <family val="2"/>
          </rPr>
          <t>Salma:</t>
        </r>
        <r>
          <rPr>
            <sz val="9"/>
            <color indexed="81"/>
            <rFont val="Tahoma"/>
            <family val="2"/>
          </rPr>
          <t xml:space="preserve">
invsmt year</t>
        </r>
      </text>
    </comment>
    <comment ref="B60" authorId="0" shapeId="0" xr:uid="{CB8A7710-5D51-41CB-98E7-16D0F9C5FDBF}">
      <text>
        <r>
          <rPr>
            <b/>
            <sz val="9"/>
            <color indexed="81"/>
            <rFont val="Tahoma"/>
            <family val="2"/>
          </rPr>
          <t>Salma:</t>
        </r>
        <r>
          <rPr>
            <sz val="9"/>
            <color indexed="81"/>
            <rFont val="Tahoma"/>
            <family val="2"/>
          </rPr>
          <t xml:space="preserve">
SN7
</t>
        </r>
      </text>
    </comment>
    <comment ref="D62" authorId="0" shapeId="0" xr:uid="{BF7AC8B2-806F-462B-B3A6-697F07DEAE46}">
      <text>
        <r>
          <rPr>
            <b/>
            <sz val="9"/>
            <color indexed="81"/>
            <rFont val="Tahoma"/>
            <family val="2"/>
          </rPr>
          <t>Salma:</t>
        </r>
        <r>
          <rPr>
            <sz val="9"/>
            <color indexed="81"/>
            <rFont val="Tahoma"/>
            <family val="2"/>
          </rPr>
          <t xml:space="preserve">
invsmt year
</t>
        </r>
      </text>
    </comment>
    <comment ref="B65" authorId="0" shapeId="0" xr:uid="{B7485911-19DB-45CA-AE4D-8C397FA2ADA5}">
      <text>
        <r>
          <rPr>
            <b/>
            <sz val="9"/>
            <color indexed="81"/>
            <rFont val="Tahoma"/>
            <family val="2"/>
          </rPr>
          <t>Salma:</t>
        </r>
        <r>
          <rPr>
            <sz val="9"/>
            <color indexed="81"/>
            <rFont val="Tahoma"/>
            <family val="2"/>
          </rPr>
          <t xml:space="preserve">
SN12
</t>
        </r>
      </text>
    </comment>
    <comment ref="D67" authorId="0" shapeId="0" xr:uid="{AB539733-32C5-4D23-8E2B-ED5C9FBFC375}">
      <text>
        <r>
          <rPr>
            <b/>
            <sz val="9"/>
            <color indexed="81"/>
            <rFont val="Tahoma"/>
            <family val="2"/>
          </rPr>
          <t>Salma:</t>
        </r>
        <r>
          <rPr>
            <sz val="9"/>
            <color indexed="81"/>
            <rFont val="Tahoma"/>
            <family val="2"/>
          </rPr>
          <t xml:space="preserve">
invsmt year</t>
        </r>
      </text>
    </comment>
    <comment ref="B70" authorId="0" shapeId="0" xr:uid="{7AD3EF68-475A-40CA-A5FF-EBD900B5CAF2}">
      <text>
        <r>
          <rPr>
            <b/>
            <sz val="9"/>
            <color indexed="81"/>
            <rFont val="Tahoma"/>
            <family val="2"/>
          </rPr>
          <t>Salma:</t>
        </r>
        <r>
          <rPr>
            <sz val="9"/>
            <color indexed="81"/>
            <rFont val="Tahoma"/>
            <family val="2"/>
          </rPr>
          <t xml:space="preserve">
SN13
</t>
        </r>
      </text>
    </comment>
    <comment ref="D72" authorId="0" shapeId="0" xr:uid="{DC21C50D-9D9E-4D69-99F6-49DBE64DC632}">
      <text>
        <r>
          <rPr>
            <b/>
            <sz val="9"/>
            <color indexed="81"/>
            <rFont val="Tahoma"/>
            <family val="2"/>
          </rPr>
          <t>Salma:</t>
        </r>
        <r>
          <rPr>
            <sz val="9"/>
            <color indexed="81"/>
            <rFont val="Tahoma"/>
            <family val="2"/>
          </rPr>
          <t xml:space="preserve">
invsmt year</t>
        </r>
      </text>
    </comment>
    <comment ref="B75" authorId="0" shapeId="0" xr:uid="{F81DD42F-B39A-4B0B-B3BF-3DFB452F08B8}">
      <text>
        <r>
          <rPr>
            <b/>
            <sz val="9"/>
            <color indexed="81"/>
            <rFont val="Tahoma"/>
            <family val="2"/>
          </rPr>
          <t>Salma:</t>
        </r>
        <r>
          <rPr>
            <sz val="9"/>
            <color indexed="81"/>
            <rFont val="Tahoma"/>
            <family val="2"/>
          </rPr>
          <t xml:space="preserve">
SN15
</t>
        </r>
      </text>
    </comment>
    <comment ref="D77" authorId="0" shapeId="0" xr:uid="{3C007218-1FB1-4CB3-8CA9-BE4505E602D9}">
      <text>
        <r>
          <rPr>
            <b/>
            <sz val="9"/>
            <color indexed="81"/>
            <rFont val="Tahoma"/>
            <family val="2"/>
          </rPr>
          <t>Salma:</t>
        </r>
        <r>
          <rPr>
            <sz val="9"/>
            <color indexed="81"/>
            <rFont val="Tahoma"/>
            <family val="2"/>
          </rPr>
          <t xml:space="preserve">
invsmt year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Salma</author>
  </authors>
  <commentList>
    <comment ref="H3" authorId="0" shapeId="0" xr:uid="{B4F1D996-C263-44EE-AB1A-E70C4806044A}">
      <text>
        <r>
          <rPr>
            <b/>
            <sz val="9"/>
            <color indexed="81"/>
            <rFont val="Tahoma"/>
            <family val="2"/>
          </rPr>
          <t>Salma:</t>
        </r>
        <r>
          <rPr>
            <sz val="9"/>
            <color indexed="81"/>
            <rFont val="Tahoma"/>
            <family val="2"/>
          </rPr>
          <t xml:space="preserve">
Based on tercile classification of mean FRI scores (top 33% = High, middle 33% = Medium, bottom 33% = Low).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Salma</author>
  </authors>
  <commentList>
    <comment ref="E3" authorId="0" shapeId="0" xr:uid="{E6BFAF9B-BA9E-43C7-BB13-339C14F437A0}">
      <text>
        <r>
          <rPr>
            <b/>
            <sz val="9"/>
            <color indexed="81"/>
            <rFont val="Tahoma"/>
            <family val="2"/>
          </rPr>
          <t>Salma:</t>
        </r>
        <r>
          <rPr>
            <sz val="9"/>
            <color indexed="81"/>
            <rFont val="Tahoma"/>
            <family val="2"/>
          </rPr>
          <t xml:space="preserve">
the difference between a firm’s FRI score and the median FRI of its sector.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Salma</author>
  </authors>
  <commentList>
    <comment ref="E3" authorId="0" shapeId="0" xr:uid="{311BB751-E620-4DC6-8550-A7016C2F6AC3}">
      <text>
        <r>
          <rPr>
            <b/>
            <sz val="9"/>
            <color indexed="81"/>
            <rFont val="Tahoma"/>
            <family val="2"/>
          </rPr>
          <t>Salma:</t>
        </r>
        <r>
          <rPr>
            <sz val="9"/>
            <color indexed="81"/>
            <rFont val="Tahoma"/>
            <family val="2"/>
          </rPr>
          <t xml:space="preserve">
= 0.70 × FRI + 0.30 × G_score</t>
        </r>
      </text>
    </comment>
  </commentList>
</comments>
</file>

<file path=xl/sharedStrings.xml><?xml version="1.0" encoding="utf-8"?>
<sst xmlns="http://schemas.openxmlformats.org/spreadsheetml/2006/main" count="1124" uniqueCount="399">
  <si>
    <t>IRF Pillars Calculator</t>
  </si>
  <si>
    <t>Days</t>
  </si>
  <si>
    <t>Identifiers</t>
  </si>
  <si>
    <t>Raw Inputs / Controls</t>
  </si>
  <si>
    <t>Derived Input</t>
  </si>
  <si>
    <t xml:space="preserve">Liquidity </t>
  </si>
  <si>
    <t>Cash Generation</t>
  </si>
  <si>
    <t xml:space="preserve">Capital Structure </t>
  </si>
  <si>
    <t xml:space="preserve">Debt Sustainability </t>
  </si>
  <si>
    <t>Firm_ID</t>
  </si>
  <si>
    <t>Sector</t>
  </si>
  <si>
    <t>Year</t>
  </si>
  <si>
    <t>Revenue</t>
  </si>
  <si>
    <t>Current Assets</t>
  </si>
  <si>
    <t>Current Liabilities</t>
  </si>
  <si>
    <t>Cash &amp; Cash Eq.</t>
  </si>
  <si>
    <t>Accounts Receivables</t>
  </si>
  <si>
    <t>Total Assets</t>
  </si>
  <si>
    <t>ST Debt</t>
  </si>
  <si>
    <t>LT Debt</t>
  </si>
  <si>
    <t>Total Equity</t>
  </si>
  <si>
    <t>Retained Earnings</t>
  </si>
  <si>
    <t>EBIT</t>
  </si>
  <si>
    <t>Interest Expense</t>
  </si>
  <si>
    <t>Net Income</t>
  </si>
  <si>
    <t>Depreciation &amp; Amort.</t>
  </si>
  <si>
    <t xml:space="preserve">Cash flow from oprations </t>
  </si>
  <si>
    <t>EBITDA</t>
  </si>
  <si>
    <t>Total Financial Debt</t>
  </si>
  <si>
    <t xml:space="preserve">Current Ratio </t>
  </si>
  <si>
    <t>Working Capital / Total Assets</t>
  </si>
  <si>
    <t>Receivables Days</t>
  </si>
  <si>
    <t>EBITDA / Total Assets</t>
  </si>
  <si>
    <t>CFO / Revenue</t>
  </si>
  <si>
    <t>Asset Turnover</t>
  </si>
  <si>
    <t xml:space="preserve">Equity Ratio </t>
  </si>
  <si>
    <t>Financial Debt / TA</t>
  </si>
  <si>
    <t>Retained Earnings / TA</t>
  </si>
  <si>
    <t>Interest Coverage Ratio (ICR)</t>
  </si>
  <si>
    <t xml:space="preserve">CFO / Interest Coverage </t>
  </si>
  <si>
    <t>CFO / Financial Debt</t>
  </si>
  <si>
    <t>F01</t>
  </si>
  <si>
    <t>F02</t>
  </si>
  <si>
    <t>F03</t>
  </si>
  <si>
    <t>F04</t>
  </si>
  <si>
    <t>F05</t>
  </si>
  <si>
    <t>F06</t>
  </si>
  <si>
    <t>F07</t>
  </si>
  <si>
    <t>F08</t>
  </si>
  <si>
    <t>F09</t>
  </si>
  <si>
    <t>F10</t>
  </si>
  <si>
    <t>F11</t>
  </si>
  <si>
    <t>F12</t>
  </si>
  <si>
    <t>F13</t>
  </si>
  <si>
    <t>F14</t>
  </si>
  <si>
    <t>F15</t>
  </si>
  <si>
    <t>Formula Dictionary</t>
  </si>
  <si>
    <t>Pillar</t>
  </si>
  <si>
    <t>Indicator</t>
  </si>
  <si>
    <t>Formula</t>
  </si>
  <si>
    <t>Economic Interpretation</t>
  </si>
  <si>
    <t>Liquidity</t>
  </si>
  <si>
    <t>Current Ratio</t>
  </si>
  <si>
    <t>Current Assets / Current Liabilities</t>
  </si>
  <si>
    <t>Shows the SME’s ability to cover its short-term obligations using its current assets.</t>
  </si>
  <si>
    <t>(Current Assets - Current liabilities ) / Total Assets</t>
  </si>
  <si>
    <t>Shows the SME’s ability to maintain short-term financial stability.</t>
  </si>
  <si>
    <t>(Accounts receivables / Sales ) * 365</t>
  </si>
  <si>
    <t>Shows how quickly the SME can recover cash from customers and avoid liquidity stress.</t>
  </si>
  <si>
    <t>Shows the SME’s capacity to generate operating earnings from its asset base.</t>
  </si>
  <si>
    <t>Shows the SME’s ability to transform sales into cash, strengthening resilience.</t>
  </si>
  <si>
    <t>Revenue/Total Assets</t>
  </si>
  <si>
    <t>Shows how efficiently the SME uses its assets to support activity and continuity.</t>
  </si>
  <si>
    <t>Equity Ratio</t>
  </si>
  <si>
    <t>Equity / Total Assets</t>
  </si>
  <si>
    <t>Shows the SME’s level of financial autonomy and reliance on its own capital.</t>
  </si>
  <si>
    <t xml:space="preserve">Financial Debt / Total Assets </t>
  </si>
  <si>
    <t xml:space="preserve">Total Financial Debt / Total Assets </t>
  </si>
  <si>
    <t>Shows the SME’s overall reliance on financial debt to finance its assets.</t>
  </si>
  <si>
    <t>Retained Earnings / Total Assets</t>
  </si>
  <si>
    <t>Shows the SME’s ability to finance itself using accumulated profits.</t>
  </si>
  <si>
    <t>EBIT / Interest Expense</t>
  </si>
  <si>
    <t>Shows the SME’s ability to pay interest from its operating earnings.</t>
  </si>
  <si>
    <t>CFO / Interest Coverage</t>
  </si>
  <si>
    <t>CFO / Interest Expense</t>
  </si>
  <si>
    <t>Shows the SME’s ability to cover interest payments using operating cash flow.</t>
  </si>
  <si>
    <t>CFO / Total Financial Debt</t>
  </si>
  <si>
    <t xml:space="preserve">
Shows the SME’s ability to repay financial debt using operating cash flow.</t>
  </si>
  <si>
    <t>Reference category for regression: Industrial / Manufacturing / Materials</t>
  </si>
  <si>
    <t>Manufacturing Industry</t>
  </si>
  <si>
    <t>Pharmaceutique</t>
  </si>
  <si>
    <t>Industrie de la lunetterie</t>
  </si>
  <si>
    <t>Services and Commerce</t>
  </si>
  <si>
    <t>Hôtellerie</t>
  </si>
  <si>
    <t>Agri-food Industry</t>
  </si>
  <si>
    <t>La fabrication de préparations et d’additifs alimentaires</t>
  </si>
  <si>
    <t>Marché du fibrociment</t>
  </si>
  <si>
    <t>Industrie manufacturière</t>
  </si>
  <si>
    <t>Industrie 4.0</t>
  </si>
  <si>
    <t>Secteur de l’industrie agroalimentaire</t>
  </si>
  <si>
    <t>Commerce et distribution papier</t>
  </si>
  <si>
    <t>Découpe Papier/carton</t>
  </si>
  <si>
    <t>Agroalimentaire</t>
  </si>
  <si>
    <t>Emballage en plastique</t>
  </si>
  <si>
    <t>Emballage alimentaire</t>
  </si>
  <si>
    <t>La transformation du poisson</t>
  </si>
  <si>
    <t>Restauration rapide</t>
  </si>
  <si>
    <t>Grouped_Sector</t>
  </si>
  <si>
    <t>Original_Sector</t>
  </si>
  <si>
    <t>Firm</t>
  </si>
  <si>
    <t>Sector_Grouping_Table</t>
  </si>
  <si>
    <t>Governance Score calculation</t>
  </si>
  <si>
    <t>Method : Score dimension = (sum of  4 questions / 12) × 100 | Final score = average of 4 dimensions</t>
  </si>
  <si>
    <t>Code</t>
  </si>
  <si>
    <t xml:space="preserve">Question </t>
  </si>
  <si>
    <t>Score</t>
  </si>
  <si>
    <t>Dimension 1 : Governance Structure and Strategic Oversight</t>
  </si>
  <si>
    <r>
      <rPr>
        <b/>
        <sz val="10"/>
        <color rgb="FF000000"/>
        <rFont val="Calibri"/>
        <family val="2"/>
      </rPr>
      <t xml:space="preserve">Does the company rely on a defined body or mechanism (board, management committee or equivalent ... ) that meets on a regular basis ?   </t>
    </r>
    <r>
      <rPr>
        <sz val="10"/>
        <color rgb="FF000000"/>
        <rFont val="Calibri"/>
        <family val="2"/>
      </rPr>
      <t xml:space="preserve">
0= No identifiable body, decisions are mainly made by one person
1= Informal groups , but with no fixed meetings
2= Defined body , that meets occasionally , not in a regular manner
3= Defined body with scheduled and documented assembly</t>
    </r>
  </si>
  <si>
    <r>
      <rPr>
        <b/>
        <sz val="10"/>
        <color rgb="FF000000"/>
        <rFont val="Calibri"/>
        <family val="2"/>
      </rPr>
      <t xml:space="preserve">How many specialized governance committees or equivalent mechanisms does the company have?                                                                                                                             </t>
    </r>
    <r>
      <rPr>
        <sz val="10"/>
        <color rgb="FF000000"/>
        <rFont val="Calibri"/>
        <family val="2"/>
      </rPr>
      <t xml:space="preserve">                                                                  0=No specialized committee or equivalent mechanism
1=Informal mechanism only, without a formal committee
2=One specialized committee or equivalent mechanism
3=Two or more specialized committees or equivalent mechanisms</t>
    </r>
  </si>
  <si>
    <r>
      <rPr>
        <b/>
        <sz val="10"/>
        <color rgb="FF000000"/>
        <rFont val="Calibri"/>
        <family val="2"/>
      </rPr>
      <t>Are the roles and responsibilities of shareholders, managers, and key decision-makers clearly defined and applied ? (e.g : job descriptions, organizational chart,statutes ) ?</t>
    </r>
    <r>
      <rPr>
        <sz val="10"/>
        <color rgb="FF000000"/>
        <rFont val="Calibri"/>
        <family val="2"/>
      </rPr>
      <t xml:space="preserve">
0= Not identified
1= Partially identified , but not documented
2= Identified and documented, but not consistently applied in practice
3= Clearly identified, documented, and consistently applied in practice</t>
    </r>
  </si>
  <si>
    <r>
      <rPr>
        <b/>
        <sz val="10"/>
        <color rgb="FF000000"/>
        <rFont val="Calibri"/>
        <family val="2"/>
      </rPr>
      <t>Are major strategic decisions reviewed using available financial, operational, or risk-related information?</t>
    </r>
    <r>
      <rPr>
        <sz val="10"/>
        <color rgb="FF000000"/>
        <rFont val="Calibri"/>
        <family val="2"/>
      </rPr>
      <t xml:space="preserve">
0= No prior analysis is carried out
1= Prior analysis is sometimes considered but it is informal and undocumented.
2= Prior analysis is generally conducted but lacks consistency and formal documentation.
3= Prior analysis is conducted and documented prior to key strategic decisions in an organized way.</t>
    </r>
  </si>
  <si>
    <t>Dimension 2 : Financial Reporting, Internal Control and Risk Monitoring</t>
  </si>
  <si>
    <r>
      <rPr>
        <b/>
        <sz val="10"/>
        <color rgb="FF000000"/>
        <rFont val="Calibri"/>
        <family val="2"/>
      </rPr>
      <t>Does the company prepare regular financial reports that support managerial decision-making and governance oversight (balance sheet, income statement...)?</t>
    </r>
    <r>
      <rPr>
        <sz val="10"/>
        <color rgb="FF000000"/>
        <rFont val="Calibri"/>
        <family val="2"/>
      </rPr>
      <t xml:space="preserve">
0= No regular financial information is generated for managerial or governance purposes
1= Financial information is prepared irregularly and not well organized to provide the basis for decisions.
2= Financial information is prepared regularly, but its use for decisions or oversight is restricted.
3= Financial information is prepared regularly and used in a structured way for decisions and oversight.</t>
    </r>
  </si>
  <si>
    <r>
      <rPr>
        <b/>
        <sz val="10"/>
        <color rgb="FF000000"/>
        <rFont val="Calibri"/>
        <family val="2"/>
      </rPr>
      <t>Are documented internal control procedures set up for key financial and operational processes (Authorization limits, segregation of duties, access controls..) ?</t>
    </r>
    <r>
      <rPr>
        <sz val="10"/>
        <color rgb="FF000000"/>
        <rFont val="Calibri"/>
        <family val="2"/>
      </rPr>
      <t xml:space="preserve">
0= No identifiable internal control procedures exist.
1= Internal controls exist but are not formalized or documented.
2= Internal control procedures are documented but not consistently implemented.
3= Internal control procedures are documented and consistently implemented.</t>
    </r>
  </si>
  <si>
    <r>
      <rPr>
        <b/>
        <sz val="10"/>
        <color rgb="FF000000"/>
        <rFont val="Calibri"/>
        <family val="2"/>
      </rPr>
      <t xml:space="preserve">Does the company identify and monitor its main business, financial, and operational risks ?
</t>
    </r>
    <r>
      <rPr>
        <sz val="10"/>
        <color rgb="FF000000"/>
        <rFont val="Calibri"/>
        <family val="2"/>
      </rPr>
      <t>0= There is no established process to identify or monitor the company’s principal risks.
1= Some risks are recognized, but in a limited or unstructured manner.
2= The company identifies and monitors its principal risks, but in a limited, unstructured or poorly documented manner.
3= The company identifies and monitors its principal risks through a structured, documented and regularly applied process.</t>
    </r>
  </si>
  <si>
    <r>
      <rPr>
        <b/>
        <sz val="10"/>
        <color rgb="FF000000"/>
        <rFont val="Calibri"/>
        <family val="2"/>
      </rPr>
      <t>Is the company’s financial information or reporting process reviewed by an external or independent party ?</t>
    </r>
    <r>
      <rPr>
        <sz val="10"/>
        <color rgb="FF000000"/>
        <rFont val="Calibri"/>
        <family val="2"/>
      </rPr>
      <t xml:space="preserve">
0= No independent or external review exists.
1= Independent or external review occurs only on an exceptional or ad hoc basis.
2= Some independent or external review exists, but the scope is limited, irregular or only applies in part to the organization’s information or controls.
3= The organization’s financial information, internal controls or reporting process is subject to regular and identifiable independent or external review.</t>
    </r>
  </si>
  <si>
    <t>Dimension 3 : Shareholder and Investor Rights and Transparency</t>
  </si>
  <si>
    <r>
      <rPr>
        <b/>
        <sz val="10"/>
        <color rgb="FF000000"/>
        <rFont val="Calibri"/>
        <family val="2"/>
      </rPr>
      <t>Do owners/shareholders have well defined rights to approve major changes in the ownership or control of the company?</t>
    </r>
    <r>
      <rPr>
        <sz val="10"/>
        <color rgb="FF000000"/>
        <rFont val="Calibri"/>
        <family val="2"/>
      </rPr>
      <t xml:space="preserve">
0= No clearly defined approval rights exist for major changes in ownership or control.
1= Some approval rights exist, but they are informal, incomplete or not documented.
2= Approval rights are defined and documented, but they are not necessarily complete, up to date or consistently applied.
3= Approval rights are clearly defined, documented and consistently applied for major changes in ownership or control.</t>
    </r>
  </si>
  <si>
    <r>
      <rPr>
        <b/>
        <sz val="10"/>
        <color rgb="FF000000"/>
        <rFont val="Calibri"/>
        <family val="2"/>
      </rPr>
      <t>Does the company have a structured process for communicating major decisions and significant developments to owners/shareholders and investors ?</t>
    </r>
    <r>
      <rPr>
        <sz val="10"/>
        <color rgb="FF000000"/>
        <rFont val="Calibri"/>
        <family val="2"/>
      </rPr>
      <t xml:space="preserve">
0= No structured communication process exists for informing shareholders or investors of major decisions and significant developments.
1= Some information is shared, but communication is informal, occasional or incomplete.
2= A communication process exists, but it is only partly structured, irregular or not consistently documented.
3= A structured and identifiable communication process exists for regularly informing shareholders or investors of major decisions and significant developments.</t>
    </r>
  </si>
  <si>
    <r>
      <rPr>
        <b/>
        <sz val="10"/>
        <color rgb="FF000000"/>
        <rFont val="Calibri"/>
        <family val="2"/>
      </rPr>
      <t>Does the company have clear rules or practices to identify and manage conflicts of interest (e.g., between owners/shareholders, managers, family members or related parties)?</t>
    </r>
    <r>
      <rPr>
        <sz val="10"/>
        <color rgb="FF000000"/>
        <rFont val="Calibri"/>
        <family val="2"/>
      </rPr>
      <t xml:space="preserve">
0= No identifiable rules or practices exist to manage conflicts of interest.
1= Awareness of conflicts of interest exists, but no formal or consistent rules exist.
2= Some rules or practices exist, although they may be informal, partial or inconsistent.
3= Clear and identifiable rules or practices exist to identify and manage conflicts of interest.</t>
    </r>
  </si>
  <si>
    <r>
      <rPr>
        <b/>
        <sz val="10"/>
        <color rgb="FF000000"/>
        <rFont val="Calibri"/>
        <family val="2"/>
      </rPr>
      <t>Are there clear rules governing the entry of new owners and the transfer or exit of existing ownership interests?</t>
    </r>
    <r>
      <rPr>
        <sz val="10"/>
        <color rgb="FF000000"/>
        <rFont val="Calibri"/>
        <family val="2"/>
      </rPr>
      <t xml:space="preserve">
0= No clear rules are available for the entry of new owners and the transfer or exit of ownership interests.
1= Rules are available but informal and incomplete.
2= Clear rules are available but not always complete, up to date or consistently applied.
3= Clear rules are defined and consistently applied for the entry of new owners and the transfer or exit of ownership interests.</t>
    </r>
  </si>
  <si>
    <t>Dimension 4 : Ethics, Compliance and Business Continuity</t>
  </si>
  <si>
    <r>
      <rPr>
        <b/>
        <sz val="10"/>
        <color rgb="FF000000"/>
        <rFont val="Calibri"/>
        <family val="2"/>
      </rPr>
      <t>Does your company have a succession plan or continuity procedure for key roles (e.g., CEO, founder, key manager)?</t>
    </r>
    <r>
      <rPr>
        <sz val="10"/>
        <color rgb="FF000000"/>
        <rFont val="Calibri"/>
        <family val="2"/>
      </rPr>
      <t xml:space="preserve">
0= No succession plan or continuity procedure exists for key managerial roles.
1= Succession or continuity is informally discussed but it is not documented.
2= Partial succession plan or continuity procedure exists for some key roles.
3= Formal succession plan or continuity procedure exists for key managerial roles and it is clearly documented.</t>
    </r>
  </si>
  <si>
    <r>
      <rPr>
        <b/>
        <sz val="10"/>
        <color rgb="FF000000"/>
        <rFont val="Calibri"/>
        <family val="2"/>
      </rPr>
      <t>Are there written or clearly communicated rules regarding ethics, confidentiality and professional conduct?</t>
    </r>
    <r>
      <rPr>
        <sz val="10"/>
        <color rgb="FF000000"/>
        <rFont val="Calibri"/>
        <family val="2"/>
      </rPr>
      <t xml:space="preserve">
0= No written or clearly communicated rules exist.
1= Some informal or partially communicated rules exist, but they are limited and inconsistent.
2= Rules are defined in writing or clearly communicated, but their application is uneven in practice.
3= Rules are clearly defined, communicated and consistently applied in practice.</t>
    </r>
  </si>
  <si>
    <r>
      <rPr>
        <b/>
        <sz val="10"/>
        <color rgb="FF000000"/>
        <rFont val="Calibri"/>
        <family val="2"/>
      </rPr>
      <t>Are irregularities, breaches, or non-compliance situations identified and followed up where necessary through corrective actions?</t>
    </r>
    <r>
      <rPr>
        <sz val="10"/>
        <color rgb="FF000000"/>
        <rFont val="Calibri"/>
        <family val="2"/>
      </rPr>
      <t xml:space="preserve">
0= No identifiable process exists to identify or follow up irregularities or non-compliance situations.
1= Some follow-up exists, but it is informal,or inconsistent.
2= Irregularities or non-compliance situations are generally identified and followed up, but the process is only partly structured or not consistently documented.
3= Irregularities or non-compliance situations are identified and followed up through a clear, structured, and identifiable process.</t>
    </r>
  </si>
  <si>
    <r>
      <rPr>
        <b/>
        <sz val="10"/>
        <color rgb="FF000000"/>
        <rFont val="Calibri"/>
        <family val="2"/>
      </rPr>
      <t xml:space="preserve">Does the company have procedures to monitor and respect its main legal, tax, social, and regulatory obligations?
</t>
    </r>
    <r>
      <rPr>
        <sz val="10"/>
        <color rgb="FF000000"/>
        <rFont val="Calibri"/>
        <family val="2"/>
      </rPr>
      <t>0 = No clear rules or follow-up.
1 = Some checks exist, but informally.
2 = Rules exist, but they are incomplete or not always followed
3 = Clear rules exist and are followed regularly</t>
    </r>
  </si>
  <si>
    <t>Results</t>
  </si>
  <si>
    <t xml:space="preserve">Dimension 1 - total  </t>
  </si>
  <si>
    <t xml:space="preserve">Dimension 1 - score </t>
  </si>
  <si>
    <t xml:space="preserve">Dimension 2 - total  </t>
  </si>
  <si>
    <t xml:space="preserve">Dimension 2 - score </t>
  </si>
  <si>
    <t xml:space="preserve">Dimension 3 - total  </t>
  </si>
  <si>
    <t xml:space="preserve">Dimension 3 - score </t>
  </si>
  <si>
    <t xml:space="preserve">Dimension 4 - total  </t>
  </si>
  <si>
    <t xml:space="preserve">Dimension 4 - score </t>
  </si>
  <si>
    <t xml:space="preserve">Final Score </t>
  </si>
  <si>
    <t xml:space="preserve">Source : Author </t>
  </si>
  <si>
    <t>Final FRI Results by Firm-Year</t>
  </si>
  <si>
    <t>P1 Liq.</t>
  </si>
  <si>
    <t>P2 Cash</t>
  </si>
  <si>
    <t>P3 Cap.</t>
  </si>
  <si>
    <t>P4 Debt</t>
  </si>
  <si>
    <t>FRI Score</t>
  </si>
  <si>
    <t>Category</t>
  </si>
  <si>
    <t>FRI Change</t>
  </si>
  <si>
    <t>Trend</t>
  </si>
  <si>
    <t>High Resilience</t>
  </si>
  <si>
    <t>N/A</t>
  </si>
  <si>
    <t>Improved</t>
  </si>
  <si>
    <t>Medium Resilience</t>
  </si>
  <si>
    <t>Chart : Yearly FRI Evolution Across Firms</t>
  </si>
  <si>
    <t>Deteriorated</t>
  </si>
  <si>
    <t>Low Resilience</t>
  </si>
  <si>
    <t xml:space="preserve">Source: Author’s analysis using Python </t>
  </si>
  <si>
    <t xml:space="preserve">FRI Per Firm </t>
  </si>
  <si>
    <t>N</t>
  </si>
  <si>
    <t>Mean FRI</t>
  </si>
  <si>
    <t>Median FRI</t>
  </si>
  <si>
    <t>Std Dev</t>
  </si>
  <si>
    <t>Min FRI</t>
  </si>
  <si>
    <t>Max FRI</t>
  </si>
  <si>
    <t>Resilience Category</t>
  </si>
  <si>
    <t>Within-Pillar Correlation Matrices</t>
  </si>
  <si>
    <t>Red&gt;0.85 (redundant) | Yellow 0.70-0.85 | Green&lt;0.30 (weak signal)</t>
  </si>
  <si>
    <t>P1 Liquidity</t>
  </si>
  <si>
    <t>Within the Liquidity pillar, Current Ratio and WC/Total Assets are moderately correlated (ρ = 0.823), indicating that both variables reflect short-term financial strength. However, the correlation remains below the 0.85 redundancy threshold, suggesting that each indicator still provides additional information. Receivables Days shows weaker and negative correlations with the other liquidity measures, meaning that it captures a different aspect of liquidity related to collection efficiency rather than available short-term resources. Overall, the indicators are sufficiently related without being redundant, which supports their aggregation through PCA into a single Liquidity score for the resilience index.</t>
  </si>
  <si>
    <t>current_ratio</t>
  </si>
  <si>
    <t>wc_total_assets</t>
  </si>
  <si>
    <t>receivables_days</t>
  </si>
  <si>
    <t>P2 Cash Generation</t>
  </si>
  <si>
    <t>Within the Cash Generation pillar, correlations between the indicators remain relatively weak (ranging from 0.283 to 0.404), suggesting limited overlap between the measures. EBITDA/Total Assets reflects operating profitability relative to the asset base, CFO/Revenue captures the conversion of revenue into actual cash flow, and Asset Turnover measures how efficiently assets generate sales. Since each indicator captures a different dimension of cash generation capacity, retaining all three variables adds complementary information. This supports their aggregation through PCA into a single Cash Generation score for the resilience index.</t>
  </si>
  <si>
    <t>ebitda_total_assets</t>
  </si>
  <si>
    <t>cfo_revenue</t>
  </si>
  <si>
    <t>asset_turnover</t>
  </si>
  <si>
    <t>P3 Capital Structure</t>
  </si>
  <si>
    <t>Within the Capital Structure pillar, correlations are generally higher than in the other pillars. Equity Ratio and Financial Debt/Total Assets are strongly correlated (ρ = 0.890), reflecting the inverse relationship between equity and debt financing. Equity Ratio is also closely related to Retained Earnings/Total Assets (ρ = 0.836), since retained profits contribute to equity growth over time. Although some overlap exists between the indicators, PCA helps capture their shared information without double-counting, supporting their aggregation into a single Capital Structure score.</t>
  </si>
  <si>
    <t>equity_ratio</t>
  </si>
  <si>
    <t>financial_debt_total_assets</t>
  </si>
  <si>
    <t>retained_earnings_total_assets</t>
  </si>
  <si>
    <t>P4 Debt Sustainability</t>
  </si>
  <si>
    <t>Within the Debt Sustainability pillar, ICR shows relatively weak correlations with the other indicators (0.429 and 0.410), suggesting that it captures a distinct aspect of debt sustainability related to interest repayment capacity. In contrast, CFO/Interest Coverage and CFO/Financial Debt are more strongly correlated (ρ = 0.895), reflecting their common focus on the ability of operating cash flow to support debt obligations. Overall, the indicators remain economically complementary and can therefore be aggregated through PCA into a single Debt Sustainability score.</t>
  </si>
  <si>
    <t>icr</t>
  </si>
  <si>
    <t>cfo_interest_coverage</t>
  </si>
  <si>
    <t>cfo_financial_debt</t>
  </si>
  <si>
    <t>PCA Diagnostics — KMO, Variance &amp; Loadings</t>
  </si>
  <si>
    <t>KMO values above 0.60 and PC1 explained variance above 40% indicate acceptable PCA adequacy.</t>
  </si>
  <si>
    <t>PCA LOG — Overview</t>
  </si>
  <si>
    <t>pillar</t>
  </si>
  <si>
    <t>kmo</t>
  </si>
  <si>
    <t>kmo_interpretation</t>
  </si>
  <si>
    <t>pc1_var_pct</t>
  </si>
  <si>
    <t>pc2_var_pct</t>
  </si>
  <si>
    <t>pc3_var_pct</t>
  </si>
  <si>
    <t>eigenvalue_pc1</t>
  </si>
  <si>
    <t>orientation_corr</t>
  </si>
  <si>
    <t>flipped</t>
  </si>
  <si>
    <t>n_obs</t>
  </si>
  <si>
    <t>P1_Liquidity</t>
  </si>
  <si>
    <t>Good</t>
  </si>
  <si>
    <t>No</t>
  </si>
  <si>
    <t>P2_Cash_Generation</t>
  </si>
  <si>
    <t>P3_Capital_Structure</t>
  </si>
  <si>
    <t>P4_Debt_Sustainability</t>
  </si>
  <si>
    <t>Acceptable</t>
  </si>
  <si>
    <t>PC1 LOADINGS</t>
  </si>
  <si>
    <t>PC1 Loadings by Pillar</t>
  </si>
  <si>
    <t>indicator</t>
  </si>
  <si>
    <t>pc1_loading</t>
  </si>
  <si>
    <t>FRI Visualizations</t>
  </si>
  <si>
    <t>Chart 1: FRI Score Distribution</t>
  </si>
  <si>
    <t>Chart 2 : FRI Heatmap Firm x Year</t>
  </si>
  <si>
    <t>Chart 3 : Pillar Score Boxplots</t>
  </si>
  <si>
    <t>Chart 4 : Yearly FRI Evolution Across Firms</t>
  </si>
  <si>
    <t>Descriptive Statistics and Normality Assessment</t>
  </si>
  <si>
    <t>variable</t>
  </si>
  <si>
    <t>n</t>
  </si>
  <si>
    <t>mean</t>
  </si>
  <si>
    <t>median</t>
  </si>
  <si>
    <t>std</t>
  </si>
  <si>
    <t>skew</t>
  </si>
  <si>
    <t>kurtosis</t>
  </si>
  <si>
    <t>shapiro_W</t>
  </si>
  <si>
    <t>shapiro_p</t>
  </si>
  <si>
    <t>normal</t>
  </si>
  <si>
    <t>Delta_FRI</t>
  </si>
  <si>
    <t>Yes</t>
  </si>
  <si>
    <t>ROA</t>
  </si>
  <si>
    <t>Net_Margin</t>
  </si>
  <si>
    <t>EBITDA_Margin</t>
  </si>
  <si>
    <t>FRI_score</t>
  </si>
  <si>
    <t>Spearman rank correlation</t>
  </si>
  <si>
    <t>Fisher-z 95% CI</t>
  </si>
  <si>
    <t>Variable Pair</t>
  </si>
  <si>
    <t>rho</t>
  </si>
  <si>
    <t>p_value</t>
  </si>
  <si>
    <t>sig</t>
  </si>
  <si>
    <t>CI_low</t>
  </si>
  <si>
    <t>CI_high</t>
  </si>
  <si>
    <t>Delta_FRI vs ROA</t>
  </si>
  <si>
    <t>***</t>
  </si>
  <si>
    <t>Delta_FRI vs Net_Margin</t>
  </si>
  <si>
    <t>Delta_FRI vs EBITDA_Margin</t>
  </si>
  <si>
    <t>Bootstrap robustness check</t>
  </si>
  <si>
    <t>Bootstrap Validation of Spearman Correlations</t>
  </si>
  <si>
    <t>5,000 resamples of the Spearman ρ — 95% percentile CIs</t>
  </si>
  <si>
    <t>pair</t>
  </si>
  <si>
    <t>rho_mean</t>
  </si>
  <si>
    <t>excl_zero</t>
  </si>
  <si>
    <t>The bootstrap test confirms that the Spearman correlations are stable and reliable. After 5,000 random resamples, the results barely change and all confidence intervals remain entirely above zero , meaning the relationships between Delta_FRI and the three profitability variables are robust, not driven by a few unusual observations.</t>
  </si>
  <si>
    <t>The bootstrap distributions appear approximately bell-shaped and centered around the original Spearman coefficients, indicating stable and robust correlation estimates across resamples.</t>
  </si>
  <si>
    <t>Wilcoxon Signed-Rank Test: FRI Before vs After MPM</t>
  </si>
  <si>
    <t>Metric</t>
  </si>
  <si>
    <t>Value</t>
  </si>
  <si>
    <t>Declined</t>
  </si>
  <si>
    <t>Mean difference</t>
  </si>
  <si>
    <t>Median difference</t>
  </si>
  <si>
    <t>W statistic</t>
  </si>
  <si>
    <t>p-value (two-sided)</t>
  </si>
  <si>
    <t>p-value (one-sided 'greater')</t>
  </si>
  <si>
    <t>Effect size r</t>
  </si>
  <si>
    <t>Firm-Level FRI Changes</t>
  </si>
  <si>
    <t>FRI_pre</t>
  </si>
  <si>
    <t>FRI_post</t>
  </si>
  <si>
    <t>Difference</t>
  </si>
  <si>
    <t xml:space="preserve">Cross-instrument validation: G_score vs FRI </t>
  </si>
  <si>
    <t>Relationship between G_score and FRI</t>
  </si>
  <si>
    <t>Hypothesis</t>
  </si>
  <si>
    <t>Test</t>
  </si>
  <si>
    <t>Statistic</t>
  </si>
  <si>
    <t>p-value</t>
  </si>
  <si>
    <t>Result</t>
  </si>
  <si>
    <t>Spearman</t>
  </si>
  <si>
    <t>Supported</t>
  </si>
  <si>
    <t>Bootstrap 5,000</t>
  </si>
  <si>
    <t>95% CIs exclude 0</t>
  </si>
  <si>
    <t>-</t>
  </si>
  <si>
    <t>Robust</t>
  </si>
  <si>
    <t>Wilcoxon (one-sided)</t>
  </si>
  <si>
    <t>Not supported</t>
  </si>
  <si>
    <t>Spearman Correlation Matrix between ΔFRI and Profitability Indicators</t>
  </si>
  <si>
    <t>Firm-Level Financial Resilience Clusters</t>
  </si>
  <si>
    <t>K-means classification based on standardized pillar scores (k = 3)</t>
  </si>
  <si>
    <t xml:space="preserve">P3 Capital structure </t>
  </si>
  <si>
    <t xml:space="preserve">P4 Debt Sustainability </t>
  </si>
  <si>
    <t>Cluster</t>
  </si>
  <si>
    <t>Final-Year FRI</t>
  </si>
  <si>
    <t>Fragile</t>
  </si>
  <si>
    <t>Intermediate</t>
  </si>
  <si>
    <t>Resilient</t>
  </si>
  <si>
    <t>Mean Financial Pillar Scores by Cluster</t>
  </si>
  <si>
    <t>Chart : Portfolio Mapping of Firms on the First Two Principal Components</t>
  </si>
  <si>
    <t xml:space="preserve">Number of firms </t>
  </si>
  <si>
    <t>Sector Distribution Across Clusters</t>
  </si>
  <si>
    <t>Services &amp; Commerce</t>
  </si>
  <si>
    <t>Cluster Validation Indicators</t>
  </si>
  <si>
    <t>k</t>
  </si>
  <si>
    <t>silhouette</t>
  </si>
  <si>
    <t>inertia</t>
  </si>
  <si>
    <t>Within-Sector FRI Benchmarking</t>
  </si>
  <si>
    <t>Last_FRI</t>
  </si>
  <si>
    <t>Sector_median</t>
  </si>
  <si>
    <t>FRI_relative</t>
  </si>
  <si>
    <t>position</t>
  </si>
  <si>
    <t>Chart : Within-Sector Relative FRI Gaps</t>
  </si>
  <si>
    <t>Leader</t>
  </si>
  <si>
    <t>Follower</t>
  </si>
  <si>
    <t>Decision Scores and Recommendations</t>
  </si>
  <si>
    <t xml:space="preserve">Firm </t>
  </si>
  <si>
    <t>FRI</t>
  </si>
  <si>
    <t>Governance Score</t>
  </si>
  <si>
    <t>Decision Score</t>
  </si>
  <si>
    <t>Recommendation</t>
  </si>
  <si>
    <t>Reinforce</t>
  </si>
  <si>
    <t>Maintain</t>
  </si>
  <si>
    <t>Watchlist</t>
  </si>
  <si>
    <t>Sensitivity Analysis of Weighting Schemes</t>
  </si>
  <si>
    <t>Decision Score (70/30)</t>
  </si>
  <si>
    <t>Recommendation (70/30)</t>
  </si>
  <si>
    <t>Decision Score (60/40)</t>
  </si>
  <si>
    <t>Recommendation (60/40)</t>
  </si>
  <si>
    <t>Decision Score (50/50)</t>
  </si>
  <si>
    <t>Recommendation ( 50/50)</t>
  </si>
  <si>
    <t>Case study — three contrasting firms</t>
  </si>
  <si>
    <t>Illustrative firms selected from the three recommendation categories.</t>
  </si>
  <si>
    <t xml:space="preserve">Latest FRI </t>
  </si>
  <si>
    <t>G_score</t>
  </si>
  <si>
    <t>Cash Gen.</t>
  </si>
  <si>
    <t>Capital Str.</t>
  </si>
  <si>
    <t>Debt Sust.</t>
  </si>
  <si>
    <t>Interpretation of the Three Profiles</t>
  </si>
  <si>
    <t>F01 represents the strongest profile within the sample, combining very high financial resilience (FRI = 87.07) with strong governance quality and the highest Decision Score. The firm displays strong performance across all financial pillars, particularly in cash generation and debt sustainability, indicating a robust ability to generate liquidity while preserving financial stability. Operating in the services and commerce sector, the company benefits from a relatively dynamic activity profile with stronger adaptability and lower structural pressure compared to more capital-intensive sectors.
The combination of balanced financial fundamentals and governance strength positions the firm as a significant value-supporting component within the portfolio. Its profile suggests a strong capacity to sustain growth initiatives, absorb adverse market conditions, and maintain operational resilience in an environment characterized by economic uncertainty and financing constraints. Such characteristics reinforce the firm’s attractiveness within an investment-oriented perspective by supporting long-term value creation potential alongside comparatively lower financial vulnerability.</t>
  </si>
  <si>
    <t>F11 represents the most fragile profile within the sample, recording the lowest Financial Resilience Index (FRI = 18.12) and the weakest Decision Score. Although the governance dimension remains relatively acceptable, the firm exhibits major weaknesses across several financial pillars, particularly cash generation and debt sustainability, indicating significant financial pressure and limited operational flexibility. Operating in the manufacturing sector, and more specifically in fiber cement activities, the company is exposed to structurally demanding industrial conditions characterized by high operating intensity, elevated financing needs, and sensitivity to economic fluctuations.
The strong imbalance between governance quality and financial performance suggests that managerial structures alone have not been sufficient to offset the firm’s operational and financial vulnerabilities. This profile therefore calls for closer monitoring and targeted corrective measures aimed at restoring financial stability and improving cash generation capacity. Overall, the “Watchlist” classification reflects a comparatively vulnerable position within the portfolio, with limited resilience under adverse economic conditions and higher exposure to financial risk.</t>
  </si>
  <si>
    <t>Figures</t>
  </si>
  <si>
    <t>Decision Score by firm</t>
  </si>
  <si>
    <t>Portfolio map FRI × G_score</t>
  </si>
  <si>
    <t>Weight sensitivity</t>
  </si>
  <si>
    <t>WORKBOOK NAVIGATION</t>
  </si>
  <si>
    <t>DATA &amp; METHODOLOGY FOUNDATIONS</t>
  </si>
  <si>
    <t xml:space="preserve">PORTFOLIO MAPPING </t>
  </si>
  <si>
    <t>FRI-Dataset</t>
  </si>
  <si>
    <t>Sector Grouping</t>
  </si>
  <si>
    <t>PCA Diagnostics</t>
  </si>
  <si>
    <t>STATISTICAL EVIDENCE</t>
  </si>
  <si>
    <t xml:space="preserve">DECISION SUPPORT APPLICATION </t>
  </si>
  <si>
    <t>FRI Results</t>
  </si>
  <si>
    <t>FRI by Firm</t>
  </si>
  <si>
    <t>Descriptives</t>
  </si>
  <si>
    <t>Bootstrap</t>
  </si>
  <si>
    <t>Wilcoxon</t>
  </si>
  <si>
    <t>G_score vs FRI</t>
  </si>
  <si>
    <t>Synthesis</t>
  </si>
  <si>
    <t>Cluster Firms</t>
  </si>
  <si>
    <t>Cluster Summary</t>
  </si>
  <si>
    <t>Silhouette</t>
  </si>
  <si>
    <t>Benchmarking</t>
  </si>
  <si>
    <t>Decision Table</t>
  </si>
  <si>
    <t>Sensitivity Analysis</t>
  </si>
  <si>
    <t>Case Study</t>
  </si>
  <si>
    <t>Pillar Correlations</t>
  </si>
  <si>
    <t>Decision Framework – Charts</t>
  </si>
  <si>
    <t>CORRELATION ANALYSIS &amp; VISUALS</t>
  </si>
  <si>
    <t>Toward an Integrated Assessment of Financial Resilience and
Governance in Tunisian Non-Listed SMEs</t>
  </si>
  <si>
    <t>The variables ROA, Net_Margin, and EBITDA_Margin fail the normality test (p &lt; 0.05), meaning their distributions deviate significantly from normality. This is consistent with what is commonly observed in SME financial data, where profitability metrics tend to be skewed because of loss-making firms or outlier performers. By contrast, Delta_FRI and FRI_score both pass the Shapiro–Wilk test (p &gt; 0.05) and therefore follow a normal distribution. Consequently, non-parametric methods were retained for the subsequent analyses.</t>
  </si>
  <si>
    <t>**</t>
  </si>
  <si>
    <t>All three correlations are positive and highly significant (p &lt; 0.001), with Spearman's ρ ranging from 0.39 to 0.44. This indicates that firms experiencing greater improvements in their Financial Resilience Index (ΔFRI) tend to exhibit stronger profitability performance across all three measures (ROA, Net Margin, and EBITDA Margin). The confidence intervals remain entirely above zero, reinforcing the robustness and reliability of these positive associations. While the correlations are moderate in magnitude, they provide initial empirical support for the relevance of improvements in financial resilience as a factor associated with enhanced firm profitability.</t>
  </si>
  <si>
    <t xml:space="preserve">N effective </t>
  </si>
  <si>
    <t>W = 43.00</t>
  </si>
  <si>
    <t>all p &lt; 0.001</t>
  </si>
  <si>
    <t>ρ = 0.39-0.44</t>
  </si>
  <si>
    <t>ρ = 0.67</t>
  </si>
  <si>
    <t>H1 Delta_FRI is positively associated with profitability</t>
  </si>
  <si>
    <t xml:space="preserve"> Robustness validation of H1</t>
  </si>
  <si>
    <t>Note: F06 and F11 contain at least one zero-valued standardized pillar score due to extreme observations after rescaling; these observations were retained in the clustering analysis.</t>
  </si>
  <si>
    <t>The Resilient cluster shows the strongest overall financial profile, particularly in cash generation and debt sustainability, resulting in the highest mean FRI. In contrast, Fragile firms display weaker performance across most financial dimensions, leading to the lowest mean FRI. Although the Intermediate cluster records the highest liquidity and capital structure scores, weaker cash generation and debt sustainability reduce its overall resilience. These findings suggest that financial resilience is driven by balanced performance across multiple pillars rather than excellence in a single dimension.</t>
  </si>
  <si>
    <t>The sector distribution across clusters reveals noticeable differences in the positioning of SMEs within the resilience profiles. Fragile firms are predominantly concentrated in the manufacturing industry (67%), while the resilient cluster displays a more diversified composition across agri-food, manufacturing, and services activities. The intermediate cluster is composed exclusively of manufacturing firms. These observations suggest that resilience profiles are influenced by sectoral characteristics, although the limited sample size means that the findings should be interpreted as indicative rather than conclusive sectoral trends.</t>
  </si>
  <si>
    <t>The PCA projection reveals a relatively clear separation between the three resilience profiles identified through the clustering analysis. Fragile firms are mainly positioned on the left and lower areas of the map, while resilient firms appear more concentrated in the central and right-hand regions. Overall, the figure visually supports the relevance of the three-cluster classification retained for the portfolio segmentation, despite a limited overlap between certain firms.</t>
  </si>
  <si>
    <t>The silhouette score is slightly higher for k=2 (0.39) than for k=3 (0.36). However, the three-cluster solution was retained for the analysis because the difference in silhouette values is minimal, while k=3 provides greater interpretability by distinguishing between Resilient, Intermediate, and Fragile firms. The three-cluster specification also aligns more closely with the patterns observed in the PCA projection and offers a more informative representation of the portfolio's heterogeneity. Consequently, the three-cluster solution was adopted for the subsequent analysis.</t>
  </si>
  <si>
    <t>The within-sector benchmarking results show a relatively balanced distribution, with 8 firms classified as Leaders and 7 as Followers. Each firm is compared with the median FRI of its own sector in order to evaluate its relative resilience position among direct peers. The median was preferred over the mean to reduce the influence of extreme values in the small sample. The results reveal substantial differences in relative resilience within sectors. For example, firms such as F01 and F02 display strong positive gaps, indicating resilience levels well above their sector medians, whereas firms such as F11 and F12 exhibit large negative gaps, reflecting weaker relative resilience. Overall, positive FRI gaps indicate stronger resilience performance relative to sector peers, while negative gaps suggest below-median resilience levels.</t>
  </si>
  <si>
    <t>The figure highlights differences in firms' relative resilience positions within each sector. Manufacturing firms display the widest dispersion, with both strong positive and negative deviations from the sector median, indicating heterogeneous resilience profiles. In contrast, Agri-food and Services &amp; Commerce firms exhibit more concentrated distributions around their respective sector benchmarks, although a few firms show substantial positive or negative gaps. The visualization also helps identify firms that significantly outperform or underperform their direct sector peers, providing additional insight into the relative positioning of SMEs within each sector.</t>
  </si>
  <si>
    <t>Note: Thresholds (58.58 and 63.49) correspond to the 33rd and 67th percentiles of the Decision Score distribution, dividing the sample into three tertiles: bottom tertile (Watchlist), middle tertile (Maintain), and top tertile (Reinforce).</t>
  </si>
  <si>
    <t>The sensitivity analysis indicates that the decision framework remains relatively stable under alternative weighting schemes. Most firms retain the same recommendation category across the three specifications, with only a limited number of firms experiencing classification changes near the decision thresholds. Importantly, the highest-ranked ("Reinforce") and lowest-ranked ("Watchlist") firms remain largely consistent across all scenarios. These results suggest that the framework's main conclusions are not highly sensitive to moderate variations in weighting assumptions, supporting the robustness of the proposed decision framework.</t>
  </si>
  <si>
    <t>The decision framework differentiates firms according to their combined financial resilience and governance profiles. Firms classified as "Reinforce" exhibit the strongest overall positioning, characterized by high Decision Scores and consistently strong performance across both dimensions. In contrast, firms placed in the "Watchlist" category generally display lower composite scores, indicating greater vulnerability and the need for closer monitoring. The "Maintain" category represents intermediate profiles with relatively balanced but non-leading performance levels. Overall, the classification provides a structured segmentation of firms according to their combined resilience and governance characteristics, supporting portfolio monitoring and decision-making.</t>
  </si>
  <si>
    <t>The Wilcoxon Signed-Rank test compares FRI scores before and after MPM's investment. Out of the 15 firms, 10 experienced an improvement in their FRI score, while 5 showed a decline. The average change was positive (+2.21 points) and the median change was +2.39 points, suggesting a general tendency toward improved financial resilience following MPM's involvement. However, the observed increase is not statistically significant (p = 0.359), meaning that the improvement cannot be distinguished from random variation at conventional significance levels. Given the limited sample size and the relatively short observation period, the evidence is insufficient to conclude that MPM's investment systematically improves financial resilience. These findings should therefore be interpreted as indicative rather than conclusive.</t>
  </si>
  <si>
    <t>H2 FRI improves post-MPM</t>
  </si>
  <si>
    <t>H3 G score is positively associated with FRI</t>
  </si>
  <si>
    <t>Overall, the results provide substantial support for the proposed framework. Improvements in financial resilience are positively associated with profitability (H1), and bootstrap validation confirms the robustness of this relationship. In contrast, the Wilcoxon test does not provide sufficient statistical evidence that financial resilience systematically improves following MPM's investment (H2), despite the predominance of positive firm-level changes. Finally, governance quality is positively associated with financial resilience (H3), suggesting that better-governed firms tend to exhibit stronger resilience profiles. Overall, two of the three hypotheses are supported, while the evidence regarding post-investment improvements in financial resilience remains inconclusive.</t>
  </si>
  <si>
    <t xml:space="preserve">G score vs FRI_score </t>
  </si>
  <si>
    <t>The correlation between G score and FRI_score is positive and statistically significant (ρ = 0.67, p = 0.01), indicating that firms with stronger governance practices tend to exhibit higher levels of financial resilience. The confidence interval [0.23, 0.88] remains entirely above zero, supporting the robustness of this positive association. Although the sample includes only 15 firms, the relatively strong correlation provides initial evidence that governance quality may be an important factor associated with financial resilience.</t>
  </si>
  <si>
    <t>F04 represents an intermediate profile within the portfolio, combining moderate financial resilience with adequate governance quality. The firm displays balanced but non-leading performance across the financial dimensions, with capital structure representing its main strength, while liquidity and cash generation remain at moderate levels. Operating in the plastic packaging industry, F04 was significantly affected by the COVID-19 crisis, which weakened operating performance and created financial imbalances that continue to influence its resilience profile. Since MPM's investment, several governance and operational improvements have been implemented to strengthen financial management, internal controls, and reporting practices. These initiatives have contributed to stabilizing the company and supporting its gradual recovery, although further efforts remain necessary to consolidate financial performance and long-term 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</si>
</sst>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
    <numFmt numFmtId="167" formatCode="0.0000"/>
  </numFmts>
  <fonts count="67" x14ac:knownFonts="1">
    <font>
      <sz val="11"/>
      <color theme="1"/>
      <name val="Calibri"/>
      <family val="2"/>
      <scheme val="minor"/>
    </font>
    <font>
      <b/>
      <sz val="11"/>
      <color theme="3"/>
      <name val="Calibri"/>
      <family val="2"/>
      <scheme val="minor"/>
    </font>
    <font>
      <b/>
      <sz val="11"/>
      <color theme="1"/>
      <name val="Calibri"/>
      <family val="2"/>
      <scheme val="minor"/>
    </font>
    <font>
      <sz val="11"/>
      <color theme="1"/>
      <name val="Calibri"/>
      <family val="2"/>
    </font>
    <font>
      <b/>
      <sz val="14"/>
      <color rgb="FFFFFFFF"/>
      <name val="Calibri"/>
      <family val="2"/>
    </font>
    <font>
      <b/>
      <sz val="11"/>
      <color rgb="FFFFFFFF"/>
      <name val="Calibri"/>
      <family val="2"/>
    </font>
    <font>
      <b/>
      <sz val="11"/>
      <color theme="1"/>
      <name val="Calibri"/>
      <family val="2"/>
    </font>
    <font>
      <b/>
      <sz val="10"/>
      <color rgb="FFFFFFFF"/>
      <name val="Calibri"/>
      <family val="2"/>
    </font>
    <font>
      <b/>
      <sz val="10"/>
      <color theme="1"/>
      <name val="Calibri"/>
      <family val="2"/>
    </font>
    <font>
      <sz val="10"/>
      <color rgb="FF0000FF"/>
      <name val="Calibri"/>
      <family val="2"/>
    </font>
    <font>
      <sz val="10"/>
      <color theme="1"/>
      <name val="Calibri"/>
      <family val="2"/>
    </font>
    <font>
      <sz val="10"/>
      <color rgb="FF000000"/>
      <name val="Calibri"/>
      <family val="2"/>
    </font>
    <font>
      <b/>
      <sz val="9"/>
      <color indexed="81"/>
      <name val="Tahoma"/>
      <family val="2"/>
    </font>
    <font>
      <sz val="9"/>
      <color indexed="81"/>
      <name val="Tahoma"/>
      <family val="2"/>
    </font>
    <font>
      <b/>
      <sz val="22"/>
      <color rgb="FFFFFFFF"/>
      <name val="Calibri"/>
      <family val="2"/>
    </font>
    <font>
      <sz val="22"/>
      <color theme="1"/>
      <name val="Calibri"/>
      <family val="2"/>
      <scheme val="minor"/>
    </font>
    <font>
      <sz val="14"/>
      <color theme="1"/>
      <name val="Calibri"/>
      <family val="2"/>
      <scheme val="minor"/>
    </font>
    <font>
      <b/>
      <sz val="20"/>
      <color rgb="FFFFFFFF"/>
      <name val="Calibri"/>
      <family val="2"/>
    </font>
    <font>
      <sz val="20"/>
      <color theme="1"/>
      <name val="Calibri"/>
      <family val="2"/>
      <scheme val="minor"/>
    </font>
    <font>
      <sz val="14"/>
      <color rgb="FF000000"/>
      <name val="Calibri"/>
      <family val="2"/>
    </font>
    <font>
      <b/>
      <sz val="11"/>
      <color rgb="FF1F4E78"/>
      <name val="Calibri"/>
      <family val="2"/>
    </font>
    <font>
      <b/>
      <sz val="11"/>
      <color rgb="FF1F1F1F"/>
      <name val="Calibri"/>
      <family val="2"/>
    </font>
    <font>
      <b/>
      <sz val="15"/>
      <color rgb="FFFFFFFF"/>
      <name val="Calibri"/>
      <family val="2"/>
    </font>
    <font>
      <b/>
      <sz val="18"/>
      <color theme="0"/>
      <name val="Calibri"/>
      <family val="2"/>
    </font>
    <font>
      <b/>
      <sz val="18"/>
      <color rgb="FFFFFFFF"/>
      <name val="Calibri"/>
      <family val="2"/>
    </font>
    <font>
      <i/>
      <sz val="10"/>
      <color rgb="FF404040"/>
      <name val="Calibri"/>
      <family val="2"/>
    </font>
    <font>
      <sz val="9"/>
      <color rgb="FF404040"/>
      <name val="Calibri"/>
      <family val="2"/>
    </font>
    <font>
      <b/>
      <sz val="10"/>
      <color rgb="FF000000"/>
      <name val="Calibri"/>
      <family val="2"/>
    </font>
    <font>
      <sz val="10"/>
      <color rgb="FF666666"/>
      <name val="Calibri"/>
      <family val="2"/>
    </font>
    <font>
      <b/>
      <sz val="20"/>
      <name val="Calibri"/>
      <family val="2"/>
    </font>
    <font>
      <b/>
      <sz val="11"/>
      <color rgb="FF000000"/>
      <name val="Calibri"/>
      <family val="2"/>
    </font>
    <font>
      <b/>
      <sz val="20"/>
      <color theme="1"/>
      <name val="Calibri"/>
      <family val="2"/>
      <scheme val="minor"/>
    </font>
    <font>
      <i/>
      <sz val="10"/>
      <color rgb="FF016A6F"/>
      <name val="Calibri"/>
      <family val="2"/>
    </font>
    <font>
      <sz val="10"/>
      <name val="Calibri"/>
      <family val="2"/>
    </font>
    <font>
      <b/>
      <sz val="11"/>
      <color rgb="FF1A1A2E"/>
      <name val="Calibri"/>
      <family val="2"/>
    </font>
    <font>
      <b/>
      <sz val="10"/>
      <color rgb="FF1A1A2E"/>
      <name val="Calibri"/>
      <family val="2"/>
    </font>
    <font>
      <sz val="11"/>
      <name val="Calibri"/>
      <family val="2"/>
      <scheme val="minor"/>
    </font>
    <font>
      <i/>
      <sz val="10"/>
      <color rgb="FF1F3A5F"/>
      <name val="Calibri"/>
      <family val="2"/>
    </font>
    <font>
      <sz val="10"/>
      <color rgb="FF264653"/>
      <name val="Calibri"/>
      <family val="2"/>
    </font>
    <font>
      <b/>
      <sz val="10"/>
      <color rgb="FF2A9D8F"/>
      <name val="Calibri"/>
      <family val="2"/>
    </font>
    <font>
      <b/>
      <sz val="10"/>
      <color rgb="FFE76F51"/>
      <name val="Calibri"/>
      <family val="2"/>
    </font>
    <font>
      <sz val="10"/>
      <color rgb="FF1F3A5F"/>
      <name val="Calibri"/>
      <family val="2"/>
    </font>
    <font>
      <b/>
      <sz val="14"/>
      <color theme="1"/>
      <name val="Calibri"/>
      <family val="2"/>
      <scheme val="minor"/>
    </font>
    <font>
      <b/>
      <sz val="10"/>
      <color rgb="FFB7861E"/>
      <name val="Calibri"/>
      <family val="2"/>
    </font>
    <font>
      <sz val="11"/>
      <color theme="1"/>
      <name val="Calibri"/>
      <family val="2"/>
      <scheme val="minor"/>
    </font>
    <font>
      <sz val="16"/>
      <color rgb="FF264653"/>
      <name val="Calibri"/>
      <family val="2"/>
    </font>
    <font>
      <sz val="16"/>
      <color theme="1"/>
      <name val="Calibri"/>
      <family val="2"/>
      <scheme val="minor"/>
    </font>
    <font>
      <b/>
      <sz val="12"/>
      <color rgb="FF264653"/>
      <name val="Calibri"/>
      <family val="2"/>
    </font>
    <font>
      <i/>
      <sz val="12"/>
      <color rgb="FF1F3A5F"/>
      <name val="Calibri"/>
      <family val="2"/>
    </font>
    <font>
      <sz val="12"/>
      <color theme="1"/>
      <name val="Calibri"/>
      <family val="2"/>
      <scheme val="minor"/>
    </font>
    <font>
      <b/>
      <sz val="10"/>
      <color rgb="FF264653"/>
      <name val="Calibri"/>
      <family val="2"/>
    </font>
    <font>
      <sz val="12"/>
      <color theme="1"/>
      <name val="Times New Roman"/>
      <family val="1"/>
    </font>
    <font>
      <sz val="11"/>
      <color theme="1"/>
      <name val="Calibri"/>
      <family val="2"/>
      <charset val="1"/>
    </font>
    <font>
      <b/>
      <sz val="12"/>
      <color theme="1"/>
      <name val="Times New Roman"/>
      <family val="1"/>
    </font>
    <font>
      <b/>
      <sz val="12"/>
      <color rgb="FFFFFFFF"/>
      <name val="Times New Roman"/>
      <family val="1"/>
    </font>
    <font>
      <b/>
      <u/>
      <sz val="12"/>
      <color rgb="FF0563C1"/>
      <name val="Times New Roman"/>
      <family val="1"/>
    </font>
    <font>
      <sz val="12"/>
      <color rgb="FF1F3A5F"/>
      <name val="Times New Roman"/>
      <family val="1"/>
    </font>
    <font>
      <b/>
      <sz val="22"/>
      <color rgb="FFFFFFFF"/>
      <name val="Times New Roman"/>
      <family val="1"/>
    </font>
    <font>
      <b/>
      <sz val="10"/>
      <color rgb="FFFFFFFF"/>
      <name val="Calibri"/>
      <family val="2"/>
    </font>
    <font>
      <b/>
      <sz val="10"/>
      <name val="Calibri"/>
      <family val="2"/>
    </font>
    <font>
      <sz val="10"/>
      <color rgb="FF264653"/>
      <name val="Calibri"/>
      <family val="2"/>
    </font>
    <font>
      <b/>
      <sz val="10"/>
      <color rgb="FFE76F51"/>
      <name val="Calibri"/>
      <family val="2"/>
    </font>
    <font>
      <b/>
      <sz val="10"/>
      <color rgb="FFB7861E"/>
      <name val="Calibri"/>
      <family val="2"/>
    </font>
    <font>
      <b/>
      <sz val="10"/>
      <color rgb="FF2A9D8F"/>
      <name val="Calibri"/>
      <family val="2"/>
    </font>
    <font>
      <b/>
      <sz val="14"/>
      <color rgb="FF264653"/>
      <name val="Calibri"/>
      <family val="2"/>
    </font>
    <font>
      <sz val="11"/>
      <color theme="0"/>
      <name val="Calibri"/>
      <family val="2"/>
      <scheme val="minor"/>
    </font>
    <font>
      <b/>
      <sz val="11"/>
      <color rgb="FF264653"/>
      <name val="Calibri"/>
      <family val="2"/>
    </font>
  </fonts>
  <fills count="57">
    <fill>
      <patternFill patternType="none"/>
    </fill>
    <fill>
      <patternFill patternType="gray125"/>
    </fill>
    <fill>
      <patternFill patternType="solid">
        <fgColor rgb="FFF2F2F2"/>
      </patternFill>
    </fill>
    <fill>
      <patternFill patternType="solid">
        <fgColor rgb="FFFFFFCC"/>
      </patternFill>
    </fill>
    <fill>
      <patternFill patternType="solid">
        <fgColor theme="4" tint="0.59999389629810485"/>
        <bgColor indexed="65"/>
      </patternFill>
    </fill>
    <fill>
      <patternFill patternType="solid">
        <fgColor rgb="FF1F4E78"/>
      </patternFill>
    </fill>
    <fill>
      <patternFill patternType="solid">
        <fgColor theme="0"/>
        <bgColor indexed="64"/>
      </patternFill>
    </fill>
    <fill>
      <patternFill patternType="solid">
        <fgColor rgb="FFE7E6E6"/>
      </patternFill>
    </fill>
    <fill>
      <patternFill patternType="solid">
        <fgColor rgb="FF5B9BD5"/>
      </patternFill>
    </fill>
    <fill>
      <patternFill patternType="solid">
        <fgColor rgb="FF70AD47"/>
      </patternFill>
    </fill>
    <fill>
      <patternFill patternType="solid">
        <fgColor rgb="FF8064A2"/>
      </patternFill>
    </fill>
    <fill>
      <patternFill patternType="solid">
        <fgColor rgb="FFC55A11"/>
      </patternFill>
    </fill>
    <fill>
      <patternFill patternType="solid">
        <fgColor rgb="FFEAF3FF"/>
      </patternFill>
    </fill>
    <fill>
      <patternFill patternType="solid">
        <fgColor rgb="FFC55A11"/>
        <bgColor indexed="64"/>
      </patternFill>
    </fill>
    <fill>
      <patternFill patternType="solid">
        <fgColor rgb="FFFFFFFF"/>
      </patternFill>
    </fill>
    <fill>
      <patternFill patternType="solid">
        <fgColor rgb="FF5B9BD5"/>
        <bgColor indexed="64"/>
      </patternFill>
    </fill>
    <fill>
      <patternFill patternType="solid">
        <fgColor rgb="FF70AD47"/>
        <bgColor indexed="64"/>
      </patternFill>
    </fill>
    <fill>
      <patternFill patternType="solid">
        <fgColor rgb="FF8064A2"/>
        <bgColor indexed="64"/>
      </patternFill>
    </fill>
    <fill>
      <patternFill patternType="solid">
        <fgColor theme="4"/>
        <bgColor indexed="64"/>
      </patternFill>
    </fill>
    <fill>
      <patternFill patternType="solid">
        <fgColor theme="9"/>
        <bgColor indexed="64"/>
      </patternFill>
    </fill>
    <fill>
      <patternFill patternType="solid">
        <fgColor theme="5" tint="-0.249977111117893"/>
        <bgColor indexed="64"/>
      </patternFill>
    </fill>
    <fill>
      <patternFill patternType="solid">
        <fgColor rgb="FFF4F7FB"/>
      </patternFill>
    </fill>
    <fill>
      <patternFill patternType="solid">
        <fgColor rgb="FF1F4E79"/>
      </patternFill>
    </fill>
    <fill>
      <patternFill patternType="solid">
        <fgColor rgb="FFF3F4F6"/>
      </patternFill>
    </fill>
    <fill>
      <patternFill patternType="solid">
        <fgColor rgb="FF123B66"/>
      </patternFill>
    </fill>
    <fill>
      <patternFill patternType="solid">
        <fgColor rgb="FFFFF2CC"/>
      </patternFill>
    </fill>
    <fill>
      <patternFill patternType="solid">
        <fgColor rgb="FF0F766E"/>
      </patternFill>
    </fill>
    <fill>
      <patternFill patternType="solid">
        <fgColor rgb="FFEDF2F7"/>
      </patternFill>
    </fill>
    <fill>
      <patternFill patternType="solid">
        <fgColor theme="4" tint="0.79998168889431442"/>
        <bgColor indexed="64"/>
      </patternFill>
    </fill>
    <fill>
      <patternFill patternType="solid">
        <fgColor rgb="FF1A9641"/>
      </patternFill>
    </fill>
    <fill>
      <patternFill patternType="solid">
        <fgColor rgb="FFAAAAAA"/>
      </patternFill>
    </fill>
    <fill>
      <patternFill patternType="solid">
        <fgColor rgb="FFCC6600"/>
      </patternFill>
    </fill>
    <fill>
      <patternFill patternType="solid">
        <fgColor rgb="FFE8EDF2"/>
      </patternFill>
    </fill>
    <fill>
      <patternFill patternType="solid">
        <fgColor rgb="FFD7191C"/>
      </patternFill>
    </fill>
    <fill>
      <patternFill patternType="solid">
        <fgColor theme="2"/>
        <bgColor indexed="64"/>
      </patternFill>
    </fill>
    <fill>
      <patternFill patternType="solid">
        <fgColor rgb="FFF0F4F8"/>
      </patternFill>
    </fill>
    <fill>
      <patternFill patternType="solid">
        <fgColor theme="0" tint="-4.9989318521683403E-2"/>
        <bgColor indexed="64"/>
      </patternFill>
    </fill>
    <fill>
      <patternFill patternType="solid">
        <fgColor rgb="FFCCD6E0"/>
      </patternFill>
    </fill>
    <fill>
      <patternFill patternType="solid">
        <fgColor rgb="FFCCFFCC"/>
      </patternFill>
    </fill>
    <fill>
      <patternFill patternType="solid">
        <fgColor rgb="FFFFCCCC"/>
      </patternFill>
    </fill>
    <fill>
      <patternFill patternType="solid">
        <fgColor rgb="FFD4EDDA"/>
      </patternFill>
    </fill>
    <fill>
      <patternFill patternType="solid">
        <fgColor rgb="FFFADBD8"/>
      </patternFill>
    </fill>
    <fill>
      <patternFill patternType="solid">
        <fgColor rgb="FFF4F1DE"/>
      </patternFill>
    </fill>
    <fill>
      <patternFill patternType="solid">
        <fgColor rgb="FFFFF3CD"/>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6F8FA"/>
      </patternFill>
    </fill>
    <fill>
      <patternFill patternType="solid">
        <fgColor rgb="FFD4EDDA"/>
        <bgColor indexed="64"/>
      </patternFill>
    </fill>
    <fill>
      <patternFill patternType="solid">
        <fgColor rgb="FFFFF3CD"/>
        <bgColor indexed="64"/>
      </patternFill>
    </fill>
    <fill>
      <patternFill patternType="solid">
        <fgColor rgb="FFFADBD8"/>
        <bgColor indexed="64"/>
      </patternFill>
    </fill>
    <fill>
      <patternFill patternType="solid">
        <fgColor rgb="FF1F3A5F"/>
      </patternFill>
    </fill>
    <fill>
      <patternFill patternType="solid">
        <fgColor rgb="FFF4F1DE"/>
        <bgColor indexed="64"/>
      </patternFill>
    </fill>
    <fill>
      <patternFill patternType="solid">
        <fgColor rgb="FF1F4E78"/>
        <bgColor rgb="FF1F4F7B"/>
      </patternFill>
    </fill>
    <fill>
      <patternFill patternType="solid">
        <fgColor theme="2" tint="-9.9978637043366805E-2"/>
        <bgColor indexed="64"/>
      </patternFill>
    </fill>
    <fill>
      <patternFill patternType="solid">
        <fgColor rgb="FFF4F1DE"/>
        <bgColor rgb="FF1F4F7B"/>
      </patternFill>
    </fill>
    <fill>
      <patternFill patternType="solid">
        <fgColor rgb="FFF4F1DE"/>
        <bgColor rgb="FFF6F8FA"/>
      </patternFill>
    </fill>
    <fill>
      <patternFill patternType="solid">
        <fgColor rgb="FFFFFF00"/>
        <bgColor indexed="64"/>
      </patternFill>
    </fill>
  </fills>
  <borders count="35">
    <border>
      <left/>
      <right/>
      <top/>
      <bottom/>
      <diagonal/>
    </border>
    <border>
      <left/>
      <right/>
      <top/>
      <bottom style="medium">
        <color rgb="FF1F4E78"/>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top/>
      <bottom style="thin">
        <color rgb="FFBFBFBF"/>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rgb="FFBFBFBF"/>
      </bottom>
      <diagonal/>
    </border>
    <border>
      <left/>
      <right style="medium">
        <color indexed="64"/>
      </right>
      <top style="medium">
        <color indexed="64"/>
      </top>
      <bottom style="thin">
        <color rgb="FFBFBFBF"/>
      </bottom>
      <diagonal/>
    </border>
    <border>
      <left style="medium">
        <color indexed="64"/>
      </left>
      <right style="medium">
        <color indexed="64"/>
      </right>
      <top/>
      <bottom style="thin">
        <color rgb="FFBFBFBF"/>
      </bottom>
      <diagonal/>
    </border>
    <border>
      <left/>
      <right style="medium">
        <color indexed="64"/>
      </right>
      <top/>
      <bottom style="thin">
        <color rgb="FFBFBFBF"/>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rgb="FF00B0F0"/>
      </right>
      <top style="thin">
        <color rgb="FF00B0F0"/>
      </top>
      <bottom style="thin">
        <color rgb="FF00B0F0"/>
      </bottom>
      <diagonal/>
    </border>
    <border>
      <left style="thin">
        <color indexed="64"/>
      </left>
      <right style="thin">
        <color indexed="64"/>
      </right>
      <top style="thin">
        <color rgb="FF00B0F0"/>
      </top>
      <bottom style="thin">
        <color rgb="FF00B0F0"/>
      </bottom>
      <diagonal/>
    </border>
    <border>
      <left style="thin">
        <color rgb="FF00B0F0"/>
      </left>
      <right style="thin">
        <color indexed="64"/>
      </right>
      <top style="thin">
        <color rgb="FF00B0F0"/>
      </top>
      <bottom style="thin">
        <color rgb="FF00B0F0"/>
      </bottom>
      <diagonal/>
    </border>
    <border>
      <left style="thin">
        <color rgb="FF8FAADC"/>
      </left>
      <right style="thin">
        <color rgb="FF8FAADC"/>
      </right>
      <top style="thin">
        <color rgb="FF8FAADC"/>
      </top>
      <bottom style="thin">
        <color rgb="FF8FAADC"/>
      </bottom>
      <diagonal/>
    </border>
    <border>
      <left/>
      <right/>
      <top/>
      <bottom style="thin">
        <color rgb="FFD9D9D9"/>
      </bottom>
      <diagonal/>
    </border>
    <border>
      <left style="thin">
        <color rgb="FFCCCCCC"/>
      </left>
      <right style="thin">
        <color rgb="FFCCCCCC"/>
      </right>
      <top style="thin">
        <color rgb="FFCCCCCC"/>
      </top>
      <bottom style="thin">
        <color rgb="FFCCCCCC"/>
      </bottom>
      <diagonal/>
    </border>
    <border>
      <left/>
      <right/>
      <top/>
      <bottom style="medium">
        <color rgb="FFAAAAAA"/>
      </bottom>
      <diagonal/>
    </border>
    <border>
      <left style="medium">
        <color rgb="FFAAAAAA"/>
      </left>
      <right style="medium">
        <color rgb="FFAAAAAA"/>
      </right>
      <top style="medium">
        <color rgb="FFAAAAAA"/>
      </top>
      <bottom style="medium">
        <color rgb="FFAAAAAA"/>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bottom style="thin">
        <color rgb="FFCCCCCC"/>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right/>
      <top style="thin">
        <color theme="0"/>
      </top>
      <bottom/>
      <diagonal/>
    </border>
    <border>
      <left/>
      <right style="thin">
        <color theme="0"/>
      </right>
      <top style="thin">
        <color theme="0"/>
      </top>
      <bottom/>
      <diagonal/>
    </border>
    <border>
      <left style="thin">
        <color rgb="FFD9D9D9"/>
      </left>
      <right/>
      <top style="thin">
        <color rgb="FFD9D9D9"/>
      </top>
      <bottom style="thin">
        <color rgb="FFD9D9D9"/>
      </bottom>
      <diagonal/>
    </border>
    <border>
      <left style="thin">
        <color theme="0"/>
      </left>
      <right style="thin">
        <color rgb="FFD9D9D9"/>
      </right>
      <top style="thin">
        <color rgb="FFD9D9D9"/>
      </top>
      <bottom style="thin">
        <color rgb="FFD9D9D9"/>
      </bottom>
      <diagonal/>
    </border>
    <border>
      <left/>
      <right style="thin">
        <color theme="0"/>
      </right>
      <top/>
      <bottom/>
      <diagonal/>
    </border>
    <border>
      <left style="thin">
        <color theme="0"/>
      </left>
      <right/>
      <top/>
      <bottom/>
      <diagonal/>
    </border>
    <border>
      <left/>
      <right/>
      <top/>
      <bottom style="thin">
        <color theme="0"/>
      </bottom>
      <diagonal/>
    </border>
    <border>
      <left/>
      <right style="thin">
        <color theme="0"/>
      </right>
      <top/>
      <bottom style="thin">
        <color theme="0"/>
      </bottom>
      <diagonal/>
    </border>
    <border>
      <left style="thin">
        <color theme="0"/>
      </left>
      <right/>
      <top/>
      <bottom style="thin">
        <color theme="0"/>
      </bottom>
      <diagonal/>
    </border>
  </borders>
  <cellStyleXfs count="6">
    <xf numFmtId="0" fontId="0" fillId="0" borderId="0"/>
    <xf numFmtId="0" fontId="1" fillId="0" borderId="0" applyNumberFormat="0" applyFill="0" applyBorder="0" applyAlignment="0" applyProtection="0"/>
    <xf numFmtId="0" fontId="3" fillId="0" borderId="0"/>
    <xf numFmtId="9" fontId="44" fillId="0" borderId="0" applyFont="0" applyFill="0" applyBorder="0" applyAlignment="0" applyProtection="0"/>
    <xf numFmtId="0" fontId="44" fillId="0" borderId="0"/>
    <xf numFmtId="0" fontId="52" fillId="0" borderId="0"/>
  </cellStyleXfs>
  <cellXfs count="263">
    <xf numFmtId="0" fontId="0" fillId="0" borderId="0" xfId="0"/>
    <xf numFmtId="0" fontId="0" fillId="6" borderId="0" xfId="0" applyFill="1" applyAlignment="1">
      <alignment horizontal="left" vertical="center"/>
    </xf>
    <xf numFmtId="0" fontId="0" fillId="0" borderId="0" xfId="0" applyAlignment="1">
      <alignment horizontal="left" vertical="center"/>
    </xf>
    <xf numFmtId="0" fontId="5" fillId="7" borderId="1" xfId="0" applyFont="1" applyFill="1" applyBorder="1" applyAlignment="1">
      <alignment horizontal="left" vertical="center"/>
    </xf>
    <xf numFmtId="0" fontId="7" fillId="5"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12"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8" borderId="5" xfId="0" applyFont="1" applyFill="1" applyBorder="1" applyAlignment="1">
      <alignment horizontal="center" vertical="center" wrapText="1"/>
    </xf>
    <xf numFmtId="0" fontId="8" fillId="9" borderId="5"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8" fillId="13" borderId="5"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6" borderId="0" xfId="0" applyFill="1" applyAlignment="1">
      <alignment horizontal="center" vertical="center"/>
    </xf>
    <xf numFmtId="0" fontId="0" fillId="0" borderId="0" xfId="0" applyAlignment="1">
      <alignment horizontal="center" vertical="center"/>
    </xf>
    <xf numFmtId="49" fontId="9" fillId="2" borderId="6" xfId="0" applyNumberFormat="1" applyFont="1" applyFill="1" applyBorder="1" applyAlignment="1">
      <alignment horizontal="center" vertical="center"/>
    </xf>
    <xf numFmtId="2" fontId="9" fillId="0" borderId="6" xfId="0" applyNumberFormat="1" applyFont="1" applyBorder="1" applyAlignment="1">
      <alignment horizontal="center" vertical="center"/>
    </xf>
    <xf numFmtId="1" fontId="9" fillId="2" borderId="6" xfId="0" applyNumberFormat="1" applyFont="1" applyFill="1" applyBorder="1" applyAlignment="1">
      <alignment horizontal="center" vertical="center"/>
    </xf>
    <xf numFmtId="164" fontId="10" fillId="0" borderId="6" xfId="0" applyNumberFormat="1" applyFont="1" applyBorder="1" applyAlignment="1">
      <alignment horizontal="center" vertical="center"/>
    </xf>
    <xf numFmtId="164" fontId="9" fillId="12" borderId="6" xfId="0" applyNumberFormat="1" applyFont="1" applyFill="1" applyBorder="1" applyAlignment="1">
      <alignment horizontal="center" vertical="center"/>
    </xf>
    <xf numFmtId="164" fontId="11" fillId="14" borderId="6" xfId="0" applyNumberFormat="1" applyFont="1" applyFill="1" applyBorder="1" applyAlignment="1">
      <alignment horizontal="center" vertical="center"/>
    </xf>
    <xf numFmtId="165" fontId="11" fillId="15" borderId="5" xfId="0" applyNumberFormat="1" applyFont="1" applyFill="1" applyBorder="1" applyAlignment="1">
      <alignment horizontal="center" vertical="center"/>
    </xf>
    <xf numFmtId="165" fontId="11" fillId="16" borderId="5" xfId="0" applyNumberFormat="1" applyFont="1" applyFill="1" applyBorder="1" applyAlignment="1">
      <alignment horizontal="center" vertical="center"/>
    </xf>
    <xf numFmtId="165" fontId="11" fillId="17" borderId="5" xfId="0" applyNumberFormat="1" applyFont="1" applyFill="1" applyBorder="1" applyAlignment="1">
      <alignment horizontal="center" vertical="center"/>
    </xf>
    <xf numFmtId="165" fontId="11" fillId="13" borderId="5" xfId="0" applyNumberFormat="1" applyFont="1" applyFill="1" applyBorder="1" applyAlignment="1">
      <alignment horizontal="center" vertical="center"/>
    </xf>
    <xf numFmtId="164" fontId="10" fillId="6" borderId="6" xfId="0" applyNumberFormat="1" applyFont="1" applyFill="1" applyBorder="1" applyAlignment="1">
      <alignment horizontal="center" vertical="center"/>
    </xf>
    <xf numFmtId="164" fontId="0" fillId="0" borderId="0" xfId="0" applyNumberFormat="1" applyAlignment="1">
      <alignment horizontal="left" vertical="center"/>
    </xf>
    <xf numFmtId="1" fontId="0" fillId="0" borderId="0" xfId="0" applyNumberFormat="1" applyAlignment="1">
      <alignment horizontal="left" vertical="center"/>
    </xf>
    <xf numFmtId="0" fontId="16" fillId="0" borderId="0" xfId="0" applyFont="1" applyAlignment="1">
      <alignment horizontal="center" vertical="center"/>
    </xf>
    <xf numFmtId="0" fontId="17" fillId="5" borderId="7" xfId="0" applyFont="1" applyFill="1" applyBorder="1" applyAlignment="1">
      <alignment horizontal="center" vertical="center" wrapText="1"/>
    </xf>
    <xf numFmtId="0" fontId="18" fillId="0" borderId="0" xfId="0" applyFont="1" applyAlignment="1">
      <alignment horizontal="center" vertical="center"/>
    </xf>
    <xf numFmtId="0" fontId="4" fillId="8" borderId="8" xfId="0" applyFont="1" applyFill="1" applyBorder="1" applyAlignment="1">
      <alignment horizontal="center" vertical="center" wrapText="1"/>
    </xf>
    <xf numFmtId="0" fontId="19" fillId="18" borderId="9" xfId="0" applyFont="1" applyFill="1" applyBorder="1" applyAlignment="1">
      <alignment horizontal="center" vertical="center" wrapText="1"/>
    </xf>
    <xf numFmtId="0" fontId="4" fillId="8" borderId="10" xfId="0" applyFont="1" applyFill="1" applyBorder="1" applyAlignment="1">
      <alignment horizontal="center" vertical="center" wrapText="1"/>
    </xf>
    <xf numFmtId="0" fontId="19" fillId="18" borderId="11" xfId="0" applyFont="1" applyFill="1" applyBorder="1" applyAlignment="1">
      <alignment horizontal="center" vertical="center" wrapText="1"/>
    </xf>
    <xf numFmtId="0" fontId="4" fillId="8" borderId="12" xfId="0" applyFont="1" applyFill="1" applyBorder="1" applyAlignment="1">
      <alignment horizontal="center" vertical="center" wrapText="1"/>
    </xf>
    <xf numFmtId="0" fontId="19" fillId="18" borderId="12" xfId="0" applyFont="1" applyFill="1" applyBorder="1" applyAlignment="1">
      <alignment horizontal="center" vertical="center" wrapText="1"/>
    </xf>
    <xf numFmtId="0" fontId="19" fillId="18" borderId="13" xfId="0" applyFont="1" applyFill="1" applyBorder="1" applyAlignment="1">
      <alignment horizontal="center" vertical="center" wrapText="1"/>
    </xf>
    <xf numFmtId="0" fontId="4" fillId="9" borderId="8" xfId="0" applyFont="1" applyFill="1" applyBorder="1" applyAlignment="1">
      <alignment horizontal="center" vertical="center" wrapText="1"/>
    </xf>
    <xf numFmtId="0" fontId="19" fillId="19" borderId="8" xfId="0" applyFont="1" applyFill="1" applyBorder="1" applyAlignment="1">
      <alignment horizontal="center" vertical="center" wrapText="1"/>
    </xf>
    <xf numFmtId="0" fontId="19" fillId="19" borderId="9" xfId="0" applyFont="1" applyFill="1" applyBorder="1" applyAlignment="1">
      <alignment horizontal="center" vertical="center" wrapText="1"/>
    </xf>
    <xf numFmtId="0" fontId="19" fillId="19" borderId="10" xfId="0" applyFont="1" applyFill="1" applyBorder="1" applyAlignment="1">
      <alignment horizontal="center" vertical="center" wrapText="1"/>
    </xf>
    <xf numFmtId="0" fontId="19" fillId="19" borderId="11" xfId="0" applyFont="1" applyFill="1" applyBorder="1" applyAlignment="1">
      <alignment horizontal="center" vertical="center" wrapText="1"/>
    </xf>
    <xf numFmtId="0" fontId="19" fillId="19" borderId="12" xfId="0" applyFont="1" applyFill="1" applyBorder="1" applyAlignment="1">
      <alignment horizontal="center" vertical="center" wrapText="1"/>
    </xf>
    <xf numFmtId="0" fontId="19" fillId="19" borderId="13" xfId="0" applyFont="1" applyFill="1" applyBorder="1" applyAlignment="1">
      <alignment horizontal="center" vertical="center" wrapText="1"/>
    </xf>
    <xf numFmtId="0" fontId="4" fillId="10" borderId="8" xfId="0" applyFont="1" applyFill="1" applyBorder="1" applyAlignment="1">
      <alignment horizontal="center" vertical="center" wrapText="1"/>
    </xf>
    <xf numFmtId="0" fontId="19" fillId="17" borderId="8" xfId="0" applyFont="1" applyFill="1" applyBorder="1" applyAlignment="1">
      <alignment horizontal="center" vertical="center" wrapText="1"/>
    </xf>
    <xf numFmtId="0" fontId="19" fillId="17" borderId="9" xfId="0" applyFont="1" applyFill="1" applyBorder="1" applyAlignment="1">
      <alignment horizontal="center" vertical="center" wrapText="1"/>
    </xf>
    <xf numFmtId="0" fontId="4" fillId="10" borderId="10" xfId="0" applyFont="1" applyFill="1" applyBorder="1" applyAlignment="1">
      <alignment horizontal="center" vertical="center" wrapText="1"/>
    </xf>
    <xf numFmtId="0" fontId="19" fillId="17" borderId="10" xfId="0" applyFont="1" applyFill="1" applyBorder="1" applyAlignment="1">
      <alignment horizontal="center" vertical="center" wrapText="1"/>
    </xf>
    <xf numFmtId="0" fontId="19" fillId="17" borderId="11" xfId="0" applyFont="1" applyFill="1" applyBorder="1" applyAlignment="1">
      <alignment horizontal="center" vertical="center" wrapText="1"/>
    </xf>
    <xf numFmtId="0" fontId="4" fillId="10" borderId="12" xfId="0" applyFont="1" applyFill="1" applyBorder="1" applyAlignment="1">
      <alignment horizontal="center" vertical="center" wrapText="1"/>
    </xf>
    <xf numFmtId="0" fontId="19" fillId="17" borderId="12" xfId="0" applyFont="1" applyFill="1" applyBorder="1" applyAlignment="1">
      <alignment horizontal="center" vertical="center" wrapText="1"/>
    </xf>
    <xf numFmtId="0" fontId="19" fillId="17" borderId="13" xfId="0" applyFont="1" applyFill="1" applyBorder="1" applyAlignment="1">
      <alignment horizontal="center" vertical="center" wrapText="1"/>
    </xf>
    <xf numFmtId="0" fontId="4" fillId="11" borderId="8" xfId="0" applyFont="1" applyFill="1" applyBorder="1" applyAlignment="1">
      <alignment horizontal="center" vertical="center" wrapText="1"/>
    </xf>
    <xf numFmtId="0" fontId="19" fillId="13" borderId="8" xfId="0" applyFont="1" applyFill="1" applyBorder="1" applyAlignment="1">
      <alignment horizontal="center" vertical="center" wrapText="1"/>
    </xf>
    <xf numFmtId="0" fontId="19" fillId="20" borderId="8" xfId="0" applyFont="1" applyFill="1" applyBorder="1" applyAlignment="1">
      <alignment horizontal="center" vertical="center" wrapText="1"/>
    </xf>
    <xf numFmtId="0" fontId="19" fillId="13" borderId="9" xfId="0" applyFont="1" applyFill="1" applyBorder="1" applyAlignment="1">
      <alignment horizontal="center" vertical="center" wrapText="1"/>
    </xf>
    <xf numFmtId="0" fontId="4" fillId="11" borderId="10" xfId="0" applyFont="1" applyFill="1" applyBorder="1" applyAlignment="1">
      <alignment horizontal="center" vertical="center" wrapText="1"/>
    </xf>
    <xf numFmtId="0" fontId="19" fillId="13" borderId="10" xfId="0" applyFont="1" applyFill="1" applyBorder="1" applyAlignment="1">
      <alignment horizontal="center" vertical="center" wrapText="1"/>
    </xf>
    <xf numFmtId="0" fontId="19" fillId="20" borderId="10" xfId="0" applyFont="1" applyFill="1" applyBorder="1" applyAlignment="1">
      <alignment horizontal="center" vertical="center" wrapText="1"/>
    </xf>
    <xf numFmtId="0" fontId="19" fillId="13" borderId="11" xfId="0" applyFont="1" applyFill="1" applyBorder="1" applyAlignment="1">
      <alignment horizontal="center" vertical="center" wrapText="1"/>
    </xf>
    <xf numFmtId="0" fontId="4" fillId="11" borderId="12" xfId="0" applyFont="1" applyFill="1" applyBorder="1" applyAlignment="1">
      <alignment horizontal="center" vertical="center" wrapText="1"/>
    </xf>
    <xf numFmtId="0" fontId="19" fillId="13" borderId="12" xfId="0" applyFont="1" applyFill="1" applyBorder="1" applyAlignment="1">
      <alignment horizontal="center" vertical="center" wrapText="1"/>
    </xf>
    <xf numFmtId="0" fontId="19" fillId="20" borderId="12" xfId="0" applyFont="1" applyFill="1" applyBorder="1" applyAlignment="1">
      <alignment horizontal="center" vertical="center" wrapText="1"/>
    </xf>
    <xf numFmtId="0" fontId="19" fillId="13" borderId="13" xfId="0" applyFont="1" applyFill="1" applyBorder="1" applyAlignment="1">
      <alignment horizontal="center" vertical="center" wrapText="1"/>
    </xf>
    <xf numFmtId="0" fontId="20" fillId="0" borderId="0" xfId="0" applyFont="1" applyAlignment="1">
      <alignment horizontal="center" vertical="center"/>
    </xf>
    <xf numFmtId="0" fontId="3" fillId="0" borderId="0" xfId="2"/>
    <xf numFmtId="0" fontId="1" fillId="4" borderId="17" xfId="1" applyFill="1" applyBorder="1" applyAlignment="1">
      <alignment vertical="center" wrapText="1"/>
    </xf>
    <xf numFmtId="0" fontId="3" fillId="6" borderId="0" xfId="2" applyFill="1"/>
    <xf numFmtId="0" fontId="7" fillId="24" borderId="0" xfId="0" applyFont="1" applyFill="1" applyAlignment="1">
      <alignment horizontal="center" vertical="center" wrapText="1"/>
    </xf>
    <xf numFmtId="0" fontId="27" fillId="23" borderId="0" xfId="0" applyFont="1" applyFill="1" applyAlignment="1">
      <alignment horizontal="left" vertical="center" wrapText="1"/>
    </xf>
    <xf numFmtId="0" fontId="26" fillId="23" borderId="0" xfId="0" applyFont="1" applyFill="1" applyAlignment="1">
      <alignment horizontal="left" vertical="center" wrapText="1"/>
    </xf>
    <xf numFmtId="0" fontId="28" fillId="23" borderId="0" xfId="0" applyFont="1" applyFill="1" applyAlignment="1">
      <alignment horizontal="center"/>
    </xf>
    <xf numFmtId="0" fontId="27" fillId="0" borderId="18" xfId="0" applyFont="1" applyBorder="1" applyAlignment="1">
      <alignment horizontal="center" vertical="top"/>
    </xf>
    <xf numFmtId="0" fontId="11" fillId="0" borderId="18" xfId="0" applyFont="1" applyBorder="1" applyAlignment="1">
      <alignment horizontal="left" vertical="top" wrapText="1"/>
    </xf>
    <xf numFmtId="0" fontId="29" fillId="25" borderId="18" xfId="0" applyFont="1" applyFill="1" applyBorder="1" applyAlignment="1">
      <alignment horizontal="center" vertical="center"/>
    </xf>
    <xf numFmtId="0" fontId="0" fillId="6" borderId="0" xfId="0" applyFill="1"/>
    <xf numFmtId="0" fontId="11" fillId="6" borderId="18" xfId="0" applyFont="1" applyFill="1" applyBorder="1" applyAlignment="1">
      <alignment horizontal="center" vertical="center"/>
    </xf>
    <xf numFmtId="166" fontId="11" fillId="27" borderId="18" xfId="0" applyNumberFormat="1" applyFont="1" applyFill="1" applyBorder="1" applyAlignment="1">
      <alignment horizontal="center" vertical="center"/>
    </xf>
    <xf numFmtId="166" fontId="30" fillId="0" borderId="18" xfId="0" applyNumberFormat="1" applyFont="1" applyBorder="1" applyAlignment="1">
      <alignment horizontal="center" vertical="center"/>
    </xf>
    <xf numFmtId="0" fontId="31" fillId="0" borderId="0" xfId="0" applyFont="1"/>
    <xf numFmtId="0" fontId="33" fillId="28" borderId="19" xfId="0" applyFont="1" applyFill="1" applyBorder="1" applyAlignment="1">
      <alignment horizontal="center" vertical="center"/>
    </xf>
    <xf numFmtId="0" fontId="7" fillId="29" borderId="19" xfId="0" applyFont="1" applyFill="1" applyBorder="1" applyAlignment="1">
      <alignment horizontal="center" vertical="center"/>
    </xf>
    <xf numFmtId="2" fontId="33" fillId="28" borderId="19" xfId="0" applyNumberFormat="1" applyFont="1" applyFill="1" applyBorder="1" applyAlignment="1">
      <alignment horizontal="center" vertical="center"/>
    </xf>
    <xf numFmtId="0" fontId="33" fillId="14" borderId="19" xfId="0" applyFont="1" applyFill="1" applyBorder="1" applyAlignment="1">
      <alignment horizontal="center" vertical="center"/>
    </xf>
    <xf numFmtId="2" fontId="33" fillId="14" borderId="19" xfId="0" applyNumberFormat="1" applyFont="1" applyFill="1" applyBorder="1" applyAlignment="1">
      <alignment horizontal="center" vertical="center"/>
    </xf>
    <xf numFmtId="0" fontId="7" fillId="31" borderId="19" xfId="0" applyFont="1" applyFill="1" applyBorder="1" applyAlignment="1">
      <alignment horizontal="center" vertical="center"/>
    </xf>
    <xf numFmtId="0" fontId="7" fillId="33" borderId="19" xfId="0" applyFont="1" applyFill="1" applyBorder="1" applyAlignment="1">
      <alignment horizontal="center" vertical="center"/>
    </xf>
    <xf numFmtId="0" fontId="33" fillId="6" borderId="19" xfId="0" applyFont="1" applyFill="1" applyBorder="1" applyAlignment="1">
      <alignment horizontal="center" vertical="center"/>
    </xf>
    <xf numFmtId="2" fontId="33" fillId="6" borderId="19" xfId="0" applyNumberFormat="1" applyFont="1" applyFill="1" applyBorder="1" applyAlignment="1">
      <alignment horizontal="center" vertical="center"/>
    </xf>
    <xf numFmtId="0" fontId="0" fillId="0" borderId="0" xfId="0" applyAlignment="1">
      <alignment horizontal="center"/>
    </xf>
    <xf numFmtId="0" fontId="4" fillId="6" borderId="0" xfId="0" applyFont="1" applyFill="1" applyAlignment="1">
      <alignment horizontal="left" vertical="center"/>
    </xf>
    <xf numFmtId="0" fontId="7" fillId="37" borderId="21" xfId="0" applyFont="1" applyFill="1" applyBorder="1" applyAlignment="1">
      <alignment horizontal="center" vertical="center"/>
    </xf>
    <xf numFmtId="0" fontId="35" fillId="37" borderId="21" xfId="0" applyFont="1" applyFill="1" applyBorder="1" applyAlignment="1">
      <alignment horizontal="center" vertical="center"/>
    </xf>
    <xf numFmtId="164" fontId="0" fillId="32" borderId="19" xfId="0" applyNumberFormat="1" applyFill="1" applyBorder="1" applyAlignment="1">
      <alignment horizontal="center" vertical="center"/>
    </xf>
    <xf numFmtId="164" fontId="0" fillId="3" borderId="19" xfId="0" applyNumberFormat="1" applyFill="1" applyBorder="1" applyAlignment="1">
      <alignment horizontal="center" vertical="center"/>
    </xf>
    <xf numFmtId="164" fontId="0" fillId="14" borderId="19" xfId="0" applyNumberFormat="1" applyFill="1" applyBorder="1" applyAlignment="1">
      <alignment horizontal="center" vertical="center"/>
    </xf>
    <xf numFmtId="164" fontId="0" fillId="38" borderId="19" xfId="0" applyNumberFormat="1" applyFill="1" applyBorder="1" applyAlignment="1">
      <alignment horizontal="center" vertical="center"/>
    </xf>
    <xf numFmtId="164" fontId="0" fillId="39" borderId="19" xfId="0" applyNumberFormat="1" applyFill="1" applyBorder="1" applyAlignment="1">
      <alignment horizontal="center" vertical="center"/>
    </xf>
    <xf numFmtId="0" fontId="7" fillId="5" borderId="22" xfId="0" applyFont="1" applyFill="1" applyBorder="1" applyAlignment="1">
      <alignment horizontal="center" vertical="center" wrapText="1"/>
    </xf>
    <xf numFmtId="0" fontId="33" fillId="6" borderId="23" xfId="0" applyFont="1" applyFill="1" applyBorder="1" applyAlignment="1">
      <alignment horizontal="center" vertical="center"/>
    </xf>
    <xf numFmtId="2" fontId="33" fillId="6" borderId="23" xfId="0" applyNumberFormat="1" applyFont="1" applyFill="1" applyBorder="1" applyAlignment="1">
      <alignment horizontal="center" vertical="center"/>
    </xf>
    <xf numFmtId="0" fontId="33" fillId="14" borderId="23" xfId="0" applyFont="1" applyFill="1" applyBorder="1" applyAlignment="1">
      <alignment horizontal="center" vertical="center"/>
    </xf>
    <xf numFmtId="2" fontId="33" fillId="14" borderId="23" xfId="0" applyNumberFormat="1" applyFont="1" applyFill="1" applyBorder="1" applyAlignment="1">
      <alignment horizontal="center" vertical="center"/>
    </xf>
    <xf numFmtId="0" fontId="36" fillId="6" borderId="0" xfId="0" applyFont="1" applyFill="1"/>
    <xf numFmtId="0" fontId="38" fillId="28" borderId="24" xfId="0" applyFont="1" applyFill="1" applyBorder="1" applyAlignment="1">
      <alignment horizontal="center" vertical="center"/>
    </xf>
    <xf numFmtId="2" fontId="38" fillId="28" borderId="24" xfId="0" applyNumberFormat="1" applyFont="1" applyFill="1" applyBorder="1" applyAlignment="1">
      <alignment horizontal="center" vertical="center"/>
    </xf>
    <xf numFmtId="0" fontId="39" fillId="40" borderId="24" xfId="0" applyFont="1" applyFill="1" applyBorder="1" applyAlignment="1">
      <alignment horizontal="center" vertical="center"/>
    </xf>
    <xf numFmtId="0" fontId="38" fillId="14" borderId="24" xfId="0" applyFont="1" applyFill="1" applyBorder="1" applyAlignment="1">
      <alignment horizontal="center" vertical="center"/>
    </xf>
    <xf numFmtId="2" fontId="38" fillId="14" borderId="24" xfId="0" applyNumberFormat="1" applyFont="1" applyFill="1" applyBorder="1" applyAlignment="1">
      <alignment horizontal="center" vertical="center"/>
    </xf>
    <xf numFmtId="0" fontId="40" fillId="41" borderId="24" xfId="0" applyFont="1" applyFill="1" applyBorder="1" applyAlignment="1">
      <alignment horizontal="center" vertical="center"/>
    </xf>
    <xf numFmtId="2" fontId="39" fillId="40" borderId="24" xfId="0" applyNumberFormat="1" applyFont="1" applyFill="1" applyBorder="1" applyAlignment="1">
      <alignment horizontal="center" vertical="center"/>
    </xf>
    <xf numFmtId="0" fontId="2" fillId="6" borderId="0" xfId="0" applyFont="1" applyFill="1" applyAlignment="1">
      <alignment horizontal="center"/>
    </xf>
    <xf numFmtId="0" fontId="38" fillId="6" borderId="0" xfId="0" applyFont="1" applyFill="1" applyAlignment="1">
      <alignment horizontal="center" vertical="center"/>
    </xf>
    <xf numFmtId="2" fontId="38" fillId="6" borderId="0" xfId="0" applyNumberFormat="1" applyFont="1" applyFill="1" applyAlignment="1">
      <alignment horizontal="center" vertical="center"/>
    </xf>
    <xf numFmtId="1" fontId="38" fillId="28" borderId="24" xfId="0" applyNumberFormat="1" applyFont="1" applyFill="1" applyBorder="1" applyAlignment="1">
      <alignment horizontal="center" vertical="center"/>
    </xf>
    <xf numFmtId="1" fontId="38" fillId="14" borderId="24" xfId="0" applyNumberFormat="1" applyFont="1" applyFill="1" applyBorder="1" applyAlignment="1">
      <alignment horizontal="center" vertical="center"/>
    </xf>
    <xf numFmtId="167" fontId="38" fillId="28" borderId="24" xfId="0" applyNumberFormat="1" applyFont="1" applyFill="1" applyBorder="1" applyAlignment="1">
      <alignment horizontal="center" vertical="center"/>
    </xf>
    <xf numFmtId="167" fontId="38" fillId="14" borderId="24" xfId="0" applyNumberFormat="1" applyFont="1" applyFill="1" applyBorder="1" applyAlignment="1">
      <alignment horizontal="center" vertical="center"/>
    </xf>
    <xf numFmtId="0" fontId="7" fillId="45" borderId="5" xfId="0" applyFont="1" applyFill="1" applyBorder="1" applyAlignment="1">
      <alignment horizontal="center" vertical="center" wrapText="1"/>
    </xf>
    <xf numFmtId="0" fontId="38" fillId="46" borderId="25" xfId="0" applyFont="1" applyFill="1" applyBorder="1" applyAlignment="1">
      <alignment horizontal="center" vertical="center"/>
    </xf>
    <xf numFmtId="2" fontId="38" fillId="46" borderId="25" xfId="0" applyNumberFormat="1" applyFont="1" applyFill="1" applyBorder="1" applyAlignment="1">
      <alignment horizontal="center" vertical="center"/>
    </xf>
    <xf numFmtId="0" fontId="38" fillId="46" borderId="24" xfId="0" applyFont="1" applyFill="1" applyBorder="1" applyAlignment="1">
      <alignment horizontal="center" vertical="center"/>
    </xf>
    <xf numFmtId="2" fontId="38" fillId="46" borderId="24" xfId="0" applyNumberFormat="1" applyFont="1" applyFill="1" applyBorder="1" applyAlignment="1">
      <alignment horizontal="center" vertical="center"/>
    </xf>
    <xf numFmtId="2" fontId="40" fillId="41" borderId="24" xfId="0" applyNumberFormat="1" applyFont="1" applyFill="1" applyBorder="1" applyAlignment="1">
      <alignment horizontal="center" vertical="center"/>
    </xf>
    <xf numFmtId="0" fontId="0" fillId="0" borderId="26" xfId="0" applyBorder="1"/>
    <xf numFmtId="0" fontId="0" fillId="0" borderId="27" xfId="0" applyBorder="1"/>
    <xf numFmtId="2" fontId="38" fillId="46" borderId="28" xfId="0" applyNumberFormat="1" applyFont="1" applyFill="1" applyBorder="1" applyAlignment="1">
      <alignment horizontal="center" vertical="center"/>
    </xf>
    <xf numFmtId="0" fontId="38" fillId="46" borderId="29" xfId="0" applyFont="1" applyFill="1" applyBorder="1" applyAlignment="1">
      <alignment horizontal="center" vertical="center"/>
    </xf>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2" fontId="0" fillId="0" borderId="0" xfId="0" applyNumberFormat="1"/>
    <xf numFmtId="9" fontId="38" fillId="28" borderId="24" xfId="3" applyFont="1" applyFill="1" applyBorder="1" applyAlignment="1">
      <alignment horizontal="center" vertical="center"/>
    </xf>
    <xf numFmtId="9" fontId="38" fillId="14" borderId="24" xfId="3" applyFont="1" applyFill="1" applyBorder="1" applyAlignment="1">
      <alignment horizontal="center" vertical="center"/>
    </xf>
    <xf numFmtId="0" fontId="47" fillId="6" borderId="0" xfId="0" applyFont="1" applyFill="1" applyAlignment="1">
      <alignment horizontal="left" vertical="top" wrapText="1"/>
    </xf>
    <xf numFmtId="0" fontId="39" fillId="28" borderId="24" xfId="0" applyFont="1" applyFill="1" applyBorder="1" applyAlignment="1">
      <alignment horizontal="center" vertical="center"/>
    </xf>
    <xf numFmtId="2" fontId="39" fillId="28" borderId="24" xfId="0" applyNumberFormat="1" applyFont="1" applyFill="1" applyBorder="1" applyAlignment="1">
      <alignment horizontal="center" vertical="center"/>
    </xf>
    <xf numFmtId="0" fontId="43" fillId="43" borderId="24" xfId="0" applyFont="1" applyFill="1" applyBorder="1" applyAlignment="1">
      <alignment horizontal="center" vertical="center"/>
    </xf>
    <xf numFmtId="0" fontId="4" fillId="6" borderId="0" xfId="0" applyFont="1" applyFill="1" applyAlignment="1">
      <alignment vertical="center"/>
    </xf>
    <xf numFmtId="0" fontId="4" fillId="6" borderId="0" xfId="0" applyFont="1" applyFill="1" applyAlignment="1">
      <alignment horizontal="center" vertical="center"/>
    </xf>
    <xf numFmtId="0" fontId="8" fillId="6" borderId="0" xfId="0" applyFont="1" applyFill="1" applyAlignment="1">
      <alignment horizontal="center" vertical="center" wrapText="1"/>
    </xf>
    <xf numFmtId="0" fontId="50" fillId="6" borderId="0" xfId="0" applyFont="1" applyFill="1" applyAlignment="1">
      <alignment horizontal="center" vertical="center" wrapText="1"/>
    </xf>
    <xf numFmtId="0" fontId="50" fillId="6" borderId="0" xfId="0" applyFont="1" applyFill="1" applyAlignment="1">
      <alignment horizontal="left" vertical="center" wrapText="1"/>
    </xf>
    <xf numFmtId="0" fontId="2" fillId="6" borderId="0" xfId="0" applyFont="1" applyFill="1" applyAlignment="1">
      <alignment horizontal="left"/>
    </xf>
    <xf numFmtId="0" fontId="42" fillId="6" borderId="0" xfId="0" applyFont="1" applyFill="1"/>
    <xf numFmtId="0" fontId="51" fillId="42" borderId="0" xfId="4" applyFont="1" applyFill="1"/>
    <xf numFmtId="0" fontId="51" fillId="51" borderId="0" xfId="4" applyFont="1" applyFill="1"/>
    <xf numFmtId="0" fontId="51" fillId="0" borderId="0" xfId="4" applyFont="1"/>
    <xf numFmtId="0" fontId="54" fillId="54" borderId="0" xfId="5" applyFont="1" applyFill="1" applyAlignment="1">
      <alignment vertical="center"/>
    </xf>
    <xf numFmtId="0" fontId="55" fillId="55" borderId="0" xfId="5" applyFont="1" applyFill="1" applyAlignment="1">
      <alignment horizontal="left" vertical="center" indent="1"/>
    </xf>
    <xf numFmtId="0" fontId="58" fillId="29" borderId="19" xfId="0" applyFont="1" applyFill="1" applyBorder="1" applyAlignment="1">
      <alignment horizontal="center" vertical="center"/>
    </xf>
    <xf numFmtId="0" fontId="58" fillId="30" borderId="19" xfId="0" applyFont="1" applyFill="1" applyBorder="1" applyAlignment="1">
      <alignment horizontal="center" vertical="center"/>
    </xf>
    <xf numFmtId="0" fontId="58" fillId="31" borderId="19" xfId="0" applyFont="1" applyFill="1" applyBorder="1" applyAlignment="1">
      <alignment horizontal="center" vertical="center"/>
    </xf>
    <xf numFmtId="0" fontId="58" fillId="33" borderId="19" xfId="0" applyFont="1" applyFill="1" applyBorder="1" applyAlignment="1">
      <alignment horizontal="center" vertical="center"/>
    </xf>
    <xf numFmtId="2" fontId="59" fillId="28" borderId="19" xfId="0" applyNumberFormat="1" applyFont="1" applyFill="1" applyBorder="1" applyAlignment="1">
      <alignment horizontal="center" vertical="center"/>
    </xf>
    <xf numFmtId="2" fontId="59" fillId="14" borderId="19" xfId="0" applyNumberFormat="1" applyFont="1" applyFill="1" applyBorder="1" applyAlignment="1">
      <alignment horizontal="center" vertical="center"/>
    </xf>
    <xf numFmtId="0" fontId="59" fillId="28" borderId="19" xfId="0" applyFont="1" applyFill="1" applyBorder="1" applyAlignment="1">
      <alignment horizontal="center" vertical="center"/>
    </xf>
    <xf numFmtId="0" fontId="59" fillId="14" borderId="19" xfId="0" applyFont="1" applyFill="1" applyBorder="1" applyAlignment="1">
      <alignment horizontal="center" vertical="center"/>
    </xf>
    <xf numFmtId="0" fontId="0" fillId="56" borderId="0" xfId="0" applyFill="1"/>
    <xf numFmtId="0" fontId="61" fillId="41" borderId="24" xfId="0" applyFont="1" applyFill="1" applyBorder="1" applyAlignment="1">
      <alignment horizontal="center" vertical="center"/>
    </xf>
    <xf numFmtId="0" fontId="62" fillId="43" borderId="24" xfId="0" applyFont="1" applyFill="1" applyBorder="1" applyAlignment="1">
      <alignment horizontal="center" vertical="center"/>
    </xf>
    <xf numFmtId="0" fontId="63" fillId="40" borderId="24" xfId="0" applyFont="1" applyFill="1" applyBorder="1" applyAlignment="1">
      <alignment horizontal="center" vertical="center"/>
    </xf>
    <xf numFmtId="0" fontId="60" fillId="28" borderId="24" xfId="0" applyFont="1" applyFill="1" applyBorder="1" applyAlignment="1">
      <alignment horizontal="center" vertical="center"/>
    </xf>
    <xf numFmtId="2" fontId="60" fillId="28" borderId="24" xfId="0" applyNumberFormat="1" applyFont="1" applyFill="1" applyBorder="1" applyAlignment="1">
      <alignment horizontal="center" vertical="center"/>
    </xf>
    <xf numFmtId="2" fontId="63" fillId="40" borderId="24" xfId="0" applyNumberFormat="1" applyFont="1" applyFill="1" applyBorder="1" applyAlignment="1">
      <alignment horizontal="center" vertical="center"/>
    </xf>
    <xf numFmtId="2" fontId="61" fillId="41" borderId="24" xfId="0" applyNumberFormat="1" applyFont="1" applyFill="1" applyBorder="1" applyAlignment="1">
      <alignment horizontal="center" vertical="center"/>
    </xf>
    <xf numFmtId="0" fontId="60" fillId="6" borderId="24" xfId="0" applyFont="1" applyFill="1" applyBorder="1" applyAlignment="1">
      <alignment horizontal="center" vertical="center"/>
    </xf>
    <xf numFmtId="2" fontId="60" fillId="6" borderId="24" xfId="0" applyNumberFormat="1" applyFont="1" applyFill="1" applyBorder="1" applyAlignment="1">
      <alignment horizontal="center" vertical="center"/>
    </xf>
    <xf numFmtId="2" fontId="50" fillId="28" borderId="24" xfId="0" applyNumberFormat="1" applyFont="1" applyFill="1" applyBorder="1" applyAlignment="1">
      <alignment horizontal="center" vertical="center"/>
    </xf>
    <xf numFmtId="2" fontId="50" fillId="14" borderId="24" xfId="0" applyNumberFormat="1" applyFont="1" applyFill="1" applyBorder="1" applyAlignment="1">
      <alignment horizontal="center" vertical="center"/>
    </xf>
    <xf numFmtId="0" fontId="50" fillId="28" borderId="24" xfId="0" applyFont="1" applyFill="1" applyBorder="1" applyAlignment="1">
      <alignment horizontal="center" vertical="center"/>
    </xf>
    <xf numFmtId="0" fontId="50" fillId="14" borderId="24" xfId="0" applyFont="1" applyFill="1" applyBorder="1" applyAlignment="1">
      <alignment horizontal="center" vertical="center"/>
    </xf>
    <xf numFmtId="0" fontId="65" fillId="6" borderId="0" xfId="0" applyFont="1" applyFill="1" applyAlignment="1">
      <alignment horizontal="center" vertical="center"/>
    </xf>
    <xf numFmtId="2" fontId="65" fillId="6" borderId="0" xfId="0" applyNumberFormat="1" applyFont="1" applyFill="1" applyAlignment="1">
      <alignment horizontal="center" vertical="center"/>
    </xf>
    <xf numFmtId="0" fontId="65" fillId="6" borderId="0" xfId="0" applyFont="1" applyFill="1"/>
    <xf numFmtId="0" fontId="11" fillId="6" borderId="0" xfId="0" applyFont="1" applyFill="1" applyAlignment="1">
      <alignment horizontal="center" vertical="center"/>
    </xf>
    <xf numFmtId="0" fontId="5" fillId="50" borderId="0" xfId="0" applyFont="1" applyFill="1" applyAlignment="1">
      <alignment horizontal="left" vertical="center" indent="1"/>
    </xf>
    <xf numFmtId="0" fontId="0" fillId="0" borderId="0" xfId="0"/>
    <xf numFmtId="0" fontId="22" fillId="50" borderId="0" xfId="0" applyFont="1" applyFill="1" applyAlignment="1">
      <alignment horizontal="left" vertical="center" indent="1"/>
    </xf>
    <xf numFmtId="0" fontId="37" fillId="6" borderId="0" xfId="0" applyFont="1" applyFill="1" applyAlignment="1">
      <alignment horizontal="left" vertical="center" indent="1"/>
    </xf>
    <xf numFmtId="0" fontId="0" fillId="6" borderId="0" xfId="0" applyFill="1"/>
    <xf numFmtId="0" fontId="54" fillId="52" borderId="0" xfId="5" applyFont="1" applyFill="1" applyAlignment="1">
      <alignment horizontal="center" vertical="center"/>
    </xf>
    <xf numFmtId="0" fontId="57" fillId="52" borderId="0" xfId="5" applyFont="1" applyFill="1" applyAlignment="1">
      <alignment horizontal="center" vertical="center" wrapText="1"/>
    </xf>
    <xf numFmtId="0" fontId="57" fillId="52" borderId="0" xfId="5" applyFont="1" applyFill="1" applyAlignment="1">
      <alignment horizontal="center" vertical="center"/>
    </xf>
    <xf numFmtId="0" fontId="56" fillId="42" borderId="0" xfId="4" applyFont="1" applyFill="1" applyAlignment="1">
      <alignment horizontal="center" vertical="center"/>
    </xf>
    <xf numFmtId="0" fontId="51" fillId="0" borderId="0" xfId="4" applyFont="1"/>
    <xf numFmtId="0" fontId="53" fillId="53" borderId="0" xfId="4" applyFont="1" applyFill="1" applyAlignment="1">
      <alignment horizontal="left" vertical="center" wrapText="1"/>
    </xf>
    <xf numFmtId="0" fontId="4" fillId="5" borderId="0" xfId="0" applyFont="1" applyFill="1" applyAlignment="1">
      <alignment horizontal="left" vertical="center"/>
    </xf>
    <xf numFmtId="0" fontId="5" fillId="5" borderId="1" xfId="0" applyFont="1" applyFill="1" applyBorder="1" applyAlignment="1">
      <alignment horizontal="left" vertical="center"/>
    </xf>
    <xf numFmtId="0" fontId="5" fillId="5" borderId="0" xfId="0" applyFont="1" applyFill="1" applyAlignment="1">
      <alignment horizontal="left" vertical="center"/>
    </xf>
    <xf numFmtId="0" fontId="6" fillId="8" borderId="2" xfId="0" applyFont="1" applyFill="1" applyBorder="1" applyAlignment="1">
      <alignment horizontal="center" vertical="center"/>
    </xf>
    <xf numFmtId="0" fontId="6" fillId="8" borderId="3" xfId="0" applyFont="1" applyFill="1" applyBorder="1" applyAlignment="1">
      <alignment horizontal="center" vertical="center"/>
    </xf>
    <xf numFmtId="0" fontId="6" fillId="8" borderId="4"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3" xfId="0" applyFont="1" applyFill="1" applyBorder="1" applyAlignment="1">
      <alignment horizontal="center" vertical="center"/>
    </xf>
    <xf numFmtId="0" fontId="6" fillId="9" borderId="4" xfId="0" applyFont="1" applyFill="1" applyBorder="1" applyAlignment="1">
      <alignment horizontal="center" vertical="center"/>
    </xf>
    <xf numFmtId="0" fontId="6" fillId="10" borderId="2" xfId="0" applyFont="1" applyFill="1" applyBorder="1" applyAlignment="1">
      <alignment horizontal="center" vertical="center"/>
    </xf>
    <xf numFmtId="0" fontId="6" fillId="10" borderId="3" xfId="0" applyFont="1" applyFill="1" applyBorder="1" applyAlignment="1">
      <alignment horizontal="center" vertical="center"/>
    </xf>
    <xf numFmtId="0" fontId="6" fillId="10" borderId="4" xfId="0" applyFont="1" applyFill="1" applyBorder="1" applyAlignment="1">
      <alignment horizontal="center" vertical="center"/>
    </xf>
    <xf numFmtId="0" fontId="6" fillId="11" borderId="2" xfId="0" applyFont="1" applyFill="1" applyBorder="1" applyAlignment="1">
      <alignment horizontal="center" vertical="center"/>
    </xf>
    <xf numFmtId="0" fontId="6" fillId="11" borderId="3" xfId="0" applyFont="1" applyFill="1" applyBorder="1" applyAlignment="1">
      <alignment horizontal="center" vertical="center"/>
    </xf>
    <xf numFmtId="0" fontId="6" fillId="11" borderId="4" xfId="0" applyFont="1" applyFill="1" applyBorder="1" applyAlignment="1">
      <alignment horizontal="center" vertical="center"/>
    </xf>
    <xf numFmtId="0" fontId="14" fillId="5" borderId="0" xfId="0" applyFont="1" applyFill="1" applyAlignment="1">
      <alignment horizontal="left" vertical="center"/>
    </xf>
    <xf numFmtId="0" fontId="15" fillId="0" borderId="0" xfId="0" applyFont="1" applyAlignment="1">
      <alignment horizontal="left" vertical="center"/>
    </xf>
    <xf numFmtId="0" fontId="11" fillId="0" borderId="0" xfId="0" applyFont="1" applyAlignment="1">
      <alignment horizontal="center" vertical="center" wrapText="1"/>
    </xf>
    <xf numFmtId="0" fontId="0" fillId="0" borderId="0" xfId="0" applyAlignment="1">
      <alignment horizontal="center" vertical="center"/>
    </xf>
    <xf numFmtId="0" fontId="22" fillId="22" borderId="0" xfId="2" applyFont="1" applyFill="1" applyAlignment="1">
      <alignment horizontal="left" vertical="center"/>
    </xf>
    <xf numFmtId="0" fontId="21" fillId="21" borderId="16" xfId="2" applyFont="1" applyFill="1" applyBorder="1" applyAlignment="1">
      <alignment horizontal="left" vertical="center"/>
    </xf>
    <xf numFmtId="0" fontId="21" fillId="21" borderId="15" xfId="2" applyFont="1" applyFill="1" applyBorder="1" applyAlignment="1">
      <alignment horizontal="left" vertical="center"/>
    </xf>
    <xf numFmtId="0" fontId="21" fillId="21" borderId="14" xfId="2" applyFont="1" applyFill="1" applyBorder="1" applyAlignment="1">
      <alignment horizontal="left" vertical="center"/>
    </xf>
    <xf numFmtId="0" fontId="32" fillId="6" borderId="0" xfId="0" applyFont="1" applyFill="1" applyAlignment="1">
      <alignment horizontal="left" vertical="center"/>
    </xf>
    <xf numFmtId="0" fontId="34" fillId="32" borderId="0" xfId="0" applyFont="1" applyFill="1" applyAlignment="1">
      <alignment horizontal="center"/>
    </xf>
    <xf numFmtId="0" fontId="2" fillId="34" borderId="0" xfId="0" applyFont="1" applyFill="1" applyAlignment="1">
      <alignment horizontal="center"/>
    </xf>
    <xf numFmtId="0" fontId="4" fillId="6" borderId="0" xfId="0" applyFont="1" applyFill="1" applyAlignment="1">
      <alignment horizontal="left" vertical="center"/>
    </xf>
    <xf numFmtId="0" fontId="5" fillId="5" borderId="20" xfId="0" applyFont="1" applyFill="1" applyBorder="1" applyAlignment="1">
      <alignment horizontal="center" vertical="center"/>
    </xf>
    <xf numFmtId="0" fontId="2" fillId="36" borderId="0" xfId="0" applyFont="1" applyFill="1" applyAlignment="1">
      <alignment horizontal="left" vertical="center" wrapText="1"/>
    </xf>
    <xf numFmtId="0" fontId="32" fillId="35" borderId="0" xfId="0" applyFont="1" applyFill="1" applyAlignment="1">
      <alignment horizontal="left" vertical="center"/>
    </xf>
    <xf numFmtId="0" fontId="34" fillId="6" borderId="0" xfId="0" applyFont="1" applyFill="1" applyAlignment="1">
      <alignment horizontal="center"/>
    </xf>
    <xf numFmtId="0" fontId="42" fillId="34" borderId="0" xfId="0" applyFont="1" applyFill="1" applyAlignment="1">
      <alignment horizontal="center"/>
    </xf>
    <xf numFmtId="0" fontId="5" fillId="5" borderId="0" xfId="0" applyFont="1" applyFill="1" applyAlignment="1">
      <alignment horizontal="center" vertical="center"/>
    </xf>
    <xf numFmtId="0" fontId="34" fillId="32" borderId="0" xfId="0" applyFont="1" applyFill="1" applyAlignment="1">
      <alignment horizontal="center" vertical="center"/>
    </xf>
    <xf numFmtId="0" fontId="24" fillId="5" borderId="0" xfId="0" applyFont="1" applyFill="1" applyAlignment="1">
      <alignment horizontal="left" vertical="center"/>
    </xf>
    <xf numFmtId="0" fontId="38" fillId="42" borderId="0" xfId="0" applyFont="1" applyFill="1" applyAlignment="1">
      <alignment horizontal="left" vertical="center" wrapText="1" indent="1"/>
    </xf>
    <xf numFmtId="0" fontId="41" fillId="6" borderId="0" xfId="0" applyFont="1" applyFill="1" applyAlignment="1">
      <alignment horizontal="left" vertical="center" indent="1"/>
    </xf>
    <xf numFmtId="0" fontId="2" fillId="36" borderId="0" xfId="0" applyFont="1" applyFill="1" applyAlignment="1">
      <alignment horizontal="center"/>
    </xf>
    <xf numFmtId="0" fontId="0" fillId="34" borderId="0" xfId="0" applyFill="1" applyAlignment="1">
      <alignment horizontal="center" vertical="center" wrapText="1"/>
    </xf>
    <xf numFmtId="0" fontId="42" fillId="28" borderId="0" xfId="0" applyFont="1" applyFill="1" applyAlignment="1">
      <alignment horizontal="center"/>
    </xf>
    <xf numFmtId="0" fontId="50" fillId="42" borderId="0" xfId="0" applyFont="1" applyFill="1" applyAlignment="1">
      <alignment horizontal="center" vertical="center" wrapText="1"/>
    </xf>
    <xf numFmtId="0" fontId="4" fillId="44" borderId="18" xfId="0" applyFont="1" applyFill="1" applyBorder="1" applyAlignment="1">
      <alignment horizontal="left" vertical="center"/>
    </xf>
    <xf numFmtId="0" fontId="27" fillId="23" borderId="0" xfId="0" applyFont="1" applyFill="1" applyAlignment="1">
      <alignment horizontal="left" vertical="center" wrapText="1"/>
    </xf>
    <xf numFmtId="0" fontId="23" fillId="5" borderId="0" xfId="0" applyFont="1" applyFill="1" applyAlignment="1">
      <alignment horizontal="left" vertical="center"/>
    </xf>
    <xf numFmtId="0" fontId="25" fillId="0" borderId="0" xfId="0" applyFont="1" applyAlignment="1">
      <alignment wrapText="1"/>
    </xf>
    <xf numFmtId="0" fontId="26" fillId="23" borderId="0" xfId="0" applyFont="1" applyFill="1" applyAlignment="1">
      <alignment horizontal="left" vertical="center"/>
    </xf>
    <xf numFmtId="0" fontId="7" fillId="5" borderId="0" xfId="0" applyFont="1" applyFill="1" applyAlignment="1">
      <alignment horizontal="left" vertical="center"/>
    </xf>
    <xf numFmtId="0" fontId="0" fillId="5" borderId="0" xfId="0" applyFill="1"/>
    <xf numFmtId="0" fontId="7" fillId="26" borderId="0" xfId="0" applyFont="1" applyFill="1" applyAlignment="1">
      <alignment horizontal="left" vertical="center"/>
    </xf>
    <xf numFmtId="0" fontId="0" fillId="26" borderId="0" xfId="0" applyFill="1"/>
    <xf numFmtId="0" fontId="27" fillId="6" borderId="0" xfId="0" applyFont="1" applyFill="1" applyAlignment="1">
      <alignment horizontal="left" vertical="center" wrapText="1"/>
    </xf>
    <xf numFmtId="0" fontId="66" fillId="42" borderId="0" xfId="0" applyFont="1" applyFill="1" applyAlignment="1">
      <alignment horizontal="left" vertical="center" wrapText="1" indent="1"/>
    </xf>
    <xf numFmtId="0" fontId="2" fillId="0" borderId="0" xfId="0" applyFont="1"/>
    <xf numFmtId="0" fontId="45" fillId="42" borderId="0" xfId="0" applyFont="1" applyFill="1" applyAlignment="1">
      <alignment horizontal="left" vertical="center" wrapText="1" indent="1"/>
    </xf>
    <xf numFmtId="0" fontId="46" fillId="0" borderId="0" xfId="0" applyFont="1"/>
    <xf numFmtId="0" fontId="47" fillId="42" borderId="0" xfId="0" applyFont="1" applyFill="1" applyAlignment="1">
      <alignment horizontal="center" vertical="center" wrapText="1"/>
    </xf>
    <xf numFmtId="0" fontId="37" fillId="6" borderId="0" xfId="0" applyFont="1" applyFill="1" applyAlignment="1">
      <alignment horizontal="left" vertical="center"/>
    </xf>
    <xf numFmtId="0" fontId="47" fillId="42" borderId="0" xfId="0" applyFont="1" applyFill="1" applyAlignment="1">
      <alignment horizontal="center" vertical="top" wrapText="1"/>
    </xf>
    <xf numFmtId="0" fontId="47" fillId="6" borderId="0" xfId="0" applyFont="1" applyFill="1" applyAlignment="1">
      <alignment horizontal="center" vertical="center" wrapText="1"/>
    </xf>
    <xf numFmtId="0" fontId="64" fillId="42" borderId="0" xfId="0" applyFont="1" applyFill="1" applyAlignment="1">
      <alignment horizontal="left" vertical="center" wrapText="1" indent="1"/>
    </xf>
    <xf numFmtId="0" fontId="42" fillId="0" borderId="0" xfId="0" applyFont="1"/>
    <xf numFmtId="0" fontId="8" fillId="49" borderId="0" xfId="0" applyFont="1" applyFill="1" applyAlignment="1">
      <alignment horizontal="center" vertical="center" wrapText="1"/>
    </xf>
    <xf numFmtId="0" fontId="50" fillId="49" borderId="0" xfId="0" applyFont="1" applyFill="1" applyAlignment="1">
      <alignment horizontal="center" vertical="center" wrapText="1"/>
    </xf>
    <xf numFmtId="0" fontId="2" fillId="49" borderId="0" xfId="0" applyFont="1" applyFill="1" applyAlignment="1">
      <alignment horizontal="center"/>
    </xf>
    <xf numFmtId="0" fontId="48" fillId="6" borderId="0" xfId="0" applyFont="1" applyFill="1" applyAlignment="1">
      <alignment horizontal="left" vertical="center" indent="1"/>
    </xf>
    <xf numFmtId="0" fontId="49" fillId="6" borderId="0" xfId="0" applyFont="1" applyFill="1"/>
    <xf numFmtId="0" fontId="4" fillId="5" borderId="0" xfId="0" applyFont="1" applyFill="1" applyAlignment="1">
      <alignment horizontal="center" vertical="center"/>
    </xf>
    <xf numFmtId="0" fontId="8" fillId="47" borderId="0" xfId="0" applyFont="1" applyFill="1" applyAlignment="1">
      <alignment horizontal="center" vertical="center" wrapText="1"/>
    </xf>
    <xf numFmtId="0" fontId="50" fillId="47" borderId="0" xfId="0" applyFont="1" applyFill="1" applyAlignment="1">
      <alignment horizontal="left" vertical="center" wrapText="1"/>
    </xf>
    <xf numFmtId="0" fontId="8" fillId="48" borderId="0" xfId="0" applyFont="1" applyFill="1" applyAlignment="1">
      <alignment horizontal="center" vertical="center" wrapText="1"/>
    </xf>
    <xf numFmtId="0" fontId="50" fillId="48" borderId="0" xfId="0" applyFont="1" applyFill="1" applyAlignment="1">
      <alignment horizontal="left" vertical="center" wrapText="1"/>
    </xf>
    <xf numFmtId="0" fontId="2" fillId="48" borderId="0" xfId="0" applyFont="1" applyFill="1" applyAlignment="1">
      <alignment horizontal="left"/>
    </xf>
  </cellXfs>
  <cellStyles count="6">
    <cellStyle name="Heading 4" xfId="1" builtinId="19"/>
    <cellStyle name="Normal" xfId="0" builtinId="0"/>
    <cellStyle name="Normal 2" xfId="4" xr:uid="{3EE7695B-A51D-40CD-AF4F-8B27CD8F9A10}"/>
    <cellStyle name="Normal 3" xfId="2" xr:uid="{DB997F3B-0B07-4DFA-90B3-CE48E3DC3DAA}"/>
    <cellStyle name="Normal 4" xfId="5" xr:uid="{190C5B7B-DB26-453C-ACDE-EDA17282AF21}"/>
    <cellStyle name="Percent" xfId="3" builtinId="5"/>
  </cellStyles>
  <dxfs count="5">
    <dxf>
      <font>
        <color rgb="FF006100"/>
      </font>
      <fill>
        <patternFill>
          <bgColor rgb="FFC6EFCE"/>
        </patternFill>
      </fill>
    </dxf>
    <dxf>
      <fill>
        <patternFill>
          <bgColor rgb="FFE2F0D9"/>
        </patternFill>
      </fill>
    </dxf>
    <dxf>
      <fill>
        <patternFill>
          <bgColor rgb="FFFFF2CC"/>
        </patternFill>
      </fill>
    </dxf>
    <dxf>
      <fill>
        <patternFill>
          <bgColor rgb="FFFCE4D6"/>
        </patternFill>
      </fill>
    </dxf>
    <dxf>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Governance_Score!$D$41</c:f>
              <c:strCache>
                <c:ptCount val="1"/>
                <c:pt idx="0">
                  <c:v>F01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Governance_Score!$D$42</c:f>
              <c:numCache>
                <c:formatCode>0.00</c:formatCode>
                <c:ptCount val="1"/>
                <c:pt idx="0">
                  <c:v>87.5</c:v>
                </c:pt>
              </c:numCache>
            </c:numRef>
          </c:val>
          <c:extLst>
            <c:ext xmlns:c16="http://schemas.microsoft.com/office/drawing/2014/chart" uri="{C3380CC4-5D6E-409C-BE32-E72D297353CC}">
              <c16:uniqueId val="{00000000-4DB7-473F-ADC9-3E3ECF444780}"/>
            </c:ext>
          </c:extLst>
        </c:ser>
        <c:ser>
          <c:idx val="1"/>
          <c:order val="1"/>
          <c:tx>
            <c:strRef>
              <c:f>Governance_Score!$E$41</c:f>
              <c:strCache>
                <c:ptCount val="1"/>
                <c:pt idx="0">
                  <c:v>F02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Governance_Score!$E$42</c:f>
              <c:numCache>
                <c:formatCode>0.00</c:formatCode>
                <c:ptCount val="1"/>
                <c:pt idx="0">
                  <c:v>75</c:v>
                </c:pt>
              </c:numCache>
            </c:numRef>
          </c:val>
          <c:extLst>
            <c:ext xmlns:c16="http://schemas.microsoft.com/office/drawing/2014/chart" uri="{C3380CC4-5D6E-409C-BE32-E72D297353CC}">
              <c16:uniqueId val="{00000001-4DB7-473F-ADC9-3E3ECF444780}"/>
            </c:ext>
          </c:extLst>
        </c:ser>
        <c:ser>
          <c:idx val="2"/>
          <c:order val="2"/>
          <c:tx>
            <c:strRef>
              <c:f>Governance_Score!$F$41</c:f>
              <c:strCache>
                <c:ptCount val="1"/>
                <c:pt idx="0">
                  <c:v>F03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Governance_Score!$F$42</c:f>
              <c:numCache>
                <c:formatCode>0.00</c:formatCode>
                <c:ptCount val="1"/>
                <c:pt idx="0">
                  <c:v>50</c:v>
                </c:pt>
              </c:numCache>
            </c:numRef>
          </c:val>
          <c:extLst>
            <c:ext xmlns:c16="http://schemas.microsoft.com/office/drawing/2014/chart" uri="{C3380CC4-5D6E-409C-BE32-E72D297353CC}">
              <c16:uniqueId val="{00000002-4DB7-473F-ADC9-3E3ECF444780}"/>
            </c:ext>
          </c:extLst>
        </c:ser>
        <c:ser>
          <c:idx val="3"/>
          <c:order val="3"/>
          <c:tx>
            <c:strRef>
              <c:f>Governance_Score!$G$41</c:f>
              <c:strCache>
                <c:ptCount val="1"/>
                <c:pt idx="0">
                  <c:v>F04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Governance_Score!$G$42</c:f>
              <c:numCache>
                <c:formatCode>0.00</c:formatCode>
                <c:ptCount val="1"/>
                <c:pt idx="0">
                  <c:v>60.416666666666664</c:v>
                </c:pt>
              </c:numCache>
            </c:numRef>
          </c:val>
          <c:extLst>
            <c:ext xmlns:c16="http://schemas.microsoft.com/office/drawing/2014/chart" uri="{C3380CC4-5D6E-409C-BE32-E72D297353CC}">
              <c16:uniqueId val="{00000003-4DB7-473F-ADC9-3E3ECF444780}"/>
            </c:ext>
          </c:extLst>
        </c:ser>
        <c:ser>
          <c:idx val="4"/>
          <c:order val="4"/>
          <c:tx>
            <c:strRef>
              <c:f>Governance_Score!$H$41</c:f>
              <c:strCache>
                <c:ptCount val="1"/>
                <c:pt idx="0">
                  <c:v>F05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Governance_Score!$H$42</c:f>
              <c:numCache>
                <c:formatCode>0.00</c:formatCode>
                <c:ptCount val="1"/>
                <c:pt idx="0">
                  <c:v>45.833333333333329</c:v>
                </c:pt>
              </c:numCache>
            </c:numRef>
          </c:val>
          <c:extLst>
            <c:ext xmlns:c16="http://schemas.microsoft.com/office/drawing/2014/chart" uri="{C3380CC4-5D6E-409C-BE32-E72D297353CC}">
              <c16:uniqueId val="{00000004-4DB7-473F-ADC9-3E3ECF444780}"/>
            </c:ext>
          </c:extLst>
        </c:ser>
        <c:ser>
          <c:idx val="5"/>
          <c:order val="5"/>
          <c:tx>
            <c:strRef>
              <c:f>Governance_Score!$I$41</c:f>
              <c:strCache>
                <c:ptCount val="1"/>
                <c:pt idx="0">
                  <c:v>F06</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Governance_Score!$I$42</c:f>
              <c:numCache>
                <c:formatCode>0.00</c:formatCode>
                <c:ptCount val="1"/>
                <c:pt idx="0">
                  <c:v>58.333333333333329</c:v>
                </c:pt>
              </c:numCache>
            </c:numRef>
          </c:val>
          <c:extLst>
            <c:ext xmlns:c16="http://schemas.microsoft.com/office/drawing/2014/chart" uri="{C3380CC4-5D6E-409C-BE32-E72D297353CC}">
              <c16:uniqueId val="{00000005-4DB7-473F-ADC9-3E3ECF444780}"/>
            </c:ext>
          </c:extLst>
        </c:ser>
        <c:ser>
          <c:idx val="6"/>
          <c:order val="6"/>
          <c:tx>
            <c:strRef>
              <c:f>Governance_Score!$J$41</c:f>
              <c:strCache>
                <c:ptCount val="1"/>
                <c:pt idx="0">
                  <c:v>F07</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Governance_Score!$J$42</c:f>
              <c:numCache>
                <c:formatCode>0.00</c:formatCode>
                <c:ptCount val="1"/>
                <c:pt idx="0">
                  <c:v>75</c:v>
                </c:pt>
              </c:numCache>
            </c:numRef>
          </c:val>
          <c:extLst>
            <c:ext xmlns:c16="http://schemas.microsoft.com/office/drawing/2014/chart" uri="{C3380CC4-5D6E-409C-BE32-E72D297353CC}">
              <c16:uniqueId val="{00000006-4DB7-473F-ADC9-3E3ECF444780}"/>
            </c:ext>
          </c:extLst>
        </c:ser>
        <c:ser>
          <c:idx val="7"/>
          <c:order val="7"/>
          <c:tx>
            <c:strRef>
              <c:f>Governance_Score!$K$41</c:f>
              <c:strCache>
                <c:ptCount val="1"/>
                <c:pt idx="0">
                  <c:v>F08</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Governance_Score!$K$42</c:f>
              <c:numCache>
                <c:formatCode>0.00</c:formatCode>
                <c:ptCount val="1"/>
                <c:pt idx="0">
                  <c:v>72.916666666666671</c:v>
                </c:pt>
              </c:numCache>
            </c:numRef>
          </c:val>
          <c:extLst>
            <c:ext xmlns:c16="http://schemas.microsoft.com/office/drawing/2014/chart" uri="{C3380CC4-5D6E-409C-BE32-E72D297353CC}">
              <c16:uniqueId val="{00000007-4DB7-473F-ADC9-3E3ECF444780}"/>
            </c:ext>
          </c:extLst>
        </c:ser>
        <c:ser>
          <c:idx val="8"/>
          <c:order val="8"/>
          <c:tx>
            <c:strRef>
              <c:f>Governance_Score!$L$41</c:f>
              <c:strCache>
                <c:ptCount val="1"/>
                <c:pt idx="0">
                  <c:v>F09</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Governance_Score!$L$42</c:f>
              <c:numCache>
                <c:formatCode>0.00</c:formatCode>
                <c:ptCount val="1"/>
                <c:pt idx="0">
                  <c:v>77.083333333333343</c:v>
                </c:pt>
              </c:numCache>
            </c:numRef>
          </c:val>
          <c:extLst>
            <c:ext xmlns:c16="http://schemas.microsoft.com/office/drawing/2014/chart" uri="{C3380CC4-5D6E-409C-BE32-E72D297353CC}">
              <c16:uniqueId val="{00000008-4DB7-473F-ADC9-3E3ECF444780}"/>
            </c:ext>
          </c:extLst>
        </c:ser>
        <c:ser>
          <c:idx val="9"/>
          <c:order val="9"/>
          <c:tx>
            <c:strRef>
              <c:f>Governance_Score!$M$41</c:f>
              <c:strCache>
                <c:ptCount val="1"/>
                <c:pt idx="0">
                  <c:v>F10</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Governance_Score!$M$42</c:f>
              <c:numCache>
                <c:formatCode>0.00</c:formatCode>
                <c:ptCount val="1"/>
                <c:pt idx="0">
                  <c:v>58.333333333333336</c:v>
                </c:pt>
              </c:numCache>
            </c:numRef>
          </c:val>
          <c:extLst>
            <c:ext xmlns:c16="http://schemas.microsoft.com/office/drawing/2014/chart" uri="{C3380CC4-5D6E-409C-BE32-E72D297353CC}">
              <c16:uniqueId val="{00000009-4DB7-473F-ADC9-3E3ECF444780}"/>
            </c:ext>
          </c:extLst>
        </c:ser>
        <c:ser>
          <c:idx val="10"/>
          <c:order val="10"/>
          <c:tx>
            <c:strRef>
              <c:f>Governance_Score!$N$41</c:f>
              <c:strCache>
                <c:ptCount val="1"/>
                <c:pt idx="0">
                  <c:v>F11</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Governance_Score!$N$42</c:f>
              <c:numCache>
                <c:formatCode>0.00</c:formatCode>
                <c:ptCount val="1"/>
                <c:pt idx="0">
                  <c:v>60.416666666666671</c:v>
                </c:pt>
              </c:numCache>
            </c:numRef>
          </c:val>
          <c:extLst>
            <c:ext xmlns:c16="http://schemas.microsoft.com/office/drawing/2014/chart" uri="{C3380CC4-5D6E-409C-BE32-E72D297353CC}">
              <c16:uniqueId val="{0000000A-4DB7-473F-ADC9-3E3ECF444780}"/>
            </c:ext>
          </c:extLst>
        </c:ser>
        <c:ser>
          <c:idx val="11"/>
          <c:order val="11"/>
          <c:tx>
            <c:strRef>
              <c:f>Governance_Score!$O$41</c:f>
              <c:strCache>
                <c:ptCount val="1"/>
                <c:pt idx="0">
                  <c:v>F12</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Governance_Score!$O$42</c:f>
              <c:numCache>
                <c:formatCode>0.00</c:formatCode>
                <c:ptCount val="1"/>
                <c:pt idx="0">
                  <c:v>64.583333333333329</c:v>
                </c:pt>
              </c:numCache>
            </c:numRef>
          </c:val>
          <c:extLst>
            <c:ext xmlns:c16="http://schemas.microsoft.com/office/drawing/2014/chart" uri="{C3380CC4-5D6E-409C-BE32-E72D297353CC}">
              <c16:uniqueId val="{0000000B-4DB7-473F-ADC9-3E3ECF444780}"/>
            </c:ext>
          </c:extLst>
        </c:ser>
        <c:ser>
          <c:idx val="12"/>
          <c:order val="12"/>
          <c:tx>
            <c:strRef>
              <c:f>Governance_Score!$P$41</c:f>
              <c:strCache>
                <c:ptCount val="1"/>
                <c:pt idx="0">
                  <c:v>F13</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Governance_Score!$P$42</c:f>
              <c:numCache>
                <c:formatCode>0.00</c:formatCode>
                <c:ptCount val="1"/>
                <c:pt idx="0">
                  <c:v>62.5</c:v>
                </c:pt>
              </c:numCache>
            </c:numRef>
          </c:val>
          <c:extLst>
            <c:ext xmlns:c16="http://schemas.microsoft.com/office/drawing/2014/chart" uri="{C3380CC4-5D6E-409C-BE32-E72D297353CC}">
              <c16:uniqueId val="{0000000C-4DB7-473F-ADC9-3E3ECF444780}"/>
            </c:ext>
          </c:extLst>
        </c:ser>
        <c:ser>
          <c:idx val="13"/>
          <c:order val="13"/>
          <c:tx>
            <c:strRef>
              <c:f>Governance_Score!$Q$41</c:f>
              <c:strCache>
                <c:ptCount val="1"/>
                <c:pt idx="0">
                  <c:v>F14</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Governance_Score!$Q$42</c:f>
              <c:numCache>
                <c:formatCode>0.00</c:formatCode>
                <c:ptCount val="1"/>
                <c:pt idx="0">
                  <c:v>64.583333333333329</c:v>
                </c:pt>
              </c:numCache>
            </c:numRef>
          </c:val>
          <c:extLst>
            <c:ext xmlns:c16="http://schemas.microsoft.com/office/drawing/2014/chart" uri="{C3380CC4-5D6E-409C-BE32-E72D297353CC}">
              <c16:uniqueId val="{0000000D-4DB7-473F-ADC9-3E3ECF444780}"/>
            </c:ext>
          </c:extLst>
        </c:ser>
        <c:ser>
          <c:idx val="14"/>
          <c:order val="14"/>
          <c:tx>
            <c:strRef>
              <c:f>Governance_Score!$R$41</c:f>
              <c:strCache>
                <c:ptCount val="1"/>
                <c:pt idx="0">
                  <c:v>F15</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Governance_Score!$R$42</c:f>
              <c:numCache>
                <c:formatCode>0.00</c:formatCode>
                <c:ptCount val="1"/>
                <c:pt idx="0">
                  <c:v>66.666666666666671</c:v>
                </c:pt>
              </c:numCache>
            </c:numRef>
          </c:val>
          <c:extLst>
            <c:ext xmlns:c16="http://schemas.microsoft.com/office/drawing/2014/chart" uri="{C3380CC4-5D6E-409C-BE32-E72D297353CC}">
              <c16:uniqueId val="{0000000E-4DB7-473F-ADC9-3E3ECF444780}"/>
            </c:ext>
          </c:extLst>
        </c:ser>
        <c:dLbls>
          <c:dLblPos val="outEnd"/>
          <c:showLegendKey val="0"/>
          <c:showVal val="1"/>
          <c:showCatName val="0"/>
          <c:showSerName val="0"/>
          <c:showPercent val="0"/>
          <c:showBubbleSize val="0"/>
        </c:dLbls>
        <c:gapWidth val="219"/>
        <c:overlap val="-27"/>
        <c:axId val="158642864"/>
        <c:axId val="158644304"/>
      </c:barChart>
      <c:catAx>
        <c:axId val="158642864"/>
        <c:scaling>
          <c:orientation val="minMax"/>
        </c:scaling>
        <c:delete val="1"/>
        <c:axPos val="b"/>
        <c:numFmt formatCode="General" sourceLinked="1"/>
        <c:majorTickMark val="none"/>
        <c:minorTickMark val="none"/>
        <c:tickLblPos val="nextTo"/>
        <c:crossAx val="158644304"/>
        <c:crosses val="autoZero"/>
        <c:auto val="1"/>
        <c:lblAlgn val="ctr"/>
        <c:lblOffset val="100"/>
        <c:noMultiLvlLbl val="0"/>
      </c:catAx>
      <c:valAx>
        <c:axId val="1586443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42864"/>
        <c:crosses val="autoZero"/>
        <c:crossBetween val="between"/>
      </c:valAx>
      <c:spPr>
        <a:noFill/>
        <a:ln>
          <a:noFill/>
        </a:ln>
        <a:effectLst/>
      </c:spPr>
    </c:plotArea>
    <c:legend>
      <c:legendPos val="b"/>
      <c:layout>
        <c:manualLayout>
          <c:xMode val="edge"/>
          <c:yMode val="edge"/>
          <c:x val="8.8597804678732781E-2"/>
          <c:y val="0.90222696386442347"/>
          <c:w val="0.86206729150785943"/>
          <c:h val="7.212778202207106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12</xdr:col>
      <xdr:colOff>600206</xdr:colOff>
      <xdr:row>9</xdr:row>
      <xdr:rowOff>182672</xdr:rowOff>
    </xdr:from>
    <xdr:ext cx="6210822" cy="3692568"/>
    <xdr:pic>
      <xdr:nvPicPr>
        <xdr:cNvPr id="3" name="Image 1" descr="Picture">
          <a:extLst>
            <a:ext uri="{FF2B5EF4-FFF2-40B4-BE49-F238E27FC236}">
              <a16:creationId xmlns:a16="http://schemas.microsoft.com/office/drawing/2014/main" id="{FAC29790-1DD2-41A9-96A7-32A1E8F8B4D6}"/>
            </a:ext>
          </a:extLst>
        </xdr:cNvPr>
        <xdr:cNvPicPr/>
      </xdr:nvPicPr>
      <xdr:blipFill rotWithShape="1">
        <a:blip xmlns:r="http://schemas.openxmlformats.org/officeDocument/2006/relationships" r:embed="rId1" cstate="print"/>
        <a:srcRect t="7143"/>
        <a:stretch>
          <a:fillRect/>
        </a:stretch>
      </xdr:blipFill>
      <xdr:spPr>
        <a:xfrm>
          <a:off x="12186781" y="2074624"/>
          <a:ext cx="6210822" cy="369256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234220</xdr:colOff>
      <xdr:row>11</xdr:row>
      <xdr:rowOff>124919</xdr:rowOff>
    </xdr:from>
    <xdr:to>
      <xdr:col>10</xdr:col>
      <xdr:colOff>485258</xdr:colOff>
      <xdr:row>30</xdr:row>
      <xdr:rowOff>66727</xdr:rowOff>
    </xdr:to>
    <xdr:pic>
      <xdr:nvPicPr>
        <xdr:cNvPr id="2" name="Picture 1">
          <a:extLst>
            <a:ext uri="{FF2B5EF4-FFF2-40B4-BE49-F238E27FC236}">
              <a16:creationId xmlns:a16="http://schemas.microsoft.com/office/drawing/2014/main" id="{67994D3E-087A-4081-9151-DC5FE16B9D57}"/>
            </a:ext>
          </a:extLst>
        </xdr:cNvPr>
        <xdr:cNvPicPr>
          <a:picLocks noChangeAspect="1"/>
        </xdr:cNvPicPr>
      </xdr:nvPicPr>
      <xdr:blipFill>
        <a:blip xmlns:r="http://schemas.openxmlformats.org/officeDocument/2006/relationships" r:embed="rId1"/>
        <a:stretch>
          <a:fillRect/>
        </a:stretch>
      </xdr:blipFill>
      <xdr:spPr>
        <a:xfrm>
          <a:off x="6244495" y="2439494"/>
          <a:ext cx="6251788" cy="35613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151189</xdr:colOff>
      <xdr:row>7</xdr:row>
      <xdr:rowOff>18318</xdr:rowOff>
    </xdr:from>
    <xdr:ext cx="5875205" cy="2821795"/>
    <xdr:pic>
      <xdr:nvPicPr>
        <xdr:cNvPr id="6" name="Image 1" descr="Picture">
          <a:extLst>
            <a:ext uri="{FF2B5EF4-FFF2-40B4-BE49-F238E27FC236}">
              <a16:creationId xmlns:a16="http://schemas.microsoft.com/office/drawing/2014/main" id="{71D444A6-7877-4A0A-9281-89E5E173E4DB}"/>
            </a:ext>
          </a:extLst>
        </xdr:cNvPr>
        <xdr:cNvPicPr/>
      </xdr:nvPicPr>
      <xdr:blipFill rotWithShape="1">
        <a:blip xmlns:r="http://schemas.openxmlformats.org/officeDocument/2006/relationships" r:embed="rId1" cstate="print"/>
        <a:srcRect t="7227"/>
        <a:stretch>
          <a:fillRect/>
        </a:stretch>
      </xdr:blipFill>
      <xdr:spPr>
        <a:xfrm>
          <a:off x="352679" y="1465385"/>
          <a:ext cx="5875205" cy="2821795"/>
        </a:xfrm>
        <a:prstGeom prst="rect">
          <a:avLst/>
        </a:prstGeom>
      </xdr:spPr>
    </xdr:pic>
    <xdr:clientData/>
  </xdr:oneCellAnchor>
  <xdr:oneCellAnchor>
    <xdr:from>
      <xdr:col>34</xdr:col>
      <xdr:colOff>97490</xdr:colOff>
      <xdr:row>5</xdr:row>
      <xdr:rowOff>65690</xdr:rowOff>
    </xdr:from>
    <xdr:ext cx="5880267" cy="3314304"/>
    <xdr:pic>
      <xdr:nvPicPr>
        <xdr:cNvPr id="7" name="Image 2" descr="Picture">
          <a:extLst>
            <a:ext uri="{FF2B5EF4-FFF2-40B4-BE49-F238E27FC236}">
              <a16:creationId xmlns:a16="http://schemas.microsoft.com/office/drawing/2014/main" id="{7F8BF8A2-E4E0-4B5C-897D-B642D325C895}"/>
            </a:ext>
          </a:extLst>
        </xdr:cNvPr>
        <xdr:cNvPicPr/>
      </xdr:nvPicPr>
      <xdr:blipFill rotWithShape="1">
        <a:blip xmlns:r="http://schemas.openxmlformats.org/officeDocument/2006/relationships" r:embed="rId2" cstate="print"/>
        <a:srcRect t="3345"/>
        <a:stretch>
          <a:fillRect/>
        </a:stretch>
      </xdr:blipFill>
      <xdr:spPr>
        <a:xfrm>
          <a:off x="6797835" y="1149569"/>
          <a:ext cx="5880267" cy="3314304"/>
        </a:xfrm>
        <a:prstGeom prst="rect">
          <a:avLst/>
        </a:prstGeom>
      </xdr:spPr>
    </xdr:pic>
    <xdr:clientData/>
  </xdr:oneCellAnchor>
  <xdr:oneCellAnchor>
    <xdr:from>
      <xdr:col>1</xdr:col>
      <xdr:colOff>124121</xdr:colOff>
      <xdr:row>27</xdr:row>
      <xdr:rowOff>113731</xdr:rowOff>
    </xdr:from>
    <xdr:ext cx="5690393" cy="3003165"/>
    <xdr:pic>
      <xdr:nvPicPr>
        <xdr:cNvPr id="8" name="Image 3" descr="Picture">
          <a:extLst>
            <a:ext uri="{FF2B5EF4-FFF2-40B4-BE49-F238E27FC236}">
              <a16:creationId xmlns:a16="http://schemas.microsoft.com/office/drawing/2014/main" id="{188DC0F7-C148-4FF6-9D9B-A2B707BB5271}"/>
            </a:ext>
          </a:extLst>
        </xdr:cNvPr>
        <xdr:cNvPicPr/>
      </xdr:nvPicPr>
      <xdr:blipFill rotWithShape="1">
        <a:blip xmlns:r="http://schemas.openxmlformats.org/officeDocument/2006/relationships" r:embed="rId3" cstate="print"/>
        <a:srcRect t="4321"/>
        <a:stretch>
          <a:fillRect/>
        </a:stretch>
      </xdr:blipFill>
      <xdr:spPr>
        <a:xfrm>
          <a:off x="323151" y="5316940"/>
          <a:ext cx="5690393" cy="3003165"/>
        </a:xfrm>
        <a:prstGeom prst="rect">
          <a:avLst/>
        </a:prstGeom>
      </xdr:spPr>
    </xdr:pic>
    <xdr:clientData/>
  </xdr:oneCellAnchor>
  <xdr:oneCellAnchor>
    <xdr:from>
      <xdr:col>34</xdr:col>
      <xdr:colOff>99515</xdr:colOff>
      <xdr:row>27</xdr:row>
      <xdr:rowOff>156381</xdr:rowOff>
    </xdr:from>
    <xdr:ext cx="6210822" cy="2957014"/>
    <xdr:pic>
      <xdr:nvPicPr>
        <xdr:cNvPr id="9" name="Image 1" descr="Picture">
          <a:extLst>
            <a:ext uri="{FF2B5EF4-FFF2-40B4-BE49-F238E27FC236}">
              <a16:creationId xmlns:a16="http://schemas.microsoft.com/office/drawing/2014/main" id="{F957327A-FBBB-4795-9842-BAF5692A5A99}"/>
            </a:ext>
          </a:extLst>
        </xdr:cNvPr>
        <xdr:cNvPicPr/>
      </xdr:nvPicPr>
      <xdr:blipFill rotWithShape="1">
        <a:blip xmlns:r="http://schemas.openxmlformats.org/officeDocument/2006/relationships" r:embed="rId4" cstate="print"/>
        <a:srcRect t="6615"/>
        <a:stretch>
          <a:fillRect/>
        </a:stretch>
      </xdr:blipFill>
      <xdr:spPr>
        <a:xfrm>
          <a:off x="6866530" y="5359590"/>
          <a:ext cx="6210822" cy="2957014"/>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8</xdr:col>
      <xdr:colOff>533793</xdr:colOff>
      <xdr:row>1</xdr:row>
      <xdr:rowOff>140695</xdr:rowOff>
    </xdr:from>
    <xdr:ext cx="4572000" cy="2909267"/>
    <xdr:pic>
      <xdr:nvPicPr>
        <xdr:cNvPr id="3" name="Image 1" descr="Picture">
          <a:extLst>
            <a:ext uri="{FF2B5EF4-FFF2-40B4-BE49-F238E27FC236}">
              <a16:creationId xmlns:a16="http://schemas.microsoft.com/office/drawing/2014/main" id="{305B0B61-CDAC-4C59-8D44-E34A62420363}"/>
            </a:ext>
          </a:extLst>
        </xdr:cNvPr>
        <xdr:cNvPicPr/>
      </xdr:nvPicPr>
      <xdr:blipFill rotWithShape="1">
        <a:blip xmlns:r="http://schemas.openxmlformats.org/officeDocument/2006/relationships" r:embed="rId1" cstate="print"/>
        <a:srcRect t="6643"/>
        <a:stretch>
          <a:fillRect/>
        </a:stretch>
      </xdr:blipFill>
      <xdr:spPr>
        <a:xfrm>
          <a:off x="8163819" y="351248"/>
          <a:ext cx="4572000" cy="2909267"/>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6</xdr:col>
      <xdr:colOff>551914</xdr:colOff>
      <xdr:row>2</xdr:row>
      <xdr:rowOff>26705</xdr:rowOff>
    </xdr:from>
    <xdr:ext cx="6712009" cy="2830795"/>
    <xdr:pic>
      <xdr:nvPicPr>
        <xdr:cNvPr id="3" name="Image 1" descr="Picture">
          <a:extLst>
            <a:ext uri="{FF2B5EF4-FFF2-40B4-BE49-F238E27FC236}">
              <a16:creationId xmlns:a16="http://schemas.microsoft.com/office/drawing/2014/main" id="{1E2A7B0C-0EA0-4A66-BA6B-6FA166ECF914}"/>
            </a:ext>
          </a:extLst>
        </xdr:cNvPr>
        <xdr:cNvPicPr/>
      </xdr:nvPicPr>
      <xdr:blipFill rotWithShape="1">
        <a:blip xmlns:r="http://schemas.openxmlformats.org/officeDocument/2006/relationships" r:embed="rId1" cstate="print"/>
        <a:srcRect t="8921"/>
        <a:stretch>
          <a:fillRect/>
        </a:stretch>
      </xdr:blipFill>
      <xdr:spPr>
        <a:xfrm>
          <a:off x="6560676" y="640934"/>
          <a:ext cx="6712009" cy="283079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8</xdr:col>
      <xdr:colOff>14882</xdr:colOff>
      <xdr:row>40</xdr:row>
      <xdr:rowOff>0</xdr:rowOff>
    </xdr:from>
    <xdr:to>
      <xdr:col>16</xdr:col>
      <xdr:colOff>729258</xdr:colOff>
      <xdr:row>56</xdr:row>
      <xdr:rowOff>89297</xdr:rowOff>
    </xdr:to>
    <xdr:graphicFrame macro="">
      <xdr:nvGraphicFramePr>
        <xdr:cNvPr id="4" name="Chart 3">
          <a:extLst>
            <a:ext uri="{FF2B5EF4-FFF2-40B4-BE49-F238E27FC236}">
              <a16:creationId xmlns:a16="http://schemas.microsoft.com/office/drawing/2014/main" id="{6E23DE46-37F3-478A-8594-6677C2420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8</xdr:col>
      <xdr:colOff>105833</xdr:colOff>
      <xdr:row>2</xdr:row>
      <xdr:rowOff>293981</xdr:rowOff>
    </xdr:from>
    <xdr:ext cx="5773796" cy="3892315"/>
    <xdr:pic>
      <xdr:nvPicPr>
        <xdr:cNvPr id="3" name="Image 1" descr="Picture">
          <a:extLst>
            <a:ext uri="{FF2B5EF4-FFF2-40B4-BE49-F238E27FC236}">
              <a16:creationId xmlns:a16="http://schemas.microsoft.com/office/drawing/2014/main" id="{991FF236-0B16-43C6-AAB9-28CE224DEEDB}"/>
            </a:ext>
          </a:extLst>
        </xdr:cNvPr>
        <xdr:cNvPicPr/>
      </xdr:nvPicPr>
      <xdr:blipFill rotWithShape="1">
        <a:blip xmlns:r="http://schemas.openxmlformats.org/officeDocument/2006/relationships" r:embed="rId1" cstate="print"/>
        <a:srcRect t="4565"/>
        <a:stretch>
          <a:fillRect/>
        </a:stretch>
      </xdr:blipFill>
      <xdr:spPr>
        <a:xfrm>
          <a:off x="8713611" y="940740"/>
          <a:ext cx="5773796" cy="389231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9</xdr:col>
      <xdr:colOff>155529</xdr:colOff>
      <xdr:row>1</xdr:row>
      <xdr:rowOff>196156</xdr:rowOff>
    </xdr:from>
    <xdr:ext cx="8006409" cy="3843758"/>
    <xdr:pic>
      <xdr:nvPicPr>
        <xdr:cNvPr id="3" name="Image 1" descr="Picture">
          <a:extLst>
            <a:ext uri="{FF2B5EF4-FFF2-40B4-BE49-F238E27FC236}">
              <a16:creationId xmlns:a16="http://schemas.microsoft.com/office/drawing/2014/main" id="{237112A3-58C0-4EDB-BBDD-6B160AFAB043}"/>
            </a:ext>
          </a:extLst>
        </xdr:cNvPr>
        <xdr:cNvPicPr/>
      </xdr:nvPicPr>
      <xdr:blipFill rotWithShape="1">
        <a:blip xmlns:r="http://schemas.openxmlformats.org/officeDocument/2006/relationships" r:embed="rId1" cstate="print"/>
        <a:srcRect t="4358"/>
        <a:stretch>
          <a:fillRect/>
        </a:stretch>
      </xdr:blipFill>
      <xdr:spPr>
        <a:xfrm>
          <a:off x="11142124" y="573872"/>
          <a:ext cx="8006409" cy="3843758"/>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8</xdr:col>
      <xdr:colOff>595314</xdr:colOff>
      <xdr:row>0</xdr:row>
      <xdr:rowOff>357188</xdr:rowOff>
    </xdr:from>
    <xdr:ext cx="7130520" cy="3288770"/>
    <xdr:pic>
      <xdr:nvPicPr>
        <xdr:cNvPr id="3" name="Image 1" descr="Picture">
          <a:extLst>
            <a:ext uri="{FF2B5EF4-FFF2-40B4-BE49-F238E27FC236}">
              <a16:creationId xmlns:a16="http://schemas.microsoft.com/office/drawing/2014/main" id="{74D12C8A-715D-4606-8636-C48EE5B4A8BD}"/>
            </a:ext>
          </a:extLst>
        </xdr:cNvPr>
        <xdr:cNvPicPr/>
      </xdr:nvPicPr>
      <xdr:blipFill rotWithShape="1">
        <a:blip xmlns:r="http://schemas.openxmlformats.org/officeDocument/2006/relationships" r:embed="rId1" cstate="print"/>
        <a:srcRect t="9137"/>
        <a:stretch>
          <a:fillRect/>
        </a:stretch>
      </xdr:blipFill>
      <xdr:spPr>
        <a:xfrm>
          <a:off x="8532814" y="357188"/>
          <a:ext cx="7130520" cy="328877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3</xdr:row>
      <xdr:rowOff>146539</xdr:rowOff>
    </xdr:from>
    <xdr:ext cx="7364976" cy="3382595"/>
    <xdr:pic>
      <xdr:nvPicPr>
        <xdr:cNvPr id="6" name="Image 1" descr="Picture">
          <a:extLst>
            <a:ext uri="{FF2B5EF4-FFF2-40B4-BE49-F238E27FC236}">
              <a16:creationId xmlns:a16="http://schemas.microsoft.com/office/drawing/2014/main" id="{955E154E-6137-4992-8639-D6C2BE561639}"/>
            </a:ext>
          </a:extLst>
        </xdr:cNvPr>
        <xdr:cNvPicPr/>
      </xdr:nvPicPr>
      <xdr:blipFill rotWithShape="1">
        <a:blip xmlns:r="http://schemas.openxmlformats.org/officeDocument/2006/relationships" r:embed="rId1" cstate="print"/>
        <a:srcRect t="4624"/>
        <a:stretch>
          <a:fillRect/>
        </a:stretch>
      </xdr:blipFill>
      <xdr:spPr>
        <a:xfrm>
          <a:off x="0" y="1037981"/>
          <a:ext cx="7364976" cy="3382595"/>
        </a:xfrm>
        <a:prstGeom prst="rect">
          <a:avLst/>
        </a:prstGeom>
      </xdr:spPr>
    </xdr:pic>
    <xdr:clientData/>
  </xdr:oneCellAnchor>
  <xdr:oneCellAnchor>
    <xdr:from>
      <xdr:col>0</xdr:col>
      <xdr:colOff>0</xdr:colOff>
      <xdr:row>23</xdr:row>
      <xdr:rowOff>146539</xdr:rowOff>
    </xdr:from>
    <xdr:ext cx="6435480" cy="3370384"/>
    <xdr:pic>
      <xdr:nvPicPr>
        <xdr:cNvPr id="7" name="Image 2" descr="Picture">
          <a:extLst>
            <a:ext uri="{FF2B5EF4-FFF2-40B4-BE49-F238E27FC236}">
              <a16:creationId xmlns:a16="http://schemas.microsoft.com/office/drawing/2014/main" id="{09F41B88-FF3D-4391-AF7D-3981FED70C4F}"/>
            </a:ext>
          </a:extLst>
        </xdr:cNvPr>
        <xdr:cNvPicPr/>
      </xdr:nvPicPr>
      <xdr:blipFill rotWithShape="1">
        <a:blip xmlns:r="http://schemas.openxmlformats.org/officeDocument/2006/relationships" r:embed="rId2" cstate="print"/>
        <a:srcRect t="5597"/>
        <a:stretch>
          <a:fillRect/>
        </a:stretch>
      </xdr:blipFill>
      <xdr:spPr>
        <a:xfrm>
          <a:off x="0" y="5031154"/>
          <a:ext cx="6435480" cy="3370384"/>
        </a:xfrm>
        <a:prstGeom prst="rect">
          <a:avLst/>
        </a:prstGeom>
      </xdr:spPr>
    </xdr:pic>
    <xdr:clientData/>
  </xdr:oneCellAnchor>
  <xdr:oneCellAnchor>
    <xdr:from>
      <xdr:col>0</xdr:col>
      <xdr:colOff>0</xdr:colOff>
      <xdr:row>44</xdr:row>
      <xdr:rowOff>36635</xdr:rowOff>
    </xdr:from>
    <xdr:ext cx="6276730" cy="3228731"/>
    <xdr:pic>
      <xdr:nvPicPr>
        <xdr:cNvPr id="8" name="Image 3" descr="Picture">
          <a:extLst>
            <a:ext uri="{FF2B5EF4-FFF2-40B4-BE49-F238E27FC236}">
              <a16:creationId xmlns:a16="http://schemas.microsoft.com/office/drawing/2014/main" id="{72E7D536-83E8-4121-BB4E-D3CD558DF0F4}"/>
            </a:ext>
          </a:extLst>
        </xdr:cNvPr>
        <xdr:cNvPicPr/>
      </xdr:nvPicPr>
      <xdr:blipFill rotWithShape="1">
        <a:blip xmlns:r="http://schemas.openxmlformats.org/officeDocument/2006/relationships" r:embed="rId3" cstate="print"/>
        <a:srcRect t="8159"/>
        <a:stretch>
          <a:fillRect/>
        </a:stretch>
      </xdr:blipFill>
      <xdr:spPr>
        <a:xfrm>
          <a:off x="0" y="9109808"/>
          <a:ext cx="6276730" cy="3228731"/>
        </a:xfrm>
        <a:prstGeom prst="rect">
          <a:avLst/>
        </a:prstGeom>
      </xdr:spPr>
    </xdr:pic>
    <xdr:clientData/>
  </xdr:oneCellAnchor>
  <xdr:oneCellAnchor>
    <xdr:from>
      <xdr:col>0</xdr:col>
      <xdr:colOff>85481</xdr:colOff>
      <xdr:row>63</xdr:row>
      <xdr:rowOff>73269</xdr:rowOff>
    </xdr:from>
    <xdr:ext cx="6286500" cy="2957634"/>
    <xdr:pic>
      <xdr:nvPicPr>
        <xdr:cNvPr id="9" name="Image 4" descr="Picture">
          <a:extLst>
            <a:ext uri="{FF2B5EF4-FFF2-40B4-BE49-F238E27FC236}">
              <a16:creationId xmlns:a16="http://schemas.microsoft.com/office/drawing/2014/main" id="{0CEC04B9-2463-465A-B3E4-2104B17E267C}"/>
            </a:ext>
          </a:extLst>
        </xdr:cNvPr>
        <xdr:cNvPicPr/>
      </xdr:nvPicPr>
      <xdr:blipFill rotWithShape="1">
        <a:blip xmlns:r="http://schemas.openxmlformats.org/officeDocument/2006/relationships" r:embed="rId4" cstate="print"/>
        <a:srcRect t="8672"/>
        <a:stretch>
          <a:fillRect/>
        </a:stretch>
      </xdr:blipFill>
      <xdr:spPr>
        <a:xfrm>
          <a:off x="85481" y="12944231"/>
          <a:ext cx="6286500" cy="295763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87234-6CAE-4655-AD7C-B79959CDAF27}">
  <sheetPr>
    <tabColor theme="0"/>
  </sheetPr>
  <dimension ref="A1:R28"/>
  <sheetViews>
    <sheetView showGridLines="0" topLeftCell="A14" zoomScale="70" workbookViewId="0">
      <selection activeCell="L25" sqref="L25"/>
    </sheetView>
  </sheetViews>
  <sheetFormatPr defaultRowHeight="15.75" x14ac:dyDescent="0.25"/>
  <cols>
    <col min="1" max="1" width="26.42578125" style="151" customWidth="1"/>
    <col min="2" max="6" width="11" style="151" customWidth="1"/>
    <col min="7" max="7" width="20.85546875" style="151" customWidth="1"/>
    <col min="8" max="11" width="11" style="151" customWidth="1"/>
    <col min="12" max="13" width="9.140625" style="151"/>
    <col min="14" max="14" width="20.7109375" style="151" customWidth="1"/>
    <col min="15" max="15" width="24.7109375" style="151" customWidth="1"/>
    <col min="16" max="16384" width="9.140625" style="151"/>
  </cols>
  <sheetData>
    <row r="1" spans="1:18" x14ac:dyDescent="0.25">
      <c r="A1" s="149"/>
      <c r="B1" s="149"/>
      <c r="C1" s="149"/>
      <c r="D1" s="149"/>
      <c r="E1" s="149"/>
      <c r="F1" s="149"/>
      <c r="G1" s="149"/>
      <c r="H1" s="149"/>
      <c r="I1" s="149"/>
      <c r="J1" s="149"/>
      <c r="K1" s="149"/>
      <c r="L1" s="149"/>
      <c r="M1" s="150"/>
      <c r="N1" s="150"/>
      <c r="O1" s="150"/>
      <c r="P1" s="150"/>
      <c r="Q1" s="150"/>
      <c r="R1" s="150"/>
    </row>
    <row r="2" spans="1:18" ht="27.95" customHeight="1" x14ac:dyDescent="0.25">
      <c r="A2" s="149"/>
      <c r="B2" s="186" t="s">
        <v>371</v>
      </c>
      <c r="C2" s="187"/>
      <c r="D2" s="187"/>
      <c r="E2" s="187"/>
      <c r="F2" s="187"/>
      <c r="G2" s="187"/>
      <c r="H2" s="187"/>
      <c r="I2" s="187"/>
      <c r="J2" s="187"/>
      <c r="K2" s="187"/>
      <c r="L2" s="187"/>
      <c r="M2" s="187"/>
      <c r="N2" s="187"/>
      <c r="O2" s="187"/>
      <c r="P2" s="187"/>
      <c r="Q2" s="187"/>
      <c r="R2" s="150"/>
    </row>
    <row r="3" spans="1:18" ht="15" customHeight="1" x14ac:dyDescent="0.25">
      <c r="A3" s="149"/>
      <c r="B3" s="187"/>
      <c r="C3" s="187"/>
      <c r="D3" s="187"/>
      <c r="E3" s="187"/>
      <c r="F3" s="187"/>
      <c r="G3" s="187"/>
      <c r="H3" s="187"/>
      <c r="I3" s="187"/>
      <c r="J3" s="187"/>
      <c r="K3" s="187"/>
      <c r="L3" s="187"/>
      <c r="M3" s="187"/>
      <c r="N3" s="187"/>
      <c r="O3" s="187"/>
      <c r="P3" s="187"/>
      <c r="Q3" s="187"/>
      <c r="R3" s="150"/>
    </row>
    <row r="4" spans="1:18" ht="27.95" customHeight="1" x14ac:dyDescent="0.25">
      <c r="A4" s="149"/>
      <c r="B4" s="187"/>
      <c r="C4" s="187"/>
      <c r="D4" s="187"/>
      <c r="E4" s="187"/>
      <c r="F4" s="187"/>
      <c r="G4" s="187"/>
      <c r="H4" s="187"/>
      <c r="I4" s="187"/>
      <c r="J4" s="187"/>
      <c r="K4" s="187"/>
      <c r="L4" s="187"/>
      <c r="M4" s="187"/>
      <c r="N4" s="187"/>
      <c r="O4" s="187"/>
      <c r="P4" s="187"/>
      <c r="Q4" s="187"/>
      <c r="R4" s="150"/>
    </row>
    <row r="5" spans="1:18" x14ac:dyDescent="0.25">
      <c r="A5" s="149"/>
      <c r="B5" s="188"/>
      <c r="C5" s="189"/>
      <c r="D5" s="189"/>
      <c r="E5" s="189"/>
      <c r="F5" s="189"/>
      <c r="G5" s="189"/>
      <c r="H5" s="189"/>
      <c r="I5" s="189"/>
      <c r="J5" s="189"/>
      <c r="K5" s="189"/>
      <c r="L5" s="149"/>
      <c r="M5" s="150"/>
      <c r="N5" s="150"/>
      <c r="O5" s="150"/>
      <c r="P5" s="150"/>
      <c r="Q5" s="150"/>
      <c r="R5" s="150"/>
    </row>
    <row r="6" spans="1:18" x14ac:dyDescent="0.25">
      <c r="A6" s="149"/>
      <c r="B6" s="189"/>
      <c r="C6" s="189"/>
      <c r="D6" s="189"/>
      <c r="E6" s="189"/>
      <c r="F6" s="189"/>
      <c r="G6" s="189"/>
      <c r="H6" s="189"/>
      <c r="I6" s="189"/>
      <c r="J6" s="189"/>
      <c r="K6" s="189"/>
      <c r="L6" s="149"/>
      <c r="M6" s="150"/>
      <c r="N6" s="150"/>
      <c r="O6" s="150"/>
      <c r="P6" s="150"/>
      <c r="Q6" s="150"/>
      <c r="R6" s="150"/>
    </row>
    <row r="7" spans="1:18" ht="35.25" customHeight="1" x14ac:dyDescent="0.25">
      <c r="A7" s="190" t="s">
        <v>346</v>
      </c>
      <c r="B7" s="190"/>
      <c r="C7" s="190"/>
      <c r="D7" s="190"/>
      <c r="E7" s="190"/>
      <c r="F7" s="190"/>
      <c r="G7" s="190"/>
      <c r="H7" s="190"/>
      <c r="I7" s="190"/>
      <c r="J7" s="190"/>
      <c r="K7" s="190"/>
      <c r="L7" s="149"/>
      <c r="M7" s="150"/>
      <c r="N7" s="150"/>
      <c r="O7" s="150"/>
      <c r="P7" s="150"/>
      <c r="Q7" s="150"/>
      <c r="R7" s="150"/>
    </row>
    <row r="8" spans="1:18" x14ac:dyDescent="0.25">
      <c r="A8" s="149"/>
      <c r="B8" s="149"/>
      <c r="C8" s="150"/>
      <c r="D8" s="150"/>
      <c r="E8" s="150"/>
      <c r="F8" s="150"/>
      <c r="G8" s="150"/>
      <c r="H8" s="150"/>
      <c r="I8" s="150"/>
      <c r="J8" s="150"/>
      <c r="K8" s="150"/>
      <c r="L8" s="150"/>
      <c r="M8" s="150"/>
      <c r="N8" s="150"/>
      <c r="O8" s="150"/>
      <c r="P8" s="150"/>
      <c r="Q8" s="150"/>
      <c r="R8" s="150"/>
    </row>
    <row r="9" spans="1:18" ht="42.75" customHeight="1" x14ac:dyDescent="0.25">
      <c r="A9" s="185" t="s">
        <v>347</v>
      </c>
      <c r="B9" s="185"/>
      <c r="C9" s="185"/>
      <c r="D9" s="185"/>
      <c r="E9" s="185"/>
      <c r="F9" s="152"/>
      <c r="G9" s="152"/>
      <c r="H9" s="152"/>
      <c r="I9" s="152"/>
      <c r="J9" s="152"/>
      <c r="K9" s="185" t="s">
        <v>348</v>
      </c>
      <c r="L9" s="185"/>
      <c r="M9" s="185"/>
      <c r="N9" s="185"/>
      <c r="O9" s="185"/>
      <c r="P9" s="150"/>
      <c r="Q9" s="150"/>
      <c r="R9" s="150"/>
    </row>
    <row r="10" spans="1:18" ht="39" customHeight="1" x14ac:dyDescent="0.25">
      <c r="A10" s="153" t="s">
        <v>349</v>
      </c>
      <c r="B10" s="150"/>
      <c r="C10" s="150"/>
      <c r="D10" s="150"/>
      <c r="E10" s="150"/>
      <c r="F10" s="150"/>
      <c r="G10" s="150"/>
      <c r="H10" s="150"/>
      <c r="I10" s="150"/>
      <c r="J10" s="150"/>
      <c r="K10" s="153" t="s">
        <v>361</v>
      </c>
      <c r="L10" s="153"/>
      <c r="M10" s="153"/>
      <c r="N10" s="150"/>
      <c r="O10" s="150"/>
      <c r="P10" s="150"/>
      <c r="Q10" s="150"/>
      <c r="R10" s="150"/>
    </row>
    <row r="11" spans="1:18" ht="33" customHeight="1" x14ac:dyDescent="0.25">
      <c r="A11" s="153" t="s">
        <v>56</v>
      </c>
      <c r="B11" s="150"/>
      <c r="C11" s="150"/>
      <c r="D11" s="150"/>
      <c r="E11" s="150"/>
      <c r="F11" s="150"/>
      <c r="G11" s="150"/>
      <c r="H11" s="150"/>
      <c r="I11" s="150"/>
      <c r="J11" s="150"/>
      <c r="K11" s="153" t="s">
        <v>362</v>
      </c>
      <c r="L11" s="153"/>
      <c r="M11" s="153"/>
      <c r="N11" s="150"/>
      <c r="O11" s="150"/>
      <c r="P11" s="150"/>
      <c r="Q11" s="150"/>
      <c r="R11" s="150"/>
    </row>
    <row r="12" spans="1:18" ht="30.75" customHeight="1" x14ac:dyDescent="0.25">
      <c r="A12" s="153" t="s">
        <v>350</v>
      </c>
      <c r="B12" s="150"/>
      <c r="C12" s="150"/>
      <c r="D12" s="150"/>
      <c r="E12" s="150"/>
      <c r="F12" s="150"/>
      <c r="G12" s="150"/>
      <c r="H12" s="150"/>
      <c r="I12" s="150"/>
      <c r="J12" s="150"/>
      <c r="K12" s="153" t="s">
        <v>363</v>
      </c>
      <c r="L12" s="153"/>
      <c r="M12" s="153"/>
      <c r="N12" s="150"/>
      <c r="O12" s="150"/>
      <c r="P12" s="150"/>
      <c r="Q12" s="150"/>
      <c r="R12" s="150"/>
    </row>
    <row r="13" spans="1:18" ht="49.5" customHeight="1" x14ac:dyDescent="0.25">
      <c r="A13" s="153" t="s">
        <v>351</v>
      </c>
      <c r="B13" s="150"/>
      <c r="C13" s="150"/>
      <c r="D13" s="150"/>
      <c r="E13" s="150"/>
      <c r="F13" s="150"/>
      <c r="G13" s="150"/>
      <c r="H13" s="150"/>
      <c r="I13" s="150"/>
      <c r="J13" s="150"/>
      <c r="K13" s="153" t="s">
        <v>364</v>
      </c>
      <c r="L13" s="153"/>
      <c r="M13" s="153"/>
      <c r="N13" s="150"/>
      <c r="O13" s="150"/>
      <c r="P13" s="150"/>
      <c r="Q13" s="150"/>
      <c r="R13" s="150"/>
    </row>
    <row r="14" spans="1:18" ht="33.75" customHeight="1" x14ac:dyDescent="0.25">
      <c r="A14" s="185" t="s">
        <v>352</v>
      </c>
      <c r="B14" s="185"/>
      <c r="C14" s="185"/>
      <c r="D14" s="185"/>
      <c r="E14" s="185"/>
      <c r="F14" s="152"/>
      <c r="G14" s="152"/>
      <c r="H14" s="152"/>
      <c r="I14" s="152"/>
      <c r="J14" s="152"/>
      <c r="K14" s="185" t="s">
        <v>353</v>
      </c>
      <c r="L14" s="185"/>
      <c r="M14" s="185"/>
      <c r="N14" s="185"/>
      <c r="O14" s="185"/>
      <c r="P14" s="150"/>
      <c r="Q14" s="150"/>
      <c r="R14" s="150"/>
    </row>
    <row r="15" spans="1:18" ht="40.5" customHeight="1" x14ac:dyDescent="0.25">
      <c r="A15" s="153" t="s">
        <v>354</v>
      </c>
      <c r="B15" s="149"/>
      <c r="C15" s="150"/>
      <c r="D15" s="150"/>
      <c r="E15" s="150"/>
      <c r="F15" s="150"/>
      <c r="G15" s="150"/>
      <c r="H15" s="150"/>
      <c r="I15" s="150"/>
      <c r="J15" s="153"/>
      <c r="K15" s="153" t="s">
        <v>365</v>
      </c>
      <c r="L15" s="153"/>
      <c r="M15" s="153"/>
      <c r="N15" s="153"/>
      <c r="O15" s="150"/>
      <c r="P15" s="150"/>
      <c r="Q15" s="150"/>
      <c r="R15" s="150"/>
    </row>
    <row r="16" spans="1:18" ht="29.25" customHeight="1" x14ac:dyDescent="0.25">
      <c r="A16" s="153" t="s">
        <v>355</v>
      </c>
      <c r="B16" s="149"/>
      <c r="C16" s="150"/>
      <c r="D16" s="150"/>
      <c r="E16" s="150"/>
      <c r="F16" s="150"/>
      <c r="G16" s="150"/>
      <c r="H16" s="150"/>
      <c r="I16" s="150"/>
      <c r="J16" s="153"/>
      <c r="K16" s="153" t="s">
        <v>366</v>
      </c>
      <c r="L16" s="153"/>
      <c r="M16" s="153"/>
      <c r="N16" s="153"/>
      <c r="O16" s="150"/>
      <c r="P16" s="150"/>
      <c r="Q16" s="150"/>
      <c r="R16" s="150"/>
    </row>
    <row r="17" spans="1:18" ht="34.5" customHeight="1" x14ac:dyDescent="0.25">
      <c r="A17" s="153" t="s">
        <v>356</v>
      </c>
      <c r="B17" s="149"/>
      <c r="C17" s="150"/>
      <c r="D17" s="150"/>
      <c r="E17" s="150"/>
      <c r="F17" s="150"/>
      <c r="G17" s="150"/>
      <c r="H17" s="150"/>
      <c r="I17" s="150"/>
      <c r="J17" s="153"/>
      <c r="K17" s="153" t="s">
        <v>367</v>
      </c>
      <c r="L17" s="153"/>
      <c r="M17" s="153"/>
      <c r="N17" s="153"/>
      <c r="O17" s="150"/>
      <c r="P17" s="150"/>
      <c r="Q17" s="150"/>
      <c r="R17" s="150"/>
    </row>
    <row r="18" spans="1:18" ht="31.5" customHeight="1" x14ac:dyDescent="0.25">
      <c r="A18" s="153" t="s">
        <v>281</v>
      </c>
      <c r="B18" s="149"/>
      <c r="C18" s="150"/>
      <c r="D18" s="150"/>
      <c r="E18" s="150"/>
      <c r="F18" s="150"/>
      <c r="G18" s="150"/>
      <c r="H18" s="150"/>
      <c r="I18" s="150"/>
      <c r="J18" s="153"/>
      <c r="K18" s="185" t="s">
        <v>370</v>
      </c>
      <c r="L18" s="185"/>
      <c r="M18" s="185"/>
      <c r="N18" s="185"/>
      <c r="O18" s="185"/>
      <c r="P18" s="150"/>
      <c r="Q18" s="150"/>
      <c r="R18" s="150"/>
    </row>
    <row r="19" spans="1:18" ht="38.25" customHeight="1" x14ac:dyDescent="0.25">
      <c r="A19" s="153" t="s">
        <v>357</v>
      </c>
      <c r="B19" s="149"/>
      <c r="C19" s="150"/>
      <c r="D19" s="150"/>
      <c r="E19" s="150"/>
      <c r="F19" s="150"/>
      <c r="G19" s="150"/>
      <c r="H19" s="150"/>
      <c r="I19" s="150"/>
      <c r="J19" s="153"/>
      <c r="K19" s="153" t="s">
        <v>368</v>
      </c>
      <c r="L19" s="153"/>
      <c r="M19" s="153"/>
      <c r="N19" s="153"/>
      <c r="O19" s="153"/>
      <c r="P19" s="150"/>
      <c r="Q19" s="150"/>
      <c r="R19" s="150"/>
    </row>
    <row r="20" spans="1:18" ht="38.25" customHeight="1" x14ac:dyDescent="0.25">
      <c r="A20" s="153" t="s">
        <v>358</v>
      </c>
      <c r="B20" s="149"/>
      <c r="C20" s="149"/>
      <c r="D20" s="149"/>
      <c r="E20" s="149"/>
      <c r="F20" s="149"/>
      <c r="G20" s="149"/>
      <c r="H20" s="149"/>
      <c r="I20" s="149"/>
      <c r="J20" s="149"/>
      <c r="K20" s="153" t="s">
        <v>218</v>
      </c>
      <c r="L20" s="153"/>
      <c r="M20" s="153"/>
      <c r="N20" s="153"/>
      <c r="O20" s="153"/>
      <c r="P20" s="150"/>
      <c r="Q20" s="150"/>
      <c r="R20" s="150"/>
    </row>
    <row r="21" spans="1:18" ht="38.25" customHeight="1" x14ac:dyDescent="0.25">
      <c r="A21" s="153" t="s">
        <v>319</v>
      </c>
      <c r="B21" s="149"/>
      <c r="C21" s="149"/>
      <c r="D21" s="149"/>
      <c r="E21" s="149"/>
      <c r="F21" s="149"/>
      <c r="G21" s="149"/>
      <c r="H21" s="149"/>
      <c r="I21" s="149"/>
      <c r="J21" s="149"/>
      <c r="K21" s="153" t="s">
        <v>369</v>
      </c>
      <c r="L21" s="150"/>
      <c r="M21" s="150"/>
      <c r="N21" s="150"/>
      <c r="O21" s="150"/>
      <c r="P21" s="150"/>
      <c r="Q21" s="150"/>
      <c r="R21" s="150"/>
    </row>
    <row r="22" spans="1:18" ht="39" customHeight="1" x14ac:dyDescent="0.25">
      <c r="A22" s="153" t="s">
        <v>359</v>
      </c>
      <c r="B22" s="149"/>
      <c r="C22" s="149"/>
      <c r="D22" s="149"/>
      <c r="E22" s="149"/>
      <c r="F22" s="149"/>
      <c r="G22" s="149"/>
      <c r="H22" s="149"/>
      <c r="I22" s="149"/>
      <c r="J22" s="149"/>
      <c r="K22" s="149"/>
      <c r="L22" s="150"/>
      <c r="M22" s="150"/>
      <c r="N22" s="150"/>
      <c r="O22" s="150"/>
      <c r="P22" s="150"/>
      <c r="Q22" s="150"/>
      <c r="R22" s="150"/>
    </row>
    <row r="23" spans="1:18" ht="40.5" customHeight="1" x14ac:dyDescent="0.25">
      <c r="A23" s="153" t="s">
        <v>360</v>
      </c>
      <c r="B23" s="149"/>
      <c r="C23" s="149"/>
      <c r="D23" s="149"/>
      <c r="E23" s="149"/>
      <c r="F23" s="149"/>
      <c r="G23" s="149"/>
      <c r="H23" s="149"/>
      <c r="I23" s="149"/>
      <c r="J23" s="149"/>
      <c r="K23" s="149"/>
      <c r="L23" s="149"/>
      <c r="M23" s="150"/>
      <c r="N23" s="150"/>
      <c r="O23" s="150"/>
      <c r="P23" s="150"/>
      <c r="Q23" s="150"/>
      <c r="R23" s="150"/>
    </row>
    <row r="24" spans="1:18" x14ac:dyDescent="0.25">
      <c r="A24" s="153"/>
      <c r="B24" s="149"/>
      <c r="C24" s="149"/>
      <c r="D24" s="149"/>
      <c r="E24" s="149"/>
      <c r="F24" s="149"/>
      <c r="G24" s="149"/>
      <c r="H24" s="149"/>
      <c r="I24" s="149"/>
      <c r="J24" s="149"/>
      <c r="K24" s="149"/>
      <c r="L24" s="149"/>
      <c r="M24" s="150"/>
      <c r="N24" s="150"/>
      <c r="O24" s="150"/>
      <c r="P24" s="150"/>
      <c r="Q24" s="150"/>
      <c r="R24" s="150"/>
    </row>
    <row r="25" spans="1:18" x14ac:dyDescent="0.25">
      <c r="A25" s="153"/>
      <c r="B25" s="149"/>
      <c r="C25" s="149"/>
      <c r="D25" s="149"/>
      <c r="E25" s="149"/>
      <c r="F25" s="149"/>
      <c r="G25" s="149"/>
      <c r="H25" s="149"/>
      <c r="I25" s="149"/>
      <c r="J25" s="149"/>
      <c r="K25" s="149"/>
      <c r="L25" s="149"/>
      <c r="M25" s="150"/>
      <c r="N25" s="150"/>
      <c r="O25" s="150"/>
      <c r="P25" s="150"/>
      <c r="Q25" s="150"/>
      <c r="R25" s="150"/>
    </row>
    <row r="26" spans="1:18" x14ac:dyDescent="0.25">
      <c r="A26" s="149"/>
      <c r="B26" s="149"/>
      <c r="C26" s="149"/>
      <c r="D26" s="149"/>
      <c r="E26" s="149"/>
      <c r="F26" s="149"/>
      <c r="G26" s="149"/>
      <c r="H26" s="149"/>
      <c r="I26" s="149"/>
      <c r="J26" s="149"/>
      <c r="K26" s="149"/>
      <c r="L26" s="149"/>
      <c r="M26" s="150"/>
      <c r="N26" s="150"/>
      <c r="O26" s="150"/>
      <c r="P26" s="150"/>
      <c r="Q26" s="150"/>
      <c r="R26" s="150"/>
    </row>
    <row r="27" spans="1:18" x14ac:dyDescent="0.25">
      <c r="A27" s="149"/>
      <c r="B27" s="149"/>
      <c r="C27" s="149"/>
      <c r="D27" s="149"/>
      <c r="E27" s="149"/>
      <c r="F27" s="149"/>
      <c r="G27" s="149"/>
      <c r="H27" s="149"/>
      <c r="I27" s="149"/>
      <c r="J27" s="149"/>
      <c r="K27" s="149"/>
      <c r="L27" s="149"/>
      <c r="M27" s="150"/>
      <c r="N27" s="150"/>
      <c r="O27" s="150"/>
      <c r="P27" s="150"/>
      <c r="Q27" s="150"/>
      <c r="R27" s="150"/>
    </row>
    <row r="28" spans="1:18" x14ac:dyDescent="0.25">
      <c r="A28" s="149"/>
      <c r="B28" s="149"/>
      <c r="C28" s="149"/>
      <c r="D28" s="149"/>
      <c r="E28" s="149"/>
      <c r="F28" s="149"/>
      <c r="G28" s="149"/>
      <c r="H28" s="149"/>
      <c r="I28" s="149"/>
      <c r="J28" s="149"/>
      <c r="K28" s="149"/>
      <c r="L28" s="149"/>
      <c r="M28" s="150"/>
      <c r="N28" s="150"/>
      <c r="O28" s="150"/>
      <c r="P28" s="150"/>
      <c r="Q28" s="150"/>
      <c r="R28" s="150"/>
    </row>
  </sheetData>
  <mergeCells count="8">
    <mergeCell ref="K18:O18"/>
    <mergeCell ref="B2:Q4"/>
    <mergeCell ref="B5:K6"/>
    <mergeCell ref="A7:K7"/>
    <mergeCell ref="A9:E9"/>
    <mergeCell ref="K9:O9"/>
    <mergeCell ref="A14:E14"/>
    <mergeCell ref="K14:O14"/>
  </mergeCells>
  <hyperlinks>
    <hyperlink ref="A10" location="'FRI-Dataset'!A1" display="FRI-Dataset" xr:uid="{E1CD9D3D-1231-40FD-8613-0F463C377C16}"/>
    <hyperlink ref="A11" location="Formula_Dictionary!A1" display="Formula Dictionary" xr:uid="{3AB87F4F-798D-402E-B64F-C8033E8E9436}"/>
    <hyperlink ref="A12" location="Sector_Grouping!A1" display="Sector Grouping" xr:uid="{28242444-3152-4420-9FED-5E018F87D2F3}"/>
    <hyperlink ref="A21" location="Governance_Score!A1" display="Governance Score" xr:uid="{FF38D2EE-C351-4CBD-9F41-771ACD5EC0F6}"/>
    <hyperlink ref="A13" location="'PCA_Diagnostic '!A1" display="PCA Diagnostics" xr:uid="{06C77BBC-2373-4496-B703-8755C9A322F0}"/>
    <hyperlink ref="A15" location="'FRI Results'!A1" display="FRI Results" xr:uid="{800C549C-758C-41AB-BA01-62012D6035ED}"/>
    <hyperlink ref="A16" location="'FRI by Firm'!A1" display="FRI by Firm" xr:uid="{1EEB1941-4407-4965-9387-95F5C77E1C79}"/>
    <hyperlink ref="A17" location="Descriptives!A1" display="Descriptives" xr:uid="{6A4AAD09-EF32-4B5A-A190-348EE3BB7344}"/>
    <hyperlink ref="A18" location="Spearman!A1" display="Spearman" xr:uid="{DDD1775F-4BC3-48EE-86C7-C3DC1D264892}"/>
    <hyperlink ref="A19" location="Bootstrap!A1" display="Bootstrap" xr:uid="{644325A1-45CE-4BAC-917E-D5557A1D2B50}"/>
    <hyperlink ref="A20" location="Wilcoxon!A1" display="Wilcoxon" xr:uid="{50A02258-D8D2-4241-BE72-C66F0A279DCC}"/>
    <hyperlink ref="A22" location="'G_score vs FRI'!A1" display="G_score vs FRI" xr:uid="{DA20755F-32D9-4D72-BE51-D915AF9B84B6}"/>
    <hyperlink ref="A23" location="Synthesis!A1" display="Synthesis" xr:uid="{91343F84-84BA-4E53-838D-76C1439594A9}"/>
    <hyperlink ref="K10" location="Cluster_firms!A1" display="Cluster Firms" xr:uid="{6A3D6533-016B-4E4F-88F3-226222C9A934}"/>
    <hyperlink ref="K11" location="Cluster_summary!A1" display="Cluster Summary" xr:uid="{8791822C-A12D-47BD-AC0A-C0C9574023CF}"/>
    <hyperlink ref="K12" location="Silhouette!A1" display="Silhouette" xr:uid="{7DA7E31A-749C-4077-B0BA-C6D0E85FEEC0}"/>
    <hyperlink ref="K13" location="Benchmarking!A1" display="Benchmarking" xr:uid="{32DC1F9C-11E2-47C7-BFDA-0EA770374C5A}"/>
    <hyperlink ref="K15" location="'Decision table'!A1" display="Decision Table" xr:uid="{DB02481D-4C03-4C34-A807-C6F7C0FFD2F8}"/>
    <hyperlink ref="K16" location="SensitivityAnalysis!A1" display="Sensitivity Analysis" xr:uid="{86A034E4-AC16-479A-9549-54816B3D5EA9}"/>
    <hyperlink ref="K17" location="'Case study'!A1" display="Case Study" xr:uid="{B2121A11-78D6-4DA6-A4D8-EBFC86741B3D}"/>
    <hyperlink ref="K20" location="FRI_Visualizations!A1" display="FRI Visualizations" xr:uid="{10FAC8D3-15DC-42F2-A77A-8FDE1372B6A0}"/>
    <hyperlink ref="K19" location="Pillar_CorrelationAnalysis!A1" display="Pillar Correlations" xr:uid="{0439AAFA-8B63-444B-BF21-E7BFE7BD72AD}"/>
    <hyperlink ref="K21" location="'Decision Framework – Charts'!A1" display="Decision Framework – Charts" xr:uid="{0A4FEAD7-B64F-4D52-A680-C1D0765D1004}"/>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76805-EA7E-4284-9C17-F4823ACECCF7}">
  <sheetPr>
    <tabColor theme="9" tint="0.39997558519241921"/>
  </sheetPr>
  <dimension ref="B1:DP1013"/>
  <sheetViews>
    <sheetView showGridLines="0" zoomScale="118" zoomScaleNormal="190" workbookViewId="0">
      <pane ySplit="5" topLeftCell="A6" activePane="bottomLeft" state="frozen"/>
      <selection pane="bottomLeft"/>
    </sheetView>
  </sheetViews>
  <sheetFormatPr defaultRowHeight="15" x14ac:dyDescent="0.25"/>
  <cols>
    <col min="1" max="1" width="3.7109375" style="2" customWidth="1"/>
    <col min="2" max="2" width="14" style="2" customWidth="1"/>
    <col min="3" max="3" width="21.85546875" style="2" customWidth="1"/>
    <col min="4" max="4" width="10" style="2" customWidth="1"/>
    <col min="5" max="5" width="14" style="2" customWidth="1"/>
    <col min="6" max="6" width="16" style="26" customWidth="1"/>
    <col min="7" max="8" width="18" style="26" customWidth="1"/>
    <col min="9" max="9" width="18" style="27" customWidth="1"/>
    <col min="10" max="10" width="14" style="27" customWidth="1"/>
    <col min="11" max="12" width="18" style="27" customWidth="1"/>
    <col min="13" max="14" width="16" style="27" customWidth="1"/>
    <col min="15" max="15" width="14.28515625" style="26" customWidth="1"/>
    <col min="16" max="16" width="14" style="27" customWidth="1"/>
    <col min="17" max="17" width="14.28515625" style="26" customWidth="1"/>
    <col min="18" max="18" width="20" style="26" customWidth="1"/>
    <col min="19" max="19" width="18" style="26" customWidth="1"/>
    <col min="20" max="20" width="14" style="26" customWidth="1"/>
    <col min="21" max="21" width="18" style="26" customWidth="1"/>
    <col min="22" max="22" width="14" style="2" customWidth="1"/>
    <col min="23" max="23" width="16.5703125" style="2" customWidth="1"/>
    <col min="24" max="24" width="16.7109375" style="2" customWidth="1"/>
    <col min="25" max="25" width="12" style="2" customWidth="1"/>
    <col min="26" max="27" width="14" style="2" customWidth="1"/>
    <col min="28" max="28" width="13.5703125" style="2" customWidth="1"/>
    <col min="29" max="29" width="14" style="2" customWidth="1"/>
    <col min="30" max="30" width="18" style="2" customWidth="1"/>
    <col min="31" max="32" width="16" style="2" customWidth="1"/>
    <col min="33" max="33" width="15.42578125" style="2" customWidth="1"/>
    <col min="34" max="16384" width="9.140625" style="2"/>
  </cols>
  <sheetData>
    <row r="1" spans="2:68" ht="21.75" customHeight="1" x14ac:dyDescent="0.25">
      <c r="B1" s="191" t="s">
        <v>0</v>
      </c>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2:68" x14ac:dyDescent="0.25">
      <c r="B2" s="2" t="s">
        <v>1</v>
      </c>
      <c r="D2" s="2">
        <v>365</v>
      </c>
      <c r="F2" s="2"/>
      <c r="G2" s="2"/>
      <c r="H2" s="2"/>
      <c r="I2" s="2"/>
      <c r="J2" s="2"/>
      <c r="K2" s="2"/>
      <c r="L2" s="2"/>
      <c r="M2" s="2"/>
      <c r="N2" s="2"/>
      <c r="O2" s="2"/>
      <c r="P2" s="2"/>
      <c r="Q2" s="2"/>
      <c r="R2" s="2"/>
      <c r="S2" s="2"/>
      <c r="T2" s="2"/>
      <c r="U2" s="2"/>
      <c r="AC2" s="1"/>
      <c r="AD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2:68" x14ac:dyDescent="0.25">
      <c r="F3" s="2"/>
      <c r="G3" s="2"/>
      <c r="H3" s="2"/>
      <c r="I3" s="2"/>
      <c r="J3" s="2"/>
      <c r="K3" s="2"/>
      <c r="L3" s="2"/>
      <c r="M3" s="2"/>
      <c r="N3" s="2"/>
      <c r="O3" s="2"/>
      <c r="P3" s="2"/>
      <c r="Q3" s="2"/>
      <c r="R3" s="2"/>
      <c r="S3" s="2"/>
      <c r="T3" s="2"/>
      <c r="U3" s="2"/>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2:68" ht="21.95" customHeight="1" thickBot="1" x14ac:dyDescent="0.3">
      <c r="B4" s="192" t="s">
        <v>2</v>
      </c>
      <c r="C4" s="192"/>
      <c r="D4" s="192"/>
      <c r="E4" s="193" t="s">
        <v>3</v>
      </c>
      <c r="F4" s="193"/>
      <c r="G4" s="193"/>
      <c r="H4" s="193"/>
      <c r="I4" s="193"/>
      <c r="J4" s="193"/>
      <c r="K4" s="193"/>
      <c r="L4" s="193"/>
      <c r="M4" s="193"/>
      <c r="N4" s="193"/>
      <c r="O4" s="193"/>
      <c r="P4" s="193"/>
      <c r="Q4" s="193"/>
      <c r="R4" s="193"/>
      <c r="S4" s="193"/>
      <c r="T4" s="193"/>
      <c r="U4" s="3" t="s">
        <v>4</v>
      </c>
      <c r="V4" s="194" t="s">
        <v>5</v>
      </c>
      <c r="W4" s="195"/>
      <c r="X4" s="196"/>
      <c r="Y4" s="197" t="s">
        <v>6</v>
      </c>
      <c r="Z4" s="198"/>
      <c r="AA4" s="199"/>
      <c r="AB4" s="200" t="s">
        <v>7</v>
      </c>
      <c r="AC4" s="201"/>
      <c r="AD4" s="202"/>
      <c r="AE4" s="203" t="s">
        <v>8</v>
      </c>
      <c r="AF4" s="204"/>
      <c r="AG4" s="205"/>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2:68" s="14" customFormat="1" ht="38.1" customHeight="1" thickBot="1" x14ac:dyDescent="0.3">
      <c r="B5" s="4" t="s">
        <v>9</v>
      </c>
      <c r="C5" s="5" t="s">
        <v>10</v>
      </c>
      <c r="D5" s="4" t="s">
        <v>11</v>
      </c>
      <c r="E5" s="6" t="s">
        <v>12</v>
      </c>
      <c r="F5" s="5" t="s">
        <v>13</v>
      </c>
      <c r="G5" s="6" t="s">
        <v>14</v>
      </c>
      <c r="H5" s="5" t="s">
        <v>15</v>
      </c>
      <c r="I5" s="6" t="s">
        <v>16</v>
      </c>
      <c r="J5" s="5" t="s">
        <v>17</v>
      </c>
      <c r="K5" s="6" t="s">
        <v>18</v>
      </c>
      <c r="L5" s="5" t="s">
        <v>19</v>
      </c>
      <c r="M5" s="6" t="s">
        <v>20</v>
      </c>
      <c r="N5" s="5" t="s">
        <v>21</v>
      </c>
      <c r="O5" s="6" t="s">
        <v>22</v>
      </c>
      <c r="P5" s="5" t="s">
        <v>23</v>
      </c>
      <c r="Q5" s="6" t="s">
        <v>24</v>
      </c>
      <c r="R5" s="5" t="s">
        <v>25</v>
      </c>
      <c r="S5" s="5" t="s">
        <v>26</v>
      </c>
      <c r="T5" s="6" t="s">
        <v>27</v>
      </c>
      <c r="U5" s="7" t="s">
        <v>28</v>
      </c>
      <c r="V5" s="8" t="s">
        <v>29</v>
      </c>
      <c r="W5" s="8" t="s">
        <v>30</v>
      </c>
      <c r="X5" s="8" t="s">
        <v>31</v>
      </c>
      <c r="Y5" s="9" t="s">
        <v>32</v>
      </c>
      <c r="Z5" s="9" t="s">
        <v>33</v>
      </c>
      <c r="AA5" s="9" t="s">
        <v>34</v>
      </c>
      <c r="AB5" s="10" t="s">
        <v>35</v>
      </c>
      <c r="AC5" s="10" t="s">
        <v>36</v>
      </c>
      <c r="AD5" s="10" t="s">
        <v>37</v>
      </c>
      <c r="AE5" s="11" t="s">
        <v>38</v>
      </c>
      <c r="AF5" s="12" t="s">
        <v>39</v>
      </c>
      <c r="AG5" s="12" t="s">
        <v>40</v>
      </c>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row>
    <row r="6" spans="2:68" x14ac:dyDescent="0.25">
      <c r="B6" s="15" t="s">
        <v>41</v>
      </c>
      <c r="C6" s="16" t="str">
        <f>_xlfn.XLOOKUP(B6,Sector_Grouping!$A$4:$A$18,Sector_Grouping!$C$4:$C$18,"")</f>
        <v>Services and Commerce</v>
      </c>
      <c r="D6" s="17">
        <v>2020</v>
      </c>
      <c r="E6" s="18">
        <v>20211488.337000001</v>
      </c>
      <c r="F6" s="19">
        <v>11228834.525</v>
      </c>
      <c r="G6" s="18">
        <v>13091100.527000001</v>
      </c>
      <c r="H6" s="19">
        <v>89079.111999999994</v>
      </c>
      <c r="I6" s="18">
        <v>2743202.7940000002</v>
      </c>
      <c r="J6" s="19">
        <v>24794637.296</v>
      </c>
      <c r="K6" s="18">
        <v>1763525.787</v>
      </c>
      <c r="L6" s="19">
        <v>6692537.3880000003</v>
      </c>
      <c r="M6" s="18">
        <v>4458554.3629999999</v>
      </c>
      <c r="N6" s="19">
        <v>3812210.0819999999</v>
      </c>
      <c r="O6" s="18">
        <v>-409817.07900000003</v>
      </c>
      <c r="P6" s="19">
        <v>429897.77</v>
      </c>
      <c r="Q6" s="18">
        <v>-537954.69999999995</v>
      </c>
      <c r="R6" s="19">
        <v>1525847.5060000001</v>
      </c>
      <c r="S6" s="19">
        <v>-1205642.7560000001</v>
      </c>
      <c r="T6" s="18">
        <f>O6+R6</f>
        <v>1116030.4270000001</v>
      </c>
      <c r="U6" s="20">
        <f t="shared" ref="U6:U69" si="0">K6+L6</f>
        <v>8456063.1750000007</v>
      </c>
      <c r="V6" s="21">
        <f t="shared" ref="V6:V69" si="1">IF(G6=0,"",F6/G6)</f>
        <v>0.85774564956100274</v>
      </c>
      <c r="W6" s="21">
        <f t="shared" ref="W6:W69" si="2">IF(J6=0,"",(F6-G6)/J6)</f>
        <v>-7.5107612173073837E-2</v>
      </c>
      <c r="X6" s="21">
        <f t="shared" ref="X6:X37" si="3">IF(E6=0,"",(I6/E6)*Days)</f>
        <v>49.53959862406743</v>
      </c>
      <c r="Y6" s="22">
        <f t="shared" ref="Y6:Y69" si="4">IF(J6=0,"",T6/J6)</f>
        <v>4.501095997802896E-2</v>
      </c>
      <c r="Z6" s="22">
        <f t="shared" ref="Z6:Z69" si="5">IF(E6=0,"",S6/E6)</f>
        <v>-5.9651359459407041E-2</v>
      </c>
      <c r="AA6" s="22">
        <f t="shared" ref="AA6:AA69" si="6">IF(J6=0,"",E6/J6)</f>
        <v>0.81515563610445008</v>
      </c>
      <c r="AB6" s="23">
        <f t="shared" ref="AB6:AB69" si="7">IF(U6=0,"",M6/J6)</f>
        <v>0.17981930164065263</v>
      </c>
      <c r="AC6" s="23">
        <f t="shared" ref="AC6:AC69" si="8">IF(J6=0,"",U6/J6)</f>
        <v>0.34104403601677918</v>
      </c>
      <c r="AD6" s="23">
        <f t="shared" ref="AD6:AD69" si="9">IF(J6=0,"",N6/J6)</f>
        <v>0.15375139537189381</v>
      </c>
      <c r="AE6" s="24">
        <f t="shared" ref="AE6:AE69" si="10">IF(P6=0,"",O6/P6)</f>
        <v>-0.9532896134818285</v>
      </c>
      <c r="AF6" s="24">
        <f t="shared" ref="AF6:AF69" si="11">IF(P6=0,"N/A",S6/P6)</f>
        <v>-2.8044871132967262</v>
      </c>
      <c r="AG6" s="24">
        <f t="shared" ref="AG6:AG69" si="12">IF(U6=0,"",(S6/U6))</f>
        <v>-0.14257731181153338</v>
      </c>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row>
    <row r="7" spans="2:68" x14ac:dyDescent="0.25">
      <c r="B7" s="15" t="s">
        <v>41</v>
      </c>
      <c r="C7" s="16" t="str">
        <f>_xlfn.XLOOKUP(B7,Sector_Grouping!$A$4:$A$18,Sector_Grouping!$C$4:$C$18,"")</f>
        <v>Services and Commerce</v>
      </c>
      <c r="D7" s="17">
        <v>2021</v>
      </c>
      <c r="E7" s="18">
        <v>23721958.620999999</v>
      </c>
      <c r="F7" s="19">
        <v>13720759.123</v>
      </c>
      <c r="G7" s="18">
        <v>14137494.794</v>
      </c>
      <c r="H7" s="19">
        <v>380068.85399999999</v>
      </c>
      <c r="I7" s="18">
        <v>3501099.2820000001</v>
      </c>
      <c r="J7" s="19">
        <v>25643521.041999999</v>
      </c>
      <c r="K7" s="18">
        <v>1533193.665</v>
      </c>
      <c r="L7" s="19">
        <v>7407135.8389999997</v>
      </c>
      <c r="M7" s="18">
        <v>3546445.3909999998</v>
      </c>
      <c r="N7" s="19">
        <v>3274255.3820000002</v>
      </c>
      <c r="O7" s="18">
        <v>-194852.09899999999</v>
      </c>
      <c r="P7" s="19">
        <v>841464.75899999996</v>
      </c>
      <c r="Q7" s="18">
        <v>-912108.97199999995</v>
      </c>
      <c r="R7" s="19">
        <v>1616805.8430000001</v>
      </c>
      <c r="S7" s="19">
        <v>-219511.59599999999</v>
      </c>
      <c r="T7" s="18">
        <f>O7+R7</f>
        <v>1421953.7440000002</v>
      </c>
      <c r="U7" s="20">
        <f t="shared" si="0"/>
        <v>8940329.5040000007</v>
      </c>
      <c r="V7" s="21">
        <f t="shared" si="1"/>
        <v>0.97052266493658668</v>
      </c>
      <c r="W7" s="21">
        <f t="shared" si="2"/>
        <v>-1.625110960064546E-2</v>
      </c>
      <c r="X7" s="21">
        <f t="shared" si="3"/>
        <v>53.869971630366585</v>
      </c>
      <c r="Y7" s="22">
        <f t="shared" si="4"/>
        <v>5.5450799508814201E-2</v>
      </c>
      <c r="Z7" s="22">
        <f t="shared" si="5"/>
        <v>-9.2535190498846953E-3</v>
      </c>
      <c r="AA7" s="22">
        <f t="shared" si="6"/>
        <v>0.92506635817083049</v>
      </c>
      <c r="AB7" s="23">
        <f t="shared" si="7"/>
        <v>0.13829791100806663</v>
      </c>
      <c r="AC7" s="23">
        <f t="shared" si="8"/>
        <v>0.34863892089378701</v>
      </c>
      <c r="AD7" s="23">
        <f t="shared" si="9"/>
        <v>0.12768353365504262</v>
      </c>
      <c r="AE7" s="24">
        <f t="shared" si="10"/>
        <v>-0.23156299407186462</v>
      </c>
      <c r="AF7" s="24">
        <f t="shared" si="11"/>
        <v>-0.26086843644036672</v>
      </c>
      <c r="AG7" s="24">
        <f t="shared" si="12"/>
        <v>-2.4552964843386153E-2</v>
      </c>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2:68" x14ac:dyDescent="0.25">
      <c r="B8" s="15" t="s">
        <v>41</v>
      </c>
      <c r="C8" s="16" t="str">
        <f>_xlfn.XLOOKUP(B8,Sector_Grouping!$A$4:$A$18,Sector_Grouping!$C$4:$C$18,"")</f>
        <v>Services and Commerce</v>
      </c>
      <c r="D8" s="17">
        <v>2022</v>
      </c>
      <c r="E8" s="18">
        <v>35432832.112999998</v>
      </c>
      <c r="F8" s="19">
        <v>15461713.443</v>
      </c>
      <c r="G8" s="18">
        <v>15738947.397</v>
      </c>
      <c r="H8" s="19">
        <v>500009.46799999999</v>
      </c>
      <c r="I8" s="18">
        <v>4157035.1919999998</v>
      </c>
      <c r="J8" s="19">
        <v>26589496.401000001</v>
      </c>
      <c r="K8" s="18">
        <v>2480676.648</v>
      </c>
      <c r="L8" s="19">
        <v>5719600.8609999996</v>
      </c>
      <c r="M8" s="18">
        <v>3978503.125</v>
      </c>
      <c r="N8" s="19">
        <v>2362146.41</v>
      </c>
      <c r="O8" s="18">
        <v>1055584.094</v>
      </c>
      <c r="P8" s="19">
        <v>857643.63699999999</v>
      </c>
      <c r="Q8" s="18">
        <v>432057.734</v>
      </c>
      <c r="R8" s="19">
        <f>2207265.985</f>
        <v>2207265.9849999999</v>
      </c>
      <c r="S8" s="19">
        <v>1672279.6329999999</v>
      </c>
      <c r="T8" s="18">
        <f t="shared" ref="T8:T77" si="13">O8+R8</f>
        <v>3262850.0789999999</v>
      </c>
      <c r="U8" s="20">
        <f t="shared" si="0"/>
        <v>8200277.5089999996</v>
      </c>
      <c r="V8" s="21">
        <f t="shared" si="1"/>
        <v>0.98238548315798779</v>
      </c>
      <c r="W8" s="21">
        <f t="shared" si="2"/>
        <v>-1.0426446210902041E-2</v>
      </c>
      <c r="X8" s="21">
        <f t="shared" si="3"/>
        <v>42.822369948895762</v>
      </c>
      <c r="Y8" s="22">
        <f t="shared" si="4"/>
        <v>0.12271199235188553</v>
      </c>
      <c r="Z8" s="22">
        <f t="shared" si="5"/>
        <v>4.719576543209638E-2</v>
      </c>
      <c r="AA8" s="22">
        <f t="shared" si="6"/>
        <v>1.3325875593366789</v>
      </c>
      <c r="AB8" s="23">
        <f t="shared" si="7"/>
        <v>0.14962687013697534</v>
      </c>
      <c r="AC8" s="23">
        <f t="shared" si="8"/>
        <v>0.30840288907057284</v>
      </c>
      <c r="AD8" s="23">
        <f t="shared" si="9"/>
        <v>8.8837576100582433E-2</v>
      </c>
      <c r="AE8" s="24">
        <f t="shared" si="10"/>
        <v>1.230795692360509</v>
      </c>
      <c r="AF8" s="24">
        <f t="shared" si="11"/>
        <v>1.949853716456827</v>
      </c>
      <c r="AG8" s="24">
        <f t="shared" si="12"/>
        <v>0.20392963910850984</v>
      </c>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row>
    <row r="9" spans="2:68" x14ac:dyDescent="0.25">
      <c r="B9" s="15" t="s">
        <v>41</v>
      </c>
      <c r="C9" s="16" t="str">
        <f>_xlfn.XLOOKUP(B9,Sector_Grouping!$A$4:$A$18,Sector_Grouping!$C$4:$C$18,"")</f>
        <v>Services and Commerce</v>
      </c>
      <c r="D9" s="17">
        <v>2023</v>
      </c>
      <c r="E9" s="18">
        <v>42035572.234999999</v>
      </c>
      <c r="F9" s="19">
        <v>19340584.482999999</v>
      </c>
      <c r="G9" s="18">
        <v>18951398.438999999</v>
      </c>
      <c r="H9" s="19">
        <v>478135.47899999999</v>
      </c>
      <c r="I9" s="18">
        <v>5895796.7139999997</v>
      </c>
      <c r="J9" s="19">
        <v>37225083.561999999</v>
      </c>
      <c r="K9" s="18">
        <v>2754137.9589999998</v>
      </c>
      <c r="L9" s="19">
        <v>5099463.1129999999</v>
      </c>
      <c r="M9" s="18">
        <v>11311746.143999999</v>
      </c>
      <c r="N9" s="19">
        <v>3560058.6349999998</v>
      </c>
      <c r="O9" s="18">
        <v>1985418.088</v>
      </c>
      <c r="P9" s="19">
        <v>814494.57</v>
      </c>
      <c r="Q9" s="18">
        <v>1577369.7520000001</v>
      </c>
      <c r="R9" s="19">
        <v>1403777.45</v>
      </c>
      <c r="S9" s="19">
        <v>3603121.9339999999</v>
      </c>
      <c r="T9" s="18">
        <f t="shared" si="13"/>
        <v>3389195.5379999997</v>
      </c>
      <c r="U9" s="20">
        <f t="shared" si="0"/>
        <v>7853601.0719999997</v>
      </c>
      <c r="V9" s="21">
        <f t="shared" si="1"/>
        <v>1.0205360066304709</v>
      </c>
      <c r="W9" s="21">
        <f t="shared" si="2"/>
        <v>1.0454940775399293E-2</v>
      </c>
      <c r="X9" s="21">
        <f t="shared" si="3"/>
        <v>51.193921866447504</v>
      </c>
      <c r="Y9" s="22">
        <f t="shared" si="4"/>
        <v>9.1046015581271886E-2</v>
      </c>
      <c r="Z9" s="22">
        <f t="shared" si="5"/>
        <v>8.5716019609694744E-2</v>
      </c>
      <c r="AA9" s="22">
        <f t="shared" si="6"/>
        <v>1.1292270752055646</v>
      </c>
      <c r="AB9" s="23">
        <f t="shared" si="7"/>
        <v>0.30387429823118578</v>
      </c>
      <c r="AC9" s="23">
        <f t="shared" si="8"/>
        <v>0.21097604949413976</v>
      </c>
      <c r="AD9" s="23">
        <f t="shared" si="9"/>
        <v>9.563601459941834E-2</v>
      </c>
      <c r="AE9" s="24">
        <f t="shared" si="10"/>
        <v>2.4376075189795312</v>
      </c>
      <c r="AF9" s="24">
        <f t="shared" si="11"/>
        <v>4.4237519398072846</v>
      </c>
      <c r="AG9" s="24">
        <f t="shared" si="12"/>
        <v>0.45878596340295497</v>
      </c>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row>
    <row r="10" spans="2:68" x14ac:dyDescent="0.25">
      <c r="B10" s="15" t="s">
        <v>41</v>
      </c>
      <c r="C10" s="16" t="str">
        <f>_xlfn.XLOOKUP(B10,Sector_Grouping!$A$4:$A$18,Sector_Grouping!$C$4:$C$18,"")</f>
        <v>Services and Commerce</v>
      </c>
      <c r="D10" s="17">
        <v>2024</v>
      </c>
      <c r="E10" s="18">
        <v>44599721.134999998</v>
      </c>
      <c r="F10" s="19">
        <v>18286877.223999999</v>
      </c>
      <c r="G10" s="18">
        <v>18971260.863000002</v>
      </c>
      <c r="H10" s="19">
        <v>150043.345</v>
      </c>
      <c r="I10" s="18">
        <v>7189025.193</v>
      </c>
      <c r="J10" s="19">
        <v>36139692.056000002</v>
      </c>
      <c r="K10" s="18">
        <v>2313320.4300000002</v>
      </c>
      <c r="L10" s="19">
        <v>3586120.483</v>
      </c>
      <c r="M10" s="18">
        <v>11219834.844000001</v>
      </c>
      <c r="N10" s="19">
        <v>3637428.389</v>
      </c>
      <c r="O10" s="18">
        <v>2547485.733</v>
      </c>
      <c r="P10" s="19">
        <v>779039.83400000003</v>
      </c>
      <c r="Q10" s="18">
        <v>1408088.6980000001</v>
      </c>
      <c r="R10" s="19">
        <v>1353618.617000001</v>
      </c>
      <c r="S10" s="19">
        <v>5094359.2609999999</v>
      </c>
      <c r="T10" s="18">
        <f t="shared" si="13"/>
        <v>3901104.350000001</v>
      </c>
      <c r="U10" s="20">
        <f t="shared" si="0"/>
        <v>5899440.9130000006</v>
      </c>
      <c r="V10" s="21">
        <f t="shared" si="1"/>
        <v>0.96392524229452936</v>
      </c>
      <c r="W10" s="21">
        <f t="shared" si="2"/>
        <v>-1.893717406168045E-2</v>
      </c>
      <c r="X10" s="21">
        <f t="shared" si="3"/>
        <v>58.834318436708763</v>
      </c>
      <c r="Y10" s="22">
        <f t="shared" si="4"/>
        <v>0.10794514640454247</v>
      </c>
      <c r="Z10" s="22">
        <f t="shared" si="5"/>
        <v>0.11422401601076737</v>
      </c>
      <c r="AA10" s="22">
        <f t="shared" si="6"/>
        <v>1.2340924506465307</v>
      </c>
      <c r="AB10" s="23">
        <f t="shared" si="7"/>
        <v>0.31045740031803221</v>
      </c>
      <c r="AC10" s="23">
        <f t="shared" si="8"/>
        <v>0.16323993308682774</v>
      </c>
      <c r="AD10" s="23">
        <f t="shared" si="9"/>
        <v>0.10064912516032645</v>
      </c>
      <c r="AE10" s="24">
        <f t="shared" si="10"/>
        <v>3.2700327015627288</v>
      </c>
      <c r="AF10" s="24">
        <f t="shared" si="11"/>
        <v>6.5392795575585421</v>
      </c>
      <c r="AG10" s="24">
        <f t="shared" si="12"/>
        <v>0.86353255098700565</v>
      </c>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row>
    <row r="11" spans="2:68" x14ac:dyDescent="0.25">
      <c r="B11" s="15" t="s">
        <v>42</v>
      </c>
      <c r="C11" s="16" t="str">
        <f>_xlfn.XLOOKUP(B11,Sector_Grouping!$A$4:$A$18,Sector_Grouping!$C$4:$C$18,"")</f>
        <v>Agri-food Industry</v>
      </c>
      <c r="D11" s="17">
        <v>2020</v>
      </c>
      <c r="E11" s="18">
        <v>1512928</v>
      </c>
      <c r="F11" s="19">
        <v>1570443</v>
      </c>
      <c r="G11" s="18">
        <v>2262342</v>
      </c>
      <c r="H11" s="19">
        <v>3935</v>
      </c>
      <c r="I11" s="18">
        <v>572727</v>
      </c>
      <c r="J11" s="19">
        <v>4246985</v>
      </c>
      <c r="K11" s="18">
        <v>923434</v>
      </c>
      <c r="L11" s="19">
        <v>1702146</v>
      </c>
      <c r="M11" s="18">
        <v>282497</v>
      </c>
      <c r="N11" s="19">
        <v>331269</v>
      </c>
      <c r="O11" s="18">
        <v>-446151</v>
      </c>
      <c r="P11" s="19">
        <v>136724</v>
      </c>
      <c r="Q11" s="18">
        <v>-548772</v>
      </c>
      <c r="R11" s="19">
        <v>208539</v>
      </c>
      <c r="S11" s="19">
        <v>-312346</v>
      </c>
      <c r="T11" s="18">
        <f t="shared" si="13"/>
        <v>-237612</v>
      </c>
      <c r="U11" s="20">
        <f t="shared" si="0"/>
        <v>2625580</v>
      </c>
      <c r="V11" s="21">
        <f t="shared" si="1"/>
        <v>0.69416692966845861</v>
      </c>
      <c r="W11" s="21">
        <f t="shared" si="2"/>
        <v>-0.16291533876385247</v>
      </c>
      <c r="X11" s="21">
        <f t="shared" si="3"/>
        <v>138.17270550878825</v>
      </c>
      <c r="Y11" s="22">
        <f t="shared" si="4"/>
        <v>-5.5948396332927947E-2</v>
      </c>
      <c r="Z11" s="22">
        <f t="shared" si="5"/>
        <v>-0.20645133145794115</v>
      </c>
      <c r="AA11" s="22">
        <f t="shared" si="6"/>
        <v>0.35623577667451145</v>
      </c>
      <c r="AB11" s="23">
        <f t="shared" si="7"/>
        <v>6.6517070345197826E-2</v>
      </c>
      <c r="AC11" s="23">
        <f t="shared" si="8"/>
        <v>0.61822210344514994</v>
      </c>
      <c r="AD11" s="23">
        <f t="shared" si="9"/>
        <v>7.8000981873022859E-2</v>
      </c>
      <c r="AE11" s="24">
        <f t="shared" si="10"/>
        <v>-3.2631505807319856</v>
      </c>
      <c r="AF11" s="24">
        <f t="shared" si="11"/>
        <v>-2.2845001609081068</v>
      </c>
      <c r="AG11" s="24">
        <f t="shared" si="12"/>
        <v>-0.1189626672963688</v>
      </c>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row>
    <row r="12" spans="2:68" x14ac:dyDescent="0.25">
      <c r="B12" s="15" t="s">
        <v>42</v>
      </c>
      <c r="C12" s="16" t="str">
        <f>_xlfn.XLOOKUP(B12,Sector_Grouping!$A$4:$A$18,Sector_Grouping!$C$4:$C$18,"")</f>
        <v>Agri-food Industry</v>
      </c>
      <c r="D12" s="17">
        <v>2021</v>
      </c>
      <c r="E12" s="18">
        <v>2810637</v>
      </c>
      <c r="F12" s="19">
        <v>1536296</v>
      </c>
      <c r="G12" s="18">
        <v>2554314</v>
      </c>
      <c r="H12" s="19">
        <v>10045</v>
      </c>
      <c r="I12" s="18">
        <v>110607</v>
      </c>
      <c r="J12" s="19">
        <v>3998376</v>
      </c>
      <c r="K12" s="18">
        <v>801064</v>
      </c>
      <c r="L12" s="19">
        <v>1350130</v>
      </c>
      <c r="M12" s="18">
        <v>93932</v>
      </c>
      <c r="N12" s="19">
        <v>-217503</v>
      </c>
      <c r="O12" s="18">
        <v>-133466</v>
      </c>
      <c r="P12" s="19">
        <v>236369</v>
      </c>
      <c r="Q12" s="18">
        <v>-384107</v>
      </c>
      <c r="R12" s="19">
        <v>287785</v>
      </c>
      <c r="S12" s="19">
        <v>528332</v>
      </c>
      <c r="T12" s="18">
        <f t="shared" si="13"/>
        <v>154319</v>
      </c>
      <c r="U12" s="20">
        <f t="shared" si="0"/>
        <v>2151194</v>
      </c>
      <c r="V12" s="21">
        <f t="shared" si="1"/>
        <v>0.6014515051790813</v>
      </c>
      <c r="W12" s="21">
        <f t="shared" si="2"/>
        <v>-0.25460787079554298</v>
      </c>
      <c r="X12" s="21">
        <f t="shared" si="3"/>
        <v>14.363845277778669</v>
      </c>
      <c r="Y12" s="22">
        <f t="shared" si="4"/>
        <v>3.859541974041461E-2</v>
      </c>
      <c r="Z12" s="22">
        <f t="shared" si="5"/>
        <v>0.18797589300930714</v>
      </c>
      <c r="AA12" s="22">
        <f t="shared" si="6"/>
        <v>0.7029446455260836</v>
      </c>
      <c r="AB12" s="23">
        <f t="shared" si="7"/>
        <v>2.3492537970415988E-2</v>
      </c>
      <c r="AC12" s="23">
        <f t="shared" si="8"/>
        <v>0.53801693487555946</v>
      </c>
      <c r="AD12" s="23">
        <f t="shared" si="9"/>
        <v>-5.4397835521221613E-2</v>
      </c>
      <c r="AE12" s="24">
        <f t="shared" si="10"/>
        <v>-0.56465103291886842</v>
      </c>
      <c r="AF12" s="24">
        <f t="shared" si="11"/>
        <v>2.2352000473835401</v>
      </c>
      <c r="AG12" s="24">
        <f t="shared" si="12"/>
        <v>0.24559942060083842</v>
      </c>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row>
    <row r="13" spans="2:68" x14ac:dyDescent="0.25">
      <c r="B13" s="15" t="s">
        <v>42</v>
      </c>
      <c r="C13" s="16" t="str">
        <f>_xlfn.XLOOKUP(B13,Sector_Grouping!$A$4:$A$18,Sector_Grouping!$C$4:$C$18,"")</f>
        <v>Agri-food Industry</v>
      </c>
      <c r="D13" s="17">
        <v>2022</v>
      </c>
      <c r="E13" s="18">
        <v>3249128</v>
      </c>
      <c r="F13" s="19">
        <v>1820736</v>
      </c>
      <c r="G13" s="18">
        <v>2166536</v>
      </c>
      <c r="H13" s="19">
        <v>76656</v>
      </c>
      <c r="I13" s="18">
        <v>1120515</v>
      </c>
      <c r="J13" s="19">
        <v>3987351</v>
      </c>
      <c r="K13" s="18">
        <v>415700</v>
      </c>
      <c r="L13" s="19">
        <v>1044188</v>
      </c>
      <c r="M13" s="18">
        <v>776267</v>
      </c>
      <c r="N13" s="19">
        <v>-601609</v>
      </c>
      <c r="O13" s="18">
        <v>-1058060</v>
      </c>
      <c r="P13" s="19">
        <v>204287</v>
      </c>
      <c r="Q13" s="18">
        <v>-1234257</v>
      </c>
      <c r="R13" s="19">
        <v>296792</v>
      </c>
      <c r="S13" s="19">
        <v>-495792</v>
      </c>
      <c r="T13" s="18">
        <f t="shared" si="13"/>
        <v>-761268</v>
      </c>
      <c r="U13" s="20">
        <f t="shared" si="0"/>
        <v>1459888</v>
      </c>
      <c r="V13" s="21">
        <f t="shared" si="1"/>
        <v>0.84039037431180463</v>
      </c>
      <c r="W13" s="21">
        <f t="shared" si="2"/>
        <v>-8.6724243739766074E-2</v>
      </c>
      <c r="X13" s="21">
        <f t="shared" si="3"/>
        <v>125.8762274062456</v>
      </c>
      <c r="Y13" s="22">
        <f t="shared" si="4"/>
        <v>-0.19092073910724189</v>
      </c>
      <c r="Z13" s="22">
        <f t="shared" si="5"/>
        <v>-0.1525923263103208</v>
      </c>
      <c r="AA13" s="22">
        <f t="shared" si="6"/>
        <v>0.81485878719982263</v>
      </c>
      <c r="AB13" s="23">
        <f t="shared" si="7"/>
        <v>0.19468238436997395</v>
      </c>
      <c r="AC13" s="23">
        <f t="shared" si="8"/>
        <v>0.36612979394088957</v>
      </c>
      <c r="AD13" s="23">
        <f t="shared" si="9"/>
        <v>-0.15087936828235085</v>
      </c>
      <c r="AE13" s="24">
        <f t="shared" si="10"/>
        <v>-5.1792820884344088</v>
      </c>
      <c r="AF13" s="24">
        <f t="shared" si="11"/>
        <v>-2.4269385717152829</v>
      </c>
      <c r="AG13" s="24">
        <f t="shared" si="12"/>
        <v>-0.33960961388818867</v>
      </c>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row>
    <row r="14" spans="2:68" x14ac:dyDescent="0.25">
      <c r="B14" s="15" t="s">
        <v>42</v>
      </c>
      <c r="C14" s="16" t="str">
        <f>_xlfn.XLOOKUP(B14,Sector_Grouping!$A$4:$A$18,Sector_Grouping!$C$4:$C$18,"")</f>
        <v>Agri-food Industry</v>
      </c>
      <c r="D14" s="17">
        <v>2023</v>
      </c>
      <c r="E14" s="18">
        <v>3690444</v>
      </c>
      <c r="F14" s="19">
        <v>2045339</v>
      </c>
      <c r="G14" s="18">
        <v>2234983</v>
      </c>
      <c r="H14" s="19">
        <v>12711</v>
      </c>
      <c r="I14" s="18">
        <v>1183251</v>
      </c>
      <c r="J14" s="19">
        <v>3761604</v>
      </c>
      <c r="K14" s="18">
        <v>1046429</v>
      </c>
      <c r="L14" s="19">
        <v>635072</v>
      </c>
      <c r="M14" s="18">
        <v>891549</v>
      </c>
      <c r="N14" s="19">
        <v>-1835866</v>
      </c>
      <c r="O14" s="18">
        <v>68244</v>
      </c>
      <c r="P14" s="19">
        <v>199249</v>
      </c>
      <c r="Q14" s="18">
        <v>147971</v>
      </c>
      <c r="R14" s="19">
        <v>307388</v>
      </c>
      <c r="S14" s="19">
        <v>-125302</v>
      </c>
      <c r="T14" s="18">
        <f t="shared" si="13"/>
        <v>375632</v>
      </c>
      <c r="U14" s="20">
        <f t="shared" si="0"/>
        <v>1681501</v>
      </c>
      <c r="V14" s="21">
        <f t="shared" si="1"/>
        <v>0.91514745302313261</v>
      </c>
      <c r="W14" s="21">
        <f t="shared" si="2"/>
        <v>-5.0415726907989254E-2</v>
      </c>
      <c r="X14" s="21">
        <f t="shared" si="3"/>
        <v>117.02836162803175</v>
      </c>
      <c r="Y14" s="22">
        <f t="shared" si="4"/>
        <v>9.985952800985963E-2</v>
      </c>
      <c r="Z14" s="22">
        <f t="shared" si="5"/>
        <v>-3.3953096158619397E-2</v>
      </c>
      <c r="AA14" s="22">
        <f t="shared" si="6"/>
        <v>0.98108253819381308</v>
      </c>
      <c r="AB14" s="23">
        <f t="shared" si="7"/>
        <v>0.23701298701298701</v>
      </c>
      <c r="AC14" s="23">
        <f t="shared" si="8"/>
        <v>0.44701701720861631</v>
      </c>
      <c r="AD14" s="23">
        <f t="shared" si="9"/>
        <v>-0.48805403226921279</v>
      </c>
      <c r="AE14" s="24">
        <f t="shared" si="10"/>
        <v>0.3425061104447199</v>
      </c>
      <c r="AF14" s="24">
        <f t="shared" si="11"/>
        <v>-0.62887141215263309</v>
      </c>
      <c r="AG14" s="24">
        <f t="shared" si="12"/>
        <v>-7.451794557362737E-2</v>
      </c>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row>
    <row r="15" spans="2:68" x14ac:dyDescent="0.25">
      <c r="B15" s="15" t="s">
        <v>42</v>
      </c>
      <c r="C15" s="16" t="str">
        <f>_xlfn.XLOOKUP(B15,Sector_Grouping!$A$4:$A$18,Sector_Grouping!$C$4:$C$18,"")</f>
        <v>Agri-food Industry</v>
      </c>
      <c r="D15" s="17">
        <v>2024</v>
      </c>
      <c r="E15" s="18">
        <v>5346533</v>
      </c>
      <c r="F15" s="19">
        <v>2458925</v>
      </c>
      <c r="G15" s="18">
        <v>2609560</v>
      </c>
      <c r="H15" s="19">
        <v>8722</v>
      </c>
      <c r="I15" s="18">
        <v>1774422</v>
      </c>
      <c r="J15" s="19">
        <v>4014786</v>
      </c>
      <c r="K15" s="18">
        <v>896697</v>
      </c>
      <c r="L15" s="19">
        <v>382582</v>
      </c>
      <c r="M15" s="18">
        <v>1022645</v>
      </c>
      <c r="N15" s="19">
        <v>-1687895</v>
      </c>
      <c r="O15" s="18">
        <v>271581</v>
      </c>
      <c r="P15" s="19">
        <v>168321</v>
      </c>
      <c r="Q15" s="18">
        <v>164146</v>
      </c>
      <c r="R15" s="19">
        <v>277248</v>
      </c>
      <c r="S15" s="19">
        <v>556954</v>
      </c>
      <c r="T15" s="18">
        <f t="shared" si="13"/>
        <v>548829</v>
      </c>
      <c r="U15" s="20">
        <f t="shared" si="0"/>
        <v>1279279</v>
      </c>
      <c r="V15" s="21">
        <f t="shared" si="1"/>
        <v>0.94227570931498028</v>
      </c>
      <c r="W15" s="21">
        <f t="shared" si="2"/>
        <v>-3.7520057108896963E-2</v>
      </c>
      <c r="X15" s="21">
        <f t="shared" si="3"/>
        <v>121.13719862946698</v>
      </c>
      <c r="Y15" s="22">
        <f t="shared" si="4"/>
        <v>0.13670193131090921</v>
      </c>
      <c r="Z15" s="22">
        <f t="shared" si="5"/>
        <v>0.1041710581417902</v>
      </c>
      <c r="AA15" s="22">
        <f t="shared" si="6"/>
        <v>1.3317105818342496</v>
      </c>
      <c r="AB15" s="23">
        <f t="shared" si="7"/>
        <v>0.25471967870765716</v>
      </c>
      <c r="AC15" s="23">
        <f t="shared" si="8"/>
        <v>0.31864189025268097</v>
      </c>
      <c r="AD15" s="23">
        <f t="shared" si="9"/>
        <v>-0.42041966869467018</v>
      </c>
      <c r="AE15" s="24">
        <f t="shared" si="10"/>
        <v>1.6134706899317375</v>
      </c>
      <c r="AF15" s="24">
        <f t="shared" si="11"/>
        <v>3.3088800565585994</v>
      </c>
      <c r="AG15" s="24">
        <f t="shared" si="12"/>
        <v>0.43536554574881631</v>
      </c>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row>
    <row r="16" spans="2:68" collapsed="1" x14ac:dyDescent="0.25">
      <c r="B16" s="15" t="s">
        <v>43</v>
      </c>
      <c r="C16" s="16" t="str">
        <f>_xlfn.XLOOKUP(B16,Sector_Grouping!$A$4:$A$18,Sector_Grouping!$C$4:$C$18,"")</f>
        <v>Manufacturing Industry</v>
      </c>
      <c r="D16" s="17">
        <v>2019</v>
      </c>
      <c r="E16" s="18">
        <v>6338113</v>
      </c>
      <c r="F16" s="19">
        <v>3392695</v>
      </c>
      <c r="G16" s="18">
        <v>6873941</v>
      </c>
      <c r="H16" s="19">
        <v>672231</v>
      </c>
      <c r="I16" s="18">
        <f>519274-130000</f>
        <v>389274</v>
      </c>
      <c r="J16" s="19">
        <v>7633761</v>
      </c>
      <c r="K16" s="18">
        <v>4737871</v>
      </c>
      <c r="L16" s="19">
        <v>2505819</v>
      </c>
      <c r="M16" s="18">
        <v>-1745999</v>
      </c>
      <c r="N16" s="19">
        <v>-3385519</v>
      </c>
      <c r="O16" s="18">
        <v>-2114355</v>
      </c>
      <c r="P16" s="19">
        <v>531863</v>
      </c>
      <c r="Q16" s="18">
        <v>-2630480</v>
      </c>
      <c r="R16" s="19">
        <v>767019</v>
      </c>
      <c r="S16" s="19">
        <v>-1342190</v>
      </c>
      <c r="T16" s="18">
        <f t="shared" si="13"/>
        <v>-1347336</v>
      </c>
      <c r="U16" s="20">
        <f t="shared" si="0"/>
        <v>7243690</v>
      </c>
      <c r="V16" s="21">
        <f t="shared" si="1"/>
        <v>0.49355893511451437</v>
      </c>
      <c r="W16" s="21">
        <f t="shared" si="2"/>
        <v>-0.45603287815796173</v>
      </c>
      <c r="X16" s="21">
        <f t="shared" si="3"/>
        <v>22.417557086785926</v>
      </c>
      <c r="Y16" s="22">
        <f t="shared" si="4"/>
        <v>-0.17649701110632099</v>
      </c>
      <c r="Z16" s="22">
        <f t="shared" si="5"/>
        <v>-0.21176492119973248</v>
      </c>
      <c r="AA16" s="22">
        <f t="shared" si="6"/>
        <v>0.83027396325349978</v>
      </c>
      <c r="AB16" s="23">
        <f t="shared" si="7"/>
        <v>-0.22872067909907057</v>
      </c>
      <c r="AC16" s="23">
        <f t="shared" si="8"/>
        <v>0.94890185846792952</v>
      </c>
      <c r="AD16" s="23">
        <f t="shared" si="9"/>
        <v>-0.44349292570202292</v>
      </c>
      <c r="AE16" s="24">
        <f t="shared" si="10"/>
        <v>-3.9753752376081812</v>
      </c>
      <c r="AF16" s="24">
        <f t="shared" si="11"/>
        <v>-2.5235633988451913</v>
      </c>
      <c r="AG16" s="24">
        <f t="shared" si="12"/>
        <v>-0.18529092216812149</v>
      </c>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row>
    <row r="17" spans="2:120" x14ac:dyDescent="0.25">
      <c r="B17" s="15" t="s">
        <v>43</v>
      </c>
      <c r="C17" s="16" t="str">
        <f>_xlfn.XLOOKUP(B17,Sector_Grouping!$A$4:$A$18,Sector_Grouping!$C$4:$C$18,"")</f>
        <v>Manufacturing Industry</v>
      </c>
      <c r="D17" s="17">
        <v>2020</v>
      </c>
      <c r="E17" s="18">
        <v>7138021</v>
      </c>
      <c r="F17" s="19">
        <v>2555873</v>
      </c>
      <c r="G17" s="18">
        <v>6995276</v>
      </c>
      <c r="H17" s="19">
        <v>268571</v>
      </c>
      <c r="I17" s="18">
        <f>387139-130000</f>
        <v>257139</v>
      </c>
      <c r="J17" s="19">
        <v>6046469</v>
      </c>
      <c r="K17" s="18">
        <v>4891333</v>
      </c>
      <c r="L17" s="19">
        <v>1722487</v>
      </c>
      <c r="M17" s="18">
        <v>-2671295</v>
      </c>
      <c r="N17" s="19">
        <v>-6015999</v>
      </c>
      <c r="O17" s="18">
        <v>-1073237</v>
      </c>
      <c r="P17" s="19">
        <v>602059</v>
      </c>
      <c r="Q17" s="18">
        <v>-1675296</v>
      </c>
      <c r="R17" s="19">
        <v>330873</v>
      </c>
      <c r="S17" s="19">
        <v>-253551</v>
      </c>
      <c r="T17" s="18">
        <f t="shared" si="13"/>
        <v>-742364</v>
      </c>
      <c r="U17" s="20">
        <f t="shared" si="0"/>
        <v>6613820</v>
      </c>
      <c r="V17" s="21">
        <f t="shared" si="1"/>
        <v>0.36537128770901961</v>
      </c>
      <c r="W17" s="21">
        <f t="shared" si="2"/>
        <v>-0.73421413390195167</v>
      </c>
      <c r="X17" s="21">
        <f t="shared" si="3"/>
        <v>13.148705362452704</v>
      </c>
      <c r="Y17" s="22">
        <f t="shared" si="4"/>
        <v>-0.12277645018935845</v>
      </c>
      <c r="Z17" s="22">
        <f t="shared" si="5"/>
        <v>-3.5521189976885748E-2</v>
      </c>
      <c r="AA17" s="22">
        <f t="shared" si="6"/>
        <v>1.1805271804089297</v>
      </c>
      <c r="AB17" s="23">
        <f t="shared" si="7"/>
        <v>-0.44179421080303233</v>
      </c>
      <c r="AC17" s="23">
        <f t="shared" si="8"/>
        <v>1.0938317884371853</v>
      </c>
      <c r="AD17" s="23">
        <f t="shared" si="9"/>
        <v>-0.99496069524213226</v>
      </c>
      <c r="AE17" s="24">
        <f t="shared" si="10"/>
        <v>-1.7826110065624798</v>
      </c>
      <c r="AF17" s="24">
        <f t="shared" si="11"/>
        <v>-0.42113978862536727</v>
      </c>
      <c r="AG17" s="24">
        <f t="shared" si="12"/>
        <v>-3.8336543782564389E-2</v>
      </c>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row>
    <row r="18" spans="2:120" x14ac:dyDescent="0.25">
      <c r="B18" s="15" t="s">
        <v>43</v>
      </c>
      <c r="C18" s="16" t="str">
        <f>_xlfn.XLOOKUP(B18,Sector_Grouping!$A$4:$A$18,Sector_Grouping!$C$4:$C$18,"")</f>
        <v>Manufacturing Industry</v>
      </c>
      <c r="D18" s="17">
        <v>2021</v>
      </c>
      <c r="E18" s="18">
        <v>6749699</v>
      </c>
      <c r="F18" s="19">
        <v>8270343</v>
      </c>
      <c r="G18" s="18">
        <v>12348543</v>
      </c>
      <c r="H18" s="19">
        <v>336198</v>
      </c>
      <c r="I18" s="18">
        <v>380455</v>
      </c>
      <c r="J18" s="19">
        <v>10917014</v>
      </c>
      <c r="K18" s="18">
        <v>7430949</v>
      </c>
      <c r="L18" s="19">
        <v>1451518</v>
      </c>
      <c r="M18" s="18">
        <v>-2947819</v>
      </c>
      <c r="N18" s="19">
        <v>-9886679</v>
      </c>
      <c r="O18" s="18">
        <v>-2495667</v>
      </c>
      <c r="P18" s="19">
        <v>779197</v>
      </c>
      <c r="Q18" s="18">
        <v>-3081140</v>
      </c>
      <c r="R18" s="19">
        <v>1307874</v>
      </c>
      <c r="S18" s="19">
        <v>-4888746</v>
      </c>
      <c r="T18" s="18">
        <f t="shared" si="13"/>
        <v>-1187793</v>
      </c>
      <c r="U18" s="20">
        <f t="shared" si="0"/>
        <v>8882467</v>
      </c>
      <c r="V18" s="21">
        <f t="shared" si="1"/>
        <v>0.66974241414553926</v>
      </c>
      <c r="W18" s="21">
        <f t="shared" si="2"/>
        <v>-0.37356368692025127</v>
      </c>
      <c r="X18" s="21">
        <f t="shared" si="3"/>
        <v>20.573669285104419</v>
      </c>
      <c r="Y18" s="22">
        <f t="shared" si="4"/>
        <v>-0.10880200391792115</v>
      </c>
      <c r="Z18" s="22">
        <f t="shared" si="5"/>
        <v>-0.72429096467857312</v>
      </c>
      <c r="AA18" s="22">
        <f t="shared" si="6"/>
        <v>0.61827336669166133</v>
      </c>
      <c r="AB18" s="23">
        <f t="shared" si="7"/>
        <v>-0.27002063018330835</v>
      </c>
      <c r="AC18" s="23">
        <f t="shared" si="8"/>
        <v>0.81363521197279765</v>
      </c>
      <c r="AD18" s="23">
        <f t="shared" si="9"/>
        <v>-0.90562117077068871</v>
      </c>
      <c r="AE18" s="24">
        <f t="shared" si="10"/>
        <v>-3.2028703909280964</v>
      </c>
      <c r="AF18" s="24">
        <f t="shared" si="11"/>
        <v>-6.2740821640740405</v>
      </c>
      <c r="AG18" s="24">
        <f t="shared" si="12"/>
        <v>-0.55038155503420394</v>
      </c>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row>
    <row r="19" spans="2:120" x14ac:dyDescent="0.25">
      <c r="B19" s="15" t="s">
        <v>43</v>
      </c>
      <c r="C19" s="16" t="str">
        <f>_xlfn.XLOOKUP(B19,Sector_Grouping!$A$4:$A$18,Sector_Grouping!$C$4:$C$18,"")</f>
        <v>Manufacturing Industry</v>
      </c>
      <c r="D19" s="17">
        <v>2022</v>
      </c>
      <c r="E19" s="18">
        <v>8951813</v>
      </c>
      <c r="F19" s="19">
        <v>4782386</v>
      </c>
      <c r="G19" s="18">
        <v>11643300</v>
      </c>
      <c r="H19" s="19">
        <v>557068</v>
      </c>
      <c r="I19" s="18">
        <v>339245</v>
      </c>
      <c r="J19" s="19">
        <v>7147045</v>
      </c>
      <c r="K19" s="18">
        <v>6497470</v>
      </c>
      <c r="L19" s="19">
        <v>1819276</v>
      </c>
      <c r="M19" s="18">
        <v>-6470756</v>
      </c>
      <c r="N19" s="19">
        <v>-12967819</v>
      </c>
      <c r="O19" s="18">
        <v>-2412025</v>
      </c>
      <c r="P19" s="19">
        <v>1090845</v>
      </c>
      <c r="Q19" s="18">
        <v>-3522937</v>
      </c>
      <c r="R19" s="19">
        <v>882337</v>
      </c>
      <c r="S19" s="19">
        <v>1508383</v>
      </c>
      <c r="T19" s="18">
        <f t="shared" si="13"/>
        <v>-1529688</v>
      </c>
      <c r="U19" s="20">
        <f t="shared" si="0"/>
        <v>8316746</v>
      </c>
      <c r="V19" s="21">
        <f t="shared" si="1"/>
        <v>0.41074145645993831</v>
      </c>
      <c r="W19" s="21">
        <f t="shared" si="2"/>
        <v>-0.95996513244284876</v>
      </c>
      <c r="X19" s="21">
        <f t="shared" si="3"/>
        <v>13.832329272293778</v>
      </c>
      <c r="Y19" s="22">
        <f t="shared" si="4"/>
        <v>-0.21403083372218867</v>
      </c>
      <c r="Z19" s="22">
        <f t="shared" si="5"/>
        <v>0.16850028033427419</v>
      </c>
      <c r="AA19" s="22">
        <f t="shared" si="6"/>
        <v>1.2525194678360076</v>
      </c>
      <c r="AB19" s="23">
        <f t="shared" si="7"/>
        <v>-0.90537501862657921</v>
      </c>
      <c r="AC19" s="23">
        <f t="shared" si="8"/>
        <v>1.163662184861016</v>
      </c>
      <c r="AD19" s="23">
        <f t="shared" si="9"/>
        <v>-1.8144308591872584</v>
      </c>
      <c r="AE19" s="24">
        <f t="shared" si="10"/>
        <v>-2.2111528218949532</v>
      </c>
      <c r="AF19" s="24">
        <f t="shared" si="11"/>
        <v>1.382765654148848</v>
      </c>
      <c r="AG19" s="24">
        <f t="shared" si="12"/>
        <v>0.18136696732111332</v>
      </c>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2:120" x14ac:dyDescent="0.25">
      <c r="B20" s="15" t="s">
        <v>43</v>
      </c>
      <c r="C20" s="16" t="str">
        <f>_xlfn.XLOOKUP(B20,Sector_Grouping!$A$4:$A$18,Sector_Grouping!$C$4:$C$18,"")</f>
        <v>Manufacturing Industry</v>
      </c>
      <c r="D20" s="17">
        <v>2023</v>
      </c>
      <c r="E20" s="18">
        <v>2617189</v>
      </c>
      <c r="F20" s="19">
        <v>2321534</v>
      </c>
      <c r="G20" s="18">
        <v>15783128</v>
      </c>
      <c r="H20" s="19">
        <f>51293-3097</f>
        <v>48196</v>
      </c>
      <c r="I20" s="18">
        <v>169478</v>
      </c>
      <c r="J20" s="19">
        <v>2923896</v>
      </c>
      <c r="K20" s="18">
        <v>7492732</v>
      </c>
      <c r="L20" s="19">
        <v>63167</v>
      </c>
      <c r="M20" s="18">
        <v>-13109808</v>
      </c>
      <c r="N20" s="19">
        <v>-21111966</v>
      </c>
      <c r="O20" s="18">
        <v>-1524323</v>
      </c>
      <c r="P20" s="19">
        <v>225310</v>
      </c>
      <c r="Q20" s="18">
        <v>-2041388</v>
      </c>
      <c r="R20" s="19">
        <v>748267</v>
      </c>
      <c r="S20" s="19">
        <v>3803424</v>
      </c>
      <c r="T20" s="18">
        <f t="shared" si="13"/>
        <v>-776056</v>
      </c>
      <c r="U20" s="20">
        <f t="shared" si="0"/>
        <v>7555899</v>
      </c>
      <c r="V20" s="21">
        <f t="shared" si="1"/>
        <v>0.1470896009967099</v>
      </c>
      <c r="W20" s="21">
        <f t="shared" si="2"/>
        <v>-4.6039920708534092</v>
      </c>
      <c r="X20" s="21">
        <f t="shared" si="3"/>
        <v>23.635843647516477</v>
      </c>
      <c r="Y20" s="22">
        <f t="shared" si="4"/>
        <v>-0.26541846905635497</v>
      </c>
      <c r="Z20" s="22">
        <f t="shared" si="5"/>
        <v>1.4532477402281607</v>
      </c>
      <c r="AA20" s="22">
        <f t="shared" si="6"/>
        <v>0.89510331420816613</v>
      </c>
      <c r="AB20" s="23">
        <f t="shared" si="7"/>
        <v>-4.4836779420335056</v>
      </c>
      <c r="AC20" s="23">
        <f t="shared" si="8"/>
        <v>2.5841886989140517</v>
      </c>
      <c r="AD20" s="23">
        <f t="shared" si="9"/>
        <v>-7.2204914265076461</v>
      </c>
      <c r="AE20" s="24">
        <f t="shared" si="10"/>
        <v>-6.765447605521282</v>
      </c>
      <c r="AF20" s="24">
        <f t="shared" si="11"/>
        <v>16.880848608583729</v>
      </c>
      <c r="AG20" s="24">
        <f t="shared" si="12"/>
        <v>0.50337147174677688</v>
      </c>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2:120" collapsed="1" x14ac:dyDescent="0.25">
      <c r="B21" s="15" t="s">
        <v>44</v>
      </c>
      <c r="C21" s="16" t="str">
        <f>_xlfn.XLOOKUP(B21,Sector_Grouping!$A$4:$A$18,Sector_Grouping!$C$4:$C$18,"")</f>
        <v>Manufacturing Industry</v>
      </c>
      <c r="D21" s="17">
        <v>2020</v>
      </c>
      <c r="E21" s="18">
        <v>3152811.5469999998</v>
      </c>
      <c r="F21" s="19">
        <v>3271058.5460000001</v>
      </c>
      <c r="G21" s="18">
        <v>2899882.8849999998</v>
      </c>
      <c r="H21" s="19">
        <v>577428.59900000005</v>
      </c>
      <c r="I21" s="18">
        <v>655687.72199999995</v>
      </c>
      <c r="J21" s="19">
        <v>14800363.878</v>
      </c>
      <c r="K21" s="18">
        <v>1276473.3910000001</v>
      </c>
      <c r="L21" s="19">
        <v>7659374.9079999998</v>
      </c>
      <c r="M21" s="18">
        <v>4170078.7319999998</v>
      </c>
      <c r="N21" s="19">
        <v>710668.62199999997</v>
      </c>
      <c r="O21" s="18">
        <v>-1030535.3050000001</v>
      </c>
      <c r="P21" s="19">
        <v>149599</v>
      </c>
      <c r="Q21" s="18">
        <v>-1200152.023</v>
      </c>
      <c r="R21" s="19">
        <v>668689.15300000005</v>
      </c>
      <c r="S21" s="19">
        <v>-25531.922999999999</v>
      </c>
      <c r="T21" s="18">
        <f>O21+R21</f>
        <v>-361846.152</v>
      </c>
      <c r="U21" s="20">
        <f t="shared" si="0"/>
        <v>8935848.2990000006</v>
      </c>
      <c r="V21" s="21">
        <f t="shared" si="1"/>
        <v>1.1279967763249861</v>
      </c>
      <c r="W21" s="21">
        <f t="shared" si="2"/>
        <v>2.5078819957375126E-2</v>
      </c>
      <c r="X21" s="21">
        <f t="shared" si="3"/>
        <v>75.908761104902155</v>
      </c>
      <c r="Y21" s="22">
        <f t="shared" si="4"/>
        <v>-2.4448463225817452E-2</v>
      </c>
      <c r="Z21" s="22">
        <f t="shared" si="5"/>
        <v>-8.0981443449401318E-3</v>
      </c>
      <c r="AA21" s="22">
        <f t="shared" si="6"/>
        <v>0.21302256978198328</v>
      </c>
      <c r="AB21" s="23">
        <f t="shared" si="7"/>
        <v>0.28175514915539429</v>
      </c>
      <c r="AC21" s="23">
        <f t="shared" si="8"/>
        <v>0.60375868949294498</v>
      </c>
      <c r="AD21" s="23">
        <f t="shared" si="9"/>
        <v>4.8016969573050385E-2</v>
      </c>
      <c r="AE21" s="24">
        <f t="shared" si="10"/>
        <v>-6.8886510270790584</v>
      </c>
      <c r="AF21" s="24">
        <f t="shared" si="11"/>
        <v>-0.17066907532804362</v>
      </c>
      <c r="AG21" s="24">
        <f t="shared" si="12"/>
        <v>-2.8572466928357817E-3</v>
      </c>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row>
    <row r="22" spans="2:120" collapsed="1" x14ac:dyDescent="0.25">
      <c r="B22" s="15" t="s">
        <v>44</v>
      </c>
      <c r="C22" s="16" t="str">
        <f>_xlfn.XLOOKUP(B22,Sector_Grouping!$A$4:$A$18,Sector_Grouping!$C$4:$C$18,"")</f>
        <v>Manufacturing Industry</v>
      </c>
      <c r="D22" s="17">
        <v>2021</v>
      </c>
      <c r="E22" s="18">
        <v>3290433.585</v>
      </c>
      <c r="F22" s="19">
        <v>3534344.898</v>
      </c>
      <c r="G22" s="18">
        <v>6115955.3059999999</v>
      </c>
      <c r="H22" s="19">
        <v>5271.7420000000002</v>
      </c>
      <c r="I22" s="18">
        <f>541992.662-4017.644</f>
        <v>537975.01800000004</v>
      </c>
      <c r="J22" s="19">
        <v>17151028.776999999</v>
      </c>
      <c r="K22" s="18">
        <v>2438451.2680000002</v>
      </c>
      <c r="L22" s="19">
        <v>8312706.2149999999</v>
      </c>
      <c r="M22" s="18">
        <v>2575339.9029999999</v>
      </c>
      <c r="N22" s="19">
        <v>-489483.40100000001</v>
      </c>
      <c r="O22" s="18">
        <v>-881397.36600000004</v>
      </c>
      <c r="P22" s="19">
        <v>751259.48400000005</v>
      </c>
      <c r="Q22" s="18">
        <v>-1596738.8289999999</v>
      </c>
      <c r="R22" s="19">
        <v>1088804.548</v>
      </c>
      <c r="S22" s="19">
        <v>712717.054</v>
      </c>
      <c r="T22" s="18">
        <f>O22+R22</f>
        <v>207407.18199999991</v>
      </c>
      <c r="U22" s="20">
        <f t="shared" si="0"/>
        <v>10751157.482999999</v>
      </c>
      <c r="V22" s="21">
        <f t="shared" si="1"/>
        <v>0.57788926196577406</v>
      </c>
      <c r="W22" s="21">
        <f t="shared" si="2"/>
        <v>-0.15052218975120665</v>
      </c>
      <c r="X22" s="21">
        <f t="shared" si="3"/>
        <v>59.67629386751473</v>
      </c>
      <c r="Y22" s="22">
        <f t="shared" si="4"/>
        <v>1.209298781412685E-2</v>
      </c>
      <c r="Z22" s="22">
        <f t="shared" si="5"/>
        <v>0.21660277759412672</v>
      </c>
      <c r="AA22" s="22">
        <f t="shared" si="6"/>
        <v>0.19185050808220683</v>
      </c>
      <c r="AB22" s="23">
        <f t="shared" si="7"/>
        <v>0.15015658456906103</v>
      </c>
      <c r="AC22" s="23">
        <f t="shared" si="8"/>
        <v>0.62685204618265211</v>
      </c>
      <c r="AD22" s="23">
        <f t="shared" si="9"/>
        <v>-2.8539594176205378E-2</v>
      </c>
      <c r="AE22" s="24">
        <f t="shared" si="10"/>
        <v>-1.1732262750376139</v>
      </c>
      <c r="AF22" s="24">
        <f t="shared" si="11"/>
        <v>0.94869624833914235</v>
      </c>
      <c r="AG22" s="24">
        <f t="shared" si="12"/>
        <v>6.6292122976243831E-2</v>
      </c>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row>
    <row r="23" spans="2:120" x14ac:dyDescent="0.25">
      <c r="B23" s="15" t="s">
        <v>44</v>
      </c>
      <c r="C23" s="16" t="str">
        <f>_xlfn.XLOOKUP(B23,Sector_Grouping!$A$4:$A$18,Sector_Grouping!$C$4:$C$18,"")</f>
        <v>Manufacturing Industry</v>
      </c>
      <c r="D23" s="17">
        <v>2022</v>
      </c>
      <c r="E23" s="18">
        <v>3064464.0010000002</v>
      </c>
      <c r="F23" s="19">
        <v>2810941.6889999998</v>
      </c>
      <c r="G23" s="18">
        <v>6461338.6229999997</v>
      </c>
      <c r="H23" s="19">
        <v>82989.952999999994</v>
      </c>
      <c r="I23" s="18">
        <f>412275.654-18099.884</f>
        <v>394175.76999999996</v>
      </c>
      <c r="J23" s="19">
        <v>14360759.784</v>
      </c>
      <c r="K23" s="18">
        <v>4251258.2960000001</v>
      </c>
      <c r="L23" s="19">
        <v>7934317.125</v>
      </c>
      <c r="M23" s="18">
        <v>-271923.31699999998</v>
      </c>
      <c r="N23" s="19">
        <v>-2084222.23</v>
      </c>
      <c r="O23" s="18">
        <v>-2575222.1869999999</v>
      </c>
      <c r="P23" s="19">
        <v>569554.55200000003</v>
      </c>
      <c r="Q23" s="18">
        <v>-3161052.4890000001</v>
      </c>
      <c r="R23" s="19">
        <v>568810.32799999998</v>
      </c>
      <c r="S23" s="19">
        <v>-2679736.5630000001</v>
      </c>
      <c r="T23" s="18">
        <f t="shared" si="13"/>
        <v>-2006411.8589999999</v>
      </c>
      <c r="U23" s="20">
        <f t="shared" si="0"/>
        <v>12185575.421</v>
      </c>
      <c r="V23" s="21">
        <f t="shared" si="1"/>
        <v>0.43504014462174706</v>
      </c>
      <c r="W23" s="21">
        <f t="shared" si="2"/>
        <v>-0.25419246536433815</v>
      </c>
      <c r="X23" s="21">
        <f t="shared" si="3"/>
        <v>46.949207431724034</v>
      </c>
      <c r="Y23" s="22">
        <f t="shared" si="4"/>
        <v>-0.13971488202423929</v>
      </c>
      <c r="Z23" s="22">
        <f t="shared" si="5"/>
        <v>-0.87445522679514087</v>
      </c>
      <c r="AA23" s="22">
        <f t="shared" si="6"/>
        <v>0.21339149509444927</v>
      </c>
      <c r="AB23" s="23">
        <f t="shared" si="7"/>
        <v>-1.8935162281800897E-2</v>
      </c>
      <c r="AC23" s="23">
        <f t="shared" si="8"/>
        <v>0.84853277990044262</v>
      </c>
      <c r="AD23" s="23">
        <f t="shared" si="9"/>
        <v>-0.14513314485784592</v>
      </c>
      <c r="AE23" s="24">
        <f t="shared" si="10"/>
        <v>-4.5214671324407218</v>
      </c>
      <c r="AF23" s="24">
        <f t="shared" si="11"/>
        <v>-4.7049690913540445</v>
      </c>
      <c r="AG23" s="24">
        <f t="shared" si="12"/>
        <v>-0.21991054754639477</v>
      </c>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row>
    <row r="24" spans="2:120" x14ac:dyDescent="0.25">
      <c r="B24" s="15" t="s">
        <v>44</v>
      </c>
      <c r="C24" s="16" t="str">
        <f>_xlfn.XLOOKUP(B24,Sector_Grouping!$A$4:$A$18,Sector_Grouping!$C$4:$C$18,"")</f>
        <v>Manufacturing Industry</v>
      </c>
      <c r="D24" s="17">
        <v>2023</v>
      </c>
      <c r="E24" s="18">
        <v>2640653.4879999999</v>
      </c>
      <c r="F24" s="19">
        <v>3184888.003</v>
      </c>
      <c r="G24" s="18">
        <v>6593920.835</v>
      </c>
      <c r="H24" s="19">
        <v>75541.459000000003</v>
      </c>
      <c r="I24" s="18">
        <f>537884.072-92966.377</f>
        <v>444917.69500000007</v>
      </c>
      <c r="J24" s="19">
        <v>18376201.491</v>
      </c>
      <c r="K24" s="18">
        <v>4282912.0319999997</v>
      </c>
      <c r="L24" s="19">
        <v>7648728.4570000004</v>
      </c>
      <c r="M24" s="18">
        <v>3862401.5329999998</v>
      </c>
      <c r="N24" s="19">
        <v>-2084222.23</v>
      </c>
      <c r="O24" s="18">
        <v>-1750206.395</v>
      </c>
      <c r="P24" s="19">
        <v>2075642.1880000001</v>
      </c>
      <c r="Q24" s="18">
        <v>-3853239.182</v>
      </c>
      <c r="R24" s="19">
        <v>1133862.9620000001</v>
      </c>
      <c r="S24" s="19">
        <v>-2776744.0359999998</v>
      </c>
      <c r="T24" s="18">
        <f t="shared" si="13"/>
        <v>-616343.43299999996</v>
      </c>
      <c r="U24" s="20">
        <f t="shared" si="0"/>
        <v>11931640.489</v>
      </c>
      <c r="V24" s="21">
        <f t="shared" si="1"/>
        <v>0.48300367606703304</v>
      </c>
      <c r="W24" s="21">
        <f t="shared" si="2"/>
        <v>-0.18551346608109523</v>
      </c>
      <c r="X24" s="21">
        <f t="shared" si="3"/>
        <v>61.498019112684133</v>
      </c>
      <c r="Y24" s="22">
        <f t="shared" si="4"/>
        <v>-3.3540306646172913E-2</v>
      </c>
      <c r="Z24" s="22">
        <f t="shared" si="5"/>
        <v>-1.0515366929506049</v>
      </c>
      <c r="AA24" s="22">
        <f t="shared" si="6"/>
        <v>0.14369963723423998</v>
      </c>
      <c r="AB24" s="23">
        <f t="shared" si="7"/>
        <v>0.2101849794633382</v>
      </c>
      <c r="AC24" s="23">
        <f t="shared" si="8"/>
        <v>0.64929852313840197</v>
      </c>
      <c r="AD24" s="23">
        <f t="shared" si="9"/>
        <v>-0.11341964393570547</v>
      </c>
      <c r="AE24" s="24">
        <f t="shared" si="10"/>
        <v>-0.8432119972886194</v>
      </c>
      <c r="AF24" s="24">
        <f t="shared" si="11"/>
        <v>-1.3377758710308116</v>
      </c>
      <c r="AG24" s="24">
        <f t="shared" si="12"/>
        <v>-0.23272106116170124</v>
      </c>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row>
    <row r="25" spans="2:120" x14ac:dyDescent="0.25">
      <c r="B25" s="15" t="s">
        <v>44</v>
      </c>
      <c r="C25" s="16" t="str">
        <f>_xlfn.XLOOKUP(B25,Sector_Grouping!$A$4:$A$18,Sector_Grouping!$C$4:$C$18,"")</f>
        <v>Manufacturing Industry</v>
      </c>
      <c r="D25" s="17">
        <v>2024</v>
      </c>
      <c r="E25" s="18">
        <v>3275764.11</v>
      </c>
      <c r="F25" s="19">
        <v>4281350.1260000002</v>
      </c>
      <c r="G25" s="18">
        <v>7508908.7709999997</v>
      </c>
      <c r="H25" s="19">
        <v>203575.166</v>
      </c>
      <c r="I25" s="18">
        <f>102442.149-92966.377</f>
        <v>9475.7720000000118</v>
      </c>
      <c r="J25" s="19">
        <v>18444169.989999998</v>
      </c>
      <c r="K25" s="18">
        <v>4356093.2779999999</v>
      </c>
      <c r="L25" s="19">
        <v>7853812.5530000003</v>
      </c>
      <c r="M25" s="18">
        <v>2810298</v>
      </c>
      <c r="N25" s="19">
        <v>-2084222.23</v>
      </c>
      <c r="O25" s="18">
        <v>314427.853</v>
      </c>
      <c r="P25" s="19">
        <v>1363161.906</v>
      </c>
      <c r="Q25" s="18">
        <v>-1052103.5330000001</v>
      </c>
      <c r="R25" s="19">
        <v>1082616.9369999999</v>
      </c>
      <c r="S25" s="19">
        <v>-301892.62</v>
      </c>
      <c r="T25" s="18">
        <f t="shared" si="13"/>
        <v>1397044.79</v>
      </c>
      <c r="U25" s="20">
        <f t="shared" si="0"/>
        <v>12209905.831</v>
      </c>
      <c r="V25" s="21">
        <f t="shared" si="1"/>
        <v>0.57016941563265666</v>
      </c>
      <c r="W25" s="21">
        <f t="shared" si="2"/>
        <v>-0.17499072317973144</v>
      </c>
      <c r="X25" s="21">
        <f t="shared" si="3"/>
        <v>1.0558320635608907</v>
      </c>
      <c r="Y25" s="22">
        <f t="shared" si="4"/>
        <v>7.5744519311925954E-2</v>
      </c>
      <c r="Z25" s="22">
        <f t="shared" si="5"/>
        <v>-9.2159450394613429E-2</v>
      </c>
      <c r="AA25" s="22">
        <f t="shared" si="6"/>
        <v>0.1776043113773102</v>
      </c>
      <c r="AB25" s="23">
        <f t="shared" si="7"/>
        <v>0.15236782145922959</v>
      </c>
      <c r="AC25" s="23">
        <f t="shared" si="8"/>
        <v>0.66199269675024297</v>
      </c>
      <c r="AD25" s="23">
        <f t="shared" si="9"/>
        <v>-0.11300168189352067</v>
      </c>
      <c r="AE25" s="24">
        <f t="shared" si="10"/>
        <v>0.2306606805956328</v>
      </c>
      <c r="AF25" s="24">
        <f t="shared" si="11"/>
        <v>-0.22146497688294409</v>
      </c>
      <c r="AG25" s="24">
        <f t="shared" si="12"/>
        <v>-2.4725220995031601E-2</v>
      </c>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row>
    <row r="26" spans="2:120" x14ac:dyDescent="0.25">
      <c r="B26" s="15" t="s">
        <v>45</v>
      </c>
      <c r="C26" s="16" t="str">
        <f>_xlfn.XLOOKUP(B26,Sector_Grouping!$A$4:$A$18,Sector_Grouping!$C$4:$C$18,"")</f>
        <v>Agri-food Industry</v>
      </c>
      <c r="D26" s="17">
        <v>2020</v>
      </c>
      <c r="E26" s="18">
        <v>2343424.514</v>
      </c>
      <c r="F26" s="19">
        <v>1978278.223</v>
      </c>
      <c r="G26" s="18">
        <v>1899610.5009999999</v>
      </c>
      <c r="H26" s="19">
        <v>33153.605000000003</v>
      </c>
      <c r="I26" s="18">
        <v>656362.03300000005</v>
      </c>
      <c r="J26" s="19">
        <v>2733437.3280000002</v>
      </c>
      <c r="K26" s="18">
        <v>1331326.3770000001</v>
      </c>
      <c r="L26" s="19">
        <v>732189.67</v>
      </c>
      <c r="M26" s="18">
        <v>101637.15700000001</v>
      </c>
      <c r="N26" s="19">
        <v>-333483.34100000001</v>
      </c>
      <c r="O26" s="18">
        <v>-92535.983999999997</v>
      </c>
      <c r="P26" s="19">
        <v>192303.21</v>
      </c>
      <c r="Q26" s="18">
        <v>-249164.394</v>
      </c>
      <c r="R26" s="19">
        <v>129095.35799999999</v>
      </c>
      <c r="S26" s="19">
        <v>245751.61199999999</v>
      </c>
      <c r="T26" s="18">
        <f t="shared" si="13"/>
        <v>36559.373999999996</v>
      </c>
      <c r="U26" s="20">
        <f t="shared" si="0"/>
        <v>2063516.0470000003</v>
      </c>
      <c r="V26" s="21">
        <f t="shared" si="1"/>
        <v>1.0414125537622516</v>
      </c>
      <c r="W26" s="21">
        <f t="shared" si="2"/>
        <v>2.8779778923103981E-2</v>
      </c>
      <c r="X26" s="21">
        <f t="shared" si="3"/>
        <v>102.23164459267069</v>
      </c>
      <c r="Y26" s="22">
        <f t="shared" si="4"/>
        <v>1.3374871860241163E-2</v>
      </c>
      <c r="Z26" s="22">
        <f t="shared" si="5"/>
        <v>0.10486858464262015</v>
      </c>
      <c r="AA26" s="22">
        <f t="shared" si="6"/>
        <v>0.85731781372673188</v>
      </c>
      <c r="AB26" s="23">
        <f t="shared" si="7"/>
        <v>3.7182911039839284E-2</v>
      </c>
      <c r="AC26" s="23">
        <f t="shared" si="8"/>
        <v>0.75491617307715353</v>
      </c>
      <c r="AD26" s="23">
        <f t="shared" si="9"/>
        <v>-0.12200145859718793</v>
      </c>
      <c r="AE26" s="24">
        <f t="shared" si="10"/>
        <v>-0.48119833257073558</v>
      </c>
      <c r="AF26" s="24">
        <f t="shared" si="11"/>
        <v>1.2779381685828333</v>
      </c>
      <c r="AG26" s="24">
        <f t="shared" si="12"/>
        <v>0.11909362777056222</v>
      </c>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row>
    <row r="27" spans="2:120" collapsed="1" x14ac:dyDescent="0.25">
      <c r="B27" s="15" t="s">
        <v>45</v>
      </c>
      <c r="C27" s="16" t="str">
        <f>_xlfn.XLOOKUP(B27,Sector_Grouping!$A$4:$A$18,Sector_Grouping!$C$4:$C$18,"")</f>
        <v>Agri-food Industry</v>
      </c>
      <c r="D27" s="17">
        <v>2021</v>
      </c>
      <c r="E27" s="18">
        <v>2396446.5970000001</v>
      </c>
      <c r="F27" s="19">
        <v>2116713.0630000001</v>
      </c>
      <c r="G27" s="18">
        <v>1810298.07</v>
      </c>
      <c r="H27" s="19">
        <v>34569.112000000001</v>
      </c>
      <c r="I27" s="18">
        <v>869494.84400000004</v>
      </c>
      <c r="J27" s="19">
        <v>3609961.301</v>
      </c>
      <c r="K27" s="18">
        <v>340880.89299999998</v>
      </c>
      <c r="L27" s="19">
        <v>1161020.811</v>
      </c>
      <c r="M27" s="18">
        <v>638642.42000000004</v>
      </c>
      <c r="N27" s="19">
        <v>-612440.07499999995</v>
      </c>
      <c r="O27" s="18">
        <v>13563.593999999999</v>
      </c>
      <c r="P27" s="19">
        <v>223370.66</v>
      </c>
      <c r="Q27" s="18">
        <v>-152298.03599999999</v>
      </c>
      <c r="R27" s="19">
        <v>185107.67</v>
      </c>
      <c r="S27" s="19">
        <v>-229055.93100000001</v>
      </c>
      <c r="T27" s="18">
        <f t="shared" si="13"/>
        <v>198671.26400000002</v>
      </c>
      <c r="U27" s="20">
        <f t="shared" si="0"/>
        <v>1501901.7039999999</v>
      </c>
      <c r="V27" s="21">
        <f t="shared" si="1"/>
        <v>1.1692621773606597</v>
      </c>
      <c r="W27" s="21">
        <f t="shared" si="2"/>
        <v>8.4880409359269202E-2</v>
      </c>
      <c r="X27" s="21">
        <f t="shared" si="3"/>
        <v>132.4317505999488</v>
      </c>
      <c r="Y27" s="22">
        <f t="shared" si="4"/>
        <v>5.5034181099106474E-2</v>
      </c>
      <c r="Z27" s="22">
        <f t="shared" si="5"/>
        <v>-9.5581487727180933E-2</v>
      </c>
      <c r="AA27" s="22">
        <f t="shared" si="6"/>
        <v>0.66384273879505507</v>
      </c>
      <c r="AB27" s="23">
        <f t="shared" si="7"/>
        <v>0.17691115409549929</v>
      </c>
      <c r="AC27" s="23">
        <f t="shared" si="8"/>
        <v>0.41604371315115102</v>
      </c>
      <c r="AD27" s="23">
        <f t="shared" si="9"/>
        <v>-0.16965280897342228</v>
      </c>
      <c r="AE27" s="24">
        <f t="shared" si="10"/>
        <v>6.0722361656629385E-2</v>
      </c>
      <c r="AF27" s="24">
        <f t="shared" si="11"/>
        <v>-1.0254521833798584</v>
      </c>
      <c r="AG27" s="24">
        <f t="shared" si="12"/>
        <v>-0.15251060065379621</v>
      </c>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row>
    <row r="28" spans="2:120" x14ac:dyDescent="0.25">
      <c r="B28" s="15" t="s">
        <v>45</v>
      </c>
      <c r="C28" s="16" t="str">
        <f>_xlfn.XLOOKUP(B28,Sector_Grouping!$A$4:$A$18,Sector_Grouping!$C$4:$C$18,"")</f>
        <v>Agri-food Industry</v>
      </c>
      <c r="D28" s="17">
        <v>2022</v>
      </c>
      <c r="E28" s="18">
        <v>2773679.7039999999</v>
      </c>
      <c r="F28" s="19">
        <v>2455234.057</v>
      </c>
      <c r="G28" s="18">
        <v>2847537.24</v>
      </c>
      <c r="H28" s="19">
        <v>53158.713000000003</v>
      </c>
      <c r="I28" s="18">
        <v>1021655.686</v>
      </c>
      <c r="J28" s="19">
        <v>3838743.977</v>
      </c>
      <c r="K28" s="18">
        <v>909848.93900000001</v>
      </c>
      <c r="L28" s="19">
        <v>783003.57700000005</v>
      </c>
      <c r="M28" s="18">
        <v>208203.16</v>
      </c>
      <c r="N28" s="19">
        <v>-764738.11100000003</v>
      </c>
      <c r="O28" s="18">
        <v>-157229.60800000001</v>
      </c>
      <c r="P28" s="19">
        <v>262580.27600000001</v>
      </c>
      <c r="Q28" s="18">
        <v>-430439.26</v>
      </c>
      <c r="R28" s="19">
        <v>154766.321</v>
      </c>
      <c r="S28" s="19">
        <v>-54848.489000000001</v>
      </c>
      <c r="T28" s="18">
        <f t="shared" si="13"/>
        <v>-2463.2870000000112</v>
      </c>
      <c r="U28" s="20">
        <f t="shared" si="0"/>
        <v>1692852.5160000001</v>
      </c>
      <c r="V28" s="21">
        <f t="shared" si="1"/>
        <v>0.86223071028212428</v>
      </c>
      <c r="W28" s="21">
        <f t="shared" si="2"/>
        <v>-0.10219571436660053</v>
      </c>
      <c r="X28" s="21">
        <f t="shared" si="3"/>
        <v>134.44390311261404</v>
      </c>
      <c r="Y28" s="22">
        <f t="shared" si="4"/>
        <v>-6.4169087981873793E-4</v>
      </c>
      <c r="Z28" s="22">
        <f t="shared" si="5"/>
        <v>-1.9774629680889787E-2</v>
      </c>
      <c r="AA28" s="22">
        <f t="shared" si="6"/>
        <v>0.72254876090164422</v>
      </c>
      <c r="AB28" s="23">
        <f t="shared" si="7"/>
        <v>5.4237313362771315E-2</v>
      </c>
      <c r="AC28" s="23">
        <f t="shared" si="8"/>
        <v>0.44099125290532498</v>
      </c>
      <c r="AD28" s="23">
        <f t="shared" si="9"/>
        <v>-0.19921571107163213</v>
      </c>
      <c r="AE28" s="24">
        <f t="shared" si="10"/>
        <v>-0.5987868182452516</v>
      </c>
      <c r="AF28" s="24">
        <f t="shared" si="11"/>
        <v>-0.20888274563318684</v>
      </c>
      <c r="AG28" s="24">
        <f t="shared" si="12"/>
        <v>-3.2400039862657472E-2</v>
      </c>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row>
    <row r="29" spans="2:120" x14ac:dyDescent="0.25">
      <c r="B29" s="15" t="s">
        <v>45</v>
      </c>
      <c r="C29" s="16" t="str">
        <f>_xlfn.XLOOKUP(B29,Sector_Grouping!$A$4:$A$18,Sector_Grouping!$C$4:$C$18,"")</f>
        <v>Agri-food Industry</v>
      </c>
      <c r="D29" s="17">
        <v>2023</v>
      </c>
      <c r="E29" s="18">
        <v>2689346.78</v>
      </c>
      <c r="F29" s="19">
        <v>2007725.6240000001</v>
      </c>
      <c r="G29" s="18">
        <v>2846921.2039999999</v>
      </c>
      <c r="H29" s="19">
        <v>65419.743000000002</v>
      </c>
      <c r="I29" s="18">
        <f>889488.554-64806.237</f>
        <v>824682.31700000004</v>
      </c>
      <c r="J29" s="19">
        <v>3279985.07</v>
      </c>
      <c r="K29" s="18">
        <v>1845077.4040000001</v>
      </c>
      <c r="L29" s="19">
        <v>351970.51299999998</v>
      </c>
      <c r="M29" s="18">
        <v>81093.353000000003</v>
      </c>
      <c r="N29" s="19">
        <v>-1156839.044</v>
      </c>
      <c r="O29" s="18">
        <v>94114.274999999994</v>
      </c>
      <c r="P29" s="19">
        <v>252079.478</v>
      </c>
      <c r="Q29" s="18">
        <v>-165448.13399999999</v>
      </c>
      <c r="R29" s="19">
        <v>127213.28</v>
      </c>
      <c r="S29" s="19">
        <v>454493.71899999998</v>
      </c>
      <c r="T29" s="18">
        <f t="shared" si="13"/>
        <v>221327.55499999999</v>
      </c>
      <c r="U29" s="20">
        <f t="shared" si="0"/>
        <v>2197047.9169999999</v>
      </c>
      <c r="V29" s="21">
        <f t="shared" si="1"/>
        <v>0.70522697332792084</v>
      </c>
      <c r="W29" s="21">
        <f t="shared" si="2"/>
        <v>-0.25585347557694826</v>
      </c>
      <c r="X29" s="21">
        <f t="shared" si="3"/>
        <v>111.92645290058132</v>
      </c>
      <c r="Y29" s="22">
        <f t="shared" si="4"/>
        <v>6.7478220259094043E-2</v>
      </c>
      <c r="Z29" s="22">
        <f t="shared" si="5"/>
        <v>0.16899781105953171</v>
      </c>
      <c r="AA29" s="22">
        <f t="shared" si="6"/>
        <v>0.81992653094606915</v>
      </c>
      <c r="AB29" s="23">
        <f t="shared" si="7"/>
        <v>2.4723695769749345E-2</v>
      </c>
      <c r="AC29" s="23">
        <f t="shared" si="8"/>
        <v>0.66983473098552859</v>
      </c>
      <c r="AD29" s="23">
        <f t="shared" si="9"/>
        <v>-0.35269643590176464</v>
      </c>
      <c r="AE29" s="24">
        <f t="shared" si="10"/>
        <v>0.37335159429360604</v>
      </c>
      <c r="AF29" s="24">
        <f t="shared" si="11"/>
        <v>1.8029778647827888</v>
      </c>
      <c r="AG29" s="24">
        <f t="shared" si="12"/>
        <v>0.20686563796960647</v>
      </c>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row>
    <row r="30" spans="2:120" x14ac:dyDescent="0.25">
      <c r="B30" s="15" t="s">
        <v>45</v>
      </c>
      <c r="C30" s="16" t="str">
        <f>_xlfn.XLOOKUP(B30,Sector_Grouping!$A$4:$A$18,Sector_Grouping!$C$4:$C$18,"")</f>
        <v>Agri-food Industry</v>
      </c>
      <c r="D30" s="17">
        <v>2024</v>
      </c>
      <c r="E30" s="18">
        <v>2496633.9589999998</v>
      </c>
      <c r="F30" s="19">
        <v>2915230.3319999999</v>
      </c>
      <c r="G30" s="18">
        <v>3354155.6030000001</v>
      </c>
      <c r="H30" s="19">
        <v>1146010.003</v>
      </c>
      <c r="I30" s="18">
        <f>915034.236-64806.237</f>
        <v>850227.99900000007</v>
      </c>
      <c r="J30" s="19">
        <v>4094750.162</v>
      </c>
      <c r="K30" s="18">
        <v>2031487.422</v>
      </c>
      <c r="L30" s="19">
        <v>120767.325</v>
      </c>
      <c r="M30" s="18">
        <v>619827.23400000005</v>
      </c>
      <c r="N30" s="19">
        <v>-1322287.1780000001</v>
      </c>
      <c r="O30" s="18">
        <v>71776.714000000007</v>
      </c>
      <c r="P30" s="19">
        <v>190706.815</v>
      </c>
      <c r="Q30" s="18">
        <v>-111266.11900000001</v>
      </c>
      <c r="R30" s="19">
        <v>93699.615999999995</v>
      </c>
      <c r="S30" s="19">
        <v>476343.43</v>
      </c>
      <c r="T30" s="18">
        <f t="shared" si="13"/>
        <v>165476.33000000002</v>
      </c>
      <c r="U30" s="20">
        <f t="shared" si="0"/>
        <v>2152254.747</v>
      </c>
      <c r="V30" s="21">
        <f t="shared" si="1"/>
        <v>0.86913986023563727</v>
      </c>
      <c r="W30" s="21">
        <f t="shared" si="2"/>
        <v>-0.10719219821353296</v>
      </c>
      <c r="X30" s="21">
        <f t="shared" si="3"/>
        <v>124.30064828538208</v>
      </c>
      <c r="Y30" s="22">
        <f t="shared" si="4"/>
        <v>4.0411825741079245E-2</v>
      </c>
      <c r="Z30" s="22">
        <f t="shared" si="5"/>
        <v>0.1907942605213919</v>
      </c>
      <c r="AA30" s="22">
        <f t="shared" si="6"/>
        <v>0.60971582153392434</v>
      </c>
      <c r="AB30" s="23">
        <f t="shared" si="7"/>
        <v>0.15137119713727729</v>
      </c>
      <c r="AC30" s="23">
        <f t="shared" si="8"/>
        <v>0.52561320272316037</v>
      </c>
      <c r="AD30" s="23">
        <f t="shared" si="9"/>
        <v>-0.32292255343709542</v>
      </c>
      <c r="AE30" s="24">
        <f t="shared" si="10"/>
        <v>0.3763720452255469</v>
      </c>
      <c r="AF30" s="24">
        <f t="shared" si="11"/>
        <v>2.4977787500672171</v>
      </c>
      <c r="AG30" s="24">
        <f t="shared" si="12"/>
        <v>0.22132297799039308</v>
      </c>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row>
    <row r="31" spans="2:120" collapsed="1" x14ac:dyDescent="0.25">
      <c r="B31" s="15" t="s">
        <v>46</v>
      </c>
      <c r="C31" s="16" t="str">
        <f>_xlfn.XLOOKUP(B31,Sector_Grouping!$A$4:$A$18,Sector_Grouping!$C$4:$C$18,"")</f>
        <v>Manufacturing Industry</v>
      </c>
      <c r="D31" s="17">
        <v>2021</v>
      </c>
      <c r="E31" s="18">
        <v>653881.62</v>
      </c>
      <c r="F31" s="19">
        <v>1471912.966</v>
      </c>
      <c r="G31" s="18">
        <v>18942.423999999999</v>
      </c>
      <c r="H31" s="19">
        <v>862025.43599999999</v>
      </c>
      <c r="I31" s="18">
        <v>303136.55800000002</v>
      </c>
      <c r="J31" s="19">
        <v>4259631.9510000004</v>
      </c>
      <c r="K31" s="18">
        <v>0</v>
      </c>
      <c r="L31" s="19">
        <v>1</v>
      </c>
      <c r="M31" s="18">
        <v>4240689.5269999998</v>
      </c>
      <c r="N31" s="19">
        <v>0</v>
      </c>
      <c r="O31" s="18">
        <v>-140626.53400000001</v>
      </c>
      <c r="P31" s="19">
        <v>31516.061000000002</v>
      </c>
      <c r="Q31" s="18">
        <v>-109310.473</v>
      </c>
      <c r="R31" s="19">
        <v>59769.487999999998</v>
      </c>
      <c r="S31" s="19">
        <v>-49540.985000000001</v>
      </c>
      <c r="T31" s="18">
        <f t="shared" si="13"/>
        <v>-80857.046000000017</v>
      </c>
      <c r="U31" s="20">
        <f t="shared" si="0"/>
        <v>1</v>
      </c>
      <c r="V31" s="21">
        <f t="shared" si="1"/>
        <v>77.704572867759694</v>
      </c>
      <c r="W31" s="21">
        <f t="shared" si="2"/>
        <v>0.34110236722656223</v>
      </c>
      <c r="X31" s="21">
        <f t="shared" si="3"/>
        <v>169.21234713708577</v>
      </c>
      <c r="Y31" s="22">
        <f t="shared" si="4"/>
        <v>-1.8982167222456353E-2</v>
      </c>
      <c r="Z31" s="22">
        <f t="shared" si="5"/>
        <v>-7.5764455651773782E-2</v>
      </c>
      <c r="AA31" s="22">
        <f t="shared" si="6"/>
        <v>0.15350660045793238</v>
      </c>
      <c r="AB31" s="23">
        <f t="shared" si="7"/>
        <v>0.99555303739433321</v>
      </c>
      <c r="AC31" s="23">
        <f t="shared" si="8"/>
        <v>2.3476206665349052E-7</v>
      </c>
      <c r="AD31" s="23">
        <f t="shared" si="9"/>
        <v>0</v>
      </c>
      <c r="AE31" s="24">
        <f t="shared" si="10"/>
        <v>-4.4620593290513053</v>
      </c>
      <c r="AF31" s="24">
        <f t="shared" si="11"/>
        <v>-1.5719281987682407</v>
      </c>
      <c r="AG31" s="24">
        <f t="shared" si="12"/>
        <v>-49540.985000000001</v>
      </c>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row>
    <row r="32" spans="2:120" x14ac:dyDescent="0.25">
      <c r="B32" s="15" t="s">
        <v>46</v>
      </c>
      <c r="C32" s="16" t="str">
        <f>_xlfn.XLOOKUP(B32,Sector_Grouping!$A$4:$A$18,Sector_Grouping!$C$4:$C$18,"")</f>
        <v>Manufacturing Industry</v>
      </c>
      <c r="D32" s="17">
        <v>2022</v>
      </c>
      <c r="E32" s="18">
        <v>3828155.2220000001</v>
      </c>
      <c r="F32" s="19">
        <v>1513623.7549999999</v>
      </c>
      <c r="G32" s="18">
        <v>666679.04399999999</v>
      </c>
      <c r="H32" s="19">
        <v>225124.36300000001</v>
      </c>
      <c r="I32" s="18">
        <v>409098.06199999998</v>
      </c>
      <c r="J32" s="19">
        <v>4943848.88</v>
      </c>
      <c r="K32" s="18">
        <v>44058.533000000003</v>
      </c>
      <c r="L32" s="19">
        <v>0</v>
      </c>
      <c r="M32" s="18">
        <v>4277169.8360000001</v>
      </c>
      <c r="N32" s="19">
        <v>-109310.473</v>
      </c>
      <c r="O32" s="18">
        <v>100398.28599999999</v>
      </c>
      <c r="P32" s="19">
        <v>62989.694000000003</v>
      </c>
      <c r="Q32" s="18">
        <v>36480.309000000001</v>
      </c>
      <c r="R32" s="19">
        <v>110027.935</v>
      </c>
      <c r="S32" s="19">
        <v>30162.206999999999</v>
      </c>
      <c r="T32" s="18">
        <f t="shared" si="13"/>
        <v>210426.22099999999</v>
      </c>
      <c r="U32" s="20">
        <f t="shared" si="0"/>
        <v>44058.533000000003</v>
      </c>
      <c r="V32" s="21">
        <f t="shared" si="1"/>
        <v>2.2703934803746431</v>
      </c>
      <c r="W32" s="21">
        <f t="shared" si="2"/>
        <v>0.17131282358290853</v>
      </c>
      <c r="X32" s="21">
        <f t="shared" si="3"/>
        <v>39.005939929465065</v>
      </c>
      <c r="Y32" s="22">
        <f t="shared" si="4"/>
        <v>4.2563238907092162E-2</v>
      </c>
      <c r="Z32" s="22">
        <f t="shared" si="5"/>
        <v>7.879044931788818E-3</v>
      </c>
      <c r="AA32" s="22">
        <f t="shared" si="6"/>
        <v>0.77432690903772128</v>
      </c>
      <c r="AB32" s="23">
        <f t="shared" si="7"/>
        <v>0.86514979317086249</v>
      </c>
      <c r="AC32" s="23">
        <f t="shared" si="8"/>
        <v>8.9117879752020259E-3</v>
      </c>
      <c r="AD32" s="23">
        <f t="shared" si="9"/>
        <v>-2.2110399337287187E-2</v>
      </c>
      <c r="AE32" s="24">
        <f t="shared" si="10"/>
        <v>1.5938843265376077</v>
      </c>
      <c r="AF32" s="24">
        <f t="shared" si="11"/>
        <v>0.47884352319603263</v>
      </c>
      <c r="AG32" s="24">
        <f t="shared" si="12"/>
        <v>0.68459399226932949</v>
      </c>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row>
    <row r="33" spans="2:120" x14ac:dyDescent="0.25">
      <c r="B33" s="15" t="s">
        <v>46</v>
      </c>
      <c r="C33" s="16" t="str">
        <f>_xlfn.XLOOKUP(B33,Sector_Grouping!$A$4:$A$18,Sector_Grouping!$C$4:$C$18,"")</f>
        <v>Manufacturing Industry</v>
      </c>
      <c r="D33" s="17">
        <v>2023</v>
      </c>
      <c r="E33" s="18">
        <v>973049.90700000001</v>
      </c>
      <c r="F33" s="19">
        <v>4234442.6220000004</v>
      </c>
      <c r="G33" s="18">
        <v>538000.95600000001</v>
      </c>
      <c r="H33" s="19">
        <v>3194740.6060000001</v>
      </c>
      <c r="I33" s="18">
        <v>411634.91200000001</v>
      </c>
      <c r="J33" s="19">
        <v>7665884.8820000002</v>
      </c>
      <c r="K33" s="18">
        <v>8536.4210000000003</v>
      </c>
      <c r="L33" s="19">
        <v>850235.53500000003</v>
      </c>
      <c r="M33" s="18">
        <v>6277648.3909999998</v>
      </c>
      <c r="N33" s="19">
        <v>-72830.164000000004</v>
      </c>
      <c r="O33" s="18">
        <v>-493308.15299999999</v>
      </c>
      <c r="P33" s="19">
        <v>11928.244000000001</v>
      </c>
      <c r="Q33" s="18">
        <v>-499521.44500000001</v>
      </c>
      <c r="R33" s="19">
        <v>230822.75</v>
      </c>
      <c r="S33" s="19">
        <v>-60919.470999999998</v>
      </c>
      <c r="T33" s="18">
        <f t="shared" si="13"/>
        <v>-262485.40299999999</v>
      </c>
      <c r="U33" s="20">
        <f t="shared" si="0"/>
        <v>858771.95600000001</v>
      </c>
      <c r="V33" s="21">
        <f t="shared" si="1"/>
        <v>7.8706972074599815</v>
      </c>
      <c r="W33" s="21">
        <f t="shared" si="2"/>
        <v>0.48219373534808579</v>
      </c>
      <c r="X33" s="21">
        <f t="shared" si="3"/>
        <v>154.40805430342641</v>
      </c>
      <c r="Y33" s="22">
        <f t="shared" si="4"/>
        <v>-3.4240718069786423E-2</v>
      </c>
      <c r="Z33" s="22">
        <f t="shared" si="5"/>
        <v>-6.2606728145959314E-2</v>
      </c>
      <c r="AA33" s="22">
        <f t="shared" si="6"/>
        <v>0.12693249663646591</v>
      </c>
      <c r="AB33" s="23">
        <f t="shared" si="7"/>
        <v>0.81890720870859013</v>
      </c>
      <c r="AC33" s="23">
        <f t="shared" si="8"/>
        <v>0.11202515681085334</v>
      </c>
      <c r="AD33" s="23">
        <f t="shared" si="9"/>
        <v>-9.5005553985046138E-3</v>
      </c>
      <c r="AE33" s="24">
        <f t="shared" si="10"/>
        <v>-41.356309696548792</v>
      </c>
      <c r="AF33" s="24">
        <f t="shared" si="11"/>
        <v>-5.1071617079596958</v>
      </c>
      <c r="AG33" s="24">
        <f t="shared" si="12"/>
        <v>-7.0937890524222003E-2</v>
      </c>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row>
    <row r="34" spans="2:120" x14ac:dyDescent="0.25">
      <c r="B34" s="15" t="s">
        <v>46</v>
      </c>
      <c r="C34" s="16" t="str">
        <f>_xlfn.XLOOKUP(B34,Sector_Grouping!$A$4:$A$18,Sector_Grouping!$C$4:$C$18,"")</f>
        <v>Manufacturing Industry</v>
      </c>
      <c r="D34" s="17">
        <v>2024</v>
      </c>
      <c r="E34" s="18">
        <v>1829785.08</v>
      </c>
      <c r="F34" s="19">
        <v>3398206.548</v>
      </c>
      <c r="G34" s="18">
        <v>476857.93900000001</v>
      </c>
      <c r="H34" s="19">
        <v>231056.95499999999</v>
      </c>
      <c r="I34" s="18">
        <v>1375632.23</v>
      </c>
      <c r="J34" s="19">
        <v>6909282.8619999997</v>
      </c>
      <c r="K34" s="18">
        <v>9714.3729999999996</v>
      </c>
      <c r="L34" s="19">
        <v>840521.16399999999</v>
      </c>
      <c r="M34" s="18">
        <v>5586143.7589999996</v>
      </c>
      <c r="N34" s="19">
        <v>-572351.60900000005</v>
      </c>
      <c r="O34" s="18">
        <v>-700708.53200000001</v>
      </c>
      <c r="P34" s="19">
        <v>18378.109</v>
      </c>
      <c r="Q34" s="18">
        <v>-691504.63199999998</v>
      </c>
      <c r="R34" s="19">
        <v>242114.08799999999</v>
      </c>
      <c r="S34" s="19">
        <v>-2625970.86</v>
      </c>
      <c r="T34" s="18">
        <f t="shared" si="13"/>
        <v>-458594.44400000002</v>
      </c>
      <c r="U34" s="20">
        <f t="shared" si="0"/>
        <v>850235.53700000001</v>
      </c>
      <c r="V34" s="21">
        <f t="shared" si="1"/>
        <v>7.1262450933002075</v>
      </c>
      <c r="W34" s="21">
        <f t="shared" si="2"/>
        <v>0.42281502543005894</v>
      </c>
      <c r="X34" s="21">
        <f t="shared" si="3"/>
        <v>274.40696147221837</v>
      </c>
      <c r="Y34" s="22">
        <f t="shared" si="4"/>
        <v>-6.6373667594678956E-2</v>
      </c>
      <c r="Z34" s="22">
        <f t="shared" si="5"/>
        <v>-1.4351252989777354</v>
      </c>
      <c r="AA34" s="22">
        <f t="shared" si="6"/>
        <v>0.26482995653044378</v>
      </c>
      <c r="AB34" s="23">
        <f t="shared" si="7"/>
        <v>0.8084983449907569</v>
      </c>
      <c r="AC34" s="23">
        <f t="shared" si="8"/>
        <v>0.12305698782085846</v>
      </c>
      <c r="AD34" s="23">
        <f t="shared" si="9"/>
        <v>-8.2838062998961362E-2</v>
      </c>
      <c r="AE34" s="24">
        <f t="shared" si="10"/>
        <v>-38.127346616564303</v>
      </c>
      <c r="AF34" s="24">
        <f t="shared" si="11"/>
        <v>-142.88580288646671</v>
      </c>
      <c r="AG34" s="24">
        <f t="shared" si="12"/>
        <v>-3.0885216457377971</v>
      </c>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row>
    <row r="35" spans="2:120" x14ac:dyDescent="0.25">
      <c r="B35" s="15" t="s">
        <v>47</v>
      </c>
      <c r="C35" s="16" t="str">
        <f>_xlfn.XLOOKUP(B35,Sector_Grouping!$A$4:$A$18,Sector_Grouping!$C$4:$C$18,"")</f>
        <v>Services and Commerce</v>
      </c>
      <c r="D35" s="17">
        <v>2020</v>
      </c>
      <c r="E35" s="18">
        <v>6512106.04</v>
      </c>
      <c r="F35" s="19">
        <v>7983504.4780000001</v>
      </c>
      <c r="G35" s="18">
        <v>13086672.134</v>
      </c>
      <c r="H35" s="19">
        <v>59314.082000000002</v>
      </c>
      <c r="I35" s="18">
        <v>3550877.4739999999</v>
      </c>
      <c r="J35" s="19">
        <v>13815879.839</v>
      </c>
      <c r="K35" s="18">
        <v>9275637.9140000008</v>
      </c>
      <c r="L35" s="19">
        <v>543407.41599999997</v>
      </c>
      <c r="M35" s="18">
        <v>185800.28899999999</v>
      </c>
      <c r="N35" s="19">
        <v>-117126.171</v>
      </c>
      <c r="O35" s="18">
        <v>-492580.28399999999</v>
      </c>
      <c r="P35" s="19">
        <v>791983.56400000001</v>
      </c>
      <c r="Q35" s="18">
        <v>-1306846.9550000001</v>
      </c>
      <c r="R35" s="19">
        <v>401209.99300000002</v>
      </c>
      <c r="S35" s="19">
        <v>621357.43599999999</v>
      </c>
      <c r="T35" s="18">
        <f t="shared" si="13"/>
        <v>-91370.290999999968</v>
      </c>
      <c r="U35" s="20">
        <f t="shared" si="0"/>
        <v>9819045.3300000001</v>
      </c>
      <c r="V35" s="21">
        <f t="shared" si="1"/>
        <v>0.61004848262824218</v>
      </c>
      <c r="W35" s="21">
        <f t="shared" si="2"/>
        <v>-0.36936971915422862</v>
      </c>
      <c r="X35" s="21">
        <f t="shared" si="3"/>
        <v>199.02475021890154</v>
      </c>
      <c r="Y35" s="22">
        <f t="shared" si="4"/>
        <v>-6.6134254252904244E-3</v>
      </c>
      <c r="Z35" s="22">
        <f t="shared" si="5"/>
        <v>9.5415742953718852E-2</v>
      </c>
      <c r="AA35" s="22">
        <f t="shared" si="6"/>
        <v>0.47134935421321306</v>
      </c>
      <c r="AB35" s="23">
        <f t="shared" si="7"/>
        <v>1.3448313908717978E-2</v>
      </c>
      <c r="AC35" s="23">
        <f t="shared" si="8"/>
        <v>0.71070720391490516</v>
      </c>
      <c r="AD35" s="23">
        <f t="shared" si="9"/>
        <v>-8.4776483557255419E-3</v>
      </c>
      <c r="AE35" s="24">
        <f t="shared" si="10"/>
        <v>-0.62195771022339041</v>
      </c>
      <c r="AF35" s="24">
        <f t="shared" si="11"/>
        <v>0.78455849874177441</v>
      </c>
      <c r="AG35" s="24">
        <f t="shared" si="12"/>
        <v>6.3280839951066814E-2</v>
      </c>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row>
    <row r="36" spans="2:120" x14ac:dyDescent="0.25">
      <c r="B36" s="15" t="s">
        <v>47</v>
      </c>
      <c r="C36" s="16" t="str">
        <f>_xlfn.XLOOKUP(B36,Sector_Grouping!$A$4:$A$18,Sector_Grouping!$C$4:$C$18,"")</f>
        <v>Services and Commerce</v>
      </c>
      <c r="D36" s="17">
        <v>2021</v>
      </c>
      <c r="E36" s="18">
        <v>10200456.280999999</v>
      </c>
      <c r="F36" s="19">
        <v>7232748.6210000003</v>
      </c>
      <c r="G36" s="18">
        <v>8810607.1160000004</v>
      </c>
      <c r="H36" s="19">
        <v>273376.44799999997</v>
      </c>
      <c r="I36" s="18">
        <v>3375146.0279999999</v>
      </c>
      <c r="J36" s="19">
        <v>10939341.415999999</v>
      </c>
      <c r="K36" s="18">
        <v>3721118.048</v>
      </c>
      <c r="L36" s="19">
        <v>2138052.122</v>
      </c>
      <c r="M36" s="18">
        <v>-9317.8220000000001</v>
      </c>
      <c r="N36" s="19">
        <v>-3563013.2480000001</v>
      </c>
      <c r="O36" s="18">
        <v>173720.80600000001</v>
      </c>
      <c r="P36" s="19">
        <v>945885.85400000005</v>
      </c>
      <c r="Q36" s="18">
        <v>212907.47099999999</v>
      </c>
      <c r="R36" s="19">
        <v>229002.91099999999</v>
      </c>
      <c r="S36" s="19">
        <v>3335610.6830000002</v>
      </c>
      <c r="T36" s="18">
        <f t="shared" si="13"/>
        <v>402723.717</v>
      </c>
      <c r="U36" s="20">
        <f t="shared" si="0"/>
        <v>5859170.1699999999</v>
      </c>
      <c r="V36" s="21">
        <f t="shared" si="1"/>
        <v>0.82091376062670862</v>
      </c>
      <c r="W36" s="21">
        <f t="shared" si="2"/>
        <v>-0.14423706464561087</v>
      </c>
      <c r="X36" s="21">
        <f t="shared" si="3"/>
        <v>120.77188179460813</v>
      </c>
      <c r="Y36" s="22">
        <f t="shared" si="4"/>
        <v>3.6814256149915195E-2</v>
      </c>
      <c r="Z36" s="22">
        <f t="shared" si="5"/>
        <v>0.32700602709440701</v>
      </c>
      <c r="AA36" s="22">
        <f t="shared" si="6"/>
        <v>0.93245615920540714</v>
      </c>
      <c r="AB36" s="23">
        <f t="shared" si="7"/>
        <v>-8.5177175166794347E-4</v>
      </c>
      <c r="AC36" s="23">
        <f t="shared" si="8"/>
        <v>0.53560538493024035</v>
      </c>
      <c r="AD36" s="23">
        <f t="shared" si="9"/>
        <v>-0.32570637596050328</v>
      </c>
      <c r="AE36" s="24">
        <f t="shared" si="10"/>
        <v>0.18365937630355977</v>
      </c>
      <c r="AF36" s="24">
        <f t="shared" si="11"/>
        <v>3.5264410276295348</v>
      </c>
      <c r="AG36" s="24">
        <f t="shared" si="12"/>
        <v>0.56929745786850905</v>
      </c>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row>
    <row r="37" spans="2:120" x14ac:dyDescent="0.25">
      <c r="B37" s="15" t="s">
        <v>47</v>
      </c>
      <c r="C37" s="16" t="str">
        <f>_xlfn.XLOOKUP(B37,Sector_Grouping!$A$4:$A$18,Sector_Grouping!$C$4:$C$18,"")</f>
        <v>Services and Commerce</v>
      </c>
      <c r="D37" s="17">
        <v>2022</v>
      </c>
      <c r="E37" s="18">
        <v>14456398.24</v>
      </c>
      <c r="F37" s="19">
        <v>10974618.123</v>
      </c>
      <c r="G37" s="18">
        <v>12313830.096000001</v>
      </c>
      <c r="H37" s="19">
        <v>748235.31900000002</v>
      </c>
      <c r="I37" s="18">
        <v>5809577.21</v>
      </c>
      <c r="J37" s="19">
        <v>14627136.335000001</v>
      </c>
      <c r="K37" s="18">
        <v>9073588.9010000005</v>
      </c>
      <c r="L37" s="19">
        <v>1703299.7209999999</v>
      </c>
      <c r="M37" s="18">
        <v>196513.247</v>
      </c>
      <c r="N37" s="19">
        <v>-3350105.7769999998</v>
      </c>
      <c r="O37" s="18">
        <v>1330794.8670000001</v>
      </c>
      <c r="P37" s="19">
        <v>1015349.088</v>
      </c>
      <c r="Q37" s="18">
        <v>205831.06899999999</v>
      </c>
      <c r="R37" s="19">
        <v>191592.264</v>
      </c>
      <c r="S37" s="19">
        <v>-4205927.5240000002</v>
      </c>
      <c r="T37" s="18">
        <f t="shared" si="13"/>
        <v>1522387.1310000001</v>
      </c>
      <c r="U37" s="20">
        <f t="shared" si="0"/>
        <v>10776888.622000001</v>
      </c>
      <c r="V37" s="21">
        <f t="shared" si="1"/>
        <v>0.89124326366700257</v>
      </c>
      <c r="W37" s="21">
        <f t="shared" si="2"/>
        <v>-9.1556675368883886E-2</v>
      </c>
      <c r="X37" s="21">
        <f t="shared" si="3"/>
        <v>146.6821573704793</v>
      </c>
      <c r="Y37" s="22">
        <f t="shared" si="4"/>
        <v>0.10407964321472908</v>
      </c>
      <c r="Z37" s="22">
        <f t="shared" si="5"/>
        <v>-0.29093882543733801</v>
      </c>
      <c r="AA37" s="22">
        <f t="shared" si="6"/>
        <v>0.98832730542126301</v>
      </c>
      <c r="AB37" s="23">
        <f t="shared" si="7"/>
        <v>1.3434840730224176E-2</v>
      </c>
      <c r="AC37" s="23">
        <f t="shared" si="8"/>
        <v>0.73677364968650239</v>
      </c>
      <c r="AD37" s="23">
        <f t="shared" si="9"/>
        <v>-0.22903360577721721</v>
      </c>
      <c r="AE37" s="24">
        <f t="shared" si="10"/>
        <v>1.310677167811668</v>
      </c>
      <c r="AF37" s="24">
        <f t="shared" si="11"/>
        <v>-4.1423462863247291</v>
      </c>
      <c r="AG37" s="24">
        <f t="shared" si="12"/>
        <v>-0.39027289522265229</v>
      </c>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row>
    <row r="38" spans="2:120" x14ac:dyDescent="0.25">
      <c r="B38" s="15" t="s">
        <v>47</v>
      </c>
      <c r="C38" s="16" t="str">
        <f>_xlfn.XLOOKUP(B38,Sector_Grouping!$A$4:$A$18,Sector_Grouping!$C$4:$C$18,"")</f>
        <v>Services and Commerce</v>
      </c>
      <c r="D38" s="17">
        <v>2023</v>
      </c>
      <c r="E38" s="18">
        <v>4007575.1940000001</v>
      </c>
      <c r="F38" s="19">
        <v>7497180.4610000001</v>
      </c>
      <c r="G38" s="18">
        <v>10396704.505000001</v>
      </c>
      <c r="H38" s="19">
        <v>1275612.9790000001</v>
      </c>
      <c r="I38" s="18">
        <v>2456748.8149999999</v>
      </c>
      <c r="J38" s="19">
        <v>11913920</v>
      </c>
      <c r="K38" s="18">
        <v>6392783.9050000003</v>
      </c>
      <c r="L38" s="19">
        <v>1115538.821</v>
      </c>
      <c r="M38" s="18">
        <v>401676.69400000002</v>
      </c>
      <c r="N38" s="19">
        <v>-3144274.7080000001</v>
      </c>
      <c r="O38" s="18">
        <v>-620742.45299999998</v>
      </c>
      <c r="P38" s="19">
        <v>992969.42099999997</v>
      </c>
      <c r="Q38" s="18">
        <v>-1909236.5530000001</v>
      </c>
      <c r="R38" s="19">
        <v>169590.40400000001</v>
      </c>
      <c r="S38" s="19">
        <v>1742891.6089999999</v>
      </c>
      <c r="T38" s="18">
        <f t="shared" si="13"/>
        <v>-451152.049</v>
      </c>
      <c r="U38" s="20">
        <f t="shared" si="0"/>
        <v>7508322.7259999998</v>
      </c>
      <c r="V38" s="21">
        <f t="shared" si="1"/>
        <v>0.72111123841159896</v>
      </c>
      <c r="W38" s="21">
        <f t="shared" si="2"/>
        <v>-0.24337279787005459</v>
      </c>
      <c r="X38" s="21">
        <f t="shared" ref="X38:X69" si="14">IF(E38=0,"",(I38/E38)*Days)</f>
        <v>223.75458327457645</v>
      </c>
      <c r="Y38" s="22">
        <f t="shared" si="4"/>
        <v>-3.7867641296903121E-2</v>
      </c>
      <c r="Z38" s="22">
        <f t="shared" si="5"/>
        <v>0.43489929062576183</v>
      </c>
      <c r="AA38" s="22">
        <f t="shared" si="6"/>
        <v>0.33637754777604684</v>
      </c>
      <c r="AB38" s="23">
        <f t="shared" si="7"/>
        <v>3.3714906093040745E-2</v>
      </c>
      <c r="AC38" s="23">
        <f t="shared" si="8"/>
        <v>0.63021429772904303</v>
      </c>
      <c r="AD38" s="23">
        <f t="shared" si="9"/>
        <v>-0.26391605013295372</v>
      </c>
      <c r="AE38" s="24">
        <f t="shared" si="10"/>
        <v>-0.62513753180320741</v>
      </c>
      <c r="AF38" s="24">
        <f t="shared" si="11"/>
        <v>1.7552319055754688</v>
      </c>
      <c r="AG38" s="24">
        <f t="shared" si="12"/>
        <v>0.23212795621646271</v>
      </c>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row>
    <row r="39" spans="2:120" x14ac:dyDescent="0.25">
      <c r="B39" s="15" t="s">
        <v>47</v>
      </c>
      <c r="C39" s="16" t="str">
        <f>_xlfn.XLOOKUP(B39,Sector_Grouping!$A$4:$A$18,Sector_Grouping!$C$4:$C$18,"")</f>
        <v>Services and Commerce</v>
      </c>
      <c r="D39" s="17">
        <v>2024</v>
      </c>
      <c r="E39" s="18">
        <v>9761652.9179999996</v>
      </c>
      <c r="F39" s="19">
        <v>7098220.6960000005</v>
      </c>
      <c r="G39" s="18">
        <v>8132091.9620000003</v>
      </c>
      <c r="H39" s="19">
        <v>425074.43099999998</v>
      </c>
      <c r="I39" s="18">
        <v>3271385.0890000002</v>
      </c>
      <c r="J39" s="19">
        <v>11516166.103</v>
      </c>
      <c r="K39" s="18">
        <v>3942035.7349999999</v>
      </c>
      <c r="L39" s="19">
        <v>3830000</v>
      </c>
      <c r="M39" s="18">
        <v>-445925.859</v>
      </c>
      <c r="N39" s="19">
        <v>-5050580.7309999997</v>
      </c>
      <c r="O39" s="18">
        <v>403197.16200000001</v>
      </c>
      <c r="P39" s="19">
        <v>1390658.088</v>
      </c>
      <c r="Q39" s="18">
        <v>-850533.08299999998</v>
      </c>
      <c r="R39" s="19">
        <v>43793.962</v>
      </c>
      <c r="S39" s="19">
        <v>-1072401.176</v>
      </c>
      <c r="T39" s="18">
        <f t="shared" si="13"/>
        <v>446991.12400000001</v>
      </c>
      <c r="U39" s="20">
        <f t="shared" si="0"/>
        <v>7772035.7349999994</v>
      </c>
      <c r="V39" s="21">
        <f t="shared" si="1"/>
        <v>0.87286527613913867</v>
      </c>
      <c r="W39" s="21">
        <f t="shared" si="2"/>
        <v>-8.9775647272982012E-2</v>
      </c>
      <c r="X39" s="21">
        <f t="shared" si="14"/>
        <v>122.32104209351895</v>
      </c>
      <c r="Y39" s="22">
        <f t="shared" si="4"/>
        <v>3.8814230361227366E-2</v>
      </c>
      <c r="Z39" s="22">
        <f t="shared" si="5"/>
        <v>-0.10985856442637351</v>
      </c>
      <c r="AA39" s="22">
        <f t="shared" si="6"/>
        <v>0.84764780489377067</v>
      </c>
      <c r="AB39" s="23">
        <f t="shared" si="7"/>
        <v>-3.872172865619182E-2</v>
      </c>
      <c r="AC39" s="23">
        <f t="shared" si="8"/>
        <v>0.67488048240076681</v>
      </c>
      <c r="AD39" s="23">
        <f t="shared" si="9"/>
        <v>-0.43856442203315443</v>
      </c>
      <c r="AE39" s="24">
        <f t="shared" si="10"/>
        <v>0.28993263367839417</v>
      </c>
      <c r="AF39" s="24">
        <f t="shared" si="11"/>
        <v>-0.77114654224051082</v>
      </c>
      <c r="AG39" s="24">
        <f t="shared" si="12"/>
        <v>-0.13798201816940051</v>
      </c>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row>
    <row r="40" spans="2:120" x14ac:dyDescent="0.25">
      <c r="B40" s="15" t="s">
        <v>48</v>
      </c>
      <c r="C40" s="16" t="str">
        <f>_xlfn.XLOOKUP(B40,Sector_Grouping!$A$4:$A$18,Sector_Grouping!$C$4:$C$18,"")</f>
        <v>Agri-food Industry</v>
      </c>
      <c r="D40" s="17">
        <v>2020</v>
      </c>
      <c r="E40" s="18">
        <v>3329314</v>
      </c>
      <c r="F40" s="19">
        <v>2624021</v>
      </c>
      <c r="G40" s="18">
        <v>5855251</v>
      </c>
      <c r="H40" s="19">
        <v>66932</v>
      </c>
      <c r="I40" s="18">
        <v>1972494</v>
      </c>
      <c r="J40" s="19">
        <v>3390346</v>
      </c>
      <c r="K40" s="18">
        <v>2635442</v>
      </c>
      <c r="L40" s="19">
        <v>866554</v>
      </c>
      <c r="M40" s="18">
        <v>-3331459</v>
      </c>
      <c r="N40" s="19">
        <v>-3458556</v>
      </c>
      <c r="O40" s="18">
        <v>-90813</v>
      </c>
      <c r="P40" s="19">
        <v>294432</v>
      </c>
      <c r="Q40" s="18">
        <v>-388904</v>
      </c>
      <c r="R40" s="19">
        <v>133796</v>
      </c>
      <c r="S40" s="19">
        <v>-280598</v>
      </c>
      <c r="T40" s="18">
        <f t="shared" si="13"/>
        <v>42983</v>
      </c>
      <c r="U40" s="20">
        <f t="shared" si="0"/>
        <v>3501996</v>
      </c>
      <c r="V40" s="21">
        <f t="shared" si="1"/>
        <v>0.44814833727879472</v>
      </c>
      <c r="W40" s="21">
        <f t="shared" si="2"/>
        <v>-0.95306791696186766</v>
      </c>
      <c r="X40" s="21">
        <f t="shared" si="14"/>
        <v>216.24884585833598</v>
      </c>
      <c r="Y40" s="22">
        <f t="shared" si="4"/>
        <v>1.2678057047864731E-2</v>
      </c>
      <c r="Z40" s="22">
        <f t="shared" si="5"/>
        <v>-8.4281026061224631E-2</v>
      </c>
      <c r="AA40" s="22">
        <f t="shared" si="6"/>
        <v>0.98199829751889633</v>
      </c>
      <c r="AB40" s="23">
        <f t="shared" si="7"/>
        <v>-0.9826309763074329</v>
      </c>
      <c r="AC40" s="23">
        <f t="shared" si="8"/>
        <v>1.0329317420699835</v>
      </c>
      <c r="AD40" s="23">
        <f t="shared" si="9"/>
        <v>-1.0201188905203187</v>
      </c>
      <c r="AE40" s="24">
        <f t="shared" si="10"/>
        <v>-0.30843454515813501</v>
      </c>
      <c r="AF40" s="24">
        <f t="shared" si="11"/>
        <v>-0.95301461797630693</v>
      </c>
      <c r="AG40" s="24">
        <f t="shared" si="12"/>
        <v>-8.0125162907096412E-2</v>
      </c>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row>
    <row r="41" spans="2:120" x14ac:dyDescent="0.25">
      <c r="B41" s="15" t="s">
        <v>48</v>
      </c>
      <c r="C41" s="16" t="str">
        <f>_xlfn.XLOOKUP(B41,Sector_Grouping!$A$4:$A$18,Sector_Grouping!$C$4:$C$18,"")</f>
        <v>Agri-food Industry</v>
      </c>
      <c r="D41" s="17">
        <v>2021</v>
      </c>
      <c r="E41" s="18">
        <v>4557050</v>
      </c>
      <c r="F41" s="19">
        <v>2388768</v>
      </c>
      <c r="G41" s="18">
        <v>5249574</v>
      </c>
      <c r="H41" s="19">
        <v>45150</v>
      </c>
      <c r="I41" s="18">
        <v>1240386</v>
      </c>
      <c r="J41" s="19">
        <v>3307648</v>
      </c>
      <c r="K41" s="18">
        <v>2536040</v>
      </c>
      <c r="L41" s="19">
        <v>1379285</v>
      </c>
      <c r="M41" s="18">
        <v>-3321611</v>
      </c>
      <c r="N41" s="19">
        <v>-3847459</v>
      </c>
      <c r="O41" s="18">
        <v>316250</v>
      </c>
      <c r="P41" s="19">
        <v>307823</v>
      </c>
      <c r="Q41" s="18">
        <v>9849</v>
      </c>
      <c r="R41" s="19">
        <v>151262</v>
      </c>
      <c r="S41" s="19">
        <v>-131293</v>
      </c>
      <c r="T41" s="18">
        <f t="shared" si="13"/>
        <v>467512</v>
      </c>
      <c r="U41" s="20">
        <f t="shared" si="0"/>
        <v>3915325</v>
      </c>
      <c r="V41" s="21">
        <f t="shared" si="1"/>
        <v>0.45504035184569264</v>
      </c>
      <c r="W41" s="21">
        <f t="shared" si="2"/>
        <v>-0.86490642293254905</v>
      </c>
      <c r="X41" s="21">
        <f t="shared" si="14"/>
        <v>99.349555084978206</v>
      </c>
      <c r="Y41" s="22">
        <f t="shared" si="4"/>
        <v>0.14134273054448357</v>
      </c>
      <c r="Z41" s="22">
        <f t="shared" si="5"/>
        <v>-2.8810963232793144E-2</v>
      </c>
      <c r="AA41" s="22">
        <f t="shared" si="6"/>
        <v>1.3777312458883171</v>
      </c>
      <c r="AB41" s="23">
        <f t="shared" si="7"/>
        <v>-1.0042214286405324</v>
      </c>
      <c r="AC41" s="23">
        <f t="shared" si="8"/>
        <v>1.1837187633025037</v>
      </c>
      <c r="AD41" s="23">
        <f t="shared" si="9"/>
        <v>-1.1632008605510622</v>
      </c>
      <c r="AE41" s="24">
        <f t="shared" si="10"/>
        <v>1.0273761219921838</v>
      </c>
      <c r="AF41" s="24">
        <f t="shared" si="11"/>
        <v>-0.42652108516907444</v>
      </c>
      <c r="AG41" s="24">
        <f t="shared" si="12"/>
        <v>-3.3533103893035703E-2</v>
      </c>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row>
    <row r="42" spans="2:120" x14ac:dyDescent="0.25">
      <c r="B42" s="15" t="s">
        <v>48</v>
      </c>
      <c r="C42" s="16" t="str">
        <f>_xlfn.XLOOKUP(B42,Sector_Grouping!$A$4:$A$18,Sector_Grouping!$C$4:$C$18,"")</f>
        <v>Agri-food Industry</v>
      </c>
      <c r="D42" s="17">
        <v>2022</v>
      </c>
      <c r="E42" s="18">
        <v>6876189</v>
      </c>
      <c r="F42" s="19">
        <v>2567392</v>
      </c>
      <c r="G42" s="18">
        <v>4720394</v>
      </c>
      <c r="H42" s="19">
        <v>213263</v>
      </c>
      <c r="I42" s="18">
        <v>945703</v>
      </c>
      <c r="J42" s="19">
        <v>3664516</v>
      </c>
      <c r="K42" s="18">
        <v>1868797</v>
      </c>
      <c r="L42" s="19">
        <v>2370093</v>
      </c>
      <c r="M42" s="18">
        <v>-3425971</v>
      </c>
      <c r="N42" s="19">
        <v>-3895321</v>
      </c>
      <c r="O42" s="18">
        <v>349328</v>
      </c>
      <c r="P42" s="19">
        <v>382452</v>
      </c>
      <c r="Q42" s="18">
        <v>-46650</v>
      </c>
      <c r="R42" s="19">
        <v>190488</v>
      </c>
      <c r="S42" s="19">
        <v>269557</v>
      </c>
      <c r="T42" s="18">
        <f t="shared" si="13"/>
        <v>539816</v>
      </c>
      <c r="U42" s="20">
        <f t="shared" si="0"/>
        <v>4238890</v>
      </c>
      <c r="V42" s="21">
        <f t="shared" si="1"/>
        <v>0.54389358176457303</v>
      </c>
      <c r="W42" s="21">
        <f t="shared" si="2"/>
        <v>-0.58752697491292161</v>
      </c>
      <c r="X42" s="21">
        <f t="shared" si="14"/>
        <v>50.199550215969921</v>
      </c>
      <c r="Y42" s="22">
        <f t="shared" si="4"/>
        <v>0.14730894884890666</v>
      </c>
      <c r="Z42" s="22">
        <f t="shared" si="5"/>
        <v>3.9201511185919989E-2</v>
      </c>
      <c r="AA42" s="22">
        <f t="shared" si="6"/>
        <v>1.8764248812121438</v>
      </c>
      <c r="AB42" s="23">
        <f t="shared" si="7"/>
        <v>-0.93490409101774974</v>
      </c>
      <c r="AC42" s="23">
        <f t="shared" si="8"/>
        <v>1.1567393893218094</v>
      </c>
      <c r="AD42" s="23">
        <f t="shared" si="9"/>
        <v>-1.062983761020555</v>
      </c>
      <c r="AE42" s="24">
        <f t="shared" si="10"/>
        <v>0.9133904385386924</v>
      </c>
      <c r="AF42" s="24">
        <f t="shared" si="11"/>
        <v>0.70481263008168349</v>
      </c>
      <c r="AG42" s="24">
        <f t="shared" si="12"/>
        <v>6.3591411902644321E-2</v>
      </c>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row>
    <row r="43" spans="2:120" x14ac:dyDescent="0.25">
      <c r="B43" s="15" t="s">
        <v>48</v>
      </c>
      <c r="C43" s="16" t="str">
        <f>_xlfn.XLOOKUP(B43,Sector_Grouping!$A$4:$A$18,Sector_Grouping!$C$4:$C$18,"")</f>
        <v>Agri-food Industry</v>
      </c>
      <c r="D43" s="17">
        <v>2023</v>
      </c>
      <c r="E43" s="18">
        <v>6971253</v>
      </c>
      <c r="F43" s="19">
        <v>2750537</v>
      </c>
      <c r="G43" s="18">
        <v>5251776</v>
      </c>
      <c r="H43" s="19">
        <v>75309</v>
      </c>
      <c r="I43" s="18">
        <v>1238776</v>
      </c>
      <c r="J43" s="19">
        <v>3873789</v>
      </c>
      <c r="K43" s="18">
        <v>2003787</v>
      </c>
      <c r="L43" s="19">
        <v>2077912</v>
      </c>
      <c r="M43" s="18">
        <v>-3455899</v>
      </c>
      <c r="N43" s="19">
        <v>-3941971</v>
      </c>
      <c r="O43" s="18">
        <v>372669</v>
      </c>
      <c r="P43" s="19">
        <v>554128</v>
      </c>
      <c r="Q43" s="18">
        <v>-29928</v>
      </c>
      <c r="R43" s="19">
        <v>209858</v>
      </c>
      <c r="S43" s="19">
        <v>255222</v>
      </c>
      <c r="T43" s="18">
        <f t="shared" si="13"/>
        <v>582527</v>
      </c>
      <c r="U43" s="20">
        <f t="shared" si="0"/>
        <v>4081699</v>
      </c>
      <c r="V43" s="21">
        <f t="shared" si="1"/>
        <v>0.52373463757784033</v>
      </c>
      <c r="W43" s="21">
        <f t="shared" si="2"/>
        <v>-0.64568281855310139</v>
      </c>
      <c r="X43" s="21">
        <f t="shared" si="14"/>
        <v>64.859680175142117</v>
      </c>
      <c r="Y43" s="22">
        <f t="shared" si="4"/>
        <v>0.15037654348236312</v>
      </c>
      <c r="Z43" s="22">
        <f t="shared" si="5"/>
        <v>3.6610635132593813E-2</v>
      </c>
      <c r="AA43" s="22">
        <f t="shared" si="6"/>
        <v>1.7995954348571903</v>
      </c>
      <c r="AB43" s="23">
        <f t="shared" si="7"/>
        <v>-0.89212370627310889</v>
      </c>
      <c r="AC43" s="23">
        <f t="shared" si="8"/>
        <v>1.0536709665911075</v>
      </c>
      <c r="AD43" s="23">
        <f t="shared" si="9"/>
        <v>-1.0176008553899039</v>
      </c>
      <c r="AE43" s="24">
        <f t="shared" si="10"/>
        <v>0.67253233909854759</v>
      </c>
      <c r="AF43" s="24">
        <f t="shared" si="11"/>
        <v>0.46058311437068694</v>
      </c>
      <c r="AG43" s="24">
        <f t="shared" si="12"/>
        <v>6.2528373601287116E-2</v>
      </c>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row>
    <row r="44" spans="2:120" x14ac:dyDescent="0.25">
      <c r="B44" s="15" t="s">
        <v>48</v>
      </c>
      <c r="C44" s="16" t="str">
        <f>_xlfn.XLOOKUP(B44,Sector_Grouping!$A$4:$A$18,Sector_Grouping!$C$4:$C$18,"")</f>
        <v>Agri-food Industry</v>
      </c>
      <c r="D44" s="17">
        <v>2024</v>
      </c>
      <c r="E44" s="18">
        <v>8047553</v>
      </c>
      <c r="F44" s="19">
        <v>5256034</v>
      </c>
      <c r="G44" s="18">
        <v>4636233</v>
      </c>
      <c r="H44" s="19">
        <v>242486</v>
      </c>
      <c r="I44" s="18">
        <v>3387576</v>
      </c>
      <c r="J44" s="19">
        <v>6969508</v>
      </c>
      <c r="K44" s="18">
        <v>693267</v>
      </c>
      <c r="L44" s="19">
        <v>1677597</v>
      </c>
      <c r="M44" s="18">
        <v>655679</v>
      </c>
      <c r="N44" s="19">
        <v>-3971899</v>
      </c>
      <c r="O44" s="18">
        <v>369488</v>
      </c>
      <c r="P44" s="19">
        <v>593870</v>
      </c>
      <c r="Q44" s="18">
        <v>111577</v>
      </c>
      <c r="R44" s="19">
        <v>171531</v>
      </c>
      <c r="S44" s="19">
        <v>-873796</v>
      </c>
      <c r="T44" s="18">
        <f t="shared" si="13"/>
        <v>541019</v>
      </c>
      <c r="U44" s="20">
        <f t="shared" si="0"/>
        <v>2370864</v>
      </c>
      <c r="V44" s="21">
        <f t="shared" si="1"/>
        <v>1.1336863354365494</v>
      </c>
      <c r="W44" s="21">
        <f t="shared" si="2"/>
        <v>8.8930380738496892E-2</v>
      </c>
      <c r="X44" s="21">
        <f t="shared" si="14"/>
        <v>153.6448706830511</v>
      </c>
      <c r="Y44" s="22">
        <f t="shared" si="4"/>
        <v>7.7626569909956339E-2</v>
      </c>
      <c r="Z44" s="22">
        <f t="shared" si="5"/>
        <v>-0.10857909230296464</v>
      </c>
      <c r="AA44" s="22">
        <f t="shared" si="6"/>
        <v>1.1546802155905409</v>
      </c>
      <c r="AB44" s="23">
        <f t="shared" si="7"/>
        <v>9.4078233355926993E-2</v>
      </c>
      <c r="AC44" s="23">
        <f t="shared" si="8"/>
        <v>0.3401766667030155</v>
      </c>
      <c r="AD44" s="23">
        <f t="shared" si="9"/>
        <v>-0.56989661250119805</v>
      </c>
      <c r="AE44" s="24">
        <f t="shared" si="10"/>
        <v>0.62216983514910673</v>
      </c>
      <c r="AF44" s="24">
        <f t="shared" si="11"/>
        <v>-1.4713590516442994</v>
      </c>
      <c r="AG44" s="24">
        <f t="shared" si="12"/>
        <v>-0.36855593572638495</v>
      </c>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row>
    <row r="45" spans="2:120" x14ac:dyDescent="0.25">
      <c r="B45" s="15" t="s">
        <v>49</v>
      </c>
      <c r="C45" s="16" t="str">
        <f>_xlfn.XLOOKUP(B45,Sector_Grouping!$A$4:$A$18,Sector_Grouping!$C$4:$C$18,"")</f>
        <v>Manufacturing Industry</v>
      </c>
      <c r="D45" s="17">
        <v>2019</v>
      </c>
      <c r="E45" s="18">
        <v>7832000</v>
      </c>
      <c r="F45" s="19">
        <f>4821000+750000+29000</f>
        <v>5600000</v>
      </c>
      <c r="G45" s="18">
        <f>1585000+1399000+147000</f>
        <v>3131000</v>
      </c>
      <c r="H45" s="19">
        <v>29000</v>
      </c>
      <c r="I45" s="18">
        <v>4821000</v>
      </c>
      <c r="J45" s="19">
        <f>F45+5790000</f>
        <v>11390000</v>
      </c>
      <c r="K45" s="18">
        <v>1399000</v>
      </c>
      <c r="L45" s="19">
        <v>126000</v>
      </c>
      <c r="M45" s="18">
        <v>2034000</v>
      </c>
      <c r="N45" s="19">
        <v>-1235000</v>
      </c>
      <c r="O45" s="18">
        <v>1767000</v>
      </c>
      <c r="P45" s="19">
        <v>420000</v>
      </c>
      <c r="Q45" s="18">
        <v>1529000</v>
      </c>
      <c r="R45" s="19">
        <v>127000</v>
      </c>
      <c r="S45" s="19">
        <v>197000</v>
      </c>
      <c r="T45" s="18">
        <f t="shared" si="13"/>
        <v>1894000</v>
      </c>
      <c r="U45" s="20">
        <f t="shared" si="0"/>
        <v>1525000</v>
      </c>
      <c r="V45" s="21">
        <f t="shared" si="1"/>
        <v>1.7885659533695304</v>
      </c>
      <c r="W45" s="21">
        <f t="shared" si="2"/>
        <v>0.2167690956979807</v>
      </c>
      <c r="X45" s="21">
        <f t="shared" si="14"/>
        <v>224.67632788559754</v>
      </c>
      <c r="Y45" s="22">
        <f t="shared" si="4"/>
        <v>0.1662862159789289</v>
      </c>
      <c r="Z45" s="22">
        <f t="shared" si="5"/>
        <v>2.5153217568947905E-2</v>
      </c>
      <c r="AA45" s="22">
        <f t="shared" si="6"/>
        <v>0.68762071992976292</v>
      </c>
      <c r="AB45" s="23">
        <f t="shared" si="7"/>
        <v>0.17857769973661106</v>
      </c>
      <c r="AC45" s="23">
        <f t="shared" si="8"/>
        <v>0.13388937664618086</v>
      </c>
      <c r="AD45" s="23">
        <f t="shared" si="9"/>
        <v>-0.10842844600526778</v>
      </c>
      <c r="AE45" s="24">
        <f t="shared" si="10"/>
        <v>4.2071428571428573</v>
      </c>
      <c r="AF45" s="24">
        <f t="shared" si="11"/>
        <v>0.46904761904761905</v>
      </c>
      <c r="AG45" s="24">
        <f t="shared" si="12"/>
        <v>0.12918032786885245</v>
      </c>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row>
    <row r="46" spans="2:120" x14ac:dyDescent="0.25">
      <c r="B46" s="15" t="s">
        <v>49</v>
      </c>
      <c r="C46" s="16" t="str">
        <f>_xlfn.XLOOKUP(B46,Sector_Grouping!$A$4:$A$18,Sector_Grouping!$C$4:$C$18,"")</f>
        <v>Manufacturing Industry</v>
      </c>
      <c r="D46" s="17">
        <v>2020</v>
      </c>
      <c r="E46" s="18">
        <v>4120000</v>
      </c>
      <c r="F46" s="19">
        <f>4971000+795000+341000</f>
        <v>6107000</v>
      </c>
      <c r="G46" s="18">
        <f>1611000+1240000+97000</f>
        <v>2948000</v>
      </c>
      <c r="H46" s="19">
        <v>341000</v>
      </c>
      <c r="I46" s="18">
        <v>4971000</v>
      </c>
      <c r="J46" s="19">
        <f>639000+F46</f>
        <v>6746000</v>
      </c>
      <c r="K46" s="18">
        <v>1140000</v>
      </c>
      <c r="L46" s="19">
        <v>1140000</v>
      </c>
      <c r="M46" s="18">
        <v>2067000</v>
      </c>
      <c r="N46" s="19">
        <v>293223</v>
      </c>
      <c r="O46" s="18">
        <v>-328000</v>
      </c>
      <c r="P46" s="19">
        <v>265000</v>
      </c>
      <c r="Q46" s="18">
        <v>-266000</v>
      </c>
      <c r="R46" s="19">
        <v>133000</v>
      </c>
      <c r="S46" s="19">
        <v>-760000</v>
      </c>
      <c r="T46" s="18">
        <f t="shared" si="13"/>
        <v>-195000</v>
      </c>
      <c r="U46" s="20">
        <f t="shared" si="0"/>
        <v>2280000</v>
      </c>
      <c r="V46" s="21">
        <f t="shared" si="1"/>
        <v>2.0715739484396201</v>
      </c>
      <c r="W46" s="21">
        <f t="shared" si="2"/>
        <v>0.46827749777646011</v>
      </c>
      <c r="X46" s="21">
        <f t="shared" si="14"/>
        <v>440.39199029126212</v>
      </c>
      <c r="Y46" s="22">
        <f t="shared" si="4"/>
        <v>-2.8906018381262971E-2</v>
      </c>
      <c r="Z46" s="22">
        <f t="shared" si="5"/>
        <v>-0.18446601941747573</v>
      </c>
      <c r="AA46" s="22">
        <f t="shared" si="6"/>
        <v>0.61073228579899197</v>
      </c>
      <c r="AB46" s="23">
        <f t="shared" si="7"/>
        <v>0.30640379484138747</v>
      </c>
      <c r="AC46" s="23">
        <f t="shared" si="8"/>
        <v>0.33797806107322859</v>
      </c>
      <c r="AD46" s="23">
        <f t="shared" si="9"/>
        <v>4.3466202193892675E-2</v>
      </c>
      <c r="AE46" s="24">
        <f t="shared" si="10"/>
        <v>-1.2377358490566037</v>
      </c>
      <c r="AF46" s="24">
        <f t="shared" si="11"/>
        <v>-2.8679245283018866</v>
      </c>
      <c r="AG46" s="24">
        <f t="shared" si="12"/>
        <v>-0.33333333333333331</v>
      </c>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row>
    <row r="47" spans="2:120" x14ac:dyDescent="0.25">
      <c r="B47" s="15" t="s">
        <v>49</v>
      </c>
      <c r="C47" s="16" t="str">
        <f>_xlfn.XLOOKUP(B47,Sector_Grouping!$A$4:$A$18,Sector_Grouping!$C$4:$C$18,"")</f>
        <v>Manufacturing Industry</v>
      </c>
      <c r="D47" s="17">
        <v>2021</v>
      </c>
      <c r="E47" s="18">
        <v>6129893</v>
      </c>
      <c r="F47" s="19">
        <v>5869194</v>
      </c>
      <c r="G47" s="18">
        <v>3126643</v>
      </c>
      <c r="H47" s="19">
        <v>292832</v>
      </c>
      <c r="I47" s="18">
        <v>4640507</v>
      </c>
      <c r="J47" s="19">
        <v>7009901</v>
      </c>
      <c r="K47" s="18">
        <v>661782</v>
      </c>
      <c r="L47" s="19">
        <v>1110756</v>
      </c>
      <c r="M47" s="18">
        <v>2772501</v>
      </c>
      <c r="N47" s="19">
        <v>27223</v>
      </c>
      <c r="O47" s="18">
        <v>1141030</v>
      </c>
      <c r="P47" s="19">
        <v>321790</v>
      </c>
      <c r="Q47" s="18">
        <v>705278</v>
      </c>
      <c r="R47" s="19">
        <v>156248</v>
      </c>
      <c r="S47" s="19">
        <v>861526</v>
      </c>
      <c r="T47" s="18">
        <f t="shared" si="13"/>
        <v>1297278</v>
      </c>
      <c r="U47" s="20">
        <f t="shared" si="0"/>
        <v>1772538</v>
      </c>
      <c r="V47" s="21">
        <f t="shared" si="1"/>
        <v>1.8771551469099605</v>
      </c>
      <c r="W47" s="21">
        <f t="shared" si="2"/>
        <v>0.39123961950389885</v>
      </c>
      <c r="X47" s="21">
        <f t="shared" si="14"/>
        <v>276.31559882040358</v>
      </c>
      <c r="Y47" s="22">
        <f t="shared" si="4"/>
        <v>0.18506366923013606</v>
      </c>
      <c r="Z47" s="22">
        <f t="shared" si="5"/>
        <v>0.14054503072076463</v>
      </c>
      <c r="AA47" s="22">
        <f t="shared" si="6"/>
        <v>0.87446213577053367</v>
      </c>
      <c r="AB47" s="23">
        <f t="shared" si="7"/>
        <v>0.39551214774645177</v>
      </c>
      <c r="AC47" s="23">
        <f t="shared" si="8"/>
        <v>0.25286205896488412</v>
      </c>
      <c r="AD47" s="23">
        <f t="shared" si="9"/>
        <v>3.8835070566617131E-3</v>
      </c>
      <c r="AE47" s="24">
        <f t="shared" si="10"/>
        <v>3.5458839615898565</v>
      </c>
      <c r="AF47" s="24">
        <f t="shared" si="11"/>
        <v>2.6772926442711085</v>
      </c>
      <c r="AG47" s="24">
        <f t="shared" si="12"/>
        <v>0.48604091985616105</v>
      </c>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row>
    <row r="48" spans="2:120" x14ac:dyDescent="0.25">
      <c r="B48" s="15" t="s">
        <v>49</v>
      </c>
      <c r="C48" s="16" t="str">
        <f>_xlfn.XLOOKUP(B48,Sector_Grouping!$A$4:$A$18,Sector_Grouping!$C$4:$C$18,"")</f>
        <v>Manufacturing Industry</v>
      </c>
      <c r="D48" s="17">
        <v>2022</v>
      </c>
      <c r="E48" s="18">
        <v>5215207</v>
      </c>
      <c r="F48" s="19">
        <v>7570731</v>
      </c>
      <c r="G48" s="18">
        <v>2630552</v>
      </c>
      <c r="H48" s="19">
        <v>1877433</v>
      </c>
      <c r="I48" s="18">
        <v>4589836</v>
      </c>
      <c r="J48" s="19">
        <v>10587893</v>
      </c>
      <c r="K48" s="18">
        <v>48134</v>
      </c>
      <c r="L48" s="19">
        <v>1251252</v>
      </c>
      <c r="M48" s="18">
        <v>6706089</v>
      </c>
      <c r="N48" s="19">
        <v>7237</v>
      </c>
      <c r="O48" s="18">
        <v>-259234</v>
      </c>
      <c r="P48" s="19">
        <v>326863</v>
      </c>
      <c r="Q48" s="18">
        <v>-491380</v>
      </c>
      <c r="R48" s="19">
        <v>264798</v>
      </c>
      <c r="S48" s="19">
        <v>-204655</v>
      </c>
      <c r="T48" s="18">
        <f t="shared" si="13"/>
        <v>5564</v>
      </c>
      <c r="U48" s="20">
        <f t="shared" si="0"/>
        <v>1299386</v>
      </c>
      <c r="V48" s="21">
        <f t="shared" si="1"/>
        <v>2.8780008910677304</v>
      </c>
      <c r="W48" s="21">
        <f t="shared" si="2"/>
        <v>0.46658754484957488</v>
      </c>
      <c r="X48" s="21">
        <f t="shared" si="14"/>
        <v>321.23176318792332</v>
      </c>
      <c r="Y48" s="22">
        <f t="shared" si="4"/>
        <v>5.2550587732611205E-4</v>
      </c>
      <c r="Z48" s="22">
        <f t="shared" si="5"/>
        <v>-3.9241970644693487E-2</v>
      </c>
      <c r="AA48" s="22">
        <f t="shared" si="6"/>
        <v>0.49256325125310579</v>
      </c>
      <c r="AB48" s="23">
        <f t="shared" si="7"/>
        <v>0.63337332555211878</v>
      </c>
      <c r="AC48" s="23">
        <f t="shared" si="8"/>
        <v>0.1227237562752098</v>
      </c>
      <c r="AD48" s="23">
        <f t="shared" si="9"/>
        <v>6.8351654101528987E-4</v>
      </c>
      <c r="AE48" s="24">
        <f t="shared" si="10"/>
        <v>-0.79309680202408961</v>
      </c>
      <c r="AF48" s="24">
        <f t="shared" si="11"/>
        <v>-0.62611858790991948</v>
      </c>
      <c r="AG48" s="24">
        <f t="shared" si="12"/>
        <v>-0.15750131215820395</v>
      </c>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row>
    <row r="49" spans="2:120" x14ac:dyDescent="0.25">
      <c r="B49" s="15" t="s">
        <v>49</v>
      </c>
      <c r="C49" s="16" t="str">
        <f>_xlfn.XLOOKUP(B49,Sector_Grouping!$A$4:$A$18,Sector_Grouping!$C$4:$C$18,"")</f>
        <v>Manufacturing Industry</v>
      </c>
      <c r="D49" s="17">
        <v>2023</v>
      </c>
      <c r="E49" s="18">
        <v>6195712</v>
      </c>
      <c r="F49" s="19">
        <v>5294198</v>
      </c>
      <c r="G49" s="18">
        <v>2997844</v>
      </c>
      <c r="H49" s="19">
        <v>514027</v>
      </c>
      <c r="I49" s="18">
        <v>3780584</v>
      </c>
      <c r="J49" s="19">
        <v>9541392</v>
      </c>
      <c r="K49" s="18">
        <v>1707722</v>
      </c>
      <c r="L49" s="19">
        <v>1244223</v>
      </c>
      <c r="M49" s="18">
        <v>5299326</v>
      </c>
      <c r="N49" s="19">
        <v>-484143</v>
      </c>
      <c r="O49" s="18">
        <v>-1058166</v>
      </c>
      <c r="P49" s="19">
        <v>469982</v>
      </c>
      <c r="Q49" s="18">
        <v>-1394765</v>
      </c>
      <c r="R49" s="19">
        <v>276863</v>
      </c>
      <c r="S49" s="19">
        <v>-74393</v>
      </c>
      <c r="T49" s="18">
        <f t="shared" si="13"/>
        <v>-781303</v>
      </c>
      <c r="U49" s="20">
        <f t="shared" si="0"/>
        <v>2951945</v>
      </c>
      <c r="V49" s="21">
        <f t="shared" si="1"/>
        <v>1.7660018333175442</v>
      </c>
      <c r="W49" s="21">
        <f t="shared" si="2"/>
        <v>0.24067284941232894</v>
      </c>
      <c r="X49" s="21">
        <f t="shared" si="14"/>
        <v>222.72067520246262</v>
      </c>
      <c r="Y49" s="22">
        <f t="shared" si="4"/>
        <v>-8.1885641005002202E-2</v>
      </c>
      <c r="Z49" s="22">
        <f t="shared" si="5"/>
        <v>-1.2007175285100405E-2</v>
      </c>
      <c r="AA49" s="22">
        <f t="shared" si="6"/>
        <v>0.64935095424231604</v>
      </c>
      <c r="AB49" s="23">
        <f t="shared" si="7"/>
        <v>0.55540386559948485</v>
      </c>
      <c r="AC49" s="23">
        <f t="shared" si="8"/>
        <v>0.30938305438032521</v>
      </c>
      <c r="AD49" s="23">
        <f t="shared" si="9"/>
        <v>-5.0741338370753453E-2</v>
      </c>
      <c r="AE49" s="24">
        <f t="shared" si="10"/>
        <v>-2.2515032490606024</v>
      </c>
      <c r="AF49" s="24">
        <f t="shared" si="11"/>
        <v>-0.15828904085688389</v>
      </c>
      <c r="AG49" s="24">
        <f t="shared" si="12"/>
        <v>-2.5201350296160666E-2</v>
      </c>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row>
    <row r="50" spans="2:120" collapsed="1" x14ac:dyDescent="0.25">
      <c r="B50" s="15" t="s">
        <v>50</v>
      </c>
      <c r="C50" s="16" t="str">
        <f>_xlfn.XLOOKUP(B50,Sector_Grouping!$A$4:$A$18,Sector_Grouping!$C$4:$C$18,"")</f>
        <v>Manufacturing Industry</v>
      </c>
      <c r="D50" s="17">
        <v>2020</v>
      </c>
      <c r="E50" s="18">
        <v>9833716.4619999994</v>
      </c>
      <c r="F50" s="19">
        <v>16977162.934999999</v>
      </c>
      <c r="G50" s="18">
        <v>19192805.164999999</v>
      </c>
      <c r="H50" s="19">
        <v>312835.3</v>
      </c>
      <c r="I50" s="18">
        <v>6056954.0010000002</v>
      </c>
      <c r="J50" s="19">
        <v>42138979.976000004</v>
      </c>
      <c r="K50" s="18">
        <v>12353140.253</v>
      </c>
      <c r="L50" s="19">
        <v>18537726.217999998</v>
      </c>
      <c r="M50" s="18">
        <v>4408448.5930000003</v>
      </c>
      <c r="N50" s="19">
        <v>-10377223.863</v>
      </c>
      <c r="O50" s="18">
        <v>465764.571</v>
      </c>
      <c r="P50" s="19">
        <v>3359514.6340000001</v>
      </c>
      <c r="Q50" s="18">
        <v>-2817839.173</v>
      </c>
      <c r="R50" s="19">
        <v>281331.85200000001</v>
      </c>
      <c r="S50" s="19">
        <v>4073632.7089999998</v>
      </c>
      <c r="T50" s="18">
        <f t="shared" si="13"/>
        <v>747096.42299999995</v>
      </c>
      <c r="U50" s="20">
        <f t="shared" si="0"/>
        <v>30890866.471000001</v>
      </c>
      <c r="V50" s="21">
        <f t="shared" si="1"/>
        <v>0.88455870775781931</v>
      </c>
      <c r="W50" s="21">
        <f t="shared" si="2"/>
        <v>-5.2579398724456688E-2</v>
      </c>
      <c r="X50" s="21">
        <f t="shared" si="14"/>
        <v>224.81716031858883</v>
      </c>
      <c r="Y50" s="22">
        <f t="shared" si="4"/>
        <v>1.7729342841841546E-2</v>
      </c>
      <c r="Z50" s="22">
        <f t="shared" si="5"/>
        <v>0.41425159294978259</v>
      </c>
      <c r="AA50" s="22">
        <f t="shared" si="6"/>
        <v>0.23336389413319289</v>
      </c>
      <c r="AB50" s="23">
        <f t="shared" si="7"/>
        <v>0.10461687956165064</v>
      </c>
      <c r="AC50" s="23">
        <f t="shared" si="8"/>
        <v>0.73307105413072893</v>
      </c>
      <c r="AD50" s="23">
        <f t="shared" si="9"/>
        <v>-0.24626186654044033</v>
      </c>
      <c r="AE50" s="24">
        <f t="shared" si="10"/>
        <v>0.1386404352242509</v>
      </c>
      <c r="AF50" s="24">
        <f t="shared" si="11"/>
        <v>1.2125658473913943</v>
      </c>
      <c r="AG50" s="24">
        <f t="shared" si="12"/>
        <v>0.13187175286339994</v>
      </c>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row>
    <row r="51" spans="2:120" x14ac:dyDescent="0.25">
      <c r="B51" s="15" t="s">
        <v>50</v>
      </c>
      <c r="C51" s="16" t="str">
        <f>_xlfn.XLOOKUP(B51,Sector_Grouping!$A$4:$A$18,Sector_Grouping!$C$4:$C$18,"")</f>
        <v>Manufacturing Industry</v>
      </c>
      <c r="D51" s="17">
        <v>2021</v>
      </c>
      <c r="E51" s="18">
        <v>8133405.8779999996</v>
      </c>
      <c r="F51" s="19">
        <v>21765180.609000001</v>
      </c>
      <c r="G51" s="18">
        <v>24006556.688999999</v>
      </c>
      <c r="H51" s="19">
        <v>5267912.1430000002</v>
      </c>
      <c r="I51" s="18">
        <v>5361645.3119999999</v>
      </c>
      <c r="J51" s="19">
        <v>47437544.373000003</v>
      </c>
      <c r="K51" s="18">
        <v>16953726.914999999</v>
      </c>
      <c r="L51" s="19">
        <v>17186093.644000001</v>
      </c>
      <c r="M51" s="18">
        <v>6244894.04</v>
      </c>
      <c r="N51" s="19">
        <v>-13195063.036</v>
      </c>
      <c r="O51" s="18">
        <v>-298462.66600000003</v>
      </c>
      <c r="P51" s="19">
        <v>4214729.1670000004</v>
      </c>
      <c r="Q51" s="18">
        <v>-4210505.1660000002</v>
      </c>
      <c r="R51" s="19">
        <v>63077.788</v>
      </c>
      <c r="S51" s="19">
        <v>-3481423.6340000001</v>
      </c>
      <c r="T51" s="18">
        <f t="shared" si="13"/>
        <v>-235384.87800000003</v>
      </c>
      <c r="U51" s="20">
        <f t="shared" si="0"/>
        <v>34139820.559</v>
      </c>
      <c r="V51" s="21">
        <f t="shared" si="1"/>
        <v>0.90663483693073676</v>
      </c>
      <c r="W51" s="21">
        <f t="shared" si="2"/>
        <v>-4.7248990427837589E-2</v>
      </c>
      <c r="X51" s="21">
        <f t="shared" si="14"/>
        <v>240.61267422710071</v>
      </c>
      <c r="Y51" s="22">
        <f t="shared" si="4"/>
        <v>-4.9619954217945119E-3</v>
      </c>
      <c r="Z51" s="22">
        <f t="shared" si="5"/>
        <v>-0.42804007155438806</v>
      </c>
      <c r="AA51" s="22">
        <f t="shared" si="6"/>
        <v>0.1714550359952714</v>
      </c>
      <c r="AB51" s="23">
        <f t="shared" si="7"/>
        <v>0.13164454700472233</v>
      </c>
      <c r="AC51" s="23">
        <f t="shared" si="8"/>
        <v>0.71967933859644173</v>
      </c>
      <c r="AD51" s="23">
        <f t="shared" si="9"/>
        <v>-0.27815653635541526</v>
      </c>
      <c r="AE51" s="24">
        <f t="shared" si="10"/>
        <v>-7.0814198059716046E-2</v>
      </c>
      <c r="AF51" s="24">
        <f t="shared" si="11"/>
        <v>-0.82601360515841649</v>
      </c>
      <c r="AG51" s="24">
        <f t="shared" si="12"/>
        <v>-0.10197545203799324</v>
      </c>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row>
    <row r="52" spans="2:120" x14ac:dyDescent="0.25">
      <c r="B52" s="15" t="s">
        <v>50</v>
      </c>
      <c r="C52" s="16" t="str">
        <f>_xlfn.XLOOKUP(B52,Sector_Grouping!$A$4:$A$18,Sector_Grouping!$C$4:$C$18,"")</f>
        <v>Manufacturing Industry</v>
      </c>
      <c r="D52" s="17">
        <v>2022</v>
      </c>
      <c r="E52" s="18">
        <v>13772830.219000001</v>
      </c>
      <c r="F52" s="19">
        <v>19588852.568</v>
      </c>
      <c r="G52" s="18">
        <v>28984702.853999998</v>
      </c>
      <c r="H52" s="19">
        <v>1852410.1629999999</v>
      </c>
      <c r="I52" s="18">
        <v>4888498.7149999999</v>
      </c>
      <c r="J52" s="19">
        <v>44755092.975000001</v>
      </c>
      <c r="K52" s="18">
        <v>17632340.800000001</v>
      </c>
      <c r="L52" s="19">
        <v>17186093.644000001</v>
      </c>
      <c r="M52" s="18">
        <v>-1415703.523</v>
      </c>
      <c r="N52" s="19">
        <v>-17405568.202</v>
      </c>
      <c r="O52" s="18">
        <v>-17583044.397999998</v>
      </c>
      <c r="P52" s="19">
        <v>3806308.932</v>
      </c>
      <c r="Q52" s="18">
        <v>-7649746.9330000002</v>
      </c>
      <c r="R52" s="19">
        <v>434965.462</v>
      </c>
      <c r="S52" s="19">
        <v>-3231167.497</v>
      </c>
      <c r="T52" s="18">
        <f t="shared" si="13"/>
        <v>-17148078.935999997</v>
      </c>
      <c r="U52" s="20">
        <f t="shared" si="0"/>
        <v>34818434.444000006</v>
      </c>
      <c r="V52" s="21">
        <f t="shared" si="1"/>
        <v>0.6758341690329478</v>
      </c>
      <c r="W52" s="21">
        <f t="shared" si="2"/>
        <v>-0.20993924180312795</v>
      </c>
      <c r="X52" s="21">
        <f t="shared" si="14"/>
        <v>129.5523144192619</v>
      </c>
      <c r="Y52" s="22">
        <f t="shared" si="4"/>
        <v>-0.38315368813061873</v>
      </c>
      <c r="Z52" s="22">
        <f t="shared" si="5"/>
        <v>-0.23460446731874432</v>
      </c>
      <c r="AA52" s="22">
        <f t="shared" si="6"/>
        <v>0.30773771884896861</v>
      </c>
      <c r="AB52" s="23">
        <f t="shared" si="7"/>
        <v>-3.1632232867682922E-2</v>
      </c>
      <c r="AC52" s="23">
        <f t="shared" si="8"/>
        <v>0.77797703299263465</v>
      </c>
      <c r="AD52" s="23">
        <f t="shared" si="9"/>
        <v>-0.38890698342918589</v>
      </c>
      <c r="AE52" s="24">
        <f t="shared" si="10"/>
        <v>-4.6194475309604215</v>
      </c>
      <c r="AF52" s="24">
        <f t="shared" si="11"/>
        <v>-0.84889785740596846</v>
      </c>
      <c r="AG52" s="24">
        <f t="shared" si="12"/>
        <v>-9.2800481945758545E-2</v>
      </c>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row>
    <row r="53" spans="2:120" x14ac:dyDescent="0.25">
      <c r="B53" s="15" t="s">
        <v>50</v>
      </c>
      <c r="C53" s="16" t="str">
        <f>_xlfn.XLOOKUP(B53,Sector_Grouping!$A$4:$A$18,Sector_Grouping!$C$4:$C$18,"")</f>
        <v>Manufacturing Industry</v>
      </c>
      <c r="D53" s="17">
        <v>2023</v>
      </c>
      <c r="E53" s="18">
        <v>7156845.6050000004</v>
      </c>
      <c r="F53" s="19">
        <v>17934051.191</v>
      </c>
      <c r="G53" s="18">
        <v>14199381.273</v>
      </c>
      <c r="H53" s="19">
        <v>1784017.027</v>
      </c>
      <c r="I53" s="18">
        <v>3921882.4909999999</v>
      </c>
      <c r="J53" s="19">
        <v>42005773.699000001</v>
      </c>
      <c r="K53" s="18">
        <v>7407337.4879999999</v>
      </c>
      <c r="L53" s="19">
        <v>36679465.692000002</v>
      </c>
      <c r="M53" s="18">
        <v>-8873073.2660000008</v>
      </c>
      <c r="N53" s="19">
        <v>-25746576.618999999</v>
      </c>
      <c r="O53" s="18">
        <v>-2534429.807</v>
      </c>
      <c r="P53" s="19">
        <v>5214912.6679999996</v>
      </c>
      <c r="Q53" s="18">
        <v>-7686095.4079999998</v>
      </c>
      <c r="R53" s="19">
        <v>522593.58799999999</v>
      </c>
      <c r="S53" s="19">
        <v>-8794040.9309999999</v>
      </c>
      <c r="T53" s="18">
        <f t="shared" si="13"/>
        <v>-2011836.219</v>
      </c>
      <c r="U53" s="20">
        <f t="shared" si="0"/>
        <v>44086803.18</v>
      </c>
      <c r="V53" s="21">
        <f t="shared" si="1"/>
        <v>1.2630163840379047</v>
      </c>
      <c r="W53" s="21">
        <f t="shared" si="2"/>
        <v>8.8908490169981272E-2</v>
      </c>
      <c r="X53" s="21">
        <f t="shared" si="14"/>
        <v>200.01648606404441</v>
      </c>
      <c r="Y53" s="22">
        <f t="shared" si="4"/>
        <v>-4.7894278377448245E-2</v>
      </c>
      <c r="Z53" s="22">
        <f t="shared" si="5"/>
        <v>-1.2287593468351758</v>
      </c>
      <c r="AA53" s="22">
        <f t="shared" si="6"/>
        <v>0.17037766418215927</v>
      </c>
      <c r="AB53" s="23">
        <f t="shared" si="7"/>
        <v>-0.21123461097471072</v>
      </c>
      <c r="AC53" s="23">
        <f t="shared" si="8"/>
        <v>1.0495415105530967</v>
      </c>
      <c r="AD53" s="23">
        <f t="shared" si="9"/>
        <v>-0.61292947020787591</v>
      </c>
      <c r="AE53" s="24">
        <f t="shared" si="10"/>
        <v>-0.4859965963671628</v>
      </c>
      <c r="AF53" s="24">
        <f t="shared" si="11"/>
        <v>-1.686325637812196</v>
      </c>
      <c r="AG53" s="24">
        <f t="shared" si="12"/>
        <v>-0.19947105021643805</v>
      </c>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row>
    <row r="54" spans="2:120" x14ac:dyDescent="0.25">
      <c r="B54" s="15" t="s">
        <v>50</v>
      </c>
      <c r="C54" s="16" t="str">
        <f>_xlfn.XLOOKUP(B54,Sector_Grouping!$A$4:$A$18,Sector_Grouping!$C$4:$C$18,"")</f>
        <v>Manufacturing Industry</v>
      </c>
      <c r="D54" s="17">
        <v>2024</v>
      </c>
      <c r="E54" s="18">
        <v>14757699.318</v>
      </c>
      <c r="F54" s="19">
        <v>19350701.506999999</v>
      </c>
      <c r="G54" s="18">
        <v>25297448.397999998</v>
      </c>
      <c r="H54" s="19">
        <v>1084315.2409999999</v>
      </c>
      <c r="I54" s="18">
        <v>6320328.2539999997</v>
      </c>
      <c r="J54" s="19">
        <v>43118555.770999998</v>
      </c>
      <c r="K54" s="18">
        <v>17140357.517000001</v>
      </c>
      <c r="L54" s="19">
        <v>31190632.760000002</v>
      </c>
      <c r="M54" s="18">
        <v>-13369525.387</v>
      </c>
      <c r="N54" s="19">
        <v>-33635000.864</v>
      </c>
      <c r="O54" s="18">
        <v>49243.334000000003</v>
      </c>
      <c r="P54" s="19">
        <v>4533845.8550000004</v>
      </c>
      <c r="Q54" s="18">
        <v>-4294123.284</v>
      </c>
      <c r="R54" s="19">
        <v>507958.91700000002</v>
      </c>
      <c r="S54" s="19">
        <v>-4525429.9390000002</v>
      </c>
      <c r="T54" s="18">
        <f t="shared" si="13"/>
        <v>557202.25100000005</v>
      </c>
      <c r="U54" s="20">
        <f t="shared" si="0"/>
        <v>48330990.277000003</v>
      </c>
      <c r="V54" s="21">
        <f t="shared" si="1"/>
        <v>0.76492700775821543</v>
      </c>
      <c r="W54" s="21">
        <f t="shared" si="2"/>
        <v>-0.13791618908997802</v>
      </c>
      <c r="X54" s="21">
        <f t="shared" si="14"/>
        <v>156.31974625585741</v>
      </c>
      <c r="Y54" s="22">
        <f t="shared" si="4"/>
        <v>1.2922562943881215E-2</v>
      </c>
      <c r="Z54" s="22">
        <f t="shared" si="5"/>
        <v>-0.30664874256384417</v>
      </c>
      <c r="AA54" s="22">
        <f t="shared" si="6"/>
        <v>0.34225866460781373</v>
      </c>
      <c r="AB54" s="23">
        <f t="shared" si="7"/>
        <v>-0.31006431333193829</v>
      </c>
      <c r="AC54" s="23">
        <f t="shared" si="8"/>
        <v>1.1208861106963537</v>
      </c>
      <c r="AD54" s="23">
        <f t="shared" si="9"/>
        <v>-0.78005861426884116</v>
      </c>
      <c r="AE54" s="24">
        <f t="shared" si="10"/>
        <v>1.0861272212352266E-2</v>
      </c>
      <c r="AF54" s="24">
        <f t="shared" si="11"/>
        <v>-0.99814375780095854</v>
      </c>
      <c r="AG54" s="24">
        <f t="shared" si="12"/>
        <v>-9.363412404884211E-2</v>
      </c>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row>
    <row r="55" spans="2:120" x14ac:dyDescent="0.25">
      <c r="B55" s="15" t="s">
        <v>51</v>
      </c>
      <c r="C55" s="16" t="str">
        <f>_xlfn.XLOOKUP(B55,Sector_Grouping!$A$4:$A$18,Sector_Grouping!$C$4:$C$18,"")</f>
        <v>Manufacturing Industry</v>
      </c>
      <c r="D55" s="17">
        <v>2020</v>
      </c>
      <c r="E55" s="18">
        <v>2761865</v>
      </c>
      <c r="F55" s="19">
        <v>2094822</v>
      </c>
      <c r="G55" s="18">
        <v>5852933</v>
      </c>
      <c r="H55" s="19">
        <v>503179</v>
      </c>
      <c r="I55" s="18">
        <v>561481</v>
      </c>
      <c r="J55" s="19">
        <v>13446778</v>
      </c>
      <c r="K55" s="18">
        <v>727419</v>
      </c>
      <c r="L55" s="19">
        <v>7854875</v>
      </c>
      <c r="M55" s="18">
        <v>-300876</v>
      </c>
      <c r="N55" s="19">
        <v>-4764966</v>
      </c>
      <c r="O55" s="18">
        <v>-3247860</v>
      </c>
      <c r="P55" s="19">
        <v>1183222</v>
      </c>
      <c r="Q55" s="18">
        <v>-4435076</v>
      </c>
      <c r="R55" s="19">
        <v>1874848</v>
      </c>
      <c r="S55" s="19">
        <v>73335</v>
      </c>
      <c r="T55" s="18">
        <f t="shared" si="13"/>
        <v>-1373012</v>
      </c>
      <c r="U55" s="20">
        <f t="shared" si="0"/>
        <v>8582294</v>
      </c>
      <c r="V55" s="21">
        <f t="shared" si="1"/>
        <v>0.35790978642673682</v>
      </c>
      <c r="W55" s="21">
        <f t="shared" si="2"/>
        <v>-0.27948040787168493</v>
      </c>
      <c r="X55" s="21">
        <f t="shared" si="14"/>
        <v>74.203686639281784</v>
      </c>
      <c r="Y55" s="22">
        <f t="shared" si="4"/>
        <v>-0.10210713674309191</v>
      </c>
      <c r="Z55" s="22">
        <f t="shared" si="5"/>
        <v>2.6552709853667721E-2</v>
      </c>
      <c r="AA55" s="22">
        <f t="shared" si="6"/>
        <v>0.20539232520980119</v>
      </c>
      <c r="AB55" s="23">
        <f t="shared" si="7"/>
        <v>-2.2375322921223212E-2</v>
      </c>
      <c r="AC55" s="23">
        <f t="shared" si="8"/>
        <v>0.63824166651669267</v>
      </c>
      <c r="AD55" s="23">
        <f t="shared" si="9"/>
        <v>-0.35435745276675201</v>
      </c>
      <c r="AE55" s="24">
        <f t="shared" si="10"/>
        <v>-2.7449286777967279</v>
      </c>
      <c r="AF55" s="24">
        <f t="shared" si="11"/>
        <v>6.197907070693412E-2</v>
      </c>
      <c r="AG55" s="24">
        <f t="shared" si="12"/>
        <v>8.5449181768883706E-3</v>
      </c>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row>
    <row r="56" spans="2:120" x14ac:dyDescent="0.25">
      <c r="B56" s="15" t="s">
        <v>51</v>
      </c>
      <c r="C56" s="16" t="str">
        <f>_xlfn.XLOOKUP(B56,Sector_Grouping!$A$4:$A$18,Sector_Grouping!$C$4:$C$18,"")</f>
        <v>Manufacturing Industry</v>
      </c>
      <c r="D56" s="17">
        <v>2021</v>
      </c>
      <c r="E56" s="18">
        <v>5984926</v>
      </c>
      <c r="F56" s="19">
        <v>2844238</v>
      </c>
      <c r="G56" s="18">
        <v>9109647</v>
      </c>
      <c r="H56" s="19">
        <v>86542</v>
      </c>
      <c r="I56" s="18">
        <v>1792313</v>
      </c>
      <c r="J56" s="19">
        <v>13084154</v>
      </c>
      <c r="K56" s="18">
        <v>1928753</v>
      </c>
      <c r="L56" s="19">
        <v>7426739</v>
      </c>
      <c r="M56" s="18">
        <v>-3931655</v>
      </c>
      <c r="N56" s="19">
        <v>-14335268</v>
      </c>
      <c r="O56" s="18">
        <v>-2822510</v>
      </c>
      <c r="P56" s="19">
        <v>796008</v>
      </c>
      <c r="Q56" s="18">
        <v>-3630779</v>
      </c>
      <c r="R56" s="19">
        <v>1069627</v>
      </c>
      <c r="S56" s="19">
        <v>-534564</v>
      </c>
      <c r="T56" s="18">
        <f t="shared" si="13"/>
        <v>-1752883</v>
      </c>
      <c r="U56" s="20">
        <f t="shared" si="0"/>
        <v>9355492</v>
      </c>
      <c r="V56" s="21">
        <f t="shared" si="1"/>
        <v>0.31222263606921324</v>
      </c>
      <c r="W56" s="21">
        <f t="shared" si="2"/>
        <v>-0.47885472763466402</v>
      </c>
      <c r="X56" s="21">
        <f t="shared" si="14"/>
        <v>109.30698976060857</v>
      </c>
      <c r="Y56" s="22">
        <f t="shared" si="4"/>
        <v>-0.13396991505908598</v>
      </c>
      <c r="Z56" s="22">
        <f t="shared" si="5"/>
        <v>-8.9318397587539095E-2</v>
      </c>
      <c r="AA56" s="22">
        <f t="shared" si="6"/>
        <v>0.45741788120194854</v>
      </c>
      <c r="AB56" s="23">
        <f t="shared" si="7"/>
        <v>-0.30048981386186679</v>
      </c>
      <c r="AC56" s="23">
        <f t="shared" si="8"/>
        <v>0.71502460151416747</v>
      </c>
      <c r="AD56" s="23">
        <f t="shared" si="9"/>
        <v>-1.095620549865127</v>
      </c>
      <c r="AE56" s="24">
        <f t="shared" si="10"/>
        <v>-3.5458311976764052</v>
      </c>
      <c r="AF56" s="24">
        <f t="shared" si="11"/>
        <v>-0.6715560647631682</v>
      </c>
      <c r="AG56" s="24">
        <f t="shared" si="12"/>
        <v>-5.7139057999301371E-2</v>
      </c>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row>
    <row r="57" spans="2:120" collapsed="1" x14ac:dyDescent="0.25">
      <c r="B57" s="15" t="s">
        <v>51</v>
      </c>
      <c r="C57" s="16" t="str">
        <f>_xlfn.XLOOKUP(B57,Sector_Grouping!$A$4:$A$18,Sector_Grouping!$C$4:$C$18,"")</f>
        <v>Manufacturing Industry</v>
      </c>
      <c r="D57" s="17">
        <v>2022</v>
      </c>
      <c r="E57" s="18">
        <v>3798162</v>
      </c>
      <c r="F57" s="19">
        <v>1056189</v>
      </c>
      <c r="G57" s="18">
        <v>11879413</v>
      </c>
      <c r="H57" s="19">
        <v>6105</v>
      </c>
      <c r="I57" s="18">
        <v>259001</v>
      </c>
      <c r="J57" s="19">
        <v>10162557</v>
      </c>
      <c r="K57" s="18">
        <v>3724077</v>
      </c>
      <c r="L57" s="19">
        <v>6502513</v>
      </c>
      <c r="M57" s="18">
        <v>-8576864</v>
      </c>
      <c r="N57" s="19">
        <v>-14335268</v>
      </c>
      <c r="O57" s="18">
        <v>-1507739</v>
      </c>
      <c r="P57" s="19">
        <v>1271599</v>
      </c>
      <c r="Q57" s="18">
        <v>-4645209</v>
      </c>
      <c r="R57" s="19">
        <v>1017124</v>
      </c>
      <c r="S57" s="19">
        <v>-242870</v>
      </c>
      <c r="T57" s="18">
        <f t="shared" si="13"/>
        <v>-490615</v>
      </c>
      <c r="U57" s="20">
        <f t="shared" si="0"/>
        <v>10226590</v>
      </c>
      <c r="V57" s="21">
        <f t="shared" si="1"/>
        <v>8.8909191051780079E-2</v>
      </c>
      <c r="W57" s="21">
        <f t="shared" si="2"/>
        <v>-1.0650099182715531</v>
      </c>
      <c r="X57" s="21">
        <f t="shared" si="14"/>
        <v>24.889766418599311</v>
      </c>
      <c r="Y57" s="22">
        <f t="shared" si="4"/>
        <v>-4.8276727992767964E-2</v>
      </c>
      <c r="Z57" s="22">
        <f t="shared" si="5"/>
        <v>-6.3944086639801043E-2</v>
      </c>
      <c r="AA57" s="22">
        <f t="shared" si="6"/>
        <v>0.3737407819705218</v>
      </c>
      <c r="AB57" s="23">
        <f t="shared" si="7"/>
        <v>-0.84396712362843329</v>
      </c>
      <c r="AC57" s="23">
        <f t="shared" si="8"/>
        <v>1.0063008748684017</v>
      </c>
      <c r="AD57" s="23">
        <f t="shared" si="9"/>
        <v>-1.4105965654116381</v>
      </c>
      <c r="AE57" s="24">
        <f t="shared" si="10"/>
        <v>-1.1857031973129895</v>
      </c>
      <c r="AF57" s="24">
        <f t="shared" si="11"/>
        <v>-0.19099574630052399</v>
      </c>
      <c r="AG57" s="24">
        <f t="shared" si="12"/>
        <v>-2.3748874258183814E-2</v>
      </c>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row>
    <row r="58" spans="2:120" x14ac:dyDescent="0.25">
      <c r="B58" s="15" t="s">
        <v>51</v>
      </c>
      <c r="C58" s="16" t="str">
        <f>_xlfn.XLOOKUP(B58,Sector_Grouping!$A$4:$A$18,Sector_Grouping!$C$4:$C$18,"")</f>
        <v>Manufacturing Industry</v>
      </c>
      <c r="D58" s="17">
        <v>2023</v>
      </c>
      <c r="E58" s="18">
        <v>3198335.4569999999</v>
      </c>
      <c r="F58" s="19">
        <v>5794514.2659999998</v>
      </c>
      <c r="G58" s="18">
        <v>15683069.945</v>
      </c>
      <c r="H58" s="19">
        <v>38375.595999999998</v>
      </c>
      <c r="I58" s="18">
        <v>1061859.0290000001</v>
      </c>
      <c r="J58" s="19">
        <v>18449472.120000001</v>
      </c>
      <c r="K58" s="18">
        <v>2558684.3569999998</v>
      </c>
      <c r="L58" s="19">
        <v>7628702.4720000001</v>
      </c>
      <c r="M58" s="18">
        <v>-5317602.3289999999</v>
      </c>
      <c r="N58" s="19">
        <v>-22611255.802000001</v>
      </c>
      <c r="O58" s="18">
        <v>-641075.13300000003</v>
      </c>
      <c r="P58" s="19">
        <v>1324410.696</v>
      </c>
      <c r="Q58" s="18">
        <v>-1974283.76</v>
      </c>
      <c r="R58" s="19">
        <v>836789.152</v>
      </c>
      <c r="S58" s="19">
        <v>111656.87</v>
      </c>
      <c r="T58" s="18">
        <f t="shared" si="13"/>
        <v>195714.01899999997</v>
      </c>
      <c r="U58" s="20">
        <f t="shared" si="0"/>
        <v>10187386.829</v>
      </c>
      <c r="V58" s="21">
        <f t="shared" si="1"/>
        <v>0.36947576503332363</v>
      </c>
      <c r="W58" s="21">
        <f t="shared" si="2"/>
        <v>-0.53598041259296481</v>
      </c>
      <c r="X58" s="21">
        <f t="shared" si="14"/>
        <v>121.18133035005152</v>
      </c>
      <c r="Y58" s="22">
        <f t="shared" si="4"/>
        <v>1.0608109420531213E-2</v>
      </c>
      <c r="Z58" s="22">
        <f t="shared" si="5"/>
        <v>3.4910931483320015E-2</v>
      </c>
      <c r="AA58" s="22">
        <f t="shared" si="6"/>
        <v>0.1733564752529082</v>
      </c>
      <c r="AB58" s="23">
        <f t="shared" si="7"/>
        <v>-0.28822517492169852</v>
      </c>
      <c r="AC58" s="23">
        <f t="shared" si="8"/>
        <v>0.55217768631745545</v>
      </c>
      <c r="AD58" s="23">
        <f t="shared" si="9"/>
        <v>-1.2255773853544814</v>
      </c>
      <c r="AE58" s="24">
        <f t="shared" si="10"/>
        <v>-0.48404557206928511</v>
      </c>
      <c r="AF58" s="24">
        <f t="shared" si="11"/>
        <v>8.4306831964757856E-2</v>
      </c>
      <c r="AG58" s="24">
        <f t="shared" si="12"/>
        <v>1.0960305314229469E-2</v>
      </c>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row>
    <row r="59" spans="2:120" x14ac:dyDescent="0.25">
      <c r="B59" s="15" t="s">
        <v>51</v>
      </c>
      <c r="C59" s="16" t="str">
        <f>_xlfn.XLOOKUP(B59,Sector_Grouping!$A$4:$A$18,Sector_Grouping!$C$4:$C$18,"")</f>
        <v>Manufacturing Industry</v>
      </c>
      <c r="D59" s="17">
        <v>2024</v>
      </c>
      <c r="E59" s="18">
        <v>2703550.6430000002</v>
      </c>
      <c r="F59" s="19">
        <v>5059807.193</v>
      </c>
      <c r="G59" s="18">
        <v>9860821.9759999998</v>
      </c>
      <c r="H59" s="19">
        <v>4361.326</v>
      </c>
      <c r="I59" s="18">
        <v>1551531.02</v>
      </c>
      <c r="J59" s="19">
        <v>16160538.247</v>
      </c>
      <c r="K59" s="18">
        <v>2898197.32</v>
      </c>
      <c r="L59" s="19">
        <v>5157332.8890000004</v>
      </c>
      <c r="M59" s="18">
        <v>811329.65899999999</v>
      </c>
      <c r="N59" s="19">
        <v>-24585539.561999999</v>
      </c>
      <c r="O59" s="18">
        <v>-3712580.0410000002</v>
      </c>
      <c r="P59" s="19">
        <v>789296.696</v>
      </c>
      <c r="Q59" s="18">
        <v>-4561468.0120000001</v>
      </c>
      <c r="R59" s="19">
        <v>1767956.72</v>
      </c>
      <c r="S59" s="19">
        <v>-8073620.1440000003</v>
      </c>
      <c r="T59" s="18">
        <f t="shared" si="13"/>
        <v>-1944623.3210000002</v>
      </c>
      <c r="U59" s="20">
        <f t="shared" si="0"/>
        <v>8055530.2090000007</v>
      </c>
      <c r="V59" s="21">
        <f t="shared" si="1"/>
        <v>0.51312225343028539</v>
      </c>
      <c r="W59" s="21">
        <f t="shared" si="2"/>
        <v>-0.29708260390963448</v>
      </c>
      <c r="X59" s="21">
        <f t="shared" si="14"/>
        <v>209.46854602715868</v>
      </c>
      <c r="Y59" s="22">
        <f t="shared" si="4"/>
        <v>-0.12033159361885704</v>
      </c>
      <c r="Z59" s="22">
        <f t="shared" si="5"/>
        <v>-2.9863025369634255</v>
      </c>
      <c r="AA59" s="22">
        <f t="shared" si="6"/>
        <v>0.16729335382761032</v>
      </c>
      <c r="AB59" s="23">
        <f t="shared" si="7"/>
        <v>5.0204371079695512E-2</v>
      </c>
      <c r="AC59" s="23">
        <f t="shared" si="8"/>
        <v>0.49846917756563019</v>
      </c>
      <c r="AD59" s="23">
        <f t="shared" si="9"/>
        <v>-1.5213317270892257</v>
      </c>
      <c r="AE59" s="24">
        <f t="shared" si="10"/>
        <v>-4.7036558746725072</v>
      </c>
      <c r="AF59" s="24">
        <f t="shared" si="11"/>
        <v>-10.228878677581593</v>
      </c>
      <c r="AG59" s="24">
        <f t="shared" si="12"/>
        <v>-1.0022456541693294</v>
      </c>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row>
    <row r="60" spans="2:120" x14ac:dyDescent="0.25">
      <c r="B60" s="15" t="s">
        <v>52</v>
      </c>
      <c r="C60" s="16" t="str">
        <f>_xlfn.XLOOKUP(B60,Sector_Grouping!$A$4:$A$18,Sector_Grouping!$C$4:$C$18,"")</f>
        <v>Agri-food Industry</v>
      </c>
      <c r="D60" s="17">
        <v>2020</v>
      </c>
      <c r="E60" s="18">
        <v>4068380</v>
      </c>
      <c r="F60" s="19">
        <v>5488339</v>
      </c>
      <c r="G60" s="18">
        <v>2498086</v>
      </c>
      <c r="H60" s="19">
        <v>213527</v>
      </c>
      <c r="I60" s="18">
        <v>1572228</v>
      </c>
      <c r="J60" s="19">
        <v>7086078</v>
      </c>
      <c r="K60" s="18">
        <v>519269</v>
      </c>
      <c r="L60" s="19">
        <v>2836555</v>
      </c>
      <c r="M60" s="18">
        <v>1751437</v>
      </c>
      <c r="N60" s="19">
        <v>272837</v>
      </c>
      <c r="O60" s="18">
        <v>302758</v>
      </c>
      <c r="P60" s="19">
        <v>186064</v>
      </c>
      <c r="Q60" s="18">
        <v>118599</v>
      </c>
      <c r="R60" s="19">
        <v>214363</v>
      </c>
      <c r="S60" s="19">
        <v>-472898</v>
      </c>
      <c r="T60" s="18">
        <f t="shared" si="13"/>
        <v>517121</v>
      </c>
      <c r="U60" s="20">
        <f t="shared" si="0"/>
        <v>3355824</v>
      </c>
      <c r="V60" s="21">
        <f t="shared" si="1"/>
        <v>2.1970176367026597</v>
      </c>
      <c r="W60" s="21">
        <f t="shared" si="2"/>
        <v>0.42198985108546644</v>
      </c>
      <c r="X60" s="21">
        <f t="shared" si="14"/>
        <v>141.05447868684834</v>
      </c>
      <c r="Y60" s="22">
        <f t="shared" si="4"/>
        <v>7.297704033176039E-2</v>
      </c>
      <c r="Z60" s="22">
        <f t="shared" si="5"/>
        <v>-0.1162374212831643</v>
      </c>
      <c r="AA60" s="22">
        <f t="shared" si="6"/>
        <v>0.57413706143229015</v>
      </c>
      <c r="AB60" s="23">
        <f t="shared" si="7"/>
        <v>0.24716592168474577</v>
      </c>
      <c r="AC60" s="23">
        <f t="shared" si="8"/>
        <v>0.47357988438738607</v>
      </c>
      <c r="AD60" s="23">
        <f t="shared" si="9"/>
        <v>3.8503245377767503E-2</v>
      </c>
      <c r="AE60" s="24">
        <f t="shared" si="10"/>
        <v>1.6271712958981857</v>
      </c>
      <c r="AF60" s="24">
        <f t="shared" si="11"/>
        <v>-2.5415878407429702</v>
      </c>
      <c r="AG60" s="24">
        <f t="shared" si="12"/>
        <v>-0.14091859406214391</v>
      </c>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row>
    <row r="61" spans="2:120" x14ac:dyDescent="0.25">
      <c r="B61" s="15" t="s">
        <v>52</v>
      </c>
      <c r="C61" s="16" t="str">
        <f>_xlfn.XLOOKUP(B61,Sector_Grouping!$A$4:$A$18,Sector_Grouping!$C$4:$C$18,"")</f>
        <v>Agri-food Industry</v>
      </c>
      <c r="D61" s="17">
        <v>2021</v>
      </c>
      <c r="E61" s="18">
        <v>4166743</v>
      </c>
      <c r="F61" s="19">
        <v>5586315</v>
      </c>
      <c r="G61" s="18">
        <v>2687336</v>
      </c>
      <c r="H61" s="19">
        <v>25278</v>
      </c>
      <c r="I61" s="18">
        <v>1982402</v>
      </c>
      <c r="J61" s="19">
        <v>7224464</v>
      </c>
      <c r="K61" s="18">
        <v>741134</v>
      </c>
      <c r="L61" s="19">
        <v>2772288</v>
      </c>
      <c r="M61" s="18">
        <v>1764840</v>
      </c>
      <c r="N61" s="19">
        <v>391437</v>
      </c>
      <c r="O61" s="18">
        <v>237499</v>
      </c>
      <c r="P61" s="19">
        <v>321446</v>
      </c>
      <c r="Q61" s="18">
        <v>13403</v>
      </c>
      <c r="R61" s="19">
        <v>202560</v>
      </c>
      <c r="S61" s="19">
        <v>-144899</v>
      </c>
      <c r="T61" s="18">
        <f t="shared" si="13"/>
        <v>440059</v>
      </c>
      <c r="U61" s="20">
        <f t="shared" si="0"/>
        <v>3513422</v>
      </c>
      <c r="V61" s="21">
        <f t="shared" si="1"/>
        <v>2.0787556896495265</v>
      </c>
      <c r="W61" s="21">
        <f t="shared" si="2"/>
        <v>0.40127253731211066</v>
      </c>
      <c r="X61" s="21">
        <f t="shared" si="14"/>
        <v>173.65523383611611</v>
      </c>
      <c r="Y61" s="22">
        <f t="shared" si="4"/>
        <v>6.0912338963831782E-2</v>
      </c>
      <c r="Z61" s="22">
        <f t="shared" si="5"/>
        <v>-3.477512291974811E-2</v>
      </c>
      <c r="AA61" s="22">
        <f t="shared" si="6"/>
        <v>0.57675462151932655</v>
      </c>
      <c r="AB61" s="23">
        <f t="shared" si="7"/>
        <v>0.24428663496696779</v>
      </c>
      <c r="AC61" s="23">
        <f t="shared" si="8"/>
        <v>0.48632286076863279</v>
      </c>
      <c r="AD61" s="23">
        <f t="shared" si="9"/>
        <v>5.4182151091070566E-2</v>
      </c>
      <c r="AE61" s="24">
        <f t="shared" si="10"/>
        <v>0.7388457159211812</v>
      </c>
      <c r="AF61" s="24">
        <f t="shared" si="11"/>
        <v>-0.45077244700509572</v>
      </c>
      <c r="AG61" s="24">
        <f t="shared" si="12"/>
        <v>-4.1241558799369957E-2</v>
      </c>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row>
    <row r="62" spans="2:120" x14ac:dyDescent="0.25">
      <c r="B62" s="15" t="s">
        <v>52</v>
      </c>
      <c r="C62" s="16" t="str">
        <f>_xlfn.XLOOKUP(B62,Sector_Grouping!$A$4:$A$18,Sector_Grouping!$C$4:$C$18,"")</f>
        <v>Agri-food Industry</v>
      </c>
      <c r="D62" s="17">
        <v>2022</v>
      </c>
      <c r="E62" s="18">
        <v>1469323</v>
      </c>
      <c r="F62" s="19">
        <v>5165339</v>
      </c>
      <c r="G62" s="18">
        <v>3415476</v>
      </c>
      <c r="H62" s="19">
        <v>28053</v>
      </c>
      <c r="I62" s="18">
        <v>1630595</v>
      </c>
      <c r="J62" s="19">
        <v>6604160</v>
      </c>
      <c r="K62" s="18">
        <v>1219836</v>
      </c>
      <c r="L62" s="19">
        <v>2290130</v>
      </c>
      <c r="M62" s="18">
        <v>898553</v>
      </c>
      <c r="N62" s="19">
        <v>404840</v>
      </c>
      <c r="O62" s="18">
        <v>-547496</v>
      </c>
      <c r="P62" s="19">
        <v>-272492</v>
      </c>
      <c r="Q62" s="18">
        <v>-866286</v>
      </c>
      <c r="R62" s="19">
        <v>78900</v>
      </c>
      <c r="S62" s="19">
        <v>-133679</v>
      </c>
      <c r="T62" s="18">
        <f t="shared" si="13"/>
        <v>-468596</v>
      </c>
      <c r="U62" s="20">
        <f t="shared" si="0"/>
        <v>3509966</v>
      </c>
      <c r="V62" s="21">
        <f t="shared" si="1"/>
        <v>1.5123335663901605</v>
      </c>
      <c r="W62" s="21">
        <f t="shared" si="2"/>
        <v>0.26496375012113577</v>
      </c>
      <c r="X62" s="21">
        <f t="shared" si="14"/>
        <v>405.06217829571852</v>
      </c>
      <c r="Y62" s="22">
        <f t="shared" si="4"/>
        <v>-7.0954670995251476E-2</v>
      </c>
      <c r="Z62" s="22">
        <f t="shared" si="5"/>
        <v>-9.0979995548970516E-2</v>
      </c>
      <c r="AA62" s="22">
        <f t="shared" si="6"/>
        <v>0.22248446433762961</v>
      </c>
      <c r="AB62" s="23">
        <f t="shared" si="7"/>
        <v>0.13605863576896987</v>
      </c>
      <c r="AC62" s="23">
        <f t="shared" si="8"/>
        <v>0.53147803808508576</v>
      </c>
      <c r="AD62" s="23">
        <f t="shared" si="9"/>
        <v>6.1300755887198369E-2</v>
      </c>
      <c r="AE62" s="24">
        <f t="shared" si="10"/>
        <v>2.0092186192622168</v>
      </c>
      <c r="AF62" s="24">
        <f t="shared" si="11"/>
        <v>0.49057953994979669</v>
      </c>
      <c r="AG62" s="24">
        <f t="shared" si="12"/>
        <v>-3.8085554105082499E-2</v>
      </c>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row>
    <row r="63" spans="2:120" x14ac:dyDescent="0.25">
      <c r="B63" s="15" t="s">
        <v>52</v>
      </c>
      <c r="C63" s="16" t="str">
        <f>_xlfn.XLOOKUP(B63,Sector_Grouping!$A$4:$A$18,Sector_Grouping!$C$4:$C$18,"")</f>
        <v>Agri-food Industry</v>
      </c>
      <c r="D63" s="17">
        <v>2023</v>
      </c>
      <c r="E63" s="18">
        <v>2024181</v>
      </c>
      <c r="F63" s="19">
        <v>3427493</v>
      </c>
      <c r="G63" s="18">
        <v>3737488</v>
      </c>
      <c r="H63" s="19">
        <v>61250</v>
      </c>
      <c r="I63" s="18">
        <v>914620</v>
      </c>
      <c r="J63" s="19">
        <v>5576799</v>
      </c>
      <c r="K63" s="18">
        <v>1896685</v>
      </c>
      <c r="L63" s="19">
        <v>1814454</v>
      </c>
      <c r="M63" s="18">
        <v>24857</v>
      </c>
      <c r="N63" s="19">
        <v>-684984</v>
      </c>
      <c r="O63" s="18">
        <v>-636773</v>
      </c>
      <c r="P63" s="19">
        <v>356663</v>
      </c>
      <c r="Q63" s="18">
        <v>-957387</v>
      </c>
      <c r="R63" s="19">
        <v>65457</v>
      </c>
      <c r="S63" s="19">
        <v>52710</v>
      </c>
      <c r="T63" s="18">
        <f t="shared" si="13"/>
        <v>-571316</v>
      </c>
      <c r="U63" s="20">
        <f t="shared" si="0"/>
        <v>3711139</v>
      </c>
      <c r="V63" s="21">
        <f t="shared" si="1"/>
        <v>0.91705792767762728</v>
      </c>
      <c r="W63" s="21">
        <f t="shared" si="2"/>
        <v>-5.5586547049660567E-2</v>
      </c>
      <c r="X63" s="21">
        <f t="shared" si="14"/>
        <v>164.9241347488194</v>
      </c>
      <c r="Y63" s="22">
        <f t="shared" si="4"/>
        <v>-0.10244514819343498</v>
      </c>
      <c r="Z63" s="22">
        <f t="shared" si="5"/>
        <v>2.6040161428251721E-2</v>
      </c>
      <c r="AA63" s="22">
        <f t="shared" si="6"/>
        <v>0.36296466844151992</v>
      </c>
      <c r="AB63" s="23">
        <f t="shared" si="7"/>
        <v>4.4572164067595045E-3</v>
      </c>
      <c r="AC63" s="23">
        <f t="shared" si="8"/>
        <v>0.6654604191400838</v>
      </c>
      <c r="AD63" s="23">
        <f t="shared" si="9"/>
        <v>-0.12282744994036902</v>
      </c>
      <c r="AE63" s="24">
        <f t="shared" si="10"/>
        <v>-1.7853632140143496</v>
      </c>
      <c r="AF63" s="24">
        <f t="shared" si="11"/>
        <v>0.14778656603011806</v>
      </c>
      <c r="AG63" s="24">
        <f t="shared" si="12"/>
        <v>1.4203186676651023E-2</v>
      </c>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row>
    <row r="64" spans="2:120" x14ac:dyDescent="0.25">
      <c r="B64" s="15" t="s">
        <v>52</v>
      </c>
      <c r="C64" s="16" t="str">
        <f>_xlfn.XLOOKUP(B64,Sector_Grouping!$A$4:$A$18,Sector_Grouping!$C$4:$C$18,"")</f>
        <v>Agri-food Industry</v>
      </c>
      <c r="D64" s="17">
        <v>2024</v>
      </c>
      <c r="E64" s="18">
        <v>1123510</v>
      </c>
      <c r="F64" s="19">
        <v>5034721</v>
      </c>
      <c r="G64" s="18">
        <v>5009781</v>
      </c>
      <c r="H64" s="19">
        <v>1614781</v>
      </c>
      <c r="I64" s="18">
        <v>785365</v>
      </c>
      <c r="J64" s="19">
        <v>6796187</v>
      </c>
      <c r="K64" s="18">
        <v>2857755</v>
      </c>
      <c r="L64" s="19">
        <v>1268333</v>
      </c>
      <c r="M64" s="18">
        <v>518073</v>
      </c>
      <c r="N64" s="19">
        <v>-1642372</v>
      </c>
      <c r="O64" s="18">
        <v>-1085675</v>
      </c>
      <c r="P64" s="19">
        <v>559302</v>
      </c>
      <c r="Q64" s="18">
        <v>-1646784</v>
      </c>
      <c r="R64" s="19">
        <v>252833</v>
      </c>
      <c r="S64" s="19">
        <v>-960694</v>
      </c>
      <c r="T64" s="18">
        <f t="shared" si="13"/>
        <v>-832842</v>
      </c>
      <c r="U64" s="20">
        <f t="shared" si="0"/>
        <v>4126088</v>
      </c>
      <c r="V64" s="21">
        <f t="shared" si="1"/>
        <v>1.0049782615248051</v>
      </c>
      <c r="W64" s="21">
        <f t="shared" si="2"/>
        <v>3.6697047918192952E-3</v>
      </c>
      <c r="X64" s="21">
        <f t="shared" si="14"/>
        <v>255.14523680252069</v>
      </c>
      <c r="Y64" s="22">
        <f t="shared" si="4"/>
        <v>-0.12254548028181096</v>
      </c>
      <c r="Z64" s="22">
        <f t="shared" si="5"/>
        <v>-0.85508273179588967</v>
      </c>
      <c r="AA64" s="22">
        <f t="shared" si="6"/>
        <v>0.16531475664221718</v>
      </c>
      <c r="AB64" s="23">
        <f t="shared" si="7"/>
        <v>7.6229950706182742E-2</v>
      </c>
      <c r="AC64" s="23">
        <f t="shared" si="8"/>
        <v>0.60711807959374864</v>
      </c>
      <c r="AD64" s="23">
        <f t="shared" si="9"/>
        <v>-0.24166080185845387</v>
      </c>
      <c r="AE64" s="24">
        <f t="shared" si="10"/>
        <v>-1.9411248305924169</v>
      </c>
      <c r="AF64" s="24">
        <f t="shared" si="11"/>
        <v>-1.7176659479136496</v>
      </c>
      <c r="AG64" s="24">
        <f t="shared" si="12"/>
        <v>-0.23283410339285057</v>
      </c>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row>
    <row r="65" spans="2:120" x14ac:dyDescent="0.25">
      <c r="B65" s="15" t="s">
        <v>53</v>
      </c>
      <c r="C65" s="16" t="str">
        <f>_xlfn.XLOOKUP(B65,Sector_Grouping!$A$4:$A$18,Sector_Grouping!$C$4:$C$18,"")</f>
        <v>Services and Commerce</v>
      </c>
      <c r="D65" s="17">
        <v>2020</v>
      </c>
      <c r="E65" s="18">
        <v>3329314</v>
      </c>
      <c r="F65" s="19">
        <v>2624021</v>
      </c>
      <c r="G65" s="18">
        <v>5855251</v>
      </c>
      <c r="H65" s="19">
        <v>66932</v>
      </c>
      <c r="I65" s="18">
        <v>1972494</v>
      </c>
      <c r="J65" s="19">
        <v>3390346</v>
      </c>
      <c r="K65" s="18">
        <v>2635442</v>
      </c>
      <c r="L65" s="19">
        <v>866554</v>
      </c>
      <c r="M65" s="18">
        <v>-3331459</v>
      </c>
      <c r="N65" s="19">
        <v>-3458556</v>
      </c>
      <c r="O65" s="18">
        <v>-90813</v>
      </c>
      <c r="P65" s="19">
        <v>294432</v>
      </c>
      <c r="Q65" s="18">
        <v>-388904</v>
      </c>
      <c r="R65" s="19">
        <v>349440</v>
      </c>
      <c r="S65" s="19">
        <v>-69164</v>
      </c>
      <c r="T65" s="18">
        <f t="shared" si="13"/>
        <v>258627</v>
      </c>
      <c r="U65" s="20">
        <f t="shared" si="0"/>
        <v>3501996</v>
      </c>
      <c r="V65" s="21">
        <f t="shared" si="1"/>
        <v>0.44814833727879472</v>
      </c>
      <c r="W65" s="21">
        <f t="shared" si="2"/>
        <v>-0.95306791696186766</v>
      </c>
      <c r="X65" s="21">
        <f t="shared" si="14"/>
        <v>216.24884585833598</v>
      </c>
      <c r="Y65" s="22">
        <f t="shared" si="4"/>
        <v>7.6283364588746988E-2</v>
      </c>
      <c r="Z65" s="22">
        <f t="shared" si="5"/>
        <v>-2.0774249590155811E-2</v>
      </c>
      <c r="AA65" s="22">
        <f t="shared" si="6"/>
        <v>0.98199829751889633</v>
      </c>
      <c r="AB65" s="23">
        <f t="shared" si="7"/>
        <v>-0.9826309763074329</v>
      </c>
      <c r="AC65" s="23">
        <f t="shared" si="8"/>
        <v>1.0329317420699835</v>
      </c>
      <c r="AD65" s="23">
        <f t="shared" si="9"/>
        <v>-1.0201188905203187</v>
      </c>
      <c r="AE65" s="24">
        <f t="shared" si="10"/>
        <v>-0.30843454515813501</v>
      </c>
      <c r="AF65" s="24">
        <f t="shared" si="11"/>
        <v>-0.23490653189870667</v>
      </c>
      <c r="AG65" s="24">
        <f t="shared" si="12"/>
        <v>-1.974987978284384E-2</v>
      </c>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row>
    <row r="66" spans="2:120" x14ac:dyDescent="0.25">
      <c r="B66" s="15" t="s">
        <v>53</v>
      </c>
      <c r="C66" s="16" t="str">
        <f>_xlfn.XLOOKUP(B66,Sector_Grouping!$A$4:$A$18,Sector_Grouping!$C$4:$C$18,"")</f>
        <v>Services and Commerce</v>
      </c>
      <c r="D66" s="17">
        <v>2021</v>
      </c>
      <c r="E66" s="18">
        <v>4557050</v>
      </c>
      <c r="F66" s="19">
        <v>2388768</v>
      </c>
      <c r="G66" s="18">
        <v>5249974</v>
      </c>
      <c r="H66" s="19">
        <v>45150</v>
      </c>
      <c r="I66" s="18">
        <v>1240386</v>
      </c>
      <c r="J66" s="19">
        <v>3307648</v>
      </c>
      <c r="K66" s="18">
        <v>2536040</v>
      </c>
      <c r="L66" s="19">
        <v>1379285</v>
      </c>
      <c r="M66" s="18">
        <v>-3321611</v>
      </c>
      <c r="N66" s="19">
        <v>-3847459</v>
      </c>
      <c r="O66" s="18">
        <v>316250</v>
      </c>
      <c r="P66" s="19">
        <v>307823</v>
      </c>
      <c r="Q66" s="18">
        <v>9849</v>
      </c>
      <c r="R66" s="19">
        <v>151262</v>
      </c>
      <c r="S66" s="19">
        <v>-131293</v>
      </c>
      <c r="T66" s="18">
        <f t="shared" si="13"/>
        <v>467512</v>
      </c>
      <c r="U66" s="20">
        <f t="shared" si="0"/>
        <v>3915325</v>
      </c>
      <c r="V66" s="21">
        <f t="shared" si="1"/>
        <v>0.45500568193290097</v>
      </c>
      <c r="W66" s="21">
        <f t="shared" si="2"/>
        <v>-0.86502735478503157</v>
      </c>
      <c r="X66" s="21">
        <f t="shared" si="14"/>
        <v>99.349555084978206</v>
      </c>
      <c r="Y66" s="22">
        <f t="shared" si="4"/>
        <v>0.14134273054448357</v>
      </c>
      <c r="Z66" s="22">
        <f t="shared" si="5"/>
        <v>-2.8810963232793144E-2</v>
      </c>
      <c r="AA66" s="22">
        <f t="shared" si="6"/>
        <v>1.3777312458883171</v>
      </c>
      <c r="AB66" s="23">
        <f t="shared" si="7"/>
        <v>-1.0042214286405324</v>
      </c>
      <c r="AC66" s="23">
        <f t="shared" si="8"/>
        <v>1.1837187633025037</v>
      </c>
      <c r="AD66" s="23">
        <f t="shared" si="9"/>
        <v>-1.1632008605510622</v>
      </c>
      <c r="AE66" s="24">
        <f t="shared" si="10"/>
        <v>1.0273761219921838</v>
      </c>
      <c r="AF66" s="24">
        <f t="shared" si="11"/>
        <v>-0.42652108516907444</v>
      </c>
      <c r="AG66" s="24">
        <f t="shared" si="12"/>
        <v>-3.3533103893035703E-2</v>
      </c>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row>
    <row r="67" spans="2:120" x14ac:dyDescent="0.25">
      <c r="B67" s="15" t="s">
        <v>53</v>
      </c>
      <c r="C67" s="16" t="str">
        <f>_xlfn.XLOOKUP(B67,Sector_Grouping!$A$4:$A$18,Sector_Grouping!$C$4:$C$18,"")</f>
        <v>Services and Commerce</v>
      </c>
      <c r="D67" s="17">
        <v>2022</v>
      </c>
      <c r="E67" s="18">
        <v>3576658</v>
      </c>
      <c r="F67" s="19">
        <v>427116</v>
      </c>
      <c r="G67" s="18">
        <v>4757712</v>
      </c>
      <c r="H67" s="19">
        <v>36052</v>
      </c>
      <c r="I67" s="18">
        <v>166368</v>
      </c>
      <c r="J67" s="19">
        <v>9853120</v>
      </c>
      <c r="K67" s="18">
        <v>1678707</v>
      </c>
      <c r="L67" s="19">
        <v>3900756</v>
      </c>
      <c r="M67" s="18">
        <v>594652</v>
      </c>
      <c r="N67" s="19">
        <v>-2720161</v>
      </c>
      <c r="O67" s="18">
        <v>122945</v>
      </c>
      <c r="P67" s="19">
        <v>431439</v>
      </c>
      <c r="Q67" s="18">
        <v>-325187</v>
      </c>
      <c r="R67" s="19">
        <v>380331</v>
      </c>
      <c r="S67" s="19">
        <v>2372769</v>
      </c>
      <c r="T67" s="18">
        <f t="shared" si="13"/>
        <v>503276</v>
      </c>
      <c r="U67" s="20">
        <f t="shared" si="0"/>
        <v>5579463</v>
      </c>
      <c r="V67" s="21">
        <f t="shared" si="1"/>
        <v>8.9773403686477876E-2</v>
      </c>
      <c r="W67" s="21">
        <f t="shared" si="2"/>
        <v>-0.43951519924653309</v>
      </c>
      <c r="X67" s="21">
        <f t="shared" si="14"/>
        <v>16.977949806774927</v>
      </c>
      <c r="Y67" s="22">
        <f t="shared" si="4"/>
        <v>5.1077831184437011E-2</v>
      </c>
      <c r="Z67" s="22">
        <f t="shared" si="5"/>
        <v>0.66340393741867409</v>
      </c>
      <c r="AA67" s="22">
        <f t="shared" si="6"/>
        <v>0.3629975073885226</v>
      </c>
      <c r="AB67" s="23">
        <f t="shared" si="7"/>
        <v>6.0351644961189957E-2</v>
      </c>
      <c r="AC67" s="23">
        <f t="shared" si="8"/>
        <v>0.56626357945503558</v>
      </c>
      <c r="AD67" s="23">
        <f t="shared" si="9"/>
        <v>-0.27607103130784971</v>
      </c>
      <c r="AE67" s="24">
        <f t="shared" si="10"/>
        <v>0.28496496607863453</v>
      </c>
      <c r="AF67" s="24">
        <f t="shared" si="11"/>
        <v>5.4996627564962832</v>
      </c>
      <c r="AG67" s="24">
        <f t="shared" si="12"/>
        <v>0.42526834571714162</v>
      </c>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row>
    <row r="68" spans="2:120" x14ac:dyDescent="0.25">
      <c r="B68" s="15" t="s">
        <v>53</v>
      </c>
      <c r="C68" s="16" t="str">
        <f>_xlfn.XLOOKUP(B68,Sector_Grouping!$A$4:$A$18,Sector_Grouping!$C$4:$C$18,"")</f>
        <v>Services and Commerce</v>
      </c>
      <c r="D68" s="17">
        <v>2023</v>
      </c>
      <c r="E68" s="18">
        <v>4886274.8150000004</v>
      </c>
      <c r="F68" s="19">
        <v>1930758.084</v>
      </c>
      <c r="G68" s="18">
        <v>3766662.162</v>
      </c>
      <c r="H68" s="19">
        <v>1242656.3130000001</v>
      </c>
      <c r="I68" s="18">
        <f>408397.267-148073.341</f>
        <v>260323.92600000001</v>
      </c>
      <c r="J68" s="19">
        <v>11167722.272</v>
      </c>
      <c r="K68" s="18">
        <v>338025.65600000002</v>
      </c>
      <c r="L68" s="19">
        <v>1250000</v>
      </c>
      <c r="M68" s="18">
        <v>5551060.1100000003</v>
      </c>
      <c r="N68" s="19">
        <v>-3045349.4279999998</v>
      </c>
      <c r="O68" s="18">
        <v>-98144</v>
      </c>
      <c r="P68" s="19">
        <v>196636.253</v>
      </c>
      <c r="Q68" s="18">
        <v>-43590.462</v>
      </c>
      <c r="R68" s="19">
        <v>34217.896000000001</v>
      </c>
      <c r="S68" s="19">
        <v>203122.93900000001</v>
      </c>
      <c r="T68" s="18">
        <f t="shared" si="13"/>
        <v>-63926.103999999999</v>
      </c>
      <c r="U68" s="20">
        <f t="shared" si="0"/>
        <v>1588025.656</v>
      </c>
      <c r="V68" s="21">
        <f t="shared" si="1"/>
        <v>0.51259125479276257</v>
      </c>
      <c r="W68" s="21">
        <f t="shared" si="2"/>
        <v>-0.16439377997454555</v>
      </c>
      <c r="X68" s="21">
        <f t="shared" si="14"/>
        <v>19.445945344357387</v>
      </c>
      <c r="Y68" s="22">
        <f t="shared" si="4"/>
        <v>-5.7241846137486034E-3</v>
      </c>
      <c r="Z68" s="22">
        <f t="shared" si="5"/>
        <v>4.1570101291979827E-2</v>
      </c>
      <c r="AA68" s="22">
        <f t="shared" si="6"/>
        <v>0.43753548807808323</v>
      </c>
      <c r="AB68" s="23">
        <f t="shared" si="7"/>
        <v>0.49706287233859325</v>
      </c>
      <c r="AC68" s="23">
        <f t="shared" si="8"/>
        <v>0.14219781055815997</v>
      </c>
      <c r="AD68" s="23">
        <f t="shared" si="9"/>
        <v>-0.27269208114490617</v>
      </c>
      <c r="AE68" s="24">
        <f t="shared" si="10"/>
        <v>-0.49911447407411696</v>
      </c>
      <c r="AF68" s="24">
        <f t="shared" si="11"/>
        <v>1.0329882506457242</v>
      </c>
      <c r="AG68" s="24">
        <f t="shared" si="12"/>
        <v>0.12790910413351661</v>
      </c>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row>
    <row r="69" spans="2:120" x14ac:dyDescent="0.25">
      <c r="B69" s="15" t="s">
        <v>53</v>
      </c>
      <c r="C69" s="16" t="str">
        <f>_xlfn.XLOOKUP(B69,Sector_Grouping!$A$4:$A$18,Sector_Grouping!$C$4:$C$18,"")</f>
        <v>Services and Commerce</v>
      </c>
      <c r="D69" s="17">
        <v>2024</v>
      </c>
      <c r="E69" s="18">
        <v>5505637.5329999998</v>
      </c>
      <c r="F69" s="19">
        <v>1617866.4450000001</v>
      </c>
      <c r="G69" s="18">
        <v>3957223.1540000001</v>
      </c>
      <c r="H69" s="19">
        <v>547483.21</v>
      </c>
      <c r="I69" s="18">
        <f>386883.018-148073.341</f>
        <v>238809.677</v>
      </c>
      <c r="J69" s="19">
        <v>11134269.693</v>
      </c>
      <c r="K69" s="18">
        <v>284362.78399999999</v>
      </c>
      <c r="L69" s="19">
        <v>1218749.9979999999</v>
      </c>
      <c r="M69" s="18">
        <v>5358296.5410000002</v>
      </c>
      <c r="N69" s="19">
        <v>-3088939.89</v>
      </c>
      <c r="O69" s="18">
        <v>-44744.802000000003</v>
      </c>
      <c r="P69" s="19">
        <v>152264.02499999999</v>
      </c>
      <c r="Q69" s="18">
        <v>-192763.56899999999</v>
      </c>
      <c r="R69" s="19">
        <v>34178.919000000002</v>
      </c>
      <c r="S69" s="19">
        <v>10948.75</v>
      </c>
      <c r="T69" s="18">
        <f t="shared" si="13"/>
        <v>-10565.883000000002</v>
      </c>
      <c r="U69" s="20">
        <f t="shared" si="0"/>
        <v>1503112.7819999999</v>
      </c>
      <c r="V69" s="21">
        <f t="shared" si="1"/>
        <v>0.4088388200611443</v>
      </c>
      <c r="W69" s="21">
        <f t="shared" si="2"/>
        <v>-0.21010418945310164</v>
      </c>
      <c r="X69" s="21">
        <f t="shared" si="14"/>
        <v>15.83205061767004</v>
      </c>
      <c r="Y69" s="22">
        <f t="shared" si="4"/>
        <v>-9.489515964071413E-4</v>
      </c>
      <c r="Z69" s="22">
        <f t="shared" si="5"/>
        <v>1.9886434467170726E-3</v>
      </c>
      <c r="AA69" s="22">
        <f t="shared" si="6"/>
        <v>0.49447675373458372</v>
      </c>
      <c r="AB69" s="23">
        <f t="shared" si="7"/>
        <v>0.48124364585570489</v>
      </c>
      <c r="AC69" s="23">
        <f t="shared" si="8"/>
        <v>0.13499877616086409</v>
      </c>
      <c r="AD69" s="23">
        <f t="shared" si="9"/>
        <v>-0.2774263580072957</v>
      </c>
      <c r="AE69" s="24">
        <f t="shared" si="10"/>
        <v>-0.29386325496124249</v>
      </c>
      <c r="AF69" s="24">
        <f t="shared" si="11"/>
        <v>7.1906348200108328E-2</v>
      </c>
      <c r="AG69" s="24">
        <f t="shared" si="12"/>
        <v>7.2840508916648949E-3</v>
      </c>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row>
    <row r="70" spans="2:120" x14ac:dyDescent="0.25">
      <c r="B70" s="15" t="s">
        <v>54</v>
      </c>
      <c r="C70" s="16" t="str">
        <f>_xlfn.XLOOKUP(B70,Sector_Grouping!$A$4:$A$18,Sector_Grouping!$C$4:$C$18,"")</f>
        <v>Manufacturing Industry</v>
      </c>
      <c r="D70" s="17">
        <v>2020</v>
      </c>
      <c r="E70" s="18">
        <v>1129000</v>
      </c>
      <c r="F70" s="19">
        <f>4137000-1020000</f>
        <v>3117000</v>
      </c>
      <c r="G70" s="18">
        <v>2021000</v>
      </c>
      <c r="H70" s="19">
        <v>186000</v>
      </c>
      <c r="I70" s="18">
        <v>1370000</v>
      </c>
      <c r="J70" s="19">
        <v>4137000</v>
      </c>
      <c r="K70" s="18">
        <v>1328000</v>
      </c>
      <c r="L70" s="19">
        <v>444000</v>
      </c>
      <c r="M70" s="18">
        <v>950000</v>
      </c>
      <c r="N70" s="19">
        <v>-359000</v>
      </c>
      <c r="O70" s="18">
        <v>540000</v>
      </c>
      <c r="P70" s="19">
        <v>165000</v>
      </c>
      <c r="Q70" s="18">
        <v>409000</v>
      </c>
      <c r="R70" s="19">
        <v>283000</v>
      </c>
      <c r="S70" s="19">
        <v>225000</v>
      </c>
      <c r="T70" s="18">
        <f t="shared" si="13"/>
        <v>823000</v>
      </c>
      <c r="U70" s="20">
        <f t="shared" ref="U70:U79" si="15">K70+L70</f>
        <v>1772000</v>
      </c>
      <c r="V70" s="21">
        <f t="shared" ref="V70:V79" si="16">IF(G70=0,"",F70/G70)</f>
        <v>1.5423057892132608</v>
      </c>
      <c r="W70" s="21">
        <f t="shared" ref="W70:W79" si="17">IF(J70=0,"",(F70-G70)/J70)</f>
        <v>0.26492627507855937</v>
      </c>
      <c r="X70" s="21">
        <f t="shared" ref="X70:X79" si="18">IF(E70=0,"",(I70/E70)*Days)</f>
        <v>442.91408325952165</v>
      </c>
      <c r="Y70" s="22">
        <f t="shared" ref="Y70:Y79" si="19">IF(J70=0,"",T70/J70)</f>
        <v>0.1989364273628233</v>
      </c>
      <c r="Z70" s="22">
        <f t="shared" ref="Z70:Z79" si="20">IF(E70=0,"",S70/E70)</f>
        <v>0.19929140832595216</v>
      </c>
      <c r="AA70" s="22">
        <f t="shared" ref="AA70:AA79" si="21">IF(J70=0,"",E70/J70)</f>
        <v>0.27290306985738461</v>
      </c>
      <c r="AB70" s="23">
        <f t="shared" ref="AB70:AB79" si="22">IF(U70=0,"",M70/J70)</f>
        <v>0.22963500120860528</v>
      </c>
      <c r="AC70" s="23">
        <f t="shared" ref="AC70:AC79" si="23">IF(J70=0,"",U70/J70)</f>
        <v>0.42832970751752475</v>
      </c>
      <c r="AD70" s="23">
        <f t="shared" ref="AD70:AD79" si="24">IF(J70=0,"",N70/J70)</f>
        <v>-8.6777858351462414E-2</v>
      </c>
      <c r="AE70" s="24">
        <f t="shared" ref="AE70:AE79" si="25">IF(P70=0,"",O70/P70)</f>
        <v>3.2727272727272729</v>
      </c>
      <c r="AF70" s="24">
        <f t="shared" ref="AF70:AF79" si="26">IF(P70=0,"N/A",S70/P70)</f>
        <v>1.3636363636363635</v>
      </c>
      <c r="AG70" s="24">
        <f t="shared" ref="AG70:AG79" si="27">IF(U70=0,"",(S70/U70))</f>
        <v>0.12697516930022573</v>
      </c>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row>
    <row r="71" spans="2:120" x14ac:dyDescent="0.25">
      <c r="B71" s="15" t="s">
        <v>54</v>
      </c>
      <c r="C71" s="16" t="str">
        <f>_xlfn.XLOOKUP(B71,Sector_Grouping!$A$4:$A$18,Sector_Grouping!$C$4:$C$18,"")</f>
        <v>Manufacturing Industry</v>
      </c>
      <c r="D71" s="17">
        <v>2021</v>
      </c>
      <c r="E71" s="18">
        <v>1554000</v>
      </c>
      <c r="F71" s="19">
        <f>6093000-1302000</f>
        <v>4791000</v>
      </c>
      <c r="G71" s="18">
        <v>1831000</v>
      </c>
      <c r="H71" s="19">
        <v>691000</v>
      </c>
      <c r="I71" s="18">
        <v>598000</v>
      </c>
      <c r="J71" s="19">
        <v>6093000</v>
      </c>
      <c r="K71" s="18">
        <v>1217000</v>
      </c>
      <c r="L71" s="19">
        <v>636000</v>
      </c>
      <c r="M71" s="18">
        <v>2873000</v>
      </c>
      <c r="N71" s="19">
        <v>47000</v>
      </c>
      <c r="O71" s="18">
        <v>738000</v>
      </c>
      <c r="P71" s="19">
        <v>298000</v>
      </c>
      <c r="Q71" s="18">
        <v>524000</v>
      </c>
      <c r="R71" s="19">
        <v>318000</v>
      </c>
      <c r="S71" s="19">
        <v>-5757000</v>
      </c>
      <c r="T71" s="18">
        <f t="shared" si="13"/>
        <v>1056000</v>
      </c>
      <c r="U71" s="20">
        <f t="shared" si="15"/>
        <v>1853000</v>
      </c>
      <c r="V71" s="21">
        <f t="shared" si="16"/>
        <v>2.6166029492080831</v>
      </c>
      <c r="W71" s="21">
        <f t="shared" si="17"/>
        <v>0.48580338092893482</v>
      </c>
      <c r="X71" s="21">
        <f t="shared" si="18"/>
        <v>140.45688545688546</v>
      </c>
      <c r="Y71" s="22">
        <f t="shared" si="19"/>
        <v>0.17331363860167406</v>
      </c>
      <c r="Z71" s="22">
        <f t="shared" si="20"/>
        <v>-3.7046332046332044</v>
      </c>
      <c r="AA71" s="22">
        <f t="shared" si="21"/>
        <v>0.25504677498769079</v>
      </c>
      <c r="AB71" s="23">
        <f t="shared" si="22"/>
        <v>0.47152470047595602</v>
      </c>
      <c r="AC71" s="23">
        <f t="shared" si="23"/>
        <v>0.30411948137206629</v>
      </c>
      <c r="AD71" s="23">
        <f t="shared" si="24"/>
        <v>7.713769899885114E-3</v>
      </c>
      <c r="AE71" s="24">
        <f t="shared" si="25"/>
        <v>2.476510067114094</v>
      </c>
      <c r="AF71" s="24">
        <f t="shared" si="26"/>
        <v>-19.318791946308725</v>
      </c>
      <c r="AG71" s="24">
        <f t="shared" si="27"/>
        <v>-3.1068537506745817</v>
      </c>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row>
    <row r="72" spans="2:120" x14ac:dyDescent="0.25">
      <c r="B72" s="15" t="s">
        <v>54</v>
      </c>
      <c r="C72" s="16" t="str">
        <f>_xlfn.XLOOKUP(B72,Sector_Grouping!$A$4:$A$18,Sector_Grouping!$C$4:$C$18,"")</f>
        <v>Manufacturing Industry</v>
      </c>
      <c r="D72" s="17">
        <v>2022</v>
      </c>
      <c r="E72" s="18">
        <v>2027239</v>
      </c>
      <c r="F72" s="19">
        <v>5967006</v>
      </c>
      <c r="G72" s="18">
        <v>2607304</v>
      </c>
      <c r="H72" s="19">
        <v>797346</v>
      </c>
      <c r="I72" s="18">
        <v>1450413</v>
      </c>
      <c r="J72" s="19">
        <v>8058237</v>
      </c>
      <c r="K72" s="18">
        <v>1782000</v>
      </c>
      <c r="L72" s="19">
        <v>513458</v>
      </c>
      <c r="M72" s="18">
        <v>4136545</v>
      </c>
      <c r="N72" s="19">
        <v>542444</v>
      </c>
      <c r="O72" s="18">
        <v>1090012</v>
      </c>
      <c r="P72" s="19">
        <v>287699</v>
      </c>
      <c r="Q72" s="18">
        <v>896073</v>
      </c>
      <c r="R72" s="19">
        <v>424888</v>
      </c>
      <c r="S72" s="19">
        <v>5128053</v>
      </c>
      <c r="T72" s="18">
        <f>O72+R72</f>
        <v>1514900</v>
      </c>
      <c r="U72" s="20">
        <f t="shared" si="15"/>
        <v>2295458</v>
      </c>
      <c r="V72" s="21">
        <f t="shared" si="16"/>
        <v>2.2885731775044262</v>
      </c>
      <c r="W72" s="21">
        <f t="shared" si="17"/>
        <v>0.41692767288924365</v>
      </c>
      <c r="X72" s="21">
        <f t="shared" si="18"/>
        <v>261.14372553014221</v>
      </c>
      <c r="Y72" s="22">
        <f t="shared" si="19"/>
        <v>0.18799397436436779</v>
      </c>
      <c r="Z72" s="22">
        <f t="shared" si="20"/>
        <v>2.5295749539151524</v>
      </c>
      <c r="AA72" s="22">
        <f t="shared" si="21"/>
        <v>0.2515735141570048</v>
      </c>
      <c r="AB72" s="23">
        <f t="shared" si="22"/>
        <v>0.51333126588359212</v>
      </c>
      <c r="AC72" s="23">
        <f t="shared" si="23"/>
        <v>0.28485858631360683</v>
      </c>
      <c r="AD72" s="23">
        <f t="shared" si="24"/>
        <v>6.731546863166224E-2</v>
      </c>
      <c r="AE72" s="24">
        <f t="shared" si="25"/>
        <v>3.7887236312952077</v>
      </c>
      <c r="AF72" s="24">
        <f t="shared" si="26"/>
        <v>17.824368524047703</v>
      </c>
      <c r="AG72" s="24">
        <f t="shared" si="27"/>
        <v>2.2339999250694196</v>
      </c>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row>
    <row r="73" spans="2:120" x14ac:dyDescent="0.25">
      <c r="B73" s="15" t="s">
        <v>54</v>
      </c>
      <c r="C73" s="16" t="str">
        <f>_xlfn.XLOOKUP(B73,Sector_Grouping!$A$4:$A$18,Sector_Grouping!$C$4:$C$18,"")</f>
        <v>Manufacturing Industry</v>
      </c>
      <c r="D73" s="17">
        <v>2023</v>
      </c>
      <c r="E73" s="18">
        <v>3087120</v>
      </c>
      <c r="F73" s="19">
        <v>6382090</v>
      </c>
      <c r="G73" s="18">
        <v>3961416</v>
      </c>
      <c r="H73" s="19">
        <v>343615</v>
      </c>
      <c r="I73" s="18">
        <v>1777523</v>
      </c>
      <c r="J73" s="19">
        <v>11759745</v>
      </c>
      <c r="K73" s="18">
        <v>2211000</v>
      </c>
      <c r="L73" s="19">
        <v>1623436</v>
      </c>
      <c r="M73" s="18">
        <v>4464280</v>
      </c>
      <c r="N73" s="19">
        <v>1335241</v>
      </c>
      <c r="O73" s="18">
        <v>192485</v>
      </c>
      <c r="P73" s="19">
        <v>431771</v>
      </c>
      <c r="Q73" s="18">
        <v>27735</v>
      </c>
      <c r="R73" s="19">
        <v>509197</v>
      </c>
      <c r="S73" s="19">
        <v>2153974</v>
      </c>
      <c r="T73" s="18">
        <f t="shared" si="13"/>
        <v>701682</v>
      </c>
      <c r="U73" s="20">
        <f t="shared" si="15"/>
        <v>3834436</v>
      </c>
      <c r="V73" s="21">
        <f t="shared" si="16"/>
        <v>1.6110628118834276</v>
      </c>
      <c r="W73" s="21">
        <f t="shared" si="17"/>
        <v>0.20584408930635825</v>
      </c>
      <c r="X73" s="21">
        <f t="shared" si="18"/>
        <v>210.16218838269972</v>
      </c>
      <c r="Y73" s="22">
        <f t="shared" si="19"/>
        <v>5.9668130558953446E-2</v>
      </c>
      <c r="Z73" s="22">
        <f t="shared" si="20"/>
        <v>0.69772927518204675</v>
      </c>
      <c r="AA73" s="22">
        <f t="shared" si="21"/>
        <v>0.26251589639061051</v>
      </c>
      <c r="AB73" s="23">
        <f t="shared" si="22"/>
        <v>0.37962387789871294</v>
      </c>
      <c r="AC73" s="23">
        <f t="shared" si="23"/>
        <v>0.32606455327050032</v>
      </c>
      <c r="AD73" s="23">
        <f t="shared" si="24"/>
        <v>0.11354336339776075</v>
      </c>
      <c r="AE73" s="24">
        <f t="shared" si="25"/>
        <v>0.44580344673449585</v>
      </c>
      <c r="AF73" s="24">
        <f t="shared" si="26"/>
        <v>4.9886953964022593</v>
      </c>
      <c r="AG73" s="24">
        <f t="shared" si="27"/>
        <v>0.56174467379296456</v>
      </c>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row>
    <row r="74" spans="2:120" x14ac:dyDescent="0.25">
      <c r="B74" s="15" t="s">
        <v>54</v>
      </c>
      <c r="C74" s="16" t="str">
        <f>_xlfn.XLOOKUP(B74,Sector_Grouping!$A$4:$A$18,Sector_Grouping!$C$4:$C$18,"")</f>
        <v>Manufacturing Industry</v>
      </c>
      <c r="D74" s="17">
        <v>2024</v>
      </c>
      <c r="E74" s="18">
        <v>3046303</v>
      </c>
      <c r="F74" s="19">
        <v>12207303</v>
      </c>
      <c r="G74" s="25">
        <v>5322338</v>
      </c>
      <c r="H74" s="19">
        <v>410268</v>
      </c>
      <c r="I74" s="18">
        <v>2086654</v>
      </c>
      <c r="J74" s="19">
        <v>18260191</v>
      </c>
      <c r="K74" s="18">
        <v>2374745</v>
      </c>
      <c r="L74" s="19">
        <v>1641775</v>
      </c>
      <c r="M74" s="18">
        <v>8908941</v>
      </c>
      <c r="N74" s="19">
        <v>1294827</v>
      </c>
      <c r="O74" s="18">
        <v>-11512</v>
      </c>
      <c r="P74" s="19">
        <v>575463</v>
      </c>
      <c r="Q74" s="18">
        <v>-355339</v>
      </c>
      <c r="R74" s="19">
        <v>661877</v>
      </c>
      <c r="S74" s="19">
        <v>-3737166</v>
      </c>
      <c r="T74" s="18">
        <f t="shared" si="13"/>
        <v>650365</v>
      </c>
      <c r="U74" s="20">
        <f t="shared" si="15"/>
        <v>4016520</v>
      </c>
      <c r="V74" s="21">
        <f t="shared" si="16"/>
        <v>2.2935978511699182</v>
      </c>
      <c r="W74" s="21">
        <f t="shared" si="17"/>
        <v>0.37704780853606623</v>
      </c>
      <c r="X74" s="21">
        <f t="shared" si="18"/>
        <v>250.01738500733512</v>
      </c>
      <c r="Y74" s="22">
        <f t="shared" si="19"/>
        <v>3.5616549684502202E-2</v>
      </c>
      <c r="Z74" s="22">
        <f t="shared" si="20"/>
        <v>-1.2267873550332977</v>
      </c>
      <c r="AA74" s="22">
        <f t="shared" si="21"/>
        <v>0.16682755399436949</v>
      </c>
      <c r="AB74" s="23">
        <f t="shared" si="22"/>
        <v>0.48788870828350045</v>
      </c>
      <c r="AC74" s="23">
        <f t="shared" si="23"/>
        <v>0.21996045934021172</v>
      </c>
      <c r="AD74" s="23">
        <f t="shared" si="24"/>
        <v>7.0909827832578529E-2</v>
      </c>
      <c r="AE74" s="24">
        <f t="shared" si="25"/>
        <v>-2.0004761383442551E-2</v>
      </c>
      <c r="AF74" s="24">
        <f t="shared" si="26"/>
        <v>-6.4941898957882609</v>
      </c>
      <c r="AG74" s="24">
        <f t="shared" si="27"/>
        <v>-0.93044874667622723</v>
      </c>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row>
    <row r="75" spans="2:120" x14ac:dyDescent="0.25">
      <c r="B75" s="15" t="s">
        <v>55</v>
      </c>
      <c r="C75" s="16" t="str">
        <f>_xlfn.XLOOKUP(B75,Sector_Grouping!$A$4:$A$18,Sector_Grouping!$C$4:$C$18,"")</f>
        <v>Manufacturing Industry</v>
      </c>
      <c r="D75" s="17">
        <v>2020</v>
      </c>
      <c r="E75" s="18">
        <v>527000</v>
      </c>
      <c r="F75" s="19">
        <v>522000</v>
      </c>
      <c r="G75" s="18">
        <v>1293000</v>
      </c>
      <c r="H75" s="19">
        <v>22984</v>
      </c>
      <c r="I75" s="18">
        <v>48663</v>
      </c>
      <c r="J75" s="19">
        <v>10685000</v>
      </c>
      <c r="K75" s="18">
        <v>150583</v>
      </c>
      <c r="L75" s="19">
        <v>5462000</v>
      </c>
      <c r="M75" s="18">
        <v>3930000</v>
      </c>
      <c r="N75" s="19">
        <v>0</v>
      </c>
      <c r="O75" s="18">
        <v>-528000</v>
      </c>
      <c r="P75" s="19">
        <v>658422</v>
      </c>
      <c r="Q75" s="18">
        <v>-500983</v>
      </c>
      <c r="R75" s="19">
        <v>469000</v>
      </c>
      <c r="S75" s="19">
        <v>-31983</v>
      </c>
      <c r="T75" s="18">
        <f t="shared" si="13"/>
        <v>-59000</v>
      </c>
      <c r="U75" s="20">
        <f t="shared" si="15"/>
        <v>5612583</v>
      </c>
      <c r="V75" s="21">
        <f t="shared" si="16"/>
        <v>0.40371229698375871</v>
      </c>
      <c r="W75" s="21">
        <f t="shared" si="17"/>
        <v>-7.2157229761347683E-2</v>
      </c>
      <c r="X75" s="21">
        <f t="shared" si="18"/>
        <v>33.70397533206831</v>
      </c>
      <c r="Y75" s="22">
        <f t="shared" si="19"/>
        <v>-5.5217594759007955E-3</v>
      </c>
      <c r="Z75" s="22">
        <f t="shared" si="20"/>
        <v>-6.0688804554079698E-2</v>
      </c>
      <c r="AA75" s="22">
        <f t="shared" si="21"/>
        <v>4.9321478708469819E-2</v>
      </c>
      <c r="AB75" s="23">
        <f t="shared" si="22"/>
        <v>0.36780533458118858</v>
      </c>
      <c r="AC75" s="23">
        <f t="shared" si="23"/>
        <v>0.52527683668694436</v>
      </c>
      <c r="AD75" s="23">
        <f t="shared" si="24"/>
        <v>0</v>
      </c>
      <c r="AE75" s="24">
        <f t="shared" si="25"/>
        <v>-0.80191731138995959</v>
      </c>
      <c r="AF75" s="24">
        <f t="shared" si="26"/>
        <v>-4.8575229867774773E-2</v>
      </c>
      <c r="AG75" s="24">
        <f t="shared" si="27"/>
        <v>-5.6984457958127298E-3</v>
      </c>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row>
    <row r="76" spans="2:120" x14ac:dyDescent="0.25">
      <c r="B76" s="15" t="s">
        <v>55</v>
      </c>
      <c r="C76" s="16" t="str">
        <f>_xlfn.XLOOKUP(B76,Sector_Grouping!$A$4:$A$18,Sector_Grouping!$C$4:$C$18,"")</f>
        <v>Manufacturing Industry</v>
      </c>
      <c r="D76" s="17">
        <v>2021</v>
      </c>
      <c r="E76" s="18">
        <v>669000</v>
      </c>
      <c r="F76" s="19">
        <v>1109000</v>
      </c>
      <c r="G76" s="25">
        <v>1963000</v>
      </c>
      <c r="H76" s="19">
        <v>38952</v>
      </c>
      <c r="I76" s="18">
        <v>65874</v>
      </c>
      <c r="J76" s="19">
        <v>11532000</v>
      </c>
      <c r="K76" s="18">
        <v>199582</v>
      </c>
      <c r="L76" s="19">
        <v>6823000</v>
      </c>
      <c r="M76" s="18">
        <v>2746000</v>
      </c>
      <c r="N76" s="19">
        <v>0</v>
      </c>
      <c r="O76" s="18">
        <v>-844000</v>
      </c>
      <c r="P76" s="19">
        <v>800595</v>
      </c>
      <c r="Q76" s="18">
        <v>-1080000</v>
      </c>
      <c r="R76" s="19">
        <v>546000</v>
      </c>
      <c r="S76" s="19">
        <v>-445494</v>
      </c>
      <c r="T76" s="18">
        <f t="shared" si="13"/>
        <v>-298000</v>
      </c>
      <c r="U76" s="20">
        <f t="shared" si="15"/>
        <v>7022582</v>
      </c>
      <c r="V76" s="21">
        <f t="shared" si="16"/>
        <v>0.56495160468670402</v>
      </c>
      <c r="W76" s="21">
        <f t="shared" si="17"/>
        <v>-7.4054804023586537E-2</v>
      </c>
      <c r="X76" s="21">
        <f t="shared" si="18"/>
        <v>35.940224215246637</v>
      </c>
      <c r="Y76" s="22">
        <f t="shared" si="19"/>
        <v>-2.5841137703780784E-2</v>
      </c>
      <c r="Z76" s="22">
        <f t="shared" si="20"/>
        <v>-0.66591031390134525</v>
      </c>
      <c r="AA76" s="22">
        <f t="shared" si="21"/>
        <v>5.8012486992715918E-2</v>
      </c>
      <c r="AB76" s="23">
        <f t="shared" si="22"/>
        <v>0.23812001387443635</v>
      </c>
      <c r="AC76" s="23">
        <f t="shared" si="23"/>
        <v>0.60896479361775924</v>
      </c>
      <c r="AD76" s="23">
        <f t="shared" si="24"/>
        <v>0</v>
      </c>
      <c r="AE76" s="24">
        <f t="shared" si="25"/>
        <v>-1.0542159269043649</v>
      </c>
      <c r="AF76" s="24">
        <f t="shared" si="26"/>
        <v>-0.55645363760702982</v>
      </c>
      <c r="AG76" s="24">
        <f t="shared" si="27"/>
        <v>-6.3437351105334189E-2</v>
      </c>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row>
    <row r="77" spans="2:120" x14ac:dyDescent="0.25">
      <c r="B77" s="15" t="s">
        <v>55</v>
      </c>
      <c r="C77" s="16" t="str">
        <f>_xlfn.XLOOKUP(B77,Sector_Grouping!$A$4:$A$18,Sector_Grouping!$C$4:$C$18,"")</f>
        <v>Manufacturing Industry</v>
      </c>
      <c r="D77" s="17">
        <v>2022</v>
      </c>
      <c r="E77" s="18">
        <v>723987</v>
      </c>
      <c r="F77" s="19">
        <v>3174136</v>
      </c>
      <c r="G77" s="25">
        <v>3435719</v>
      </c>
      <c r="H77" s="19">
        <v>43560</v>
      </c>
      <c r="I77" s="18">
        <v>82224</v>
      </c>
      <c r="J77" s="19">
        <v>11395666</v>
      </c>
      <c r="K77" s="18">
        <v>215945</v>
      </c>
      <c r="L77" s="19">
        <v>6643965</v>
      </c>
      <c r="M77" s="18">
        <v>1315982</v>
      </c>
      <c r="N77" s="19">
        <v>-533523</v>
      </c>
      <c r="O77" s="18">
        <v>-1274550</v>
      </c>
      <c r="P77" s="19">
        <v>1160385</v>
      </c>
      <c r="Q77" s="18">
        <v>-2324890</v>
      </c>
      <c r="R77" s="19">
        <v>771756</v>
      </c>
      <c r="S77" s="19">
        <v>-1546135</v>
      </c>
      <c r="T77" s="18">
        <f t="shared" si="13"/>
        <v>-502794</v>
      </c>
      <c r="U77" s="20">
        <f t="shared" si="15"/>
        <v>6859910</v>
      </c>
      <c r="V77" s="21">
        <f t="shared" si="16"/>
        <v>0.92386368035336996</v>
      </c>
      <c r="W77" s="21">
        <f t="shared" si="17"/>
        <v>-2.2954603969614414E-2</v>
      </c>
      <c r="X77" s="21">
        <f t="shared" si="18"/>
        <v>41.453451512250908</v>
      </c>
      <c r="Y77" s="22">
        <f t="shared" si="19"/>
        <v>-4.4121510756808771E-2</v>
      </c>
      <c r="Z77" s="22">
        <f t="shared" si="20"/>
        <v>-2.1355839262307197</v>
      </c>
      <c r="AA77" s="22">
        <f t="shared" si="21"/>
        <v>6.3531784803099706E-2</v>
      </c>
      <c r="AB77" s="23">
        <f t="shared" si="22"/>
        <v>0.1154809205534806</v>
      </c>
      <c r="AC77" s="23">
        <f t="shared" si="23"/>
        <v>0.60197534746981884</v>
      </c>
      <c r="AD77" s="23">
        <f t="shared" si="24"/>
        <v>-4.6818062235239259E-2</v>
      </c>
      <c r="AE77" s="24">
        <f t="shared" si="25"/>
        <v>-1.0983854496567949</v>
      </c>
      <c r="AF77" s="24">
        <f t="shared" si="26"/>
        <v>-1.3324327701581802</v>
      </c>
      <c r="AG77" s="24">
        <f t="shared" si="27"/>
        <v>-0.22538706776036421</v>
      </c>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row>
    <row r="78" spans="2:120" x14ac:dyDescent="0.25">
      <c r="B78" s="15" t="s">
        <v>55</v>
      </c>
      <c r="C78" s="16" t="str">
        <f>_xlfn.XLOOKUP(B78,Sector_Grouping!$A$4:$A$18,Sector_Grouping!$C$4:$C$18,"")</f>
        <v>Manufacturing Industry</v>
      </c>
      <c r="D78" s="17">
        <v>2023</v>
      </c>
      <c r="E78" s="18">
        <v>1065527.456</v>
      </c>
      <c r="F78" s="19">
        <v>2847847.5989999999</v>
      </c>
      <c r="G78" s="25">
        <v>4746805.6440000003</v>
      </c>
      <c r="H78" s="19">
        <v>1129827.95</v>
      </c>
      <c r="I78" s="18">
        <v>186532.821</v>
      </c>
      <c r="J78" s="19">
        <v>12275436.516000001</v>
      </c>
      <c r="K78" s="18">
        <v>406166.12900000002</v>
      </c>
      <c r="L78" s="19">
        <v>6542346.7000000002</v>
      </c>
      <c r="M78" s="18">
        <v>986284.17200000002</v>
      </c>
      <c r="N78" s="19">
        <v>-2086656.4269999999</v>
      </c>
      <c r="O78" s="18">
        <v>-1630224.125</v>
      </c>
      <c r="P78" s="19">
        <v>942635.49</v>
      </c>
      <c r="Q78" s="18">
        <v>-2672065.94</v>
      </c>
      <c r="R78" s="19">
        <v>671413.63500000001</v>
      </c>
      <c r="S78" s="19">
        <v>-1606135.5279999999</v>
      </c>
      <c r="T78" s="18">
        <f>O78+R78</f>
        <v>-958810.49</v>
      </c>
      <c r="U78" s="20">
        <f t="shared" si="15"/>
        <v>6948512.8289999999</v>
      </c>
      <c r="V78" s="21">
        <f t="shared" si="16"/>
        <v>0.59995032714257046</v>
      </c>
      <c r="W78" s="21">
        <f t="shared" si="17"/>
        <v>-0.15469576519945893</v>
      </c>
      <c r="X78" s="21">
        <f t="shared" si="18"/>
        <v>63.897442793815721</v>
      </c>
      <c r="Y78" s="22">
        <f t="shared" si="19"/>
        <v>-7.8108056585219687E-2</v>
      </c>
      <c r="Z78" s="22">
        <f t="shared" si="20"/>
        <v>-1.5073619351203278</v>
      </c>
      <c r="AA78" s="22">
        <f t="shared" si="21"/>
        <v>8.6801593948302724E-2</v>
      </c>
      <c r="AB78" s="23">
        <f t="shared" si="22"/>
        <v>8.0346158828198205E-2</v>
      </c>
      <c r="AC78" s="23">
        <f t="shared" si="23"/>
        <v>0.56605016204052683</v>
      </c>
      <c r="AD78" s="23">
        <f t="shared" si="24"/>
        <v>-0.16998633199562546</v>
      </c>
      <c r="AE78" s="24">
        <f t="shared" si="25"/>
        <v>-1.7294321530372254</v>
      </c>
      <c r="AF78" s="24">
        <f t="shared" si="26"/>
        <v>-1.7038776335484673</v>
      </c>
      <c r="AG78" s="24">
        <f t="shared" si="27"/>
        <v>-0.23114809852501172</v>
      </c>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row>
    <row r="79" spans="2:120" x14ac:dyDescent="0.25">
      <c r="B79" s="15" t="s">
        <v>55</v>
      </c>
      <c r="C79" s="16" t="str">
        <f>_xlfn.XLOOKUP(B79,Sector_Grouping!$A$4:$A$18,Sector_Grouping!$C$4:$C$18,"")</f>
        <v>Manufacturing Industry</v>
      </c>
      <c r="D79" s="17">
        <v>2024</v>
      </c>
      <c r="E79" s="18">
        <v>1965598.2350000001</v>
      </c>
      <c r="F79" s="19">
        <v>2415905.2390000001</v>
      </c>
      <c r="G79" s="25">
        <v>7939202.8689999999</v>
      </c>
      <c r="H79" s="19">
        <v>7602.009</v>
      </c>
      <c r="I79" s="18">
        <v>464620.19300000003</v>
      </c>
      <c r="J79" s="19">
        <v>10987730.968</v>
      </c>
      <c r="K79" s="18">
        <v>577083.73600000003</v>
      </c>
      <c r="L79" s="19">
        <v>5454173.5190000003</v>
      </c>
      <c r="M79" s="18">
        <v>-2405645.42</v>
      </c>
      <c r="N79" s="19">
        <v>-3886311.531</v>
      </c>
      <c r="O79" s="18">
        <v>-1893364.568</v>
      </c>
      <c r="P79" s="19">
        <v>1325900.263</v>
      </c>
      <c r="Q79" s="18">
        <v>-3234297.4709999999</v>
      </c>
      <c r="R79" s="19">
        <v>752329.51699999999</v>
      </c>
      <c r="S79" s="19">
        <v>-2559601.3640000001</v>
      </c>
      <c r="T79" s="18">
        <f t="shared" ref="T79" si="28">O79+R79</f>
        <v>-1141035.051</v>
      </c>
      <c r="U79" s="20">
        <f t="shared" si="15"/>
        <v>6031257.2550000008</v>
      </c>
      <c r="V79" s="21">
        <f t="shared" si="16"/>
        <v>0.30430073130305346</v>
      </c>
      <c r="W79" s="21">
        <f t="shared" si="17"/>
        <v>-0.50267863729879414</v>
      </c>
      <c r="X79" s="21">
        <f t="shared" si="18"/>
        <v>86.277229713222653</v>
      </c>
      <c r="Y79" s="22">
        <f t="shared" si="19"/>
        <v>-0.10384628585493047</v>
      </c>
      <c r="Z79" s="22">
        <f t="shared" si="20"/>
        <v>-1.3021996654367163</v>
      </c>
      <c r="AA79" s="22">
        <f t="shared" si="21"/>
        <v>0.17889027686648762</v>
      </c>
      <c r="AB79" s="23">
        <f t="shared" si="22"/>
        <v>-0.21893923568078391</v>
      </c>
      <c r="AC79" s="23">
        <f t="shared" si="23"/>
        <v>0.54890834809889932</v>
      </c>
      <c r="AD79" s="23">
        <f t="shared" si="24"/>
        <v>-0.35369554845474988</v>
      </c>
      <c r="AE79" s="24">
        <f t="shared" si="25"/>
        <v>-1.4279841559998241</v>
      </c>
      <c r="AF79" s="24">
        <f t="shared" si="26"/>
        <v>-1.9304629732922829</v>
      </c>
      <c r="AG79" s="24">
        <f t="shared" si="27"/>
        <v>-0.4243893529625275</v>
      </c>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row>
    <row r="80" spans="2:120" x14ac:dyDescent="0.25">
      <c r="C80" s="16" t="str">
        <f>_xlfn.XLOOKUP(B80,Sector_Grouping!$A$4:$A$18,Sector_Grouping!$C$4:$C$18,"")</f>
        <v/>
      </c>
      <c r="F80" s="2"/>
      <c r="G80" s="2"/>
      <c r="H80" s="2"/>
      <c r="I80" s="2"/>
      <c r="J80" s="2"/>
      <c r="K80" s="2"/>
      <c r="L80" s="2"/>
      <c r="M80" s="2"/>
      <c r="N80" s="2"/>
      <c r="O80" s="2"/>
      <c r="P80" s="2"/>
      <c r="Q80" s="2"/>
      <c r="R80" s="2"/>
      <c r="S80" s="2"/>
      <c r="T80" s="2"/>
      <c r="U80" s="2"/>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row>
    <row r="81" spans="6:120" x14ac:dyDescent="0.25">
      <c r="F81" s="2"/>
      <c r="G81" s="2"/>
      <c r="H81" s="2"/>
      <c r="I81" s="2"/>
      <c r="J81" s="2"/>
      <c r="K81" s="2"/>
      <c r="L81" s="2"/>
      <c r="M81" s="2"/>
      <c r="N81" s="2"/>
      <c r="O81" s="2"/>
      <c r="P81" s="2"/>
      <c r="Q81" s="2"/>
      <c r="R81" s="2"/>
      <c r="S81" s="2"/>
      <c r="T81" s="2"/>
      <c r="U81" s="2"/>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row>
    <row r="82" spans="6:120" x14ac:dyDescent="0.25">
      <c r="F82" s="2"/>
      <c r="G82" s="2"/>
      <c r="H82" s="2"/>
      <c r="I82" s="2"/>
      <c r="J82" s="2"/>
      <c r="K82" s="2"/>
      <c r="L82" s="2"/>
      <c r="M82" s="2"/>
      <c r="N82" s="2"/>
      <c r="O82" s="2"/>
      <c r="P82" s="2"/>
      <c r="Q82" s="2"/>
      <c r="R82" s="2"/>
      <c r="S82" s="2"/>
      <c r="T82" s="2"/>
      <c r="U82" s="2"/>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row>
    <row r="83" spans="6:120" x14ac:dyDescent="0.25">
      <c r="F83" s="2"/>
      <c r="G83" s="2"/>
      <c r="H83" s="2"/>
      <c r="I83" s="2"/>
      <c r="J83" s="2"/>
      <c r="K83" s="2"/>
      <c r="L83" s="2"/>
      <c r="M83" s="2"/>
      <c r="N83" s="2"/>
      <c r="O83" s="2"/>
      <c r="P83" s="2"/>
      <c r="Q83" s="2"/>
      <c r="R83" s="2"/>
      <c r="S83" s="2"/>
      <c r="T83" s="2"/>
      <c r="U83" s="2"/>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row>
    <row r="84" spans="6:120" x14ac:dyDescent="0.25">
      <c r="F84" s="2"/>
      <c r="G84" s="2"/>
      <c r="H84" s="2"/>
      <c r="I84" s="2"/>
      <c r="J84" s="2"/>
      <c r="K84" s="2"/>
      <c r="L84" s="2"/>
      <c r="M84" s="2"/>
      <c r="N84" s="2"/>
      <c r="O84" s="2"/>
      <c r="P84" s="2"/>
      <c r="Q84" s="2"/>
      <c r="R84" s="2"/>
      <c r="S84" s="2"/>
      <c r="T84" s="2"/>
      <c r="U84" s="2"/>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row>
    <row r="85" spans="6:120" x14ac:dyDescent="0.25">
      <c r="F85" s="2"/>
      <c r="G85" s="2"/>
      <c r="H85" s="2"/>
      <c r="I85" s="2"/>
      <c r="J85" s="2"/>
      <c r="K85" s="2"/>
      <c r="L85" s="2"/>
      <c r="M85" s="2"/>
      <c r="N85" s="2"/>
      <c r="O85" s="2"/>
      <c r="P85" s="2"/>
      <c r="Q85" s="2"/>
      <c r="R85" s="2"/>
      <c r="S85" s="2"/>
      <c r="T85" s="2"/>
      <c r="U85" s="2"/>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row>
    <row r="86" spans="6:120" x14ac:dyDescent="0.25">
      <c r="F86" s="2"/>
      <c r="G86" s="2"/>
      <c r="H86" s="2"/>
      <c r="I86" s="2"/>
      <c r="J86" s="2"/>
      <c r="K86" s="2"/>
      <c r="L86" s="2"/>
      <c r="M86" s="2"/>
      <c r="N86" s="2"/>
      <c r="O86" s="2"/>
      <c r="P86" s="2"/>
      <c r="Q86" s="2"/>
      <c r="R86" s="2"/>
      <c r="S86" s="2"/>
      <c r="T86" s="2"/>
      <c r="U86" s="2"/>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row>
    <row r="87" spans="6:120" x14ac:dyDescent="0.25">
      <c r="F87" s="2"/>
      <c r="G87" s="2"/>
      <c r="H87" s="2"/>
      <c r="I87" s="2"/>
      <c r="J87" s="2"/>
      <c r="K87" s="2"/>
      <c r="L87" s="2"/>
      <c r="M87" s="2"/>
      <c r="N87" s="2"/>
      <c r="O87" s="2"/>
      <c r="P87" s="2"/>
      <c r="Q87" s="2"/>
      <c r="R87" s="2"/>
      <c r="S87" s="2"/>
      <c r="T87" s="2"/>
      <c r="U87" s="2"/>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row>
    <row r="88" spans="6:120" x14ac:dyDescent="0.25">
      <c r="F88" s="2"/>
      <c r="G88" s="2"/>
      <c r="H88" s="2"/>
      <c r="I88" s="2"/>
      <c r="J88" s="2"/>
      <c r="K88" s="2"/>
      <c r="L88" s="2"/>
      <c r="M88" s="2"/>
      <c r="N88" s="2"/>
      <c r="O88" s="2"/>
      <c r="P88" s="2"/>
      <c r="Q88" s="2"/>
      <c r="R88" s="2"/>
      <c r="S88" s="2"/>
      <c r="T88" s="2"/>
      <c r="U88" s="2"/>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row>
    <row r="89" spans="6:120" x14ac:dyDescent="0.25">
      <c r="F89" s="2"/>
      <c r="G89" s="2"/>
      <c r="H89" s="2"/>
      <c r="I89" s="2"/>
      <c r="J89" s="2"/>
      <c r="K89" s="2"/>
      <c r="L89" s="2"/>
      <c r="M89" s="2"/>
      <c r="N89" s="2"/>
      <c r="O89" s="2"/>
      <c r="P89" s="2"/>
      <c r="Q89" s="2"/>
      <c r="R89" s="2"/>
      <c r="S89" s="2"/>
      <c r="T89" s="2"/>
      <c r="U89" s="2"/>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row>
    <row r="90" spans="6:120" x14ac:dyDescent="0.25">
      <c r="F90" s="2"/>
      <c r="G90" s="2"/>
      <c r="H90" s="2"/>
      <c r="I90" s="2"/>
      <c r="J90" s="2"/>
      <c r="K90" s="2"/>
      <c r="L90" s="2"/>
      <c r="M90" s="2"/>
      <c r="N90" s="2"/>
      <c r="O90" s="2"/>
      <c r="P90" s="2"/>
      <c r="Q90" s="2"/>
      <c r="R90" s="2"/>
      <c r="S90" s="2"/>
      <c r="T90" s="2"/>
      <c r="U90" s="2"/>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row>
    <row r="91" spans="6:120" x14ac:dyDescent="0.25">
      <c r="F91" s="2"/>
      <c r="G91" s="2"/>
      <c r="H91" s="2"/>
      <c r="I91" s="2"/>
      <c r="J91" s="2"/>
      <c r="K91" s="2"/>
      <c r="L91" s="2"/>
      <c r="M91" s="2"/>
      <c r="N91" s="2"/>
      <c r="O91" s="2"/>
      <c r="P91" s="2"/>
      <c r="Q91" s="2"/>
      <c r="R91" s="2"/>
      <c r="S91" s="2"/>
      <c r="T91" s="2"/>
      <c r="U91" s="2"/>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row>
    <row r="92" spans="6:120" x14ac:dyDescent="0.25">
      <c r="F92" s="2"/>
      <c r="G92" s="2"/>
      <c r="H92" s="2"/>
      <c r="I92" s="2"/>
      <c r="J92" s="2"/>
      <c r="K92" s="2"/>
      <c r="L92" s="2"/>
      <c r="M92" s="2"/>
      <c r="N92" s="2"/>
      <c r="O92" s="2"/>
      <c r="P92" s="2"/>
      <c r="Q92" s="2"/>
      <c r="R92" s="2"/>
      <c r="S92" s="2"/>
      <c r="T92" s="2"/>
      <c r="U92" s="2"/>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row>
    <row r="93" spans="6:120" x14ac:dyDescent="0.25">
      <c r="F93" s="2"/>
      <c r="G93" s="2"/>
      <c r="H93" s="2"/>
      <c r="I93" s="2"/>
      <c r="J93" s="2"/>
      <c r="K93" s="2"/>
      <c r="L93" s="2"/>
      <c r="M93" s="2"/>
      <c r="N93" s="2"/>
      <c r="O93" s="2"/>
      <c r="P93" s="2"/>
      <c r="Q93" s="2"/>
      <c r="R93" s="2"/>
      <c r="S93" s="2"/>
      <c r="T93" s="2"/>
      <c r="U93" s="2"/>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row>
    <row r="94" spans="6:120" x14ac:dyDescent="0.25">
      <c r="F94" s="2"/>
      <c r="G94" s="2"/>
      <c r="H94" s="2"/>
      <c r="I94" s="2"/>
      <c r="J94" s="2"/>
      <c r="K94" s="2"/>
      <c r="L94" s="2"/>
      <c r="M94" s="2"/>
      <c r="N94" s="2"/>
      <c r="O94" s="2"/>
      <c r="P94" s="2"/>
      <c r="Q94" s="2"/>
      <c r="R94" s="2"/>
      <c r="S94" s="2"/>
      <c r="T94" s="2"/>
      <c r="U94" s="2"/>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row>
    <row r="95" spans="6:120" x14ac:dyDescent="0.25">
      <c r="F95" s="2"/>
      <c r="G95" s="2"/>
      <c r="H95" s="2"/>
      <c r="I95" s="2"/>
      <c r="J95" s="2"/>
      <c r="K95" s="2"/>
      <c r="L95" s="2"/>
      <c r="M95" s="2"/>
      <c r="N95" s="2"/>
      <c r="O95" s="2"/>
      <c r="P95" s="2"/>
      <c r="Q95" s="2"/>
      <c r="R95" s="2"/>
      <c r="S95" s="2"/>
      <c r="T95" s="2"/>
      <c r="U95" s="2"/>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row>
    <row r="96" spans="6:120" x14ac:dyDescent="0.25">
      <c r="F96" s="2"/>
      <c r="G96" s="2"/>
      <c r="H96" s="2"/>
      <c r="I96" s="2"/>
      <c r="J96" s="2"/>
      <c r="K96" s="2"/>
      <c r="L96" s="2"/>
      <c r="M96" s="2"/>
      <c r="N96" s="2"/>
      <c r="O96" s="2"/>
      <c r="P96" s="2"/>
      <c r="Q96" s="2"/>
      <c r="R96" s="2"/>
      <c r="S96" s="2"/>
      <c r="T96" s="2"/>
      <c r="U96" s="2"/>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row>
    <row r="97" spans="6:120" x14ac:dyDescent="0.25">
      <c r="F97" s="2"/>
      <c r="G97" s="2"/>
      <c r="H97" s="2"/>
      <c r="I97" s="2"/>
      <c r="J97" s="2"/>
      <c r="K97" s="2"/>
      <c r="L97" s="2"/>
      <c r="M97" s="2"/>
      <c r="N97" s="2"/>
      <c r="O97" s="2"/>
      <c r="P97" s="2"/>
      <c r="Q97" s="2"/>
      <c r="R97" s="2"/>
      <c r="S97" s="2"/>
      <c r="T97" s="2"/>
      <c r="U97" s="2"/>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row>
    <row r="98" spans="6:120" x14ac:dyDescent="0.25">
      <c r="F98" s="2"/>
      <c r="G98" s="2"/>
      <c r="H98" s="2"/>
      <c r="I98" s="2"/>
      <c r="J98" s="2"/>
      <c r="K98" s="2"/>
      <c r="L98" s="2"/>
      <c r="M98" s="2"/>
      <c r="N98" s="2"/>
      <c r="O98" s="2"/>
      <c r="P98" s="2"/>
      <c r="Q98" s="2"/>
      <c r="R98" s="2"/>
      <c r="S98" s="2"/>
      <c r="T98" s="2"/>
      <c r="U98" s="2"/>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row>
    <row r="99" spans="6:120" x14ac:dyDescent="0.25">
      <c r="F99" s="2"/>
      <c r="G99" s="2"/>
      <c r="H99" s="2"/>
      <c r="I99" s="2"/>
      <c r="J99" s="2"/>
      <c r="K99" s="2"/>
      <c r="L99" s="2"/>
      <c r="M99" s="2"/>
      <c r="N99" s="2"/>
      <c r="O99" s="2"/>
      <c r="P99" s="2"/>
      <c r="Q99" s="2"/>
      <c r="R99" s="2"/>
      <c r="S99" s="2"/>
      <c r="T99" s="2"/>
      <c r="U99" s="2"/>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row>
    <row r="100" spans="6:120" x14ac:dyDescent="0.25">
      <c r="F100" s="2"/>
      <c r="G100" s="2"/>
      <c r="H100" s="2"/>
      <c r="I100" s="2"/>
      <c r="J100" s="2"/>
      <c r="K100" s="2"/>
      <c r="L100" s="2"/>
      <c r="M100" s="2"/>
      <c r="N100" s="2"/>
      <c r="O100" s="2"/>
      <c r="P100" s="2"/>
      <c r="Q100" s="2"/>
      <c r="R100" s="2"/>
      <c r="S100" s="2"/>
      <c r="T100" s="2"/>
      <c r="U100" s="2"/>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row>
    <row r="101" spans="6:120" x14ac:dyDescent="0.25">
      <c r="F101" s="2"/>
      <c r="G101" s="2"/>
      <c r="H101" s="2"/>
      <c r="I101" s="2"/>
      <c r="J101" s="2"/>
      <c r="K101" s="2"/>
      <c r="L101" s="2"/>
      <c r="M101" s="2"/>
      <c r="N101" s="2"/>
      <c r="O101" s="2"/>
      <c r="P101" s="2"/>
      <c r="Q101" s="2"/>
      <c r="R101" s="2"/>
      <c r="S101" s="2"/>
      <c r="T101" s="2"/>
      <c r="U101" s="2"/>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row>
    <row r="102" spans="6:120" x14ac:dyDescent="0.25">
      <c r="F102" s="2"/>
      <c r="G102" s="2"/>
      <c r="H102" s="2"/>
      <c r="I102" s="2"/>
      <c r="J102" s="2"/>
      <c r="K102" s="2"/>
      <c r="L102" s="2"/>
      <c r="M102" s="2"/>
      <c r="N102" s="2"/>
      <c r="O102" s="2"/>
      <c r="P102" s="2"/>
      <c r="Q102" s="2"/>
      <c r="R102" s="2"/>
      <c r="S102" s="2"/>
      <c r="T102" s="2"/>
      <c r="U102" s="2"/>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row>
    <row r="103" spans="6:120" x14ac:dyDescent="0.25">
      <c r="F103" s="2"/>
      <c r="G103" s="2"/>
      <c r="H103" s="2"/>
      <c r="I103" s="2"/>
      <c r="J103" s="2"/>
      <c r="K103" s="2"/>
      <c r="L103" s="2"/>
      <c r="M103" s="2"/>
      <c r="N103" s="2"/>
      <c r="O103" s="2"/>
      <c r="P103" s="2"/>
      <c r="Q103" s="2"/>
      <c r="R103" s="2"/>
      <c r="S103" s="2"/>
      <c r="T103" s="2"/>
      <c r="U103" s="2"/>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row>
    <row r="104" spans="6:120" x14ac:dyDescent="0.25">
      <c r="F104" s="2"/>
      <c r="G104" s="2"/>
      <c r="H104" s="2"/>
      <c r="I104" s="2"/>
      <c r="J104" s="2"/>
      <c r="K104" s="2"/>
      <c r="L104" s="2"/>
      <c r="M104" s="2"/>
      <c r="N104" s="2"/>
      <c r="O104" s="2"/>
      <c r="P104" s="2"/>
      <c r="Q104" s="2"/>
      <c r="R104" s="2"/>
      <c r="S104" s="2"/>
      <c r="T104" s="2"/>
      <c r="U104" s="2"/>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row>
    <row r="105" spans="6:120" x14ac:dyDescent="0.25">
      <c r="F105" s="2"/>
      <c r="G105" s="2"/>
      <c r="H105" s="2"/>
      <c r="I105" s="2"/>
      <c r="J105" s="2"/>
      <c r="K105" s="2"/>
      <c r="L105" s="2"/>
      <c r="M105" s="2"/>
      <c r="N105" s="2"/>
      <c r="O105" s="2"/>
      <c r="P105" s="2"/>
      <c r="Q105" s="2"/>
      <c r="R105" s="2"/>
      <c r="S105" s="2"/>
      <c r="T105" s="2"/>
      <c r="U105" s="2"/>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row>
    <row r="106" spans="6:120" x14ac:dyDescent="0.25">
      <c r="F106" s="2"/>
      <c r="G106" s="2"/>
      <c r="H106" s="2"/>
      <c r="I106" s="2"/>
      <c r="J106" s="2"/>
      <c r="K106" s="2"/>
      <c r="L106" s="2"/>
      <c r="M106" s="2"/>
      <c r="N106" s="2"/>
      <c r="O106" s="2"/>
      <c r="P106" s="2"/>
      <c r="Q106" s="2"/>
      <c r="R106" s="2"/>
      <c r="S106" s="2"/>
      <c r="T106" s="2"/>
      <c r="U106" s="2"/>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row>
    <row r="107" spans="6:120" x14ac:dyDescent="0.25">
      <c r="F107" s="2"/>
      <c r="G107" s="2"/>
      <c r="H107" s="2"/>
      <c r="I107" s="2"/>
      <c r="J107" s="2"/>
      <c r="K107" s="2"/>
      <c r="L107" s="2"/>
      <c r="M107" s="2"/>
      <c r="N107" s="2"/>
      <c r="O107" s="2"/>
      <c r="P107" s="2"/>
      <c r="Q107" s="2"/>
      <c r="R107" s="2"/>
      <c r="S107" s="2"/>
      <c r="T107" s="2"/>
      <c r="U107" s="2"/>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row>
    <row r="108" spans="6:120" x14ac:dyDescent="0.25">
      <c r="F108" s="2"/>
      <c r="G108" s="2"/>
      <c r="H108" s="2"/>
      <c r="I108" s="2"/>
      <c r="J108" s="2"/>
      <c r="K108" s="2"/>
      <c r="L108" s="2"/>
      <c r="M108" s="2"/>
      <c r="N108" s="2"/>
      <c r="O108" s="2"/>
      <c r="P108" s="2"/>
      <c r="Q108" s="2"/>
      <c r="R108" s="2"/>
      <c r="S108" s="2"/>
      <c r="T108" s="2"/>
      <c r="U108" s="2"/>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row>
    <row r="109" spans="6:120" x14ac:dyDescent="0.25">
      <c r="F109" s="2"/>
      <c r="G109" s="2"/>
      <c r="H109" s="2"/>
      <c r="I109" s="2"/>
      <c r="J109" s="2"/>
      <c r="K109" s="2"/>
      <c r="L109" s="2"/>
      <c r="M109" s="2"/>
      <c r="N109" s="2"/>
      <c r="O109" s="2"/>
      <c r="P109" s="2"/>
      <c r="Q109" s="2"/>
      <c r="R109" s="2"/>
      <c r="S109" s="2"/>
      <c r="T109" s="2"/>
      <c r="U109" s="2"/>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row>
    <row r="110" spans="6:120" x14ac:dyDescent="0.25">
      <c r="F110" s="2"/>
      <c r="G110" s="2"/>
      <c r="H110" s="2"/>
      <c r="I110" s="2"/>
      <c r="J110" s="2"/>
      <c r="K110" s="2"/>
      <c r="L110" s="2"/>
      <c r="M110" s="2"/>
      <c r="N110" s="2"/>
      <c r="O110" s="2"/>
      <c r="P110" s="2"/>
      <c r="Q110" s="2"/>
      <c r="R110" s="2"/>
      <c r="S110" s="2"/>
      <c r="T110" s="2"/>
      <c r="U110" s="2"/>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row>
    <row r="111" spans="6:120" x14ac:dyDescent="0.25">
      <c r="F111" s="2"/>
      <c r="G111" s="2"/>
      <c r="H111" s="2"/>
      <c r="I111" s="2"/>
      <c r="J111" s="2"/>
      <c r="K111" s="2"/>
      <c r="L111" s="2"/>
      <c r="M111" s="2"/>
      <c r="N111" s="2"/>
      <c r="O111" s="2"/>
      <c r="P111" s="2"/>
      <c r="Q111" s="2"/>
      <c r="R111" s="2"/>
      <c r="S111" s="2"/>
      <c r="T111" s="2"/>
      <c r="U111" s="2"/>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row>
    <row r="112" spans="6:120" x14ac:dyDescent="0.25">
      <c r="F112" s="2"/>
      <c r="G112" s="2"/>
      <c r="H112" s="2"/>
      <c r="I112" s="2"/>
      <c r="J112" s="2"/>
      <c r="K112" s="2"/>
      <c r="L112" s="2"/>
      <c r="M112" s="2"/>
      <c r="N112" s="2"/>
      <c r="O112" s="2"/>
      <c r="P112" s="2"/>
      <c r="Q112" s="2"/>
      <c r="R112" s="2"/>
      <c r="S112" s="2"/>
      <c r="T112" s="2"/>
      <c r="U112" s="2"/>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row>
    <row r="113" spans="6:120" x14ac:dyDescent="0.25">
      <c r="F113" s="2"/>
      <c r="G113" s="2"/>
      <c r="H113" s="2"/>
      <c r="I113" s="2"/>
      <c r="J113" s="2"/>
      <c r="K113" s="2"/>
      <c r="L113" s="2"/>
      <c r="M113" s="2"/>
      <c r="N113" s="2"/>
      <c r="O113" s="2"/>
      <c r="P113" s="2"/>
      <c r="Q113" s="2"/>
      <c r="R113" s="2"/>
      <c r="S113" s="2"/>
      <c r="T113" s="2"/>
      <c r="U113" s="2"/>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row>
    <row r="114" spans="6:120" x14ac:dyDescent="0.25">
      <c r="F114" s="2"/>
      <c r="G114" s="2"/>
      <c r="H114" s="2"/>
      <c r="I114" s="2"/>
      <c r="J114" s="2"/>
      <c r="K114" s="2"/>
      <c r="L114" s="2"/>
      <c r="M114" s="2"/>
      <c r="N114" s="2"/>
      <c r="O114" s="2"/>
      <c r="P114" s="2"/>
      <c r="Q114" s="2"/>
      <c r="R114" s="2"/>
      <c r="S114" s="2"/>
      <c r="T114" s="2"/>
      <c r="U114" s="2"/>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row>
    <row r="115" spans="6:120" x14ac:dyDescent="0.25">
      <c r="F115" s="2"/>
      <c r="G115" s="2"/>
      <c r="H115" s="2"/>
      <c r="I115" s="2"/>
      <c r="J115" s="2"/>
      <c r="K115" s="2"/>
      <c r="L115" s="2"/>
      <c r="M115" s="2"/>
      <c r="N115" s="2"/>
      <c r="O115" s="2"/>
      <c r="P115" s="2"/>
      <c r="Q115" s="2"/>
      <c r="R115" s="2"/>
      <c r="S115" s="2"/>
      <c r="T115" s="2"/>
      <c r="U115" s="2"/>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row>
    <row r="116" spans="6:120" x14ac:dyDescent="0.25">
      <c r="F116" s="2"/>
      <c r="G116" s="2"/>
      <c r="H116" s="2"/>
      <c r="I116" s="2"/>
      <c r="J116" s="2"/>
      <c r="K116" s="2"/>
      <c r="L116" s="2"/>
      <c r="M116" s="2"/>
      <c r="N116" s="2"/>
      <c r="O116" s="2"/>
      <c r="P116" s="2"/>
      <c r="Q116" s="2"/>
      <c r="R116" s="2"/>
      <c r="S116" s="2"/>
      <c r="T116" s="2"/>
      <c r="U116" s="2"/>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row>
    <row r="117" spans="6:120" x14ac:dyDescent="0.25">
      <c r="F117" s="2"/>
      <c r="G117" s="2"/>
      <c r="H117" s="2"/>
      <c r="I117" s="2"/>
      <c r="J117" s="2"/>
      <c r="K117" s="2"/>
      <c r="L117" s="2"/>
      <c r="M117" s="2"/>
      <c r="N117" s="2"/>
      <c r="O117" s="2"/>
      <c r="P117" s="2"/>
      <c r="Q117" s="2"/>
      <c r="R117" s="2"/>
      <c r="S117" s="2"/>
      <c r="T117" s="2"/>
      <c r="U117" s="2"/>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row>
    <row r="118" spans="6:120" x14ac:dyDescent="0.25">
      <c r="F118" s="2"/>
      <c r="G118" s="2"/>
      <c r="H118" s="2"/>
      <c r="I118" s="2"/>
      <c r="J118" s="2"/>
      <c r="K118" s="2"/>
      <c r="L118" s="2"/>
      <c r="M118" s="2"/>
      <c r="N118" s="2"/>
      <c r="O118" s="2"/>
      <c r="P118" s="2"/>
      <c r="Q118" s="2"/>
      <c r="R118" s="2"/>
      <c r="S118" s="2"/>
      <c r="T118" s="2"/>
      <c r="U118" s="2"/>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row>
    <row r="119" spans="6:120" x14ac:dyDescent="0.25">
      <c r="F119" s="2"/>
      <c r="G119" s="2"/>
      <c r="H119" s="2"/>
      <c r="I119" s="2"/>
      <c r="J119" s="2"/>
      <c r="K119" s="2"/>
      <c r="L119" s="2"/>
      <c r="M119" s="2"/>
      <c r="N119" s="2"/>
      <c r="O119" s="2"/>
      <c r="P119" s="2"/>
      <c r="Q119" s="2"/>
      <c r="R119" s="2"/>
      <c r="S119" s="2"/>
      <c r="T119" s="2"/>
      <c r="U119" s="2"/>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row>
    <row r="120" spans="6:120" x14ac:dyDescent="0.25">
      <c r="F120" s="2"/>
      <c r="G120" s="2"/>
      <c r="H120" s="2"/>
      <c r="I120" s="2"/>
      <c r="J120" s="2"/>
      <c r="K120" s="2"/>
      <c r="L120" s="2"/>
      <c r="M120" s="2"/>
      <c r="N120" s="2"/>
      <c r="O120" s="2"/>
      <c r="P120" s="2"/>
      <c r="Q120" s="2"/>
      <c r="R120" s="2"/>
      <c r="S120" s="2"/>
      <c r="T120" s="2"/>
      <c r="U120" s="2"/>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row>
    <row r="121" spans="6:120" x14ac:dyDescent="0.25">
      <c r="F121" s="2"/>
      <c r="G121" s="2"/>
      <c r="H121" s="2"/>
      <c r="I121" s="2"/>
      <c r="J121" s="2"/>
      <c r="K121" s="2"/>
      <c r="L121" s="2"/>
      <c r="M121" s="2"/>
      <c r="N121" s="2"/>
      <c r="O121" s="2"/>
      <c r="P121" s="2"/>
      <c r="Q121" s="2"/>
      <c r="R121" s="2"/>
      <c r="S121" s="2"/>
      <c r="T121" s="2"/>
      <c r="U121" s="2"/>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row>
    <row r="122" spans="6:120" x14ac:dyDescent="0.25">
      <c r="F122" s="2"/>
      <c r="G122" s="2"/>
      <c r="H122" s="2"/>
      <c r="I122" s="2"/>
      <c r="J122" s="2"/>
      <c r="K122" s="2"/>
      <c r="L122" s="2"/>
      <c r="M122" s="2"/>
      <c r="N122" s="2"/>
      <c r="O122" s="2"/>
      <c r="P122" s="2"/>
      <c r="Q122" s="2"/>
      <c r="R122" s="2"/>
      <c r="S122" s="2"/>
      <c r="T122" s="2"/>
      <c r="U122" s="2"/>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row>
    <row r="123" spans="6:120" x14ac:dyDescent="0.25">
      <c r="F123" s="2"/>
      <c r="G123" s="2"/>
      <c r="H123" s="2"/>
      <c r="I123" s="2"/>
      <c r="J123" s="2"/>
      <c r="K123" s="2"/>
      <c r="L123" s="2"/>
      <c r="M123" s="2"/>
      <c r="N123" s="2"/>
      <c r="O123" s="2"/>
      <c r="P123" s="2"/>
      <c r="Q123" s="2"/>
      <c r="R123" s="2"/>
      <c r="S123" s="2"/>
      <c r="T123" s="2"/>
      <c r="U123" s="2"/>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row>
    <row r="124" spans="6:120" x14ac:dyDescent="0.25">
      <c r="F124" s="2"/>
      <c r="G124" s="2"/>
      <c r="H124" s="2"/>
      <c r="I124" s="2"/>
      <c r="J124" s="2"/>
      <c r="K124" s="2"/>
      <c r="L124" s="2"/>
      <c r="M124" s="2"/>
      <c r="N124" s="2"/>
      <c r="O124" s="2"/>
      <c r="P124" s="2"/>
      <c r="Q124" s="2"/>
      <c r="R124" s="2"/>
      <c r="S124" s="2"/>
      <c r="T124" s="2"/>
      <c r="U124" s="2"/>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row>
    <row r="125" spans="6:120" x14ac:dyDescent="0.25">
      <c r="F125" s="2"/>
      <c r="G125" s="2"/>
      <c r="H125" s="2"/>
      <c r="I125" s="2"/>
      <c r="J125" s="2"/>
      <c r="K125" s="2"/>
      <c r="L125" s="2"/>
      <c r="M125" s="2"/>
      <c r="N125" s="2"/>
      <c r="O125" s="2"/>
      <c r="P125" s="2"/>
      <c r="Q125" s="2"/>
      <c r="R125" s="2"/>
      <c r="S125" s="2"/>
      <c r="T125" s="2"/>
      <c r="U125" s="2"/>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row>
    <row r="126" spans="6:120" x14ac:dyDescent="0.25">
      <c r="F126" s="2"/>
      <c r="G126" s="2"/>
      <c r="H126" s="2"/>
      <c r="I126" s="2"/>
      <c r="J126" s="2"/>
      <c r="K126" s="2"/>
      <c r="L126" s="2"/>
      <c r="M126" s="2"/>
      <c r="N126" s="2"/>
      <c r="O126" s="2"/>
      <c r="P126" s="2"/>
      <c r="Q126" s="2"/>
      <c r="R126" s="2"/>
      <c r="S126" s="2"/>
      <c r="T126" s="2"/>
      <c r="U126" s="2"/>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row>
    <row r="127" spans="6:120" x14ac:dyDescent="0.25">
      <c r="F127" s="2"/>
      <c r="G127" s="2"/>
      <c r="H127" s="2"/>
      <c r="I127" s="2"/>
      <c r="J127" s="2"/>
      <c r="K127" s="2"/>
      <c r="L127" s="2"/>
      <c r="M127" s="2"/>
      <c r="N127" s="2"/>
      <c r="O127" s="2"/>
      <c r="P127" s="2"/>
      <c r="Q127" s="2"/>
      <c r="R127" s="2"/>
      <c r="S127" s="2"/>
      <c r="T127" s="2"/>
      <c r="U127" s="2"/>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row>
    <row r="128" spans="6:120" x14ac:dyDescent="0.25">
      <c r="F128" s="2"/>
      <c r="G128" s="2"/>
      <c r="H128" s="2"/>
      <c r="I128" s="2"/>
      <c r="J128" s="2"/>
      <c r="K128" s="2"/>
      <c r="L128" s="2"/>
      <c r="M128" s="2"/>
      <c r="N128" s="2"/>
      <c r="O128" s="2"/>
      <c r="P128" s="2"/>
      <c r="Q128" s="2"/>
      <c r="R128" s="2"/>
      <c r="S128" s="2"/>
      <c r="T128" s="2"/>
      <c r="U128" s="2"/>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row>
    <row r="129" spans="6:120" x14ac:dyDescent="0.25">
      <c r="F129" s="2"/>
      <c r="G129" s="2"/>
      <c r="H129" s="2"/>
      <c r="I129" s="2"/>
      <c r="J129" s="2"/>
      <c r="K129" s="2"/>
      <c r="L129" s="2"/>
      <c r="M129" s="2"/>
      <c r="N129" s="2"/>
      <c r="O129" s="2"/>
      <c r="P129" s="2"/>
      <c r="Q129" s="2"/>
      <c r="R129" s="2"/>
      <c r="S129" s="2"/>
      <c r="T129" s="2"/>
      <c r="U129" s="2"/>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row>
    <row r="130" spans="6:120" x14ac:dyDescent="0.25">
      <c r="F130" s="2"/>
      <c r="G130" s="2"/>
      <c r="H130" s="2"/>
      <c r="I130" s="2"/>
      <c r="J130" s="2"/>
      <c r="K130" s="2"/>
      <c r="L130" s="2"/>
      <c r="M130" s="2"/>
      <c r="N130" s="2"/>
      <c r="O130" s="2"/>
      <c r="P130" s="2"/>
      <c r="Q130" s="2"/>
      <c r="R130" s="2"/>
      <c r="S130" s="2"/>
      <c r="T130" s="2"/>
      <c r="U130" s="2"/>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row>
    <row r="131" spans="6:120" x14ac:dyDescent="0.25">
      <c r="F131" s="2"/>
      <c r="G131" s="2"/>
      <c r="H131" s="2"/>
      <c r="I131" s="2"/>
      <c r="J131" s="2"/>
      <c r="K131" s="2"/>
      <c r="L131" s="2"/>
      <c r="M131" s="2"/>
      <c r="N131" s="2"/>
      <c r="O131" s="2"/>
      <c r="P131" s="2"/>
      <c r="Q131" s="2"/>
      <c r="R131" s="2"/>
      <c r="S131" s="2"/>
      <c r="T131" s="2"/>
      <c r="U131" s="2"/>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row>
    <row r="132" spans="6:120" x14ac:dyDescent="0.25">
      <c r="F132" s="2"/>
      <c r="G132" s="2"/>
      <c r="H132" s="2"/>
      <c r="I132" s="2"/>
      <c r="J132" s="2"/>
      <c r="K132" s="2"/>
      <c r="L132" s="2"/>
      <c r="M132" s="2"/>
      <c r="N132" s="2"/>
      <c r="O132" s="2"/>
      <c r="P132" s="2"/>
      <c r="Q132" s="2"/>
      <c r="R132" s="2"/>
      <c r="S132" s="2"/>
      <c r="T132" s="2"/>
      <c r="U132" s="2"/>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row>
    <row r="133" spans="6:120" x14ac:dyDescent="0.25">
      <c r="F133" s="2"/>
      <c r="G133" s="2"/>
      <c r="H133" s="2"/>
      <c r="I133" s="2"/>
      <c r="J133" s="2"/>
      <c r="K133" s="2"/>
      <c r="L133" s="2"/>
      <c r="M133" s="2"/>
      <c r="N133" s="2"/>
      <c r="O133" s="2"/>
      <c r="P133" s="2"/>
      <c r="Q133" s="2"/>
      <c r="R133" s="2"/>
      <c r="S133" s="2"/>
      <c r="T133" s="2"/>
      <c r="U133" s="2"/>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row>
    <row r="134" spans="6:120" x14ac:dyDescent="0.25">
      <c r="F134" s="2"/>
      <c r="G134" s="2"/>
      <c r="H134" s="2"/>
      <c r="I134" s="2"/>
      <c r="J134" s="2"/>
      <c r="K134" s="2"/>
      <c r="L134" s="2"/>
      <c r="M134" s="2"/>
      <c r="N134" s="2"/>
      <c r="O134" s="2"/>
      <c r="P134" s="2"/>
      <c r="Q134" s="2"/>
      <c r="R134" s="2"/>
      <c r="S134" s="2"/>
      <c r="T134" s="2"/>
      <c r="U134" s="2"/>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row>
    <row r="135" spans="6:120" x14ac:dyDescent="0.25">
      <c r="F135" s="2"/>
      <c r="G135" s="2"/>
      <c r="H135" s="2"/>
      <c r="I135" s="2"/>
      <c r="J135" s="2"/>
      <c r="K135" s="2"/>
      <c r="L135" s="2"/>
      <c r="M135" s="2"/>
      <c r="N135" s="2"/>
      <c r="O135" s="2"/>
      <c r="P135" s="2"/>
      <c r="Q135" s="2"/>
      <c r="R135" s="2"/>
      <c r="S135" s="2"/>
      <c r="T135" s="2"/>
      <c r="U135" s="2"/>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row>
    <row r="136" spans="6:120" x14ac:dyDescent="0.25">
      <c r="F136" s="2"/>
      <c r="G136" s="2"/>
      <c r="H136" s="2"/>
      <c r="I136" s="2"/>
      <c r="J136" s="2"/>
      <c r="K136" s="2"/>
      <c r="L136" s="2"/>
      <c r="M136" s="2"/>
      <c r="N136" s="2"/>
      <c r="O136" s="2"/>
      <c r="P136" s="2"/>
      <c r="Q136" s="2"/>
      <c r="R136" s="2"/>
      <c r="S136" s="2"/>
      <c r="T136" s="2"/>
      <c r="U136" s="2"/>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row>
    <row r="137" spans="6:120" x14ac:dyDescent="0.25">
      <c r="F137" s="2"/>
      <c r="G137" s="2"/>
      <c r="H137" s="2"/>
      <c r="I137" s="2"/>
      <c r="J137" s="2"/>
      <c r="K137" s="2"/>
      <c r="L137" s="2"/>
      <c r="M137" s="2"/>
      <c r="N137" s="2"/>
      <c r="O137" s="2"/>
      <c r="P137" s="2"/>
      <c r="Q137" s="2"/>
      <c r="R137" s="2"/>
      <c r="S137" s="2"/>
      <c r="T137" s="2"/>
      <c r="U137" s="2"/>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row>
    <row r="138" spans="6:120" x14ac:dyDescent="0.25">
      <c r="F138" s="2"/>
      <c r="G138" s="2"/>
      <c r="H138" s="2"/>
      <c r="I138" s="2"/>
      <c r="J138" s="2"/>
      <c r="K138" s="2"/>
      <c r="L138" s="2"/>
      <c r="M138" s="2"/>
      <c r="N138" s="2"/>
      <c r="O138" s="2"/>
      <c r="P138" s="2"/>
      <c r="Q138" s="2"/>
      <c r="R138" s="2"/>
      <c r="S138" s="2"/>
      <c r="T138" s="2"/>
      <c r="U138" s="2"/>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row>
    <row r="139" spans="6:120" x14ac:dyDescent="0.25">
      <c r="F139" s="2"/>
      <c r="G139" s="2"/>
      <c r="H139" s="2"/>
      <c r="I139" s="2"/>
      <c r="J139" s="2"/>
      <c r="K139" s="2"/>
      <c r="L139" s="2"/>
      <c r="M139" s="2"/>
      <c r="N139" s="2"/>
      <c r="O139" s="2"/>
      <c r="P139" s="2"/>
      <c r="Q139" s="2"/>
      <c r="R139" s="2"/>
      <c r="S139" s="2"/>
      <c r="T139" s="2"/>
      <c r="U139" s="2"/>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row>
    <row r="140" spans="6:120" x14ac:dyDescent="0.25">
      <c r="F140" s="2"/>
      <c r="G140" s="2"/>
      <c r="H140" s="2"/>
      <c r="I140" s="2"/>
      <c r="J140" s="2"/>
      <c r="K140" s="2"/>
      <c r="L140" s="2"/>
      <c r="M140" s="2"/>
      <c r="N140" s="2"/>
      <c r="O140" s="2"/>
      <c r="P140" s="2"/>
      <c r="Q140" s="2"/>
      <c r="R140" s="2"/>
      <c r="S140" s="2"/>
      <c r="T140" s="2"/>
      <c r="U140" s="2"/>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row>
    <row r="141" spans="6:120" x14ac:dyDescent="0.25">
      <c r="F141" s="2"/>
      <c r="G141" s="2"/>
      <c r="H141" s="2"/>
      <c r="I141" s="2"/>
      <c r="J141" s="2"/>
      <c r="K141" s="2"/>
      <c r="L141" s="2"/>
      <c r="M141" s="2"/>
      <c r="N141" s="2"/>
      <c r="O141" s="2"/>
      <c r="P141" s="2"/>
      <c r="Q141" s="2"/>
      <c r="R141" s="2"/>
      <c r="S141" s="2"/>
      <c r="T141" s="2"/>
      <c r="U141" s="2"/>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row>
    <row r="142" spans="6:120" x14ac:dyDescent="0.25">
      <c r="F142" s="2"/>
      <c r="G142" s="2"/>
      <c r="H142" s="2"/>
      <c r="I142" s="2"/>
      <c r="J142" s="2"/>
      <c r="K142" s="2"/>
      <c r="L142" s="2"/>
      <c r="M142" s="2"/>
      <c r="N142" s="2"/>
      <c r="O142" s="2"/>
      <c r="P142" s="2"/>
      <c r="Q142" s="2"/>
      <c r="R142" s="2"/>
      <c r="S142" s="2"/>
      <c r="T142" s="2"/>
      <c r="U142" s="2"/>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row>
    <row r="143" spans="6:120" x14ac:dyDescent="0.25">
      <c r="F143" s="2"/>
      <c r="G143" s="2"/>
      <c r="H143" s="2"/>
      <c r="I143" s="2"/>
      <c r="J143" s="2"/>
      <c r="K143" s="2"/>
      <c r="L143" s="2"/>
      <c r="M143" s="2"/>
      <c r="N143" s="2"/>
      <c r="O143" s="2"/>
      <c r="P143" s="2"/>
      <c r="Q143" s="2"/>
      <c r="R143" s="2"/>
      <c r="S143" s="2"/>
      <c r="T143" s="2"/>
      <c r="U143" s="2"/>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row>
    <row r="144" spans="6:120" x14ac:dyDescent="0.25">
      <c r="F144" s="2"/>
      <c r="G144" s="2"/>
      <c r="H144" s="2"/>
      <c r="I144" s="2"/>
      <c r="J144" s="2"/>
      <c r="K144" s="2"/>
      <c r="L144" s="2"/>
      <c r="M144" s="2"/>
      <c r="N144" s="2"/>
      <c r="O144" s="2"/>
      <c r="P144" s="2"/>
      <c r="Q144" s="2"/>
      <c r="R144" s="2"/>
      <c r="S144" s="2"/>
      <c r="T144" s="2"/>
      <c r="U144" s="2"/>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row>
    <row r="145" spans="6:120" x14ac:dyDescent="0.25">
      <c r="F145" s="2"/>
      <c r="G145" s="2"/>
      <c r="H145" s="2"/>
      <c r="I145" s="2"/>
      <c r="J145" s="2"/>
      <c r="K145" s="2"/>
      <c r="L145" s="2"/>
      <c r="M145" s="2"/>
      <c r="N145" s="2"/>
      <c r="O145" s="2"/>
      <c r="P145" s="2"/>
      <c r="Q145" s="2"/>
      <c r="R145" s="2"/>
      <c r="S145" s="2"/>
      <c r="T145" s="2"/>
      <c r="U145" s="2"/>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row>
    <row r="146" spans="6:120" x14ac:dyDescent="0.25">
      <c r="F146" s="2"/>
      <c r="G146" s="2"/>
      <c r="H146" s="2"/>
      <c r="I146" s="2"/>
      <c r="J146" s="2"/>
      <c r="K146" s="2"/>
      <c r="L146" s="2"/>
      <c r="M146" s="2"/>
      <c r="N146" s="2"/>
      <c r="O146" s="2"/>
      <c r="P146" s="2"/>
      <c r="Q146" s="2"/>
      <c r="R146" s="2"/>
      <c r="S146" s="2"/>
      <c r="T146" s="2"/>
      <c r="U146" s="2"/>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row>
    <row r="147" spans="6:120" x14ac:dyDescent="0.25">
      <c r="F147" s="2"/>
      <c r="G147" s="2"/>
      <c r="H147" s="2"/>
      <c r="I147" s="2"/>
      <c r="J147" s="2"/>
      <c r="K147" s="2"/>
      <c r="L147" s="2"/>
      <c r="M147" s="2"/>
      <c r="N147" s="2"/>
      <c r="O147" s="2"/>
      <c r="P147" s="2"/>
      <c r="Q147" s="2"/>
      <c r="R147" s="2"/>
      <c r="S147" s="2"/>
      <c r="T147" s="2"/>
      <c r="U147" s="2"/>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row>
    <row r="148" spans="6:120" x14ac:dyDescent="0.25">
      <c r="F148" s="2"/>
      <c r="G148" s="2"/>
      <c r="H148" s="2"/>
      <c r="I148" s="2"/>
      <c r="J148" s="2"/>
      <c r="K148" s="2"/>
      <c r="L148" s="2"/>
      <c r="M148" s="2"/>
      <c r="N148" s="2"/>
      <c r="O148" s="2"/>
      <c r="P148" s="2"/>
      <c r="Q148" s="2"/>
      <c r="R148" s="2"/>
      <c r="S148" s="2"/>
      <c r="T148" s="2"/>
      <c r="U148" s="2"/>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row>
    <row r="149" spans="6:120" x14ac:dyDescent="0.25">
      <c r="F149" s="2"/>
      <c r="G149" s="2"/>
      <c r="H149" s="2"/>
      <c r="I149" s="2"/>
      <c r="J149" s="2"/>
      <c r="K149" s="2"/>
      <c r="L149" s="2"/>
      <c r="M149" s="2"/>
      <c r="N149" s="2"/>
      <c r="O149" s="2"/>
      <c r="P149" s="2"/>
      <c r="Q149" s="2"/>
      <c r="R149" s="2"/>
      <c r="S149" s="2"/>
      <c r="T149" s="2"/>
      <c r="U149" s="2"/>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row>
    <row r="150" spans="6:120" x14ac:dyDescent="0.25">
      <c r="F150" s="2"/>
      <c r="G150" s="2"/>
      <c r="H150" s="2"/>
      <c r="I150" s="2"/>
      <c r="J150" s="2"/>
      <c r="K150" s="2"/>
      <c r="L150" s="2"/>
      <c r="M150" s="2"/>
      <c r="N150" s="2"/>
      <c r="O150" s="2"/>
      <c r="P150" s="2"/>
      <c r="Q150" s="2"/>
      <c r="R150" s="2"/>
      <c r="S150" s="2"/>
      <c r="T150" s="2"/>
      <c r="U150" s="2"/>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row>
    <row r="151" spans="6:120" x14ac:dyDescent="0.25">
      <c r="F151" s="2"/>
      <c r="G151" s="2"/>
      <c r="H151" s="2"/>
      <c r="I151" s="2"/>
      <c r="J151" s="2"/>
      <c r="K151" s="2"/>
      <c r="L151" s="2"/>
      <c r="M151" s="2"/>
      <c r="N151" s="2"/>
      <c r="O151" s="2"/>
      <c r="P151" s="2"/>
      <c r="Q151" s="2"/>
      <c r="R151" s="2"/>
      <c r="S151" s="2"/>
      <c r="T151" s="2"/>
      <c r="U151" s="2"/>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row>
    <row r="152" spans="6:120" x14ac:dyDescent="0.25">
      <c r="F152" s="2"/>
      <c r="G152" s="2"/>
      <c r="H152" s="2"/>
      <c r="I152" s="2"/>
      <c r="J152" s="2"/>
      <c r="K152" s="2"/>
      <c r="L152" s="2"/>
      <c r="M152" s="2"/>
      <c r="N152" s="2"/>
      <c r="O152" s="2"/>
      <c r="P152" s="2"/>
      <c r="Q152" s="2"/>
      <c r="R152" s="2"/>
      <c r="S152" s="2"/>
      <c r="T152" s="2"/>
      <c r="U152" s="2"/>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row>
    <row r="153" spans="6:120" x14ac:dyDescent="0.25">
      <c r="F153" s="2"/>
      <c r="G153" s="2"/>
      <c r="H153" s="2"/>
      <c r="I153" s="2"/>
      <c r="J153" s="2"/>
      <c r="K153" s="2"/>
      <c r="L153" s="2"/>
      <c r="M153" s="2"/>
      <c r="N153" s="2"/>
      <c r="O153" s="2"/>
      <c r="P153" s="2"/>
      <c r="Q153" s="2"/>
      <c r="R153" s="2"/>
      <c r="S153" s="2"/>
      <c r="T153" s="2"/>
      <c r="U153" s="2"/>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row>
    <row r="154" spans="6:120" x14ac:dyDescent="0.25">
      <c r="F154" s="2"/>
      <c r="G154" s="2"/>
      <c r="H154" s="2"/>
      <c r="I154" s="2"/>
      <c r="J154" s="2"/>
      <c r="K154" s="2"/>
      <c r="L154" s="2"/>
      <c r="M154" s="2"/>
      <c r="N154" s="2"/>
      <c r="O154" s="2"/>
      <c r="P154" s="2"/>
      <c r="Q154" s="2"/>
      <c r="R154" s="2"/>
      <c r="S154" s="2"/>
      <c r="T154" s="2"/>
      <c r="U154" s="2"/>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row>
    <row r="155" spans="6:120" x14ac:dyDescent="0.25">
      <c r="F155" s="2"/>
      <c r="G155" s="2"/>
      <c r="H155" s="2"/>
      <c r="I155" s="2"/>
      <c r="J155" s="2"/>
      <c r="K155" s="2"/>
      <c r="L155" s="2"/>
      <c r="M155" s="2"/>
      <c r="N155" s="2"/>
      <c r="O155" s="2"/>
      <c r="P155" s="2"/>
      <c r="Q155" s="2"/>
      <c r="R155" s="2"/>
      <c r="S155" s="2"/>
      <c r="T155" s="2"/>
      <c r="U155" s="2"/>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row>
    <row r="156" spans="6:120" x14ac:dyDescent="0.25">
      <c r="F156" s="2"/>
      <c r="G156" s="2"/>
      <c r="H156" s="2"/>
      <c r="I156" s="2"/>
      <c r="J156" s="2"/>
      <c r="K156" s="2"/>
      <c r="L156" s="2"/>
      <c r="M156" s="2"/>
      <c r="N156" s="2"/>
      <c r="O156" s="2"/>
      <c r="P156" s="2"/>
      <c r="Q156" s="2"/>
      <c r="R156" s="2"/>
      <c r="S156" s="2"/>
      <c r="T156" s="2"/>
      <c r="U156" s="2"/>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row>
    <row r="157" spans="6:120" x14ac:dyDescent="0.25">
      <c r="F157" s="2"/>
      <c r="G157" s="2"/>
      <c r="H157" s="2"/>
      <c r="I157" s="2"/>
      <c r="J157" s="2"/>
      <c r="K157" s="2"/>
      <c r="L157" s="2"/>
      <c r="M157" s="2"/>
      <c r="N157" s="2"/>
      <c r="O157" s="2"/>
      <c r="P157" s="2"/>
      <c r="Q157" s="2"/>
      <c r="R157" s="2"/>
      <c r="S157" s="2"/>
      <c r="T157" s="2"/>
      <c r="U157" s="2"/>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row>
    <row r="158" spans="6:120" x14ac:dyDescent="0.25">
      <c r="F158" s="2"/>
      <c r="G158" s="2"/>
      <c r="H158" s="2"/>
      <c r="I158" s="2"/>
      <c r="J158" s="2"/>
      <c r="K158" s="2"/>
      <c r="L158" s="2"/>
      <c r="M158" s="2"/>
      <c r="N158" s="2"/>
      <c r="O158" s="2"/>
      <c r="P158" s="2"/>
      <c r="Q158" s="2"/>
      <c r="R158" s="2"/>
      <c r="S158" s="2"/>
      <c r="T158" s="2"/>
      <c r="U158" s="2"/>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row>
    <row r="159" spans="6:120" x14ac:dyDescent="0.25">
      <c r="F159" s="2"/>
      <c r="G159" s="2"/>
      <c r="H159" s="2"/>
      <c r="I159" s="2"/>
      <c r="J159" s="2"/>
      <c r="K159" s="2"/>
      <c r="L159" s="2"/>
      <c r="M159" s="2"/>
      <c r="N159" s="2"/>
      <c r="O159" s="2"/>
      <c r="P159" s="2"/>
      <c r="Q159" s="2"/>
      <c r="R159" s="2"/>
      <c r="S159" s="2"/>
      <c r="T159" s="2"/>
      <c r="U159" s="2"/>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row>
    <row r="160" spans="6:120" x14ac:dyDescent="0.25">
      <c r="F160" s="2"/>
      <c r="G160" s="2"/>
      <c r="H160" s="2"/>
      <c r="I160" s="2"/>
      <c r="J160" s="2"/>
      <c r="K160" s="2"/>
      <c r="L160" s="2"/>
      <c r="M160" s="2"/>
      <c r="N160" s="2"/>
      <c r="O160" s="2"/>
      <c r="P160" s="2"/>
      <c r="Q160" s="2"/>
      <c r="R160" s="2"/>
      <c r="S160" s="2"/>
      <c r="T160" s="2"/>
      <c r="U160" s="2"/>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row>
    <row r="161" spans="6:120" x14ac:dyDescent="0.25">
      <c r="F161" s="2"/>
      <c r="G161" s="2"/>
      <c r="H161" s="2"/>
      <c r="I161" s="2"/>
      <c r="J161" s="2"/>
      <c r="K161" s="2"/>
      <c r="L161" s="2"/>
      <c r="M161" s="2"/>
      <c r="N161" s="2"/>
      <c r="O161" s="2"/>
      <c r="P161" s="2"/>
      <c r="Q161" s="2"/>
      <c r="R161" s="2"/>
      <c r="S161" s="2"/>
      <c r="T161" s="2"/>
      <c r="U161" s="2"/>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row>
    <row r="162" spans="6:120" x14ac:dyDescent="0.25">
      <c r="F162" s="2"/>
      <c r="G162" s="2"/>
      <c r="H162" s="2"/>
      <c r="I162" s="2"/>
      <c r="J162" s="2"/>
      <c r="K162" s="2"/>
      <c r="L162" s="2"/>
      <c r="M162" s="2"/>
      <c r="N162" s="2"/>
      <c r="O162" s="2"/>
      <c r="P162" s="2"/>
      <c r="Q162" s="2"/>
      <c r="R162" s="2"/>
      <c r="S162" s="2"/>
      <c r="T162" s="2"/>
      <c r="U162" s="2"/>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row>
    <row r="163" spans="6:120" x14ac:dyDescent="0.25">
      <c r="F163" s="2"/>
      <c r="G163" s="2"/>
      <c r="H163" s="2"/>
      <c r="I163" s="2"/>
      <c r="J163" s="2"/>
      <c r="K163" s="2"/>
      <c r="L163" s="2"/>
      <c r="M163" s="2"/>
      <c r="N163" s="2"/>
      <c r="O163" s="2"/>
      <c r="P163" s="2"/>
      <c r="Q163" s="2"/>
      <c r="R163" s="2"/>
      <c r="S163" s="2"/>
      <c r="T163" s="2"/>
      <c r="U163" s="2"/>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row>
    <row r="164" spans="6:120" x14ac:dyDescent="0.25">
      <c r="F164" s="2"/>
      <c r="G164" s="2"/>
      <c r="H164" s="2"/>
      <c r="I164" s="2"/>
      <c r="J164" s="2"/>
      <c r="K164" s="2"/>
      <c r="L164" s="2"/>
      <c r="M164" s="2"/>
      <c r="N164" s="2"/>
      <c r="O164" s="2"/>
      <c r="P164" s="2"/>
      <c r="Q164" s="2"/>
      <c r="R164" s="2"/>
      <c r="S164" s="2"/>
      <c r="T164" s="2"/>
      <c r="U164" s="2"/>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row>
    <row r="165" spans="6:120" x14ac:dyDescent="0.25">
      <c r="F165" s="2"/>
      <c r="G165" s="2"/>
      <c r="H165" s="2"/>
      <c r="I165" s="2"/>
      <c r="J165" s="2"/>
      <c r="K165" s="2"/>
      <c r="L165" s="2"/>
      <c r="M165" s="2"/>
      <c r="N165" s="2"/>
      <c r="O165" s="2"/>
      <c r="P165" s="2"/>
      <c r="Q165" s="2"/>
      <c r="R165" s="2"/>
      <c r="S165" s="2"/>
      <c r="T165" s="2"/>
      <c r="U165" s="2"/>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row>
    <row r="166" spans="6:120" x14ac:dyDescent="0.25">
      <c r="F166" s="2"/>
      <c r="G166" s="2"/>
      <c r="H166" s="2"/>
      <c r="I166" s="2"/>
      <c r="J166" s="2"/>
      <c r="K166" s="2"/>
      <c r="L166" s="2"/>
      <c r="M166" s="2"/>
      <c r="N166" s="2"/>
      <c r="O166" s="2"/>
      <c r="P166" s="2"/>
      <c r="Q166" s="2"/>
      <c r="R166" s="2"/>
      <c r="S166" s="2"/>
      <c r="T166" s="2"/>
      <c r="U166" s="2"/>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row>
    <row r="167" spans="6:120" x14ac:dyDescent="0.25">
      <c r="F167" s="2"/>
      <c r="G167" s="2"/>
      <c r="H167" s="2"/>
      <c r="I167" s="2"/>
      <c r="J167" s="2"/>
      <c r="K167" s="2"/>
      <c r="L167" s="2"/>
      <c r="M167" s="2"/>
      <c r="N167" s="2"/>
      <c r="O167" s="2"/>
      <c r="P167" s="2"/>
      <c r="Q167" s="2"/>
      <c r="R167" s="2"/>
      <c r="S167" s="2"/>
      <c r="T167" s="2"/>
      <c r="U167" s="2"/>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row>
    <row r="168" spans="6:120" x14ac:dyDescent="0.25">
      <c r="F168" s="2"/>
      <c r="G168" s="2"/>
      <c r="H168" s="2"/>
      <c r="I168" s="2"/>
      <c r="J168" s="2"/>
      <c r="K168" s="2"/>
      <c r="L168" s="2"/>
      <c r="M168" s="2"/>
      <c r="N168" s="2"/>
      <c r="O168" s="2"/>
      <c r="P168" s="2"/>
      <c r="Q168" s="2"/>
      <c r="R168" s="2"/>
      <c r="S168" s="2"/>
      <c r="T168" s="2"/>
      <c r="U168" s="2"/>
    </row>
    <row r="169" spans="6:120" x14ac:dyDescent="0.25">
      <c r="F169" s="2"/>
      <c r="G169" s="2"/>
      <c r="H169" s="2"/>
      <c r="I169" s="2"/>
      <c r="J169" s="2"/>
      <c r="K169" s="2"/>
      <c r="L169" s="2"/>
      <c r="M169" s="2"/>
      <c r="N169" s="2"/>
      <c r="O169" s="2"/>
      <c r="P169" s="2"/>
      <c r="Q169" s="2"/>
      <c r="R169" s="2"/>
      <c r="S169" s="2"/>
      <c r="T169" s="2"/>
      <c r="U169" s="2"/>
    </row>
    <row r="170" spans="6:120" x14ac:dyDescent="0.25">
      <c r="F170" s="2"/>
      <c r="G170" s="2"/>
      <c r="H170" s="2"/>
      <c r="I170" s="2"/>
      <c r="J170" s="2"/>
      <c r="K170" s="2"/>
      <c r="L170" s="2"/>
      <c r="M170" s="2"/>
      <c r="N170" s="2"/>
      <c r="O170" s="2"/>
      <c r="P170" s="2"/>
      <c r="Q170" s="2"/>
      <c r="R170" s="2"/>
      <c r="S170" s="2"/>
      <c r="T170" s="2"/>
      <c r="U170" s="2"/>
    </row>
    <row r="171" spans="6:120" x14ac:dyDescent="0.25">
      <c r="F171" s="2"/>
      <c r="G171" s="2"/>
      <c r="H171" s="2"/>
      <c r="I171" s="2"/>
      <c r="J171" s="2"/>
      <c r="K171" s="2"/>
      <c r="L171" s="2"/>
      <c r="M171" s="2"/>
      <c r="N171" s="2"/>
      <c r="O171" s="2"/>
      <c r="P171" s="2"/>
      <c r="Q171" s="2"/>
      <c r="R171" s="2"/>
      <c r="S171" s="2"/>
      <c r="T171" s="2"/>
      <c r="U171" s="2"/>
    </row>
    <row r="172" spans="6:120" x14ac:dyDescent="0.25">
      <c r="F172" s="2"/>
      <c r="G172" s="2"/>
      <c r="H172" s="2"/>
      <c r="I172" s="2"/>
      <c r="J172" s="2"/>
      <c r="K172" s="2"/>
      <c r="L172" s="2"/>
      <c r="M172" s="2"/>
      <c r="N172" s="2"/>
      <c r="O172" s="2"/>
      <c r="P172" s="2"/>
      <c r="Q172" s="2"/>
      <c r="R172" s="2"/>
      <c r="S172" s="2"/>
      <c r="T172" s="2"/>
      <c r="U172" s="2"/>
    </row>
    <row r="173" spans="6:120" x14ac:dyDescent="0.25">
      <c r="F173" s="2"/>
      <c r="G173" s="2"/>
      <c r="H173" s="2"/>
      <c r="I173" s="2"/>
      <c r="J173" s="2"/>
      <c r="K173" s="2"/>
      <c r="L173" s="2"/>
      <c r="M173" s="2"/>
      <c r="N173" s="2"/>
      <c r="O173" s="2"/>
      <c r="P173" s="2"/>
      <c r="Q173" s="2"/>
      <c r="R173" s="2"/>
      <c r="S173" s="2"/>
      <c r="T173" s="2"/>
      <c r="U173" s="2"/>
    </row>
    <row r="174" spans="6:120" x14ac:dyDescent="0.25">
      <c r="F174" s="2"/>
      <c r="G174" s="2"/>
      <c r="H174" s="2"/>
      <c r="I174" s="2"/>
      <c r="J174" s="2"/>
      <c r="K174" s="2"/>
      <c r="L174" s="2"/>
      <c r="M174" s="2"/>
      <c r="N174" s="2"/>
      <c r="O174" s="2"/>
      <c r="P174" s="2"/>
      <c r="Q174" s="2"/>
      <c r="R174" s="2"/>
      <c r="S174" s="2"/>
      <c r="T174" s="2"/>
      <c r="U174" s="2"/>
    </row>
    <row r="175" spans="6:120" x14ac:dyDescent="0.25">
      <c r="F175" s="2"/>
      <c r="G175" s="2"/>
      <c r="H175" s="2"/>
      <c r="I175" s="2"/>
      <c r="J175" s="2"/>
      <c r="K175" s="2"/>
      <c r="L175" s="2"/>
      <c r="M175" s="2"/>
      <c r="N175" s="2"/>
      <c r="O175" s="2"/>
      <c r="P175" s="2"/>
      <c r="Q175" s="2"/>
      <c r="R175" s="2"/>
      <c r="S175" s="2"/>
      <c r="T175" s="2"/>
      <c r="U175" s="2"/>
    </row>
    <row r="176" spans="6:120" x14ac:dyDescent="0.25">
      <c r="F176" s="2"/>
      <c r="G176" s="2"/>
      <c r="H176" s="2"/>
      <c r="I176" s="2"/>
      <c r="J176" s="2"/>
      <c r="K176" s="2"/>
      <c r="L176" s="2"/>
      <c r="M176" s="2"/>
      <c r="N176" s="2"/>
      <c r="O176" s="2"/>
      <c r="P176" s="2"/>
      <c r="Q176" s="2"/>
      <c r="R176" s="2"/>
      <c r="S176" s="2"/>
      <c r="T176" s="2"/>
      <c r="U176" s="2"/>
    </row>
    <row r="177" s="2" customFormat="1" x14ac:dyDescent="0.25"/>
    <row r="178" s="2" customFormat="1" x14ac:dyDescent="0.25"/>
    <row r="179" s="2" customFormat="1" x14ac:dyDescent="0.25"/>
    <row r="180" s="2" customFormat="1" x14ac:dyDescent="0.25"/>
    <row r="181" s="2" customFormat="1" x14ac:dyDescent="0.25"/>
    <row r="182" s="2" customFormat="1" x14ac:dyDescent="0.25"/>
    <row r="183" s="2" customFormat="1" x14ac:dyDescent="0.25"/>
    <row r="184" s="2" customFormat="1" x14ac:dyDescent="0.25"/>
    <row r="185" s="2" customFormat="1" x14ac:dyDescent="0.25"/>
    <row r="186" s="2" customFormat="1" x14ac:dyDescent="0.25"/>
    <row r="187" s="2" customFormat="1" x14ac:dyDescent="0.25"/>
    <row r="188" s="2" customFormat="1" x14ac:dyDescent="0.25"/>
    <row r="189" s="2" customFormat="1" x14ac:dyDescent="0.25"/>
    <row r="190" s="2" customFormat="1" x14ac:dyDescent="0.25"/>
    <row r="191" s="2" customFormat="1" x14ac:dyDescent="0.25"/>
    <row r="192" s="2" customFormat="1" x14ac:dyDescent="0.25"/>
    <row r="193" s="2" customFormat="1" x14ac:dyDescent="0.25"/>
    <row r="194" s="2" customFormat="1" x14ac:dyDescent="0.25"/>
    <row r="195" s="2" customFormat="1" x14ac:dyDescent="0.25"/>
    <row r="196" s="2" customFormat="1" x14ac:dyDescent="0.25"/>
    <row r="197" s="2" customFormat="1" x14ac:dyDescent="0.25"/>
    <row r="198" s="2" customFormat="1" x14ac:dyDescent="0.25"/>
    <row r="199" s="2" customFormat="1" x14ac:dyDescent="0.25"/>
    <row r="200" s="2" customFormat="1" x14ac:dyDescent="0.25"/>
    <row r="201" s="2" customFormat="1" x14ac:dyDescent="0.25"/>
    <row r="202" s="2" customFormat="1" x14ac:dyDescent="0.25"/>
    <row r="203" s="2" customFormat="1" x14ac:dyDescent="0.25"/>
    <row r="204" s="2" customFormat="1" x14ac:dyDescent="0.25"/>
    <row r="205" s="2" customFormat="1" x14ac:dyDescent="0.25"/>
    <row r="206" s="2" customFormat="1" x14ac:dyDescent="0.25"/>
    <row r="207" s="2" customFormat="1" x14ac:dyDescent="0.25"/>
    <row r="208" s="2" customFormat="1" x14ac:dyDescent="0.25"/>
    <row r="209" s="2" customFormat="1" x14ac:dyDescent="0.25"/>
    <row r="210" s="2" customFormat="1" x14ac:dyDescent="0.25"/>
    <row r="211" s="2" customFormat="1" x14ac:dyDescent="0.25"/>
    <row r="212" s="2" customFormat="1" x14ac:dyDescent="0.25"/>
    <row r="213" s="2" customFormat="1" x14ac:dyDescent="0.25"/>
    <row r="214" s="2" customFormat="1" x14ac:dyDescent="0.25"/>
    <row r="215" s="2" customFormat="1" x14ac:dyDescent="0.25"/>
    <row r="216" s="2" customFormat="1" x14ac:dyDescent="0.25"/>
    <row r="217" s="2" customFormat="1" x14ac:dyDescent="0.25"/>
    <row r="218" s="2" customFormat="1" x14ac:dyDescent="0.25"/>
    <row r="219" s="2" customFormat="1" x14ac:dyDescent="0.25"/>
    <row r="220" s="2" customFormat="1" x14ac:dyDescent="0.25"/>
    <row r="221" s="2" customFormat="1" x14ac:dyDescent="0.25"/>
    <row r="222" s="2" customFormat="1" x14ac:dyDescent="0.25"/>
    <row r="223" s="2" customFormat="1" x14ac:dyDescent="0.25"/>
    <row r="224" s="2" customFormat="1" x14ac:dyDescent="0.25"/>
    <row r="225" s="2" customFormat="1" x14ac:dyDescent="0.25"/>
    <row r="226" s="2" customFormat="1" x14ac:dyDescent="0.25"/>
    <row r="227" s="2" customFormat="1" x14ac:dyDescent="0.25"/>
    <row r="228" s="2" customFormat="1" x14ac:dyDescent="0.25"/>
    <row r="229" s="2" customFormat="1" x14ac:dyDescent="0.25"/>
    <row r="230" s="2" customFormat="1" x14ac:dyDescent="0.25"/>
    <row r="231" s="2" customFormat="1" x14ac:dyDescent="0.25"/>
    <row r="232" s="2" customFormat="1" x14ac:dyDescent="0.25"/>
    <row r="233" s="2" customFormat="1" x14ac:dyDescent="0.25"/>
    <row r="234" s="2" customFormat="1" x14ac:dyDescent="0.25"/>
    <row r="235" s="2" customFormat="1" x14ac:dyDescent="0.25"/>
    <row r="236" s="2" customFormat="1" x14ac:dyDescent="0.25"/>
    <row r="237" s="2" customFormat="1" x14ac:dyDescent="0.25"/>
    <row r="238" s="2" customFormat="1" x14ac:dyDescent="0.25"/>
    <row r="239" s="2" customFormat="1" x14ac:dyDescent="0.25"/>
    <row r="240" s="2" customFormat="1" x14ac:dyDescent="0.25"/>
    <row r="241" s="2" customFormat="1" x14ac:dyDescent="0.25"/>
    <row r="242" s="2" customFormat="1" x14ac:dyDescent="0.25"/>
    <row r="243" s="2" customFormat="1" x14ac:dyDescent="0.25"/>
    <row r="244" s="2" customFormat="1" x14ac:dyDescent="0.25"/>
    <row r="245" s="2" customFormat="1" x14ac:dyDescent="0.25"/>
    <row r="246" s="2" customFormat="1" x14ac:dyDescent="0.25"/>
    <row r="247" s="2" customFormat="1" x14ac:dyDescent="0.25"/>
    <row r="248" s="2" customFormat="1" x14ac:dyDescent="0.25"/>
    <row r="249" s="2" customFormat="1" x14ac:dyDescent="0.25"/>
    <row r="250" s="2" customFormat="1" x14ac:dyDescent="0.25"/>
    <row r="251" s="2" customFormat="1" x14ac:dyDescent="0.25"/>
    <row r="252" s="2" customFormat="1" x14ac:dyDescent="0.25"/>
    <row r="253" s="2" customFormat="1" x14ac:dyDescent="0.25"/>
    <row r="254" s="2" customFormat="1" x14ac:dyDescent="0.25"/>
    <row r="255" s="2" customFormat="1" x14ac:dyDescent="0.25"/>
    <row r="256" s="2" customFormat="1" x14ac:dyDescent="0.25"/>
    <row r="257" s="2" customFormat="1" x14ac:dyDescent="0.25"/>
    <row r="258" s="2" customFormat="1" x14ac:dyDescent="0.25"/>
    <row r="259" s="2" customFormat="1" x14ac:dyDescent="0.25"/>
    <row r="260" s="2" customFormat="1" x14ac:dyDescent="0.25"/>
    <row r="261" s="2" customFormat="1" x14ac:dyDescent="0.25"/>
    <row r="262" s="2" customFormat="1" x14ac:dyDescent="0.25"/>
    <row r="263" s="2" customFormat="1" x14ac:dyDescent="0.25"/>
    <row r="264" s="2" customFormat="1" x14ac:dyDescent="0.25"/>
    <row r="265" s="2" customFormat="1" x14ac:dyDescent="0.25"/>
    <row r="266" s="2" customFormat="1" x14ac:dyDescent="0.25"/>
    <row r="267" s="2" customFormat="1" x14ac:dyDescent="0.25"/>
    <row r="268" s="2" customFormat="1" x14ac:dyDescent="0.25"/>
    <row r="269" s="2" customFormat="1" x14ac:dyDescent="0.25"/>
    <row r="270" s="2" customFormat="1" x14ac:dyDescent="0.25"/>
    <row r="271" s="2" customFormat="1" x14ac:dyDescent="0.25"/>
    <row r="272" s="2" customFormat="1" x14ac:dyDescent="0.25"/>
    <row r="273" s="2" customFormat="1" x14ac:dyDescent="0.25"/>
    <row r="274" s="2" customFormat="1" x14ac:dyDescent="0.25"/>
    <row r="275" s="2" customFormat="1" x14ac:dyDescent="0.25"/>
    <row r="276" s="2" customFormat="1" x14ac:dyDescent="0.25"/>
    <row r="277" s="2" customFormat="1" x14ac:dyDescent="0.25"/>
    <row r="278" s="2" customFormat="1" x14ac:dyDescent="0.25"/>
    <row r="279" s="2" customFormat="1" x14ac:dyDescent="0.25"/>
    <row r="280" s="2" customFormat="1" x14ac:dyDescent="0.25"/>
    <row r="281" s="2" customFormat="1" x14ac:dyDescent="0.25"/>
    <row r="282" s="2" customFormat="1" x14ac:dyDescent="0.25"/>
    <row r="283" s="2" customFormat="1" x14ac:dyDescent="0.25"/>
    <row r="284" s="2" customFormat="1" x14ac:dyDescent="0.25"/>
    <row r="285" s="2" customFormat="1" x14ac:dyDescent="0.25"/>
    <row r="286" s="2" customFormat="1" x14ac:dyDescent="0.25"/>
    <row r="287" s="2" customFormat="1" x14ac:dyDescent="0.25"/>
    <row r="288" s="2" customFormat="1" x14ac:dyDescent="0.25"/>
    <row r="289" s="2" customFormat="1" x14ac:dyDescent="0.25"/>
    <row r="290" s="2" customFormat="1" x14ac:dyDescent="0.25"/>
    <row r="291" s="2" customFormat="1" x14ac:dyDescent="0.25"/>
    <row r="292" s="2" customFormat="1" x14ac:dyDescent="0.25"/>
    <row r="293" s="2" customFormat="1" x14ac:dyDescent="0.25"/>
    <row r="294" s="2" customFormat="1" x14ac:dyDescent="0.25"/>
    <row r="295" s="2" customFormat="1" x14ac:dyDescent="0.25"/>
    <row r="296" s="2" customFormat="1" x14ac:dyDescent="0.25"/>
    <row r="297" s="2" customFormat="1" x14ac:dyDescent="0.25"/>
    <row r="298" s="2" customFormat="1" x14ac:dyDescent="0.25"/>
    <row r="299" s="2" customFormat="1" x14ac:dyDescent="0.25"/>
    <row r="300" s="2" customFormat="1" x14ac:dyDescent="0.25"/>
    <row r="301" s="2" customFormat="1" x14ac:dyDescent="0.25"/>
    <row r="302" s="2" customFormat="1" x14ac:dyDescent="0.25"/>
    <row r="303" s="2" customFormat="1" x14ac:dyDescent="0.25"/>
    <row r="304" s="2" customFormat="1" x14ac:dyDescent="0.25"/>
    <row r="305" s="2" customFormat="1" x14ac:dyDescent="0.25"/>
    <row r="306" s="2" customFormat="1" x14ac:dyDescent="0.25"/>
    <row r="307" s="2" customFormat="1" x14ac:dyDescent="0.25"/>
    <row r="308" s="2" customFormat="1" x14ac:dyDescent="0.25"/>
    <row r="309" s="2" customFormat="1" x14ac:dyDescent="0.25"/>
    <row r="310" s="2" customFormat="1" x14ac:dyDescent="0.25"/>
    <row r="311" s="2" customFormat="1" x14ac:dyDescent="0.25"/>
    <row r="312" s="2" customFormat="1" x14ac:dyDescent="0.25"/>
    <row r="313" s="2" customFormat="1" x14ac:dyDescent="0.25"/>
    <row r="314" s="2" customFormat="1" x14ac:dyDescent="0.25"/>
    <row r="315" s="2" customFormat="1" x14ac:dyDescent="0.25"/>
    <row r="316" s="2" customFormat="1" x14ac:dyDescent="0.25"/>
    <row r="317" s="2" customFormat="1" x14ac:dyDescent="0.25"/>
    <row r="318" s="2" customFormat="1" x14ac:dyDescent="0.25"/>
    <row r="319" s="2" customFormat="1" x14ac:dyDescent="0.25"/>
    <row r="320" s="2" customFormat="1" x14ac:dyDescent="0.25"/>
    <row r="321" s="2" customFormat="1" x14ac:dyDescent="0.25"/>
    <row r="322" s="2" customFormat="1" x14ac:dyDescent="0.25"/>
    <row r="323" s="2" customFormat="1" x14ac:dyDescent="0.25"/>
    <row r="324" s="2" customFormat="1" x14ac:dyDescent="0.25"/>
    <row r="325" s="2" customFormat="1" x14ac:dyDescent="0.25"/>
    <row r="326" s="2" customFormat="1" x14ac:dyDescent="0.25"/>
    <row r="327" s="2" customFormat="1" x14ac:dyDescent="0.25"/>
    <row r="328" s="2" customFormat="1" x14ac:dyDescent="0.25"/>
    <row r="329" s="2" customFormat="1" x14ac:dyDescent="0.25"/>
    <row r="330" s="2" customFormat="1" x14ac:dyDescent="0.25"/>
    <row r="331" s="2" customFormat="1" x14ac:dyDescent="0.25"/>
    <row r="332" s="2" customFormat="1" x14ac:dyDescent="0.25"/>
    <row r="333" s="2" customFormat="1" x14ac:dyDescent="0.25"/>
    <row r="334" s="2" customFormat="1" x14ac:dyDescent="0.25"/>
    <row r="335" s="2" customFormat="1" x14ac:dyDescent="0.25"/>
    <row r="336" s="2" customFormat="1" x14ac:dyDescent="0.25"/>
    <row r="337" s="2" customFormat="1" x14ac:dyDescent="0.25"/>
    <row r="338" s="2" customFormat="1" x14ac:dyDescent="0.25"/>
    <row r="339" s="2" customFormat="1" x14ac:dyDescent="0.25"/>
    <row r="340" s="2" customFormat="1" x14ac:dyDescent="0.25"/>
    <row r="341" s="2" customFormat="1" x14ac:dyDescent="0.25"/>
    <row r="342" s="2" customFormat="1" x14ac:dyDescent="0.25"/>
    <row r="343" s="2" customFormat="1" x14ac:dyDescent="0.25"/>
    <row r="344" s="2" customFormat="1" x14ac:dyDescent="0.25"/>
    <row r="345" s="2" customFormat="1" x14ac:dyDescent="0.25"/>
    <row r="346" s="2" customFormat="1" x14ac:dyDescent="0.25"/>
    <row r="347" s="2" customFormat="1" x14ac:dyDescent="0.25"/>
    <row r="348" s="2" customFormat="1" x14ac:dyDescent="0.25"/>
    <row r="349" s="2" customFormat="1" x14ac:dyDescent="0.25"/>
    <row r="350" s="2" customFormat="1" x14ac:dyDescent="0.25"/>
    <row r="351" s="2" customFormat="1" x14ac:dyDescent="0.25"/>
    <row r="352" s="2" customFormat="1" x14ac:dyDescent="0.25"/>
    <row r="353" s="2" customFormat="1" x14ac:dyDescent="0.25"/>
    <row r="354" s="2" customFormat="1" x14ac:dyDescent="0.25"/>
    <row r="355" s="2" customFormat="1" x14ac:dyDescent="0.25"/>
    <row r="356" s="2" customFormat="1" x14ac:dyDescent="0.25"/>
    <row r="357" s="2" customFormat="1" x14ac:dyDescent="0.25"/>
    <row r="358" s="2" customFormat="1" x14ac:dyDescent="0.25"/>
    <row r="359" s="2" customFormat="1" x14ac:dyDescent="0.25"/>
    <row r="360" s="2" customFormat="1" x14ac:dyDescent="0.25"/>
    <row r="361" s="2" customFormat="1" x14ac:dyDescent="0.25"/>
    <row r="362" s="2" customFormat="1" x14ac:dyDescent="0.25"/>
    <row r="363" s="2" customFormat="1" x14ac:dyDescent="0.25"/>
    <row r="364" s="2" customFormat="1" x14ac:dyDescent="0.25"/>
    <row r="365" s="2" customFormat="1" x14ac:dyDescent="0.25"/>
    <row r="366" s="2" customFormat="1" x14ac:dyDescent="0.25"/>
    <row r="367" s="2" customFormat="1" x14ac:dyDescent="0.25"/>
    <row r="368" s="2" customFormat="1" x14ac:dyDescent="0.25"/>
    <row r="369" s="2" customFormat="1" x14ac:dyDescent="0.25"/>
    <row r="370" s="2" customFormat="1" x14ac:dyDescent="0.25"/>
    <row r="371" s="2" customFormat="1" x14ac:dyDescent="0.25"/>
    <row r="372" s="2" customFormat="1" x14ac:dyDescent="0.25"/>
    <row r="373" s="2" customFormat="1" x14ac:dyDescent="0.25"/>
    <row r="374" s="2" customFormat="1" x14ac:dyDescent="0.25"/>
    <row r="375" s="2" customFormat="1" x14ac:dyDescent="0.25"/>
    <row r="376" s="2" customFormat="1" x14ac:dyDescent="0.25"/>
    <row r="377" s="2" customFormat="1" x14ac:dyDescent="0.25"/>
    <row r="378" s="2" customFormat="1" x14ac:dyDescent="0.25"/>
    <row r="379" s="2" customFormat="1" x14ac:dyDescent="0.25"/>
    <row r="380" s="2" customFormat="1" x14ac:dyDescent="0.25"/>
    <row r="381" s="2" customFormat="1" x14ac:dyDescent="0.25"/>
    <row r="382" s="2" customFormat="1" x14ac:dyDescent="0.25"/>
    <row r="383" s="2" customFormat="1" x14ac:dyDescent="0.25"/>
    <row r="384" s="2" customFormat="1" x14ac:dyDescent="0.25"/>
    <row r="385" s="2" customFormat="1" x14ac:dyDescent="0.25"/>
    <row r="386" s="2" customFormat="1" x14ac:dyDescent="0.25"/>
    <row r="387" s="2" customFormat="1" x14ac:dyDescent="0.25"/>
    <row r="388" s="2" customFormat="1" x14ac:dyDescent="0.25"/>
    <row r="389" s="2" customFormat="1" x14ac:dyDescent="0.25"/>
    <row r="390" s="2" customFormat="1" x14ac:dyDescent="0.25"/>
    <row r="391" s="2" customFormat="1" x14ac:dyDescent="0.25"/>
    <row r="392" s="2" customFormat="1" x14ac:dyDescent="0.25"/>
    <row r="393" s="2" customFormat="1" x14ac:dyDescent="0.25"/>
    <row r="394" s="2" customFormat="1" x14ac:dyDescent="0.25"/>
    <row r="395" s="2" customFormat="1" x14ac:dyDescent="0.25"/>
    <row r="396" s="2" customFormat="1" x14ac:dyDescent="0.25"/>
    <row r="397" s="2" customFormat="1" x14ac:dyDescent="0.25"/>
    <row r="398" s="2" customFormat="1" x14ac:dyDescent="0.25"/>
    <row r="399" s="2" customFormat="1" x14ac:dyDescent="0.25"/>
    <row r="400" s="2" customFormat="1" x14ac:dyDescent="0.25"/>
    <row r="401" s="2" customFormat="1" x14ac:dyDescent="0.25"/>
    <row r="402" s="2" customFormat="1" x14ac:dyDescent="0.25"/>
    <row r="403" s="2" customFormat="1" x14ac:dyDescent="0.25"/>
    <row r="404" s="2" customFormat="1" x14ac:dyDescent="0.25"/>
    <row r="405" s="2" customFormat="1" x14ac:dyDescent="0.25"/>
    <row r="406" s="2" customFormat="1" x14ac:dyDescent="0.25"/>
    <row r="407" s="2" customFormat="1" x14ac:dyDescent="0.25"/>
    <row r="408" s="2" customFormat="1" x14ac:dyDescent="0.25"/>
    <row r="409" s="2" customFormat="1" x14ac:dyDescent="0.25"/>
    <row r="410" s="2" customFormat="1" x14ac:dyDescent="0.25"/>
    <row r="411" s="2" customFormat="1" x14ac:dyDescent="0.25"/>
    <row r="412" s="2" customFormat="1" x14ac:dyDescent="0.25"/>
    <row r="413" s="2" customFormat="1" x14ac:dyDescent="0.25"/>
    <row r="414" s="2" customFormat="1" x14ac:dyDescent="0.25"/>
    <row r="415" s="2" customFormat="1" x14ac:dyDescent="0.25"/>
    <row r="416" s="2" customFormat="1" x14ac:dyDescent="0.25"/>
    <row r="417" s="2" customFormat="1" x14ac:dyDescent="0.25"/>
    <row r="418" s="2" customFormat="1" x14ac:dyDescent="0.25"/>
    <row r="419" s="2" customFormat="1" x14ac:dyDescent="0.25"/>
    <row r="420" s="2" customFormat="1" x14ac:dyDescent="0.25"/>
    <row r="421" s="2" customFormat="1" x14ac:dyDescent="0.25"/>
    <row r="422" s="2" customFormat="1" x14ac:dyDescent="0.25"/>
    <row r="423" s="2" customFormat="1" x14ac:dyDescent="0.25"/>
    <row r="424" s="2" customFormat="1" x14ac:dyDescent="0.25"/>
    <row r="425" s="2" customFormat="1" x14ac:dyDescent="0.25"/>
    <row r="426" s="2" customFormat="1" x14ac:dyDescent="0.25"/>
    <row r="427" s="2" customFormat="1" x14ac:dyDescent="0.25"/>
    <row r="428" s="2" customFormat="1" x14ac:dyDescent="0.25"/>
    <row r="429" s="2" customFormat="1" x14ac:dyDescent="0.25"/>
    <row r="430" s="2" customFormat="1" x14ac:dyDescent="0.25"/>
    <row r="431" s="2" customFormat="1" x14ac:dyDescent="0.25"/>
    <row r="432" s="2" customFormat="1" x14ac:dyDescent="0.25"/>
    <row r="433" s="2" customFormat="1" x14ac:dyDescent="0.25"/>
    <row r="434" s="2" customFormat="1" x14ac:dyDescent="0.25"/>
    <row r="435" s="2" customFormat="1" x14ac:dyDescent="0.25"/>
    <row r="436" s="2" customFormat="1" x14ac:dyDescent="0.25"/>
    <row r="437" s="2" customFormat="1" x14ac:dyDescent="0.25"/>
    <row r="438" s="2" customFormat="1" x14ac:dyDescent="0.25"/>
    <row r="439" s="2" customFormat="1" x14ac:dyDescent="0.25"/>
    <row r="440" s="2" customFormat="1" x14ac:dyDescent="0.25"/>
    <row r="441" s="2" customFormat="1" x14ac:dyDescent="0.25"/>
    <row r="442" s="2" customFormat="1" x14ac:dyDescent="0.25"/>
    <row r="443" s="2" customFormat="1" x14ac:dyDescent="0.25"/>
    <row r="444" s="2" customFormat="1" x14ac:dyDescent="0.25"/>
    <row r="445" s="2" customFormat="1" x14ac:dyDescent="0.25"/>
    <row r="446" s="2" customFormat="1" x14ac:dyDescent="0.25"/>
    <row r="447" s="2" customFormat="1" x14ac:dyDescent="0.25"/>
    <row r="448" s="2" customFormat="1" x14ac:dyDescent="0.25"/>
    <row r="449" s="2" customFormat="1" x14ac:dyDescent="0.25"/>
    <row r="450" s="2" customFormat="1" x14ac:dyDescent="0.25"/>
    <row r="451" s="2" customFormat="1" x14ac:dyDescent="0.25"/>
    <row r="452" s="2" customFormat="1" x14ac:dyDescent="0.25"/>
    <row r="453" s="2" customFormat="1" x14ac:dyDescent="0.25"/>
    <row r="454" s="2" customFormat="1" x14ac:dyDescent="0.25"/>
    <row r="455" s="2" customFormat="1" x14ac:dyDescent="0.25"/>
    <row r="456" s="2" customFormat="1" x14ac:dyDescent="0.25"/>
    <row r="457" s="2" customFormat="1" x14ac:dyDescent="0.25"/>
    <row r="458" s="2" customFormat="1" x14ac:dyDescent="0.25"/>
    <row r="459" s="2" customFormat="1" x14ac:dyDescent="0.25"/>
    <row r="460" s="2" customFormat="1" x14ac:dyDescent="0.25"/>
    <row r="461" s="2" customFormat="1" x14ac:dyDescent="0.25"/>
    <row r="462" s="2" customFormat="1" x14ac:dyDescent="0.25"/>
    <row r="463" s="2" customFormat="1" x14ac:dyDescent="0.25"/>
    <row r="464" s="2" customFormat="1" x14ac:dyDescent="0.25"/>
    <row r="465" s="2" customFormat="1" x14ac:dyDescent="0.25"/>
    <row r="466" s="2" customFormat="1" x14ac:dyDescent="0.25"/>
    <row r="467" s="2" customFormat="1" x14ac:dyDescent="0.25"/>
    <row r="468" s="2" customFormat="1" x14ac:dyDescent="0.25"/>
    <row r="469" s="2" customFormat="1" x14ac:dyDescent="0.25"/>
    <row r="470" s="2" customFormat="1" x14ac:dyDescent="0.25"/>
    <row r="471" s="2" customFormat="1" x14ac:dyDescent="0.25"/>
    <row r="472" s="2" customFormat="1" x14ac:dyDescent="0.25"/>
    <row r="473" s="2" customFormat="1" x14ac:dyDescent="0.25"/>
    <row r="474" s="2" customFormat="1" x14ac:dyDescent="0.25"/>
    <row r="475" s="2" customFormat="1" x14ac:dyDescent="0.25"/>
    <row r="476" s="2" customFormat="1" x14ac:dyDescent="0.25"/>
    <row r="477" s="2" customFormat="1" x14ac:dyDescent="0.25"/>
    <row r="478" s="2" customFormat="1" x14ac:dyDescent="0.25"/>
    <row r="479" s="2" customFormat="1" x14ac:dyDescent="0.25"/>
    <row r="480" s="2" customFormat="1" x14ac:dyDescent="0.25"/>
    <row r="481" s="2" customFormat="1" x14ac:dyDescent="0.25"/>
    <row r="482" s="2" customFormat="1" x14ac:dyDescent="0.25"/>
    <row r="483" s="2" customFormat="1" x14ac:dyDescent="0.25"/>
    <row r="484" s="2" customFormat="1" x14ac:dyDescent="0.25"/>
    <row r="485" s="2" customFormat="1" x14ac:dyDescent="0.25"/>
    <row r="486" s="2" customFormat="1" x14ac:dyDescent="0.25"/>
    <row r="487" s="2" customFormat="1" x14ac:dyDescent="0.25"/>
    <row r="488" s="2" customFormat="1" x14ac:dyDescent="0.25"/>
    <row r="489" s="2" customFormat="1" x14ac:dyDescent="0.25"/>
    <row r="490" s="2" customFormat="1" x14ac:dyDescent="0.25"/>
    <row r="491" s="2" customFormat="1" x14ac:dyDescent="0.25"/>
    <row r="492" s="2" customFormat="1" x14ac:dyDescent="0.25"/>
    <row r="493" s="2" customFormat="1" x14ac:dyDescent="0.25"/>
    <row r="494" s="2" customFormat="1" x14ac:dyDescent="0.25"/>
    <row r="495" s="2" customFormat="1" x14ac:dyDescent="0.25"/>
    <row r="496" s="2" customFormat="1" x14ac:dyDescent="0.25"/>
    <row r="497" s="2" customFormat="1" x14ac:dyDescent="0.25"/>
    <row r="498" s="2" customFormat="1" x14ac:dyDescent="0.25"/>
    <row r="499" s="2" customFormat="1" x14ac:dyDescent="0.25"/>
    <row r="500" s="2" customFormat="1" x14ac:dyDescent="0.25"/>
    <row r="501" s="2" customFormat="1" x14ac:dyDescent="0.25"/>
    <row r="502" s="2" customFormat="1" x14ac:dyDescent="0.25"/>
    <row r="503" s="2" customFormat="1" x14ac:dyDescent="0.25"/>
    <row r="504" s="2" customFormat="1" x14ac:dyDescent="0.25"/>
    <row r="505" s="2" customFormat="1" x14ac:dyDescent="0.25"/>
    <row r="506" s="2" customFormat="1" x14ac:dyDescent="0.25"/>
    <row r="507" s="2" customFormat="1" x14ac:dyDescent="0.25"/>
    <row r="508" s="2" customFormat="1" x14ac:dyDescent="0.25"/>
    <row r="509" s="2" customFormat="1" x14ac:dyDescent="0.25"/>
    <row r="510" s="2" customFormat="1" x14ac:dyDescent="0.25"/>
    <row r="511" s="2" customFormat="1" x14ac:dyDescent="0.25"/>
    <row r="512" s="2" customFormat="1" x14ac:dyDescent="0.25"/>
    <row r="513" s="2" customFormat="1" x14ac:dyDescent="0.25"/>
    <row r="514" s="2" customFormat="1" x14ac:dyDescent="0.25"/>
    <row r="515" s="2" customFormat="1" x14ac:dyDescent="0.25"/>
    <row r="516" s="2" customFormat="1" x14ac:dyDescent="0.25"/>
    <row r="517" s="2" customFormat="1" x14ac:dyDescent="0.25"/>
    <row r="518" s="2" customFormat="1" x14ac:dyDescent="0.25"/>
    <row r="519" s="2" customFormat="1" x14ac:dyDescent="0.25"/>
    <row r="520" s="2" customFormat="1" x14ac:dyDescent="0.25"/>
    <row r="521" s="2" customFormat="1" x14ac:dyDescent="0.25"/>
    <row r="522" s="2" customFormat="1" x14ac:dyDescent="0.25"/>
    <row r="523" s="2" customFormat="1" x14ac:dyDescent="0.25"/>
    <row r="524" s="2" customFormat="1" x14ac:dyDescent="0.25"/>
    <row r="525" s="2" customFormat="1" x14ac:dyDescent="0.25"/>
    <row r="526" s="2" customFormat="1" x14ac:dyDescent="0.25"/>
    <row r="527" s="2" customFormat="1" x14ac:dyDescent="0.25"/>
    <row r="528" s="2" customFormat="1" x14ac:dyDescent="0.25"/>
    <row r="529" s="2" customFormat="1" x14ac:dyDescent="0.25"/>
    <row r="530" s="2" customFormat="1" x14ac:dyDescent="0.25"/>
    <row r="531" s="2" customFormat="1" x14ac:dyDescent="0.25"/>
    <row r="532" s="2" customFormat="1" x14ac:dyDescent="0.25"/>
    <row r="533" s="2" customFormat="1" x14ac:dyDescent="0.25"/>
    <row r="534" s="2" customFormat="1" x14ac:dyDescent="0.25"/>
    <row r="535" s="2" customFormat="1" x14ac:dyDescent="0.25"/>
    <row r="536" s="2" customFormat="1" x14ac:dyDescent="0.25"/>
    <row r="537" s="2" customFormat="1" x14ac:dyDescent="0.25"/>
    <row r="538" s="2" customFormat="1" x14ac:dyDescent="0.25"/>
    <row r="539" s="2" customFormat="1" x14ac:dyDescent="0.25"/>
    <row r="540" s="2" customFormat="1" x14ac:dyDescent="0.25"/>
    <row r="541" s="2" customFormat="1" x14ac:dyDescent="0.25"/>
    <row r="542" s="2" customFormat="1" x14ac:dyDescent="0.25"/>
    <row r="543" s="2" customFormat="1" x14ac:dyDescent="0.25"/>
    <row r="544" s="2" customFormat="1" x14ac:dyDescent="0.25"/>
    <row r="545" s="2" customFormat="1" x14ac:dyDescent="0.25"/>
    <row r="546" s="2" customFormat="1" x14ac:dyDescent="0.25"/>
    <row r="547" s="2" customFormat="1" x14ac:dyDescent="0.25"/>
    <row r="548" s="2" customFormat="1" x14ac:dyDescent="0.25"/>
    <row r="549" s="2" customFormat="1" x14ac:dyDescent="0.25"/>
    <row r="550" s="2" customFormat="1" x14ac:dyDescent="0.25"/>
    <row r="551" s="2" customFormat="1" x14ac:dyDescent="0.25"/>
    <row r="552" s="2" customFormat="1" x14ac:dyDescent="0.25"/>
    <row r="553" s="2" customFormat="1" x14ac:dyDescent="0.25"/>
    <row r="554" s="2" customFormat="1" x14ac:dyDescent="0.25"/>
    <row r="555" s="2" customFormat="1" x14ac:dyDescent="0.25"/>
    <row r="556" s="2" customFormat="1" x14ac:dyDescent="0.25"/>
    <row r="557" s="2" customFormat="1" x14ac:dyDescent="0.25"/>
    <row r="558" s="2" customFormat="1" x14ac:dyDescent="0.25"/>
    <row r="559" s="2" customFormat="1" x14ac:dyDescent="0.25"/>
    <row r="560" s="2" customFormat="1" x14ac:dyDescent="0.25"/>
    <row r="561" s="2" customFormat="1" x14ac:dyDescent="0.25"/>
    <row r="562" s="2" customFormat="1" x14ac:dyDescent="0.25"/>
    <row r="563" s="2" customFormat="1" x14ac:dyDescent="0.25"/>
    <row r="564" s="2" customFormat="1" x14ac:dyDescent="0.25"/>
    <row r="565" s="2" customFormat="1" x14ac:dyDescent="0.25"/>
    <row r="566" s="2" customFormat="1" x14ac:dyDescent="0.25"/>
    <row r="567" s="2" customFormat="1" x14ac:dyDescent="0.25"/>
    <row r="568" s="2" customFormat="1" x14ac:dyDescent="0.25"/>
    <row r="569" s="2" customFormat="1" x14ac:dyDescent="0.25"/>
    <row r="570" s="2" customFormat="1" x14ac:dyDescent="0.25"/>
    <row r="571" s="2" customFormat="1" x14ac:dyDescent="0.25"/>
    <row r="572" s="2" customFormat="1" x14ac:dyDescent="0.25"/>
    <row r="573" s="2" customFormat="1" x14ac:dyDescent="0.25"/>
    <row r="574" s="2" customFormat="1" x14ac:dyDescent="0.25"/>
    <row r="575" s="2" customFormat="1" x14ac:dyDescent="0.25"/>
    <row r="576" s="2" customFormat="1" x14ac:dyDescent="0.25"/>
    <row r="577" s="2" customFormat="1" x14ac:dyDescent="0.25"/>
    <row r="578" s="2" customFormat="1" x14ac:dyDescent="0.25"/>
    <row r="579" s="2" customFormat="1" x14ac:dyDescent="0.25"/>
    <row r="580" s="2" customFormat="1" x14ac:dyDescent="0.25"/>
    <row r="581" s="2" customFormat="1" x14ac:dyDescent="0.25"/>
    <row r="582" s="2" customFormat="1" x14ac:dyDescent="0.25"/>
    <row r="583" s="2" customFormat="1" x14ac:dyDescent="0.25"/>
    <row r="584" s="2" customFormat="1" x14ac:dyDescent="0.25"/>
    <row r="585" s="2" customFormat="1" x14ac:dyDescent="0.25"/>
    <row r="586" s="2" customFormat="1" x14ac:dyDescent="0.25"/>
    <row r="587" s="2" customFormat="1" x14ac:dyDescent="0.25"/>
    <row r="588" s="2" customFormat="1" x14ac:dyDescent="0.25"/>
    <row r="589" s="2" customFormat="1" x14ac:dyDescent="0.25"/>
    <row r="590" s="2" customFormat="1" x14ac:dyDescent="0.25"/>
    <row r="591" s="2" customFormat="1" x14ac:dyDescent="0.25"/>
    <row r="592" s="2" customFormat="1" x14ac:dyDescent="0.25"/>
    <row r="593" s="2" customFormat="1" x14ac:dyDescent="0.25"/>
    <row r="594" s="2" customFormat="1" x14ac:dyDescent="0.25"/>
    <row r="595" s="2" customFormat="1" x14ac:dyDescent="0.25"/>
    <row r="596" s="2" customFormat="1" x14ac:dyDescent="0.25"/>
    <row r="597" s="2" customFormat="1" x14ac:dyDescent="0.25"/>
    <row r="598" s="2" customFormat="1" x14ac:dyDescent="0.25"/>
    <row r="599" s="2" customFormat="1" x14ac:dyDescent="0.25"/>
    <row r="600" s="2" customFormat="1" x14ac:dyDescent="0.25"/>
    <row r="601" s="2" customFormat="1" x14ac:dyDescent="0.25"/>
    <row r="602" s="2" customFormat="1" x14ac:dyDescent="0.25"/>
    <row r="603" s="2" customFormat="1" x14ac:dyDescent="0.25"/>
    <row r="604" s="2" customFormat="1" x14ac:dyDescent="0.25"/>
    <row r="605" s="2" customFormat="1" x14ac:dyDescent="0.25"/>
    <row r="606" s="2" customFormat="1" x14ac:dyDescent="0.25"/>
    <row r="607" s="2" customFormat="1" x14ac:dyDescent="0.25"/>
    <row r="608" s="2" customFormat="1" x14ac:dyDescent="0.25"/>
    <row r="609" s="2" customFormat="1" x14ac:dyDescent="0.25"/>
    <row r="610" s="2" customFormat="1" x14ac:dyDescent="0.25"/>
    <row r="611" s="2" customFormat="1" x14ac:dyDescent="0.25"/>
    <row r="612" s="2" customFormat="1" x14ac:dyDescent="0.25"/>
    <row r="613" s="2" customFormat="1" x14ac:dyDescent="0.25"/>
    <row r="614" s="2" customFormat="1" x14ac:dyDescent="0.25"/>
    <row r="615" s="2" customFormat="1" x14ac:dyDescent="0.25"/>
    <row r="616" s="2" customFormat="1" x14ac:dyDescent="0.25"/>
    <row r="617" s="2" customFormat="1" x14ac:dyDescent="0.25"/>
    <row r="618" s="2" customFormat="1" x14ac:dyDescent="0.25"/>
    <row r="619" s="2" customFormat="1" x14ac:dyDescent="0.25"/>
    <row r="620" s="2" customFormat="1" x14ac:dyDescent="0.25"/>
    <row r="621" s="2" customFormat="1" x14ac:dyDescent="0.25"/>
    <row r="622" s="2" customFormat="1" x14ac:dyDescent="0.25"/>
    <row r="623" s="2" customFormat="1" x14ac:dyDescent="0.25"/>
    <row r="624" s="2" customFormat="1" x14ac:dyDescent="0.25"/>
    <row r="625" s="2" customFormat="1" x14ac:dyDescent="0.25"/>
    <row r="626" s="2" customFormat="1" x14ac:dyDescent="0.25"/>
    <row r="627" s="2" customFormat="1" x14ac:dyDescent="0.25"/>
    <row r="628" s="2" customFormat="1" x14ac:dyDescent="0.25"/>
    <row r="629" s="2" customFormat="1" x14ac:dyDescent="0.25"/>
    <row r="630" s="2" customFormat="1" x14ac:dyDescent="0.25"/>
    <row r="631" s="2" customFormat="1" x14ac:dyDescent="0.25"/>
    <row r="632" s="2" customFormat="1" x14ac:dyDescent="0.25"/>
    <row r="633" s="2" customFormat="1" x14ac:dyDescent="0.25"/>
    <row r="634" s="2" customFormat="1" x14ac:dyDescent="0.25"/>
    <row r="635" s="2" customFormat="1" x14ac:dyDescent="0.25"/>
    <row r="636" s="2" customFormat="1" x14ac:dyDescent="0.25"/>
    <row r="637" s="2" customFormat="1" x14ac:dyDescent="0.25"/>
    <row r="638" s="2" customFormat="1" x14ac:dyDescent="0.25"/>
    <row r="639" s="2" customFormat="1" x14ac:dyDescent="0.25"/>
    <row r="640" s="2" customFormat="1" x14ac:dyDescent="0.25"/>
    <row r="641" s="2" customFormat="1" x14ac:dyDescent="0.25"/>
    <row r="642" s="2" customFormat="1" x14ac:dyDescent="0.25"/>
    <row r="643" s="2" customFormat="1" x14ac:dyDescent="0.25"/>
    <row r="644" s="2" customFormat="1" x14ac:dyDescent="0.25"/>
    <row r="645" s="2" customFormat="1" x14ac:dyDescent="0.25"/>
    <row r="646" s="2" customFormat="1" x14ac:dyDescent="0.25"/>
    <row r="647" s="2" customFormat="1" x14ac:dyDescent="0.25"/>
    <row r="648" s="2" customFormat="1" x14ac:dyDescent="0.25"/>
    <row r="649" s="2" customFormat="1" x14ac:dyDescent="0.25"/>
    <row r="650" s="2" customFormat="1" x14ac:dyDescent="0.25"/>
    <row r="651" s="2" customFormat="1" x14ac:dyDescent="0.25"/>
    <row r="652" s="2" customFormat="1" x14ac:dyDescent="0.25"/>
    <row r="653" s="2" customFormat="1" x14ac:dyDescent="0.25"/>
    <row r="654" s="2" customFormat="1" x14ac:dyDescent="0.25"/>
    <row r="655" s="2" customFormat="1" x14ac:dyDescent="0.25"/>
    <row r="656" s="2" customFormat="1" x14ac:dyDescent="0.25"/>
    <row r="657" s="2" customFormat="1" x14ac:dyDescent="0.25"/>
    <row r="658" s="2" customFormat="1" x14ac:dyDescent="0.25"/>
    <row r="659" s="2" customFormat="1" x14ac:dyDescent="0.25"/>
    <row r="660" s="2" customFormat="1" x14ac:dyDescent="0.25"/>
    <row r="661" s="2" customFormat="1" x14ac:dyDescent="0.25"/>
    <row r="662" s="2" customFormat="1" x14ac:dyDescent="0.25"/>
    <row r="663" s="2" customFormat="1" x14ac:dyDescent="0.25"/>
    <row r="664" s="2" customFormat="1" x14ac:dyDescent="0.25"/>
    <row r="665" s="2" customFormat="1" x14ac:dyDescent="0.25"/>
    <row r="666" s="2" customFormat="1" x14ac:dyDescent="0.25"/>
    <row r="667" s="2" customFormat="1" x14ac:dyDescent="0.25"/>
    <row r="668" s="2" customFormat="1" x14ac:dyDescent="0.25"/>
    <row r="669" s="2" customFormat="1" x14ac:dyDescent="0.25"/>
    <row r="670" s="2" customFormat="1" x14ac:dyDescent="0.25"/>
    <row r="671" s="2" customFormat="1" x14ac:dyDescent="0.25"/>
    <row r="672" s="2" customFormat="1" x14ac:dyDescent="0.25"/>
    <row r="673" s="2" customFormat="1" x14ac:dyDescent="0.25"/>
    <row r="674" s="2" customFormat="1" x14ac:dyDescent="0.25"/>
    <row r="675" s="2" customFormat="1" x14ac:dyDescent="0.25"/>
    <row r="676" s="2" customFormat="1" x14ac:dyDescent="0.25"/>
    <row r="677" s="2" customFormat="1" x14ac:dyDescent="0.25"/>
    <row r="678" s="2" customFormat="1" x14ac:dyDescent="0.25"/>
    <row r="679" s="2" customFormat="1" x14ac:dyDescent="0.25"/>
    <row r="680" s="2" customFormat="1" x14ac:dyDescent="0.25"/>
    <row r="681" s="2" customFormat="1" x14ac:dyDescent="0.25"/>
    <row r="682" s="2" customFormat="1" x14ac:dyDescent="0.25"/>
    <row r="683" s="2" customFormat="1" x14ac:dyDescent="0.25"/>
    <row r="684" s="2" customFormat="1" x14ac:dyDescent="0.25"/>
    <row r="685" s="2" customFormat="1" x14ac:dyDescent="0.25"/>
    <row r="686" s="2" customFormat="1" x14ac:dyDescent="0.25"/>
    <row r="687" s="2" customFormat="1" x14ac:dyDescent="0.25"/>
    <row r="688" s="2" customFormat="1" x14ac:dyDescent="0.25"/>
    <row r="689" s="2" customFormat="1" x14ac:dyDescent="0.25"/>
    <row r="690" s="2" customFormat="1" x14ac:dyDescent="0.25"/>
    <row r="691" s="2" customFormat="1" x14ac:dyDescent="0.25"/>
    <row r="692" s="2" customFormat="1" x14ac:dyDescent="0.25"/>
    <row r="693" s="2" customFormat="1" x14ac:dyDescent="0.25"/>
    <row r="694" s="2" customFormat="1" x14ac:dyDescent="0.25"/>
    <row r="695" s="2" customFormat="1" x14ac:dyDescent="0.25"/>
    <row r="696" s="2" customFormat="1" x14ac:dyDescent="0.25"/>
    <row r="697" s="2" customFormat="1" x14ac:dyDescent="0.25"/>
    <row r="698" s="2" customFormat="1" x14ac:dyDescent="0.25"/>
    <row r="699" s="2" customFormat="1" x14ac:dyDescent="0.25"/>
    <row r="700" s="2" customFormat="1" x14ac:dyDescent="0.25"/>
    <row r="701" s="2" customFormat="1" x14ac:dyDescent="0.25"/>
    <row r="702" s="2" customFormat="1" x14ac:dyDescent="0.25"/>
    <row r="703" s="2" customFormat="1" x14ac:dyDescent="0.25"/>
    <row r="704" s="2" customFormat="1" x14ac:dyDescent="0.25"/>
    <row r="705" s="2" customFormat="1" x14ac:dyDescent="0.25"/>
    <row r="706" s="2" customFormat="1" x14ac:dyDescent="0.25"/>
    <row r="707" s="2" customFormat="1" x14ac:dyDescent="0.25"/>
    <row r="708" s="2" customFormat="1" x14ac:dyDescent="0.25"/>
    <row r="709" s="2" customFormat="1" x14ac:dyDescent="0.25"/>
    <row r="710" s="2" customFormat="1" x14ac:dyDescent="0.25"/>
    <row r="711" s="2" customFormat="1" x14ac:dyDescent="0.25"/>
    <row r="712" s="2" customFormat="1" x14ac:dyDescent="0.25"/>
    <row r="713" s="2" customFormat="1" x14ac:dyDescent="0.25"/>
    <row r="714" s="2" customFormat="1" x14ac:dyDescent="0.25"/>
    <row r="715" s="2" customFormat="1" x14ac:dyDescent="0.25"/>
    <row r="716" s="2" customFormat="1" x14ac:dyDescent="0.25"/>
    <row r="717" s="2" customFormat="1" x14ac:dyDescent="0.25"/>
    <row r="718" s="2" customFormat="1" x14ac:dyDescent="0.25"/>
    <row r="719" s="2" customFormat="1" x14ac:dyDescent="0.25"/>
    <row r="720" s="2" customFormat="1" x14ac:dyDescent="0.25"/>
    <row r="721" s="2" customFormat="1" x14ac:dyDescent="0.25"/>
    <row r="722" s="2" customFormat="1" x14ac:dyDescent="0.25"/>
    <row r="723" s="2" customFormat="1" x14ac:dyDescent="0.25"/>
    <row r="724" s="2" customFormat="1" x14ac:dyDescent="0.25"/>
    <row r="725" s="2" customFormat="1" x14ac:dyDescent="0.25"/>
    <row r="726" s="2" customFormat="1" x14ac:dyDescent="0.25"/>
    <row r="727" s="2" customFormat="1" x14ac:dyDescent="0.25"/>
    <row r="728" s="2" customFormat="1" x14ac:dyDescent="0.25"/>
    <row r="729" s="2" customFormat="1" x14ac:dyDescent="0.25"/>
    <row r="730" s="2" customFormat="1" x14ac:dyDescent="0.25"/>
    <row r="731" s="2" customFormat="1" x14ac:dyDescent="0.25"/>
    <row r="732" s="2" customFormat="1" x14ac:dyDescent="0.25"/>
    <row r="733" s="2" customFormat="1" x14ac:dyDescent="0.25"/>
    <row r="734" s="2" customFormat="1" x14ac:dyDescent="0.25"/>
    <row r="735" s="2" customFormat="1" x14ac:dyDescent="0.25"/>
    <row r="736" s="2" customFormat="1" x14ac:dyDescent="0.25"/>
    <row r="737" s="2" customFormat="1" x14ac:dyDescent="0.25"/>
    <row r="738" s="2" customFormat="1" x14ac:dyDescent="0.25"/>
    <row r="739" s="2" customFormat="1" x14ac:dyDescent="0.25"/>
    <row r="740" s="2" customFormat="1" x14ac:dyDescent="0.25"/>
    <row r="741" s="2" customFormat="1" x14ac:dyDescent="0.25"/>
    <row r="742" s="2" customFormat="1" x14ac:dyDescent="0.25"/>
    <row r="743" s="2" customFormat="1" x14ac:dyDescent="0.25"/>
    <row r="744" s="2" customFormat="1" x14ac:dyDescent="0.25"/>
    <row r="745" s="2" customFormat="1" x14ac:dyDescent="0.25"/>
    <row r="746" s="2" customFormat="1" x14ac:dyDescent="0.25"/>
    <row r="747" s="2" customFormat="1" x14ac:dyDescent="0.25"/>
    <row r="748" s="2" customFormat="1" x14ac:dyDescent="0.25"/>
    <row r="749" s="2" customFormat="1" x14ac:dyDescent="0.25"/>
    <row r="750" s="2" customFormat="1" x14ac:dyDescent="0.25"/>
    <row r="751" s="2" customFormat="1" x14ac:dyDescent="0.25"/>
    <row r="752" s="2" customFormat="1" x14ac:dyDescent="0.25"/>
    <row r="753" s="2" customFormat="1" x14ac:dyDescent="0.25"/>
    <row r="754" s="2" customFormat="1" x14ac:dyDescent="0.25"/>
    <row r="755" s="2" customFormat="1" x14ac:dyDescent="0.25"/>
    <row r="756" s="2" customFormat="1" x14ac:dyDescent="0.25"/>
    <row r="757" s="2" customFormat="1" x14ac:dyDescent="0.25"/>
    <row r="758" s="2" customFormat="1" x14ac:dyDescent="0.25"/>
    <row r="759" s="2" customFormat="1" x14ac:dyDescent="0.25"/>
    <row r="760" s="2" customFormat="1" x14ac:dyDescent="0.25"/>
    <row r="761" s="2" customFormat="1" x14ac:dyDescent="0.25"/>
    <row r="762" s="2" customFormat="1" x14ac:dyDescent="0.25"/>
    <row r="763" s="2" customFormat="1" x14ac:dyDescent="0.25"/>
    <row r="764" s="2" customFormat="1" x14ac:dyDescent="0.25"/>
    <row r="765" s="2" customFormat="1" x14ac:dyDescent="0.25"/>
    <row r="766" s="2" customFormat="1" x14ac:dyDescent="0.25"/>
    <row r="767" s="2" customFormat="1" x14ac:dyDescent="0.25"/>
    <row r="768" s="2" customFormat="1" x14ac:dyDescent="0.25"/>
    <row r="769" s="2" customFormat="1" x14ac:dyDescent="0.25"/>
    <row r="770" s="2" customFormat="1" x14ac:dyDescent="0.25"/>
    <row r="771" s="2" customFormat="1" x14ac:dyDescent="0.25"/>
    <row r="772" s="2" customFormat="1" x14ac:dyDescent="0.25"/>
    <row r="773" s="2" customFormat="1" x14ac:dyDescent="0.25"/>
    <row r="774" s="2" customFormat="1" x14ac:dyDescent="0.25"/>
    <row r="775" s="2" customFormat="1" x14ac:dyDescent="0.25"/>
    <row r="776" s="2" customFormat="1" x14ac:dyDescent="0.25"/>
    <row r="777" s="2" customFormat="1" x14ac:dyDescent="0.25"/>
    <row r="778" s="2" customFormat="1" x14ac:dyDescent="0.25"/>
    <row r="779" s="2" customFormat="1" x14ac:dyDescent="0.25"/>
    <row r="780" s="2" customFormat="1" x14ac:dyDescent="0.25"/>
    <row r="781" s="2" customFormat="1" x14ac:dyDescent="0.25"/>
    <row r="782" s="2" customFormat="1" x14ac:dyDescent="0.25"/>
    <row r="783" s="2" customFormat="1" x14ac:dyDescent="0.25"/>
    <row r="784" s="2" customFormat="1" x14ac:dyDescent="0.25"/>
    <row r="785" s="2" customFormat="1" x14ac:dyDescent="0.25"/>
    <row r="786" s="2" customFormat="1" x14ac:dyDescent="0.25"/>
    <row r="787" s="2" customFormat="1" x14ac:dyDescent="0.25"/>
    <row r="788" s="2" customFormat="1" x14ac:dyDescent="0.25"/>
    <row r="789" s="2" customFormat="1" x14ac:dyDescent="0.25"/>
    <row r="790" s="2" customFormat="1" x14ac:dyDescent="0.25"/>
    <row r="791" s="2" customFormat="1" x14ac:dyDescent="0.25"/>
    <row r="792" s="2" customFormat="1" x14ac:dyDescent="0.25"/>
    <row r="793" s="2" customFormat="1" x14ac:dyDescent="0.25"/>
    <row r="794" s="2" customFormat="1" x14ac:dyDescent="0.25"/>
    <row r="795" s="2" customFormat="1" x14ac:dyDescent="0.25"/>
    <row r="796" s="2" customFormat="1" x14ac:dyDescent="0.25"/>
    <row r="797" s="2" customFormat="1" x14ac:dyDescent="0.25"/>
    <row r="798" s="2" customFormat="1" x14ac:dyDescent="0.25"/>
    <row r="799" s="2" customFormat="1" x14ac:dyDescent="0.25"/>
    <row r="800" s="2" customFormat="1" x14ac:dyDescent="0.25"/>
    <row r="801" s="2" customFormat="1" x14ac:dyDescent="0.25"/>
    <row r="802" s="2" customFormat="1" x14ac:dyDescent="0.25"/>
    <row r="803" s="2" customFormat="1" x14ac:dyDescent="0.25"/>
    <row r="804" s="2" customFormat="1" x14ac:dyDescent="0.25"/>
    <row r="805" s="2" customFormat="1" x14ac:dyDescent="0.25"/>
    <row r="806" s="2" customFormat="1" x14ac:dyDescent="0.25"/>
    <row r="807" s="2" customFormat="1" x14ac:dyDescent="0.25"/>
    <row r="808" s="2" customFormat="1" x14ac:dyDescent="0.25"/>
    <row r="809" s="2" customFormat="1" x14ac:dyDescent="0.25"/>
    <row r="810" s="2" customFormat="1" x14ac:dyDescent="0.25"/>
    <row r="811" s="2" customFormat="1" x14ac:dyDescent="0.25"/>
    <row r="812" s="2" customFormat="1" x14ac:dyDescent="0.25"/>
    <row r="813" s="2" customFormat="1" x14ac:dyDescent="0.25"/>
    <row r="814" s="2" customFormat="1" x14ac:dyDescent="0.25"/>
    <row r="815" s="2" customFormat="1" x14ac:dyDescent="0.25"/>
    <row r="816" s="2" customFormat="1" x14ac:dyDescent="0.25"/>
    <row r="817" s="2" customFormat="1" x14ac:dyDescent="0.25"/>
    <row r="818" s="2" customFormat="1" x14ac:dyDescent="0.25"/>
    <row r="819" s="2" customFormat="1" x14ac:dyDescent="0.25"/>
    <row r="820" s="2" customFormat="1" x14ac:dyDescent="0.25"/>
    <row r="821" s="2" customFormat="1" x14ac:dyDescent="0.25"/>
    <row r="822" s="2" customFormat="1" x14ac:dyDescent="0.25"/>
    <row r="823" s="2" customFormat="1" x14ac:dyDescent="0.25"/>
    <row r="824" s="2" customFormat="1" x14ac:dyDescent="0.25"/>
    <row r="825" s="2" customFormat="1" x14ac:dyDescent="0.25"/>
    <row r="826" s="2" customFormat="1" x14ac:dyDescent="0.25"/>
    <row r="827" s="2" customFormat="1" x14ac:dyDescent="0.25"/>
    <row r="828" s="2" customFormat="1" x14ac:dyDescent="0.25"/>
    <row r="829" s="2" customFormat="1" x14ac:dyDescent="0.25"/>
    <row r="830" s="2" customFormat="1" x14ac:dyDescent="0.25"/>
    <row r="831" s="2" customFormat="1" x14ac:dyDescent="0.25"/>
    <row r="832" s="2" customFormat="1" x14ac:dyDescent="0.25"/>
    <row r="833" s="2" customFormat="1" x14ac:dyDescent="0.25"/>
    <row r="834" s="2" customFormat="1" x14ac:dyDescent="0.25"/>
    <row r="835" s="2" customFormat="1" x14ac:dyDescent="0.25"/>
    <row r="836" s="2" customFormat="1" x14ac:dyDescent="0.25"/>
    <row r="837" s="2" customFormat="1" x14ac:dyDescent="0.25"/>
    <row r="838" s="2" customFormat="1" x14ac:dyDescent="0.25"/>
    <row r="839" s="2" customFormat="1" x14ac:dyDescent="0.25"/>
    <row r="840" s="2" customFormat="1" x14ac:dyDescent="0.25"/>
    <row r="841" s="2" customFormat="1" x14ac:dyDescent="0.25"/>
    <row r="842" s="2" customFormat="1" x14ac:dyDescent="0.25"/>
    <row r="843" s="2" customFormat="1" x14ac:dyDescent="0.25"/>
    <row r="844" s="2" customFormat="1" x14ac:dyDescent="0.25"/>
    <row r="845" s="2" customFormat="1" x14ac:dyDescent="0.25"/>
    <row r="846" s="2" customFormat="1" x14ac:dyDescent="0.25"/>
    <row r="847" s="2" customFormat="1" x14ac:dyDescent="0.25"/>
    <row r="848" s="2" customFormat="1" x14ac:dyDescent="0.25"/>
    <row r="849" s="2" customFormat="1" x14ac:dyDescent="0.25"/>
    <row r="850" s="2" customFormat="1" x14ac:dyDescent="0.25"/>
    <row r="851" s="2" customFormat="1" x14ac:dyDescent="0.25"/>
    <row r="852" s="2" customFormat="1" x14ac:dyDescent="0.25"/>
    <row r="853" s="2" customFormat="1" x14ac:dyDescent="0.25"/>
    <row r="854" s="2" customFormat="1" x14ac:dyDescent="0.25"/>
    <row r="855" s="2" customFormat="1" x14ac:dyDescent="0.25"/>
    <row r="856" s="2" customFormat="1" x14ac:dyDescent="0.25"/>
    <row r="857" s="2" customFormat="1" x14ac:dyDescent="0.25"/>
    <row r="858" s="2" customFormat="1" x14ac:dyDescent="0.25"/>
    <row r="859" s="2" customFormat="1" x14ac:dyDescent="0.25"/>
    <row r="860" s="2" customFormat="1" x14ac:dyDescent="0.25"/>
    <row r="861" s="2" customFormat="1" x14ac:dyDescent="0.25"/>
    <row r="862" s="2" customFormat="1" x14ac:dyDescent="0.25"/>
    <row r="863" s="2" customFormat="1" x14ac:dyDescent="0.25"/>
    <row r="864" s="2" customFormat="1" x14ac:dyDescent="0.25"/>
    <row r="865" s="2" customFormat="1" x14ac:dyDescent="0.25"/>
    <row r="866" s="2" customFormat="1" x14ac:dyDescent="0.25"/>
    <row r="867" s="2" customFormat="1" x14ac:dyDescent="0.25"/>
    <row r="868" s="2" customFormat="1" x14ac:dyDescent="0.25"/>
    <row r="869" s="2" customFormat="1" x14ac:dyDescent="0.25"/>
    <row r="870" s="2" customFormat="1" x14ac:dyDescent="0.25"/>
    <row r="871" s="2" customFormat="1" x14ac:dyDescent="0.25"/>
    <row r="872" s="2" customFormat="1" x14ac:dyDescent="0.25"/>
    <row r="873" s="2" customFormat="1" x14ac:dyDescent="0.25"/>
    <row r="874" s="2" customFormat="1" x14ac:dyDescent="0.25"/>
    <row r="875" s="2" customFormat="1" x14ac:dyDescent="0.25"/>
    <row r="876" s="2" customFormat="1" x14ac:dyDescent="0.25"/>
    <row r="877" s="2" customFormat="1" x14ac:dyDescent="0.25"/>
    <row r="878" s="2" customFormat="1" x14ac:dyDescent="0.25"/>
    <row r="879" s="2" customFormat="1" x14ac:dyDescent="0.25"/>
    <row r="880" s="2" customFormat="1" x14ac:dyDescent="0.25"/>
    <row r="881" s="2" customFormat="1" x14ac:dyDescent="0.25"/>
    <row r="882" s="2" customFormat="1" x14ac:dyDescent="0.25"/>
    <row r="883" s="2" customFormat="1" x14ac:dyDescent="0.25"/>
    <row r="884" s="2" customFormat="1" x14ac:dyDescent="0.25"/>
    <row r="885" s="2" customFormat="1" x14ac:dyDescent="0.25"/>
    <row r="886" s="2" customFormat="1" x14ac:dyDescent="0.25"/>
    <row r="887" s="2" customFormat="1" x14ac:dyDescent="0.25"/>
    <row r="888" s="2" customFormat="1" x14ac:dyDescent="0.25"/>
    <row r="889" s="2" customFormat="1" x14ac:dyDescent="0.25"/>
    <row r="890" s="2" customFormat="1" x14ac:dyDescent="0.25"/>
    <row r="891" s="2" customFormat="1" x14ac:dyDescent="0.25"/>
    <row r="892" s="2" customFormat="1" x14ac:dyDescent="0.25"/>
    <row r="893" s="2" customFormat="1" x14ac:dyDescent="0.25"/>
    <row r="894" s="2" customFormat="1" x14ac:dyDescent="0.25"/>
    <row r="895" s="2" customFormat="1" x14ac:dyDescent="0.25"/>
    <row r="896" s="2" customFormat="1" x14ac:dyDescent="0.25"/>
    <row r="897" s="2" customFormat="1" x14ac:dyDescent="0.25"/>
    <row r="898" s="2" customFormat="1" x14ac:dyDescent="0.25"/>
    <row r="899" s="2" customFormat="1" x14ac:dyDescent="0.25"/>
    <row r="900" s="2" customFormat="1" x14ac:dyDescent="0.25"/>
    <row r="901" s="2" customFormat="1" x14ac:dyDescent="0.25"/>
    <row r="902" s="2" customFormat="1" x14ac:dyDescent="0.25"/>
    <row r="903" s="2" customFormat="1" x14ac:dyDescent="0.25"/>
    <row r="904" s="2" customFormat="1" x14ac:dyDescent="0.25"/>
    <row r="905" s="2" customFormat="1" x14ac:dyDescent="0.25"/>
    <row r="906" s="2" customFormat="1" x14ac:dyDescent="0.25"/>
    <row r="907" s="2" customFormat="1" x14ac:dyDescent="0.25"/>
    <row r="908" s="2" customFormat="1" x14ac:dyDescent="0.25"/>
    <row r="909" s="2" customFormat="1" x14ac:dyDescent="0.25"/>
    <row r="910" s="2" customFormat="1" x14ac:dyDescent="0.25"/>
    <row r="911" s="2" customFormat="1" x14ac:dyDescent="0.25"/>
    <row r="912" s="2" customFormat="1" x14ac:dyDescent="0.25"/>
    <row r="913" s="2" customFormat="1" x14ac:dyDescent="0.25"/>
    <row r="914" s="2" customFormat="1" x14ac:dyDescent="0.25"/>
    <row r="915" s="2" customFormat="1" x14ac:dyDescent="0.25"/>
    <row r="916" s="2" customFormat="1" x14ac:dyDescent="0.25"/>
    <row r="917" s="2" customFormat="1" x14ac:dyDescent="0.25"/>
    <row r="918" s="2" customFormat="1" x14ac:dyDescent="0.25"/>
    <row r="919" s="2" customFormat="1" x14ac:dyDescent="0.25"/>
    <row r="920" s="2" customFormat="1" x14ac:dyDescent="0.25"/>
    <row r="921" s="2" customFormat="1" x14ac:dyDescent="0.25"/>
    <row r="922" s="2" customFormat="1" x14ac:dyDescent="0.25"/>
    <row r="923" s="2" customFormat="1" x14ac:dyDescent="0.25"/>
    <row r="924" s="2" customFormat="1" x14ac:dyDescent="0.25"/>
    <row r="925" s="2" customFormat="1" x14ac:dyDescent="0.25"/>
    <row r="926" s="2" customFormat="1" x14ac:dyDescent="0.25"/>
    <row r="927" s="2" customFormat="1" x14ac:dyDescent="0.25"/>
    <row r="928" s="2" customFormat="1" x14ac:dyDescent="0.25"/>
    <row r="929" s="2" customFormat="1" x14ac:dyDescent="0.25"/>
    <row r="930" s="2" customFormat="1" x14ac:dyDescent="0.25"/>
    <row r="931" s="2" customFormat="1" x14ac:dyDescent="0.25"/>
    <row r="932" s="2" customFormat="1" x14ac:dyDescent="0.25"/>
    <row r="933" s="2" customFormat="1" x14ac:dyDescent="0.25"/>
    <row r="934" s="2" customFormat="1" x14ac:dyDescent="0.25"/>
    <row r="935" s="2" customFormat="1" x14ac:dyDescent="0.25"/>
    <row r="936" s="2" customFormat="1" x14ac:dyDescent="0.25"/>
    <row r="937" s="2" customFormat="1" x14ac:dyDescent="0.25"/>
    <row r="938" s="2" customFormat="1" x14ac:dyDescent="0.25"/>
    <row r="939" s="2" customFormat="1" x14ac:dyDescent="0.25"/>
    <row r="940" s="2" customFormat="1" x14ac:dyDescent="0.25"/>
    <row r="941" s="2" customFormat="1" x14ac:dyDescent="0.25"/>
    <row r="942" s="2" customFormat="1" x14ac:dyDescent="0.25"/>
    <row r="943" s="2" customFormat="1" x14ac:dyDescent="0.25"/>
    <row r="944" s="2" customFormat="1" x14ac:dyDescent="0.25"/>
    <row r="945" s="2" customFormat="1" x14ac:dyDescent="0.25"/>
    <row r="946" s="2" customFormat="1" x14ac:dyDescent="0.25"/>
    <row r="947" s="2" customFormat="1" x14ac:dyDescent="0.25"/>
    <row r="948" s="2" customFormat="1" x14ac:dyDescent="0.25"/>
    <row r="949" s="2" customFormat="1" x14ac:dyDescent="0.25"/>
    <row r="950" s="2" customFormat="1" x14ac:dyDescent="0.25"/>
    <row r="951" s="2" customFormat="1" x14ac:dyDescent="0.25"/>
    <row r="952" s="2" customFormat="1" x14ac:dyDescent="0.25"/>
    <row r="953" s="2" customFormat="1" x14ac:dyDescent="0.25"/>
    <row r="954" s="2" customFormat="1" x14ac:dyDescent="0.25"/>
    <row r="955" s="2" customFormat="1" x14ac:dyDescent="0.25"/>
    <row r="956" s="2" customFormat="1" x14ac:dyDescent="0.25"/>
    <row r="957" s="2" customFormat="1" x14ac:dyDescent="0.25"/>
    <row r="958" s="2" customFormat="1" x14ac:dyDescent="0.25"/>
    <row r="959" s="2" customFormat="1" x14ac:dyDescent="0.25"/>
    <row r="960" s="2" customFormat="1" x14ac:dyDescent="0.25"/>
    <row r="961" s="2" customFormat="1" x14ac:dyDescent="0.25"/>
    <row r="962" s="2" customFormat="1" x14ac:dyDescent="0.25"/>
    <row r="963" s="2" customFormat="1" x14ac:dyDescent="0.25"/>
    <row r="964" s="2" customFormat="1" x14ac:dyDescent="0.25"/>
    <row r="965" s="2" customFormat="1" x14ac:dyDescent="0.25"/>
    <row r="966" s="2" customFormat="1" x14ac:dyDescent="0.25"/>
    <row r="967" s="2" customFormat="1" x14ac:dyDescent="0.25"/>
    <row r="968" s="2" customFormat="1" x14ac:dyDescent="0.25"/>
    <row r="969" s="2" customFormat="1" x14ac:dyDescent="0.25"/>
    <row r="970" s="2" customFormat="1" x14ac:dyDescent="0.25"/>
    <row r="971" s="2" customFormat="1" x14ac:dyDescent="0.25"/>
    <row r="972" s="2" customFormat="1" x14ac:dyDescent="0.25"/>
    <row r="973" s="2" customFormat="1" x14ac:dyDescent="0.25"/>
    <row r="974" s="2" customFormat="1" x14ac:dyDescent="0.25"/>
    <row r="975" s="2" customFormat="1" x14ac:dyDescent="0.25"/>
    <row r="976" s="2" customFormat="1" x14ac:dyDescent="0.25"/>
    <row r="977" s="2" customFormat="1" x14ac:dyDescent="0.25"/>
    <row r="978" s="2" customFormat="1" x14ac:dyDescent="0.25"/>
    <row r="979" s="2" customFormat="1" x14ac:dyDescent="0.25"/>
    <row r="980" s="2" customFormat="1" x14ac:dyDescent="0.25"/>
    <row r="981" s="2" customFormat="1" x14ac:dyDescent="0.25"/>
    <row r="982" s="2" customFormat="1" x14ac:dyDescent="0.25"/>
    <row r="983" s="2" customFormat="1" x14ac:dyDescent="0.25"/>
    <row r="984" s="2" customFormat="1" x14ac:dyDescent="0.25"/>
    <row r="985" s="2" customFormat="1" x14ac:dyDescent="0.25"/>
    <row r="986" s="2" customFormat="1" x14ac:dyDescent="0.25"/>
    <row r="987" s="2" customFormat="1" x14ac:dyDescent="0.25"/>
    <row r="988" s="2" customFormat="1" x14ac:dyDescent="0.25"/>
    <row r="989" s="2" customFormat="1" x14ac:dyDescent="0.25"/>
    <row r="990" s="2" customFormat="1" x14ac:dyDescent="0.25"/>
    <row r="991" s="2" customFormat="1" x14ac:dyDescent="0.25"/>
    <row r="992" s="2" customFormat="1" x14ac:dyDescent="0.25"/>
    <row r="993" s="2" customFormat="1" x14ac:dyDescent="0.25"/>
    <row r="994" s="2" customFormat="1" x14ac:dyDescent="0.25"/>
    <row r="995" s="2" customFormat="1" x14ac:dyDescent="0.25"/>
    <row r="996" s="2" customFormat="1" x14ac:dyDescent="0.25"/>
    <row r="997" s="2" customFormat="1" x14ac:dyDescent="0.25"/>
    <row r="998" s="2" customFormat="1" x14ac:dyDescent="0.25"/>
    <row r="999" s="2" customFormat="1" x14ac:dyDescent="0.25"/>
    <row r="1000" s="2" customFormat="1" x14ac:dyDescent="0.25"/>
    <row r="1001" s="2" customFormat="1" x14ac:dyDescent="0.25"/>
    <row r="1002" s="2" customFormat="1" x14ac:dyDescent="0.25"/>
    <row r="1003" s="2" customFormat="1" x14ac:dyDescent="0.25"/>
    <row r="1004" s="2" customFormat="1" x14ac:dyDescent="0.25"/>
    <row r="1005" s="2" customFormat="1" x14ac:dyDescent="0.25"/>
    <row r="1006" s="2" customFormat="1" x14ac:dyDescent="0.25"/>
    <row r="1007" s="2" customFormat="1" x14ac:dyDescent="0.25"/>
    <row r="1008" s="2" customFormat="1" x14ac:dyDescent="0.25"/>
    <row r="1009" s="2" customFormat="1" x14ac:dyDescent="0.25"/>
    <row r="1010" s="2" customFormat="1" x14ac:dyDescent="0.25"/>
    <row r="1011" s="2" customFormat="1" x14ac:dyDescent="0.25"/>
    <row r="1012" s="2" customFormat="1" x14ac:dyDescent="0.25"/>
    <row r="1013" s="2" customFormat="1" x14ac:dyDescent="0.25"/>
  </sheetData>
  <mergeCells count="7">
    <mergeCell ref="B1:AG1"/>
    <mergeCell ref="B4:D4"/>
    <mergeCell ref="E4:T4"/>
    <mergeCell ref="V4:X4"/>
    <mergeCell ref="Y4:AA4"/>
    <mergeCell ref="AB4:AD4"/>
    <mergeCell ref="AE4:AG4"/>
  </mergeCells>
  <dataValidations count="2">
    <dataValidation type="whole" allowBlank="1" sqref="D6:D79" xr:uid="{0E9CB42D-A0E4-4892-9299-04B5955C48D7}">
      <formula1>1900</formula1>
      <formula2>2100</formula2>
    </dataValidation>
    <dataValidation type="decimal" allowBlank="1" sqref="T6:T79" xr:uid="{2178BCBC-00DD-49E4-9A57-BB7667F43F8B}">
      <formula1>-10</formula1>
      <formula2>10</formula2>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5F672-D967-4EAD-8C70-4CCE9EB2146C}">
  <sheetPr>
    <tabColor theme="9" tint="0.39997558519241921"/>
  </sheetPr>
  <dimension ref="A1:D19"/>
  <sheetViews>
    <sheetView showGridLines="0" zoomScale="62" workbookViewId="0">
      <selection sqref="A1:D1"/>
    </sheetView>
  </sheetViews>
  <sheetFormatPr defaultRowHeight="18.75" x14ac:dyDescent="0.25"/>
  <cols>
    <col min="1" max="1" width="32" style="14" customWidth="1"/>
    <col min="2" max="2" width="28" style="14" customWidth="1"/>
    <col min="3" max="3" width="53.140625" style="14" customWidth="1"/>
    <col min="4" max="4" width="93.140625" style="28" customWidth="1"/>
    <col min="5" max="16384" width="9.140625" style="14"/>
  </cols>
  <sheetData>
    <row r="1" spans="1:4" ht="35.25" customHeight="1" x14ac:dyDescent="0.25">
      <c r="A1" s="206" t="s">
        <v>56</v>
      </c>
      <c r="B1" s="207"/>
      <c r="C1" s="207"/>
      <c r="D1" s="207"/>
    </row>
    <row r="2" spans="1:4" ht="19.5" thickBot="1" x14ac:dyDescent="0.3"/>
    <row r="3" spans="1:4" s="30" customFormat="1" ht="40.5" customHeight="1" thickBot="1" x14ac:dyDescent="0.3">
      <c r="A3" s="29" t="s">
        <v>57</v>
      </c>
      <c r="B3" s="29" t="s">
        <v>58</v>
      </c>
      <c r="C3" s="29" t="s">
        <v>59</v>
      </c>
      <c r="D3" s="29" t="s">
        <v>60</v>
      </c>
    </row>
    <row r="4" spans="1:4" ht="38.25" customHeight="1" x14ac:dyDescent="0.25">
      <c r="A4" s="31" t="s">
        <v>61</v>
      </c>
      <c r="B4" s="32" t="s">
        <v>62</v>
      </c>
      <c r="C4" s="32" t="s">
        <v>63</v>
      </c>
      <c r="D4" s="32" t="s">
        <v>64</v>
      </c>
    </row>
    <row r="5" spans="1:4" ht="40.5" customHeight="1" x14ac:dyDescent="0.25">
      <c r="A5" s="33" t="s">
        <v>61</v>
      </c>
      <c r="B5" s="34" t="s">
        <v>30</v>
      </c>
      <c r="C5" s="34" t="s">
        <v>65</v>
      </c>
      <c r="D5" s="34" t="s">
        <v>66</v>
      </c>
    </row>
    <row r="6" spans="1:4" ht="54.75" customHeight="1" thickBot="1" x14ac:dyDescent="0.3">
      <c r="A6" s="35" t="s">
        <v>61</v>
      </c>
      <c r="B6" s="36" t="s">
        <v>31</v>
      </c>
      <c r="C6" s="36" t="s">
        <v>67</v>
      </c>
      <c r="D6" s="37" t="s">
        <v>68</v>
      </c>
    </row>
    <row r="7" spans="1:4" ht="51" customHeight="1" thickBot="1" x14ac:dyDescent="0.3">
      <c r="A7" s="38" t="s">
        <v>6</v>
      </c>
      <c r="B7" s="39" t="s">
        <v>32</v>
      </c>
      <c r="C7" s="39" t="s">
        <v>32</v>
      </c>
      <c r="D7" s="40" t="s">
        <v>69</v>
      </c>
    </row>
    <row r="8" spans="1:4" ht="60.75" customHeight="1" thickBot="1" x14ac:dyDescent="0.3">
      <c r="A8" s="38" t="s">
        <v>6</v>
      </c>
      <c r="B8" s="41" t="s">
        <v>33</v>
      </c>
      <c r="C8" s="41" t="s">
        <v>33</v>
      </c>
      <c r="D8" s="42" t="s">
        <v>70</v>
      </c>
    </row>
    <row r="9" spans="1:4" ht="52.5" customHeight="1" thickBot="1" x14ac:dyDescent="0.3">
      <c r="A9" s="38" t="s">
        <v>6</v>
      </c>
      <c r="B9" s="43" t="s">
        <v>34</v>
      </c>
      <c r="C9" s="41" t="s">
        <v>71</v>
      </c>
      <c r="D9" s="44" t="s">
        <v>72</v>
      </c>
    </row>
    <row r="10" spans="1:4" ht="49.5" customHeight="1" x14ac:dyDescent="0.25">
      <c r="A10" s="45" t="s">
        <v>7</v>
      </c>
      <c r="B10" s="46" t="s">
        <v>73</v>
      </c>
      <c r="C10" s="46" t="s">
        <v>74</v>
      </c>
      <c r="D10" s="47" t="s">
        <v>75</v>
      </c>
    </row>
    <row r="11" spans="1:4" ht="57.75" customHeight="1" x14ac:dyDescent="0.25">
      <c r="A11" s="48" t="s">
        <v>7</v>
      </c>
      <c r="B11" s="49" t="s">
        <v>76</v>
      </c>
      <c r="C11" s="49" t="s">
        <v>77</v>
      </c>
      <c r="D11" s="50" t="s">
        <v>78</v>
      </c>
    </row>
    <row r="12" spans="1:4" ht="55.5" customHeight="1" thickBot="1" x14ac:dyDescent="0.3">
      <c r="A12" s="51" t="s">
        <v>7</v>
      </c>
      <c r="B12" s="52" t="s">
        <v>79</v>
      </c>
      <c r="C12" s="52" t="s">
        <v>79</v>
      </c>
      <c r="D12" s="53" t="s">
        <v>80</v>
      </c>
    </row>
    <row r="13" spans="1:4" ht="65.25" customHeight="1" x14ac:dyDescent="0.25">
      <c r="A13" s="54" t="s">
        <v>8</v>
      </c>
      <c r="B13" s="55" t="s">
        <v>38</v>
      </c>
      <c r="C13" s="56" t="s">
        <v>81</v>
      </c>
      <c r="D13" s="57" t="s">
        <v>82</v>
      </c>
    </row>
    <row r="14" spans="1:4" ht="78" customHeight="1" x14ac:dyDescent="0.25">
      <c r="A14" s="58" t="s">
        <v>8</v>
      </c>
      <c r="B14" s="59" t="s">
        <v>83</v>
      </c>
      <c r="C14" s="60" t="s">
        <v>84</v>
      </c>
      <c r="D14" s="61" t="s">
        <v>85</v>
      </c>
    </row>
    <row r="15" spans="1:4" ht="62.25" customHeight="1" thickBot="1" x14ac:dyDescent="0.3">
      <c r="A15" s="62" t="s">
        <v>8</v>
      </c>
      <c r="B15" s="63" t="s">
        <v>40</v>
      </c>
      <c r="C15" s="64" t="s">
        <v>86</v>
      </c>
      <c r="D15" s="65" t="s">
        <v>87</v>
      </c>
    </row>
    <row r="18" spans="1:4" x14ac:dyDescent="0.25">
      <c r="A18" s="66"/>
    </row>
    <row r="19" spans="1:4" ht="15" x14ac:dyDescent="0.25">
      <c r="A19" s="208"/>
      <c r="B19" s="209"/>
      <c r="C19" s="209"/>
      <c r="D19" s="209"/>
    </row>
  </sheetData>
  <mergeCells count="2">
    <mergeCell ref="A1:D1"/>
    <mergeCell ref="A19:D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4F539-5AE4-4FC2-B120-4F6C04B32A33}">
  <sheetPr>
    <tabColor theme="9" tint="0.39997558519241921"/>
  </sheetPr>
  <dimension ref="A1:C28"/>
  <sheetViews>
    <sheetView zoomScale="137" workbookViewId="0">
      <selection sqref="A1:C1"/>
    </sheetView>
  </sheetViews>
  <sheetFormatPr defaultRowHeight="15" x14ac:dyDescent="0.25"/>
  <cols>
    <col min="1" max="1" width="17.140625" style="67" customWidth="1"/>
    <col min="2" max="2" width="43.7109375" style="67" customWidth="1"/>
    <col min="3" max="3" width="41" style="67" customWidth="1"/>
    <col min="4" max="6" width="9.140625" style="67"/>
    <col min="7" max="7" width="16.140625" style="67" customWidth="1"/>
    <col min="8" max="13" width="9.140625" style="67"/>
    <col min="14" max="14" width="15.140625" style="67" customWidth="1"/>
    <col min="15" max="16384" width="9.140625" style="67"/>
  </cols>
  <sheetData>
    <row r="1" spans="1:3" ht="18.399999999999999" customHeight="1" x14ac:dyDescent="0.25">
      <c r="A1" s="210" t="s">
        <v>110</v>
      </c>
      <c r="B1" s="210"/>
      <c r="C1" s="210"/>
    </row>
    <row r="2" spans="1:3" ht="15" customHeight="1" x14ac:dyDescent="0.25">
      <c r="A2" s="69"/>
      <c r="B2" s="69"/>
      <c r="C2" s="69"/>
    </row>
    <row r="3" spans="1:3" ht="15" customHeight="1" thickBot="1" x14ac:dyDescent="0.3">
      <c r="A3" s="4" t="s">
        <v>109</v>
      </c>
      <c r="B3" s="4" t="s">
        <v>108</v>
      </c>
      <c r="C3" s="4" t="s">
        <v>107</v>
      </c>
    </row>
    <row r="4" spans="1:3" ht="15" customHeight="1" x14ac:dyDescent="0.25">
      <c r="A4" s="68" t="s">
        <v>41</v>
      </c>
      <c r="B4" s="68" t="s">
        <v>106</v>
      </c>
      <c r="C4" s="68" t="s">
        <v>92</v>
      </c>
    </row>
    <row r="5" spans="1:3" ht="15" customHeight="1" x14ac:dyDescent="0.25">
      <c r="A5" s="68" t="s">
        <v>42</v>
      </c>
      <c r="B5" s="68" t="s">
        <v>105</v>
      </c>
      <c r="C5" s="68" t="s">
        <v>94</v>
      </c>
    </row>
    <row r="6" spans="1:3" ht="15" customHeight="1" x14ac:dyDescent="0.25">
      <c r="A6" s="68" t="s">
        <v>43</v>
      </c>
      <c r="B6" s="68" t="s">
        <v>104</v>
      </c>
      <c r="C6" s="68" t="s">
        <v>89</v>
      </c>
    </row>
    <row r="7" spans="1:3" ht="15" customHeight="1" x14ac:dyDescent="0.25">
      <c r="A7" s="68" t="s">
        <v>44</v>
      </c>
      <c r="B7" s="68" t="s">
        <v>103</v>
      </c>
      <c r="C7" s="68" t="s">
        <v>89</v>
      </c>
    </row>
    <row r="8" spans="1:3" ht="15" customHeight="1" x14ac:dyDescent="0.25">
      <c r="A8" s="68" t="s">
        <v>45</v>
      </c>
      <c r="B8" s="68" t="s">
        <v>102</v>
      </c>
      <c r="C8" s="68" t="s">
        <v>94</v>
      </c>
    </row>
    <row r="9" spans="1:3" ht="15" customHeight="1" x14ac:dyDescent="0.25">
      <c r="A9" s="68" t="s">
        <v>46</v>
      </c>
      <c r="B9" s="68" t="s">
        <v>101</v>
      </c>
      <c r="C9" s="68" t="s">
        <v>89</v>
      </c>
    </row>
    <row r="10" spans="1:3" ht="15" customHeight="1" x14ac:dyDescent="0.25">
      <c r="A10" s="68" t="s">
        <v>47</v>
      </c>
      <c r="B10" s="68" t="s">
        <v>100</v>
      </c>
      <c r="C10" s="68" t="s">
        <v>92</v>
      </c>
    </row>
    <row r="11" spans="1:3" ht="15" customHeight="1" x14ac:dyDescent="0.25">
      <c r="A11" s="68" t="s">
        <v>48</v>
      </c>
      <c r="B11" s="68" t="s">
        <v>99</v>
      </c>
      <c r="C11" s="68" t="s">
        <v>94</v>
      </c>
    </row>
    <row r="12" spans="1:3" ht="15" customHeight="1" x14ac:dyDescent="0.25">
      <c r="A12" s="68" t="s">
        <v>49</v>
      </c>
      <c r="B12" s="68" t="s">
        <v>98</v>
      </c>
      <c r="C12" s="68" t="s">
        <v>89</v>
      </c>
    </row>
    <row r="13" spans="1:3" ht="15" customHeight="1" x14ac:dyDescent="0.25">
      <c r="A13" s="68" t="s">
        <v>50</v>
      </c>
      <c r="B13" s="68" t="s">
        <v>97</v>
      </c>
      <c r="C13" s="68" t="s">
        <v>89</v>
      </c>
    </row>
    <row r="14" spans="1:3" ht="15" customHeight="1" x14ac:dyDescent="0.25">
      <c r="A14" s="68" t="s">
        <v>51</v>
      </c>
      <c r="B14" s="68" t="s">
        <v>96</v>
      </c>
      <c r="C14" s="68" t="s">
        <v>89</v>
      </c>
    </row>
    <row r="15" spans="1:3" ht="15" customHeight="1" x14ac:dyDescent="0.25">
      <c r="A15" s="68" t="s">
        <v>52</v>
      </c>
      <c r="B15" s="68" t="s">
        <v>95</v>
      </c>
      <c r="C15" s="68" t="s">
        <v>94</v>
      </c>
    </row>
    <row r="16" spans="1:3" x14ac:dyDescent="0.25">
      <c r="A16" s="68" t="s">
        <v>53</v>
      </c>
      <c r="B16" s="68" t="s">
        <v>93</v>
      </c>
      <c r="C16" s="68" t="s">
        <v>92</v>
      </c>
    </row>
    <row r="17" spans="1:3" x14ac:dyDescent="0.25">
      <c r="A17" s="68" t="s">
        <v>54</v>
      </c>
      <c r="B17" s="68" t="s">
        <v>91</v>
      </c>
      <c r="C17" s="68" t="s">
        <v>89</v>
      </c>
    </row>
    <row r="18" spans="1:3" x14ac:dyDescent="0.25">
      <c r="A18" s="68" t="s">
        <v>55</v>
      </c>
      <c r="B18" s="68" t="s">
        <v>90</v>
      </c>
      <c r="C18" s="68" t="s">
        <v>89</v>
      </c>
    </row>
    <row r="19" spans="1:3" ht="15" customHeight="1" x14ac:dyDescent="0.25"/>
    <row r="20" spans="1:3" ht="15" customHeight="1" x14ac:dyDescent="0.25"/>
    <row r="22" spans="1:3" ht="15" customHeight="1" x14ac:dyDescent="0.25"/>
    <row r="28" spans="1:3" ht="15" customHeight="1" x14ac:dyDescent="0.25">
      <c r="A28" s="211" t="s">
        <v>88</v>
      </c>
      <c r="B28" s="212"/>
      <c r="C28" s="213"/>
    </row>
  </sheetData>
  <mergeCells count="2">
    <mergeCell ref="A1:C1"/>
    <mergeCell ref="A28:C2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EAB61-5976-44F9-88E7-3BCA7858F2E2}">
  <sheetPr>
    <tabColor theme="4" tint="0.39997558519241921"/>
  </sheetPr>
  <dimension ref="A1:X77"/>
  <sheetViews>
    <sheetView showGridLines="0" zoomScale="112" workbookViewId="0">
      <selection activeCell="M63" sqref="M63"/>
    </sheetView>
  </sheetViews>
  <sheetFormatPr defaultRowHeight="15" x14ac:dyDescent="0.25"/>
  <cols>
    <col min="1" max="2" width="14" customWidth="1"/>
    <col min="3" max="7" width="14" style="91" customWidth="1"/>
    <col min="8" max="8" width="19.85546875" customWidth="1"/>
    <col min="9" max="9" width="22.85546875" customWidth="1"/>
    <col min="10" max="10" width="14" customWidth="1"/>
  </cols>
  <sheetData>
    <row r="1" spans="1:23" ht="26.1" customHeight="1" x14ac:dyDescent="0.25">
      <c r="A1" s="191" t="s">
        <v>147</v>
      </c>
      <c r="B1" s="191"/>
      <c r="C1" s="191"/>
      <c r="D1" s="191"/>
      <c r="E1" s="191"/>
      <c r="F1" s="191"/>
      <c r="G1" s="191"/>
      <c r="H1" s="191"/>
      <c r="I1" s="191"/>
      <c r="J1" s="191"/>
    </row>
    <row r="2" spans="1:23" ht="15.95" customHeight="1" x14ac:dyDescent="0.25">
      <c r="A2" s="214"/>
      <c r="B2" s="184"/>
      <c r="C2" s="184"/>
      <c r="D2" s="184"/>
      <c r="E2" s="184"/>
      <c r="F2" s="184"/>
      <c r="G2" s="184"/>
      <c r="H2" s="184"/>
      <c r="I2" s="184"/>
      <c r="J2" s="184"/>
    </row>
    <row r="3" spans="1:23" ht="15.75" thickBot="1" x14ac:dyDescent="0.3">
      <c r="A3" s="4" t="s">
        <v>109</v>
      </c>
      <c r="B3" s="4" t="s">
        <v>11</v>
      </c>
      <c r="C3" s="4" t="s">
        <v>148</v>
      </c>
      <c r="D3" s="4" t="s">
        <v>149</v>
      </c>
      <c r="E3" s="4" t="s">
        <v>150</v>
      </c>
      <c r="F3" s="4" t="s">
        <v>151</v>
      </c>
      <c r="G3" s="4" t="s">
        <v>152</v>
      </c>
      <c r="H3" s="4" t="s">
        <v>153</v>
      </c>
      <c r="I3" s="4" t="s">
        <v>154</v>
      </c>
      <c r="J3" s="4" t="s">
        <v>155</v>
      </c>
    </row>
    <row r="4" spans="1:23" x14ac:dyDescent="0.25">
      <c r="A4" s="160" t="s">
        <v>41</v>
      </c>
      <c r="B4" s="82">
        <v>2020</v>
      </c>
      <c r="C4" s="84">
        <v>60.09</v>
      </c>
      <c r="D4" s="84">
        <v>69.69</v>
      </c>
      <c r="E4" s="84">
        <v>83.26</v>
      </c>
      <c r="F4" s="84">
        <v>44.89</v>
      </c>
      <c r="G4" s="158">
        <v>64.48</v>
      </c>
      <c r="H4" s="154" t="s">
        <v>156</v>
      </c>
      <c r="I4" s="82" t="s">
        <v>157</v>
      </c>
      <c r="J4" s="155" t="s">
        <v>157</v>
      </c>
    </row>
    <row r="5" spans="1:23" x14ac:dyDescent="0.25">
      <c r="A5" s="161" t="s">
        <v>41</v>
      </c>
      <c r="B5" s="85">
        <v>2021</v>
      </c>
      <c r="C5" s="86">
        <v>63.74</v>
      </c>
      <c r="D5" s="86">
        <v>75.349999999999994</v>
      </c>
      <c r="E5" s="86">
        <v>82.06</v>
      </c>
      <c r="F5" s="86">
        <v>58.08</v>
      </c>
      <c r="G5" s="159">
        <v>69.81</v>
      </c>
      <c r="H5" s="154" t="s">
        <v>156</v>
      </c>
      <c r="I5" s="85">
        <v>5.33</v>
      </c>
      <c r="J5" s="154" t="s">
        <v>158</v>
      </c>
    </row>
    <row r="6" spans="1:23" x14ac:dyDescent="0.25">
      <c r="A6" s="160" t="s">
        <v>41</v>
      </c>
      <c r="B6" s="82">
        <v>2022</v>
      </c>
      <c r="C6" s="84">
        <v>65.63</v>
      </c>
      <c r="D6" s="84">
        <v>94.11</v>
      </c>
      <c r="E6" s="84">
        <v>83.42</v>
      </c>
      <c r="F6" s="84">
        <v>74.959999999999994</v>
      </c>
      <c r="G6" s="158">
        <v>79.53</v>
      </c>
      <c r="H6" s="154" t="s">
        <v>156</v>
      </c>
      <c r="I6" s="82">
        <v>9.7200000000000006</v>
      </c>
      <c r="J6" s="154" t="s">
        <v>158</v>
      </c>
    </row>
    <row r="7" spans="1:23" x14ac:dyDescent="0.25">
      <c r="A7" s="161" t="s">
        <v>41</v>
      </c>
      <c r="B7" s="85">
        <v>2023</v>
      </c>
      <c r="C7" s="86">
        <v>65.98</v>
      </c>
      <c r="D7" s="86">
        <v>87.72</v>
      </c>
      <c r="E7" s="86">
        <v>90.24</v>
      </c>
      <c r="F7" s="86">
        <v>92.67</v>
      </c>
      <c r="G7" s="159">
        <v>84.15</v>
      </c>
      <c r="H7" s="154" t="s">
        <v>156</v>
      </c>
      <c r="I7" s="85">
        <v>4.62</v>
      </c>
      <c r="J7" s="154" t="s">
        <v>158</v>
      </c>
    </row>
    <row r="8" spans="1:23" x14ac:dyDescent="0.25">
      <c r="A8" s="160" t="s">
        <v>41</v>
      </c>
      <c r="B8" s="82">
        <v>2024</v>
      </c>
      <c r="C8" s="84">
        <v>62.87</v>
      </c>
      <c r="D8" s="84">
        <v>93.46</v>
      </c>
      <c r="E8" s="84">
        <v>91.95</v>
      </c>
      <c r="F8" s="84">
        <v>100</v>
      </c>
      <c r="G8" s="158">
        <v>87.07</v>
      </c>
      <c r="H8" s="154" t="s">
        <v>156</v>
      </c>
      <c r="I8" s="82">
        <v>2.92</v>
      </c>
      <c r="J8" s="154" t="s">
        <v>158</v>
      </c>
    </row>
    <row r="9" spans="1:23" x14ac:dyDescent="0.25">
      <c r="A9" s="161" t="s">
        <v>42</v>
      </c>
      <c r="B9" s="85">
        <v>2020</v>
      </c>
      <c r="C9" s="86">
        <v>42.24</v>
      </c>
      <c r="D9" s="86">
        <v>41.02</v>
      </c>
      <c r="E9" s="86">
        <v>71.39</v>
      </c>
      <c r="F9" s="86">
        <v>40.92</v>
      </c>
      <c r="G9" s="159">
        <v>48.89</v>
      </c>
      <c r="H9" s="156" t="s">
        <v>159</v>
      </c>
      <c r="I9" s="85" t="s">
        <v>157</v>
      </c>
      <c r="J9" s="155" t="s">
        <v>157</v>
      </c>
      <c r="N9" s="215" t="s">
        <v>160</v>
      </c>
      <c r="O9" s="215"/>
      <c r="P9" s="215"/>
      <c r="Q9" s="215"/>
      <c r="R9" s="215"/>
      <c r="S9" s="215"/>
      <c r="T9" s="215"/>
      <c r="U9" s="215"/>
      <c r="V9" s="215"/>
      <c r="W9" s="215"/>
    </row>
    <row r="10" spans="1:23" x14ac:dyDescent="0.25">
      <c r="A10" s="160" t="s">
        <v>42</v>
      </c>
      <c r="B10" s="82">
        <v>2021</v>
      </c>
      <c r="C10" s="84">
        <v>53.43</v>
      </c>
      <c r="D10" s="84">
        <v>71.06</v>
      </c>
      <c r="E10" s="84">
        <v>70.06</v>
      </c>
      <c r="F10" s="84">
        <v>72.08</v>
      </c>
      <c r="G10" s="158">
        <v>66.66</v>
      </c>
      <c r="H10" s="156" t="s">
        <v>159</v>
      </c>
      <c r="I10" s="82">
        <v>17.77</v>
      </c>
      <c r="J10" s="154" t="s">
        <v>158</v>
      </c>
    </row>
    <row r="11" spans="1:23" x14ac:dyDescent="0.25">
      <c r="A11" s="161" t="s">
        <v>42</v>
      </c>
      <c r="B11" s="85">
        <v>2022</v>
      </c>
      <c r="C11" s="86">
        <v>49.32</v>
      </c>
      <c r="D11" s="86">
        <v>42.13</v>
      </c>
      <c r="E11" s="86">
        <v>77.39</v>
      </c>
      <c r="F11" s="86">
        <v>29.73</v>
      </c>
      <c r="G11" s="159">
        <v>49.64</v>
      </c>
      <c r="H11" s="156" t="s">
        <v>159</v>
      </c>
      <c r="I11" s="85">
        <v>-17.02</v>
      </c>
      <c r="J11" s="157" t="s">
        <v>161</v>
      </c>
    </row>
    <row r="12" spans="1:23" x14ac:dyDescent="0.25">
      <c r="A12" s="160" t="s">
        <v>42</v>
      </c>
      <c r="B12" s="82">
        <v>2023</v>
      </c>
      <c r="C12" s="84">
        <v>53.19</v>
      </c>
      <c r="D12" s="84">
        <v>81.510000000000005</v>
      </c>
      <c r="E12" s="84">
        <v>68.430000000000007</v>
      </c>
      <c r="F12" s="84">
        <v>57.18</v>
      </c>
      <c r="G12" s="158">
        <v>65.08</v>
      </c>
      <c r="H12" s="156" t="s">
        <v>159</v>
      </c>
      <c r="I12" s="82">
        <v>15.44</v>
      </c>
      <c r="J12" s="154" t="s">
        <v>158</v>
      </c>
    </row>
    <row r="13" spans="1:23" x14ac:dyDescent="0.25">
      <c r="A13" s="161" t="s">
        <v>42</v>
      </c>
      <c r="B13" s="85">
        <v>2024</v>
      </c>
      <c r="C13" s="86">
        <v>53.62</v>
      </c>
      <c r="D13" s="86">
        <v>99.46</v>
      </c>
      <c r="E13" s="86">
        <v>74.400000000000006</v>
      </c>
      <c r="F13" s="86">
        <v>86.23</v>
      </c>
      <c r="G13" s="159">
        <v>78.430000000000007</v>
      </c>
      <c r="H13" s="156" t="s">
        <v>159</v>
      </c>
      <c r="I13" s="85">
        <v>13.35</v>
      </c>
      <c r="J13" s="154" t="s">
        <v>158</v>
      </c>
    </row>
    <row r="14" spans="1:23" x14ac:dyDescent="0.25">
      <c r="A14" s="160" t="s">
        <v>43</v>
      </c>
      <c r="B14" s="82">
        <v>2019</v>
      </c>
      <c r="C14" s="84">
        <v>43.47</v>
      </c>
      <c r="D14" s="84">
        <v>41.85</v>
      </c>
      <c r="E14" s="84">
        <v>42.64</v>
      </c>
      <c r="F14" s="84">
        <v>36.549999999999997</v>
      </c>
      <c r="G14" s="158">
        <v>41.13</v>
      </c>
      <c r="H14" s="157" t="s">
        <v>162</v>
      </c>
      <c r="I14" s="82" t="s">
        <v>157</v>
      </c>
      <c r="J14" s="155" t="s">
        <v>157</v>
      </c>
    </row>
    <row r="15" spans="1:23" x14ac:dyDescent="0.25">
      <c r="A15" s="161" t="s">
        <v>43</v>
      </c>
      <c r="B15" s="85">
        <v>2020</v>
      </c>
      <c r="C15" s="86">
        <v>32.340000000000003</v>
      </c>
      <c r="D15" s="86">
        <v>62.54</v>
      </c>
      <c r="E15" s="86">
        <v>21.05</v>
      </c>
      <c r="F15" s="86">
        <v>53.01</v>
      </c>
      <c r="G15" s="159">
        <v>42.24</v>
      </c>
      <c r="H15" s="157" t="s">
        <v>162</v>
      </c>
      <c r="I15" s="85">
        <v>1.1100000000000001</v>
      </c>
      <c r="J15" s="154" t="s">
        <v>158</v>
      </c>
    </row>
    <row r="16" spans="1:23" x14ac:dyDescent="0.25">
      <c r="A16" s="160" t="s">
        <v>43</v>
      </c>
      <c r="B16" s="82">
        <v>2021</v>
      </c>
      <c r="C16" s="84">
        <v>49.97</v>
      </c>
      <c r="D16" s="84">
        <v>31.53</v>
      </c>
      <c r="E16" s="84">
        <v>35.9</v>
      </c>
      <c r="F16" s="84">
        <v>17.28</v>
      </c>
      <c r="G16" s="158">
        <v>33.67</v>
      </c>
      <c r="H16" s="157" t="s">
        <v>162</v>
      </c>
      <c r="I16" s="82">
        <v>-8.57</v>
      </c>
      <c r="J16" s="157" t="s">
        <v>161</v>
      </c>
    </row>
    <row r="17" spans="1:24" x14ac:dyDescent="0.25">
      <c r="A17" s="161" t="s">
        <v>43</v>
      </c>
      <c r="B17" s="85">
        <v>2022</v>
      </c>
      <c r="C17" s="86">
        <v>25.69</v>
      </c>
      <c r="D17" s="86">
        <v>62.69</v>
      </c>
      <c r="E17" s="86">
        <v>15.79</v>
      </c>
      <c r="F17" s="86">
        <v>63.24</v>
      </c>
      <c r="G17" s="159">
        <v>41.85</v>
      </c>
      <c r="H17" s="157" t="s">
        <v>162</v>
      </c>
      <c r="I17" s="85">
        <v>8.18</v>
      </c>
      <c r="J17" s="154" t="s">
        <v>158</v>
      </c>
    </row>
    <row r="18" spans="1:24" x14ac:dyDescent="0.25">
      <c r="A18" s="160" t="s">
        <v>43</v>
      </c>
      <c r="B18" s="82">
        <v>2023</v>
      </c>
      <c r="C18" s="84">
        <v>29.62</v>
      </c>
      <c r="D18" s="84">
        <v>58.49</v>
      </c>
      <c r="E18" s="84">
        <v>23.05</v>
      </c>
      <c r="F18" s="84">
        <v>74.09</v>
      </c>
      <c r="G18" s="158">
        <v>46.31</v>
      </c>
      <c r="H18" s="157" t="s">
        <v>162</v>
      </c>
      <c r="I18" s="82">
        <v>4.46</v>
      </c>
      <c r="J18" s="154" t="s">
        <v>158</v>
      </c>
    </row>
    <row r="19" spans="1:24" x14ac:dyDescent="0.25">
      <c r="A19" s="161" t="s">
        <v>44</v>
      </c>
      <c r="B19" s="85">
        <v>2020</v>
      </c>
      <c r="C19" s="86">
        <v>65.33</v>
      </c>
      <c r="D19" s="86">
        <v>44.6</v>
      </c>
      <c r="E19" s="86">
        <v>76.180000000000007</v>
      </c>
      <c r="F19" s="86">
        <v>44.02</v>
      </c>
      <c r="G19" s="159">
        <v>57.53</v>
      </c>
      <c r="H19" s="157" t="s">
        <v>162</v>
      </c>
      <c r="I19" s="85" t="s">
        <v>157</v>
      </c>
      <c r="J19" s="155" t="s">
        <v>157</v>
      </c>
    </row>
    <row r="20" spans="1:24" x14ac:dyDescent="0.25">
      <c r="A20" s="160" t="s">
        <v>44</v>
      </c>
      <c r="B20" s="82">
        <v>2021</v>
      </c>
      <c r="C20" s="84">
        <v>50.72</v>
      </c>
      <c r="D20" s="84">
        <v>53.08</v>
      </c>
      <c r="E20" s="84">
        <v>70.73</v>
      </c>
      <c r="F20" s="84">
        <v>61.74</v>
      </c>
      <c r="G20" s="158">
        <v>59.07</v>
      </c>
      <c r="H20" s="157" t="s">
        <v>162</v>
      </c>
      <c r="I20" s="82">
        <v>1.54</v>
      </c>
      <c r="J20" s="154" t="s">
        <v>158</v>
      </c>
    </row>
    <row r="21" spans="1:24" x14ac:dyDescent="0.25">
      <c r="A21" s="161" t="s">
        <v>44</v>
      </c>
      <c r="B21" s="85">
        <v>2022</v>
      </c>
      <c r="C21" s="86">
        <v>46.05</v>
      </c>
      <c r="D21" s="86">
        <v>12.31</v>
      </c>
      <c r="E21" s="86">
        <v>57.21</v>
      </c>
      <c r="F21" s="86">
        <v>27.11</v>
      </c>
      <c r="G21" s="159">
        <v>35.67</v>
      </c>
      <c r="H21" s="157" t="s">
        <v>162</v>
      </c>
      <c r="I21" s="85">
        <v>-23.4</v>
      </c>
      <c r="J21" s="157" t="s">
        <v>161</v>
      </c>
    </row>
    <row r="22" spans="1:24" x14ac:dyDescent="0.25">
      <c r="A22" s="160" t="s">
        <v>44</v>
      </c>
      <c r="B22" s="82">
        <v>2023</v>
      </c>
      <c r="C22" s="84">
        <v>47.44</v>
      </c>
      <c r="D22" s="84">
        <v>18.16</v>
      </c>
      <c r="E22" s="84">
        <v>69.55</v>
      </c>
      <c r="F22" s="84">
        <v>47.69</v>
      </c>
      <c r="G22" s="158">
        <v>45.71</v>
      </c>
      <c r="H22" s="157" t="s">
        <v>162</v>
      </c>
      <c r="I22" s="82">
        <v>10.039999999999999</v>
      </c>
      <c r="J22" s="154" t="s">
        <v>158</v>
      </c>
    </row>
    <row r="23" spans="1:24" x14ac:dyDescent="0.25">
      <c r="A23" s="161" t="s">
        <v>44</v>
      </c>
      <c r="B23" s="85">
        <v>2024</v>
      </c>
      <c r="C23" s="86">
        <v>55.56</v>
      </c>
      <c r="D23" s="86">
        <v>52.91</v>
      </c>
      <c r="E23" s="86">
        <v>67.819999999999993</v>
      </c>
      <c r="F23" s="86">
        <v>59.45</v>
      </c>
      <c r="G23" s="159">
        <v>58.94</v>
      </c>
      <c r="H23" s="157" t="s">
        <v>162</v>
      </c>
      <c r="I23" s="85">
        <v>13.23</v>
      </c>
      <c r="J23" s="154" t="s">
        <v>158</v>
      </c>
    </row>
    <row r="24" spans="1:24" x14ac:dyDescent="0.25">
      <c r="A24" s="160" t="s">
        <v>45</v>
      </c>
      <c r="B24" s="82">
        <v>2020</v>
      </c>
      <c r="C24" s="84">
        <v>60.31</v>
      </c>
      <c r="D24" s="84">
        <v>71.09</v>
      </c>
      <c r="E24" s="84">
        <v>62</v>
      </c>
      <c r="F24" s="84">
        <v>66.010000000000005</v>
      </c>
      <c r="G24" s="158">
        <v>64.849999999999994</v>
      </c>
      <c r="H24" s="154" t="s">
        <v>156</v>
      </c>
      <c r="I24" s="82" t="s">
        <v>157</v>
      </c>
      <c r="J24" s="155" t="s">
        <v>157</v>
      </c>
    </row>
    <row r="25" spans="1:24" x14ac:dyDescent="0.25">
      <c r="A25" s="161" t="s">
        <v>45</v>
      </c>
      <c r="B25" s="85">
        <v>2021</v>
      </c>
      <c r="C25" s="86">
        <v>60.76</v>
      </c>
      <c r="D25" s="86">
        <v>65.38</v>
      </c>
      <c r="E25" s="86">
        <v>74.98</v>
      </c>
      <c r="F25" s="86">
        <v>53.17</v>
      </c>
      <c r="G25" s="159">
        <v>63.57</v>
      </c>
      <c r="H25" s="154" t="s">
        <v>156</v>
      </c>
      <c r="I25" s="85">
        <v>-1.28</v>
      </c>
      <c r="J25" s="157" t="s">
        <v>161</v>
      </c>
    </row>
    <row r="26" spans="1:24" x14ac:dyDescent="0.25">
      <c r="A26" s="160" t="s">
        <v>45</v>
      </c>
      <c r="B26" s="82">
        <v>2022</v>
      </c>
      <c r="C26" s="84">
        <v>48.09</v>
      </c>
      <c r="D26" s="84">
        <v>62.61</v>
      </c>
      <c r="E26" s="84">
        <v>70.7</v>
      </c>
      <c r="F26" s="84">
        <v>57.06</v>
      </c>
      <c r="G26" s="158">
        <v>59.61</v>
      </c>
      <c r="H26" s="154" t="s">
        <v>156</v>
      </c>
      <c r="I26" s="82">
        <v>-3.96</v>
      </c>
      <c r="J26" s="157" t="s">
        <v>161</v>
      </c>
    </row>
    <row r="27" spans="1:24" x14ac:dyDescent="0.25">
      <c r="A27" s="161" t="s">
        <v>45</v>
      </c>
      <c r="B27" s="85">
        <v>2023</v>
      </c>
      <c r="C27" s="86">
        <v>42.71</v>
      </c>
      <c r="D27" s="86">
        <v>77.459999999999994</v>
      </c>
      <c r="E27" s="86">
        <v>59.38</v>
      </c>
      <c r="F27" s="86">
        <v>72.239999999999995</v>
      </c>
      <c r="G27" s="159">
        <v>62.95</v>
      </c>
      <c r="H27" s="154" t="s">
        <v>156</v>
      </c>
      <c r="I27" s="85">
        <v>3.34</v>
      </c>
      <c r="J27" s="154" t="s">
        <v>158</v>
      </c>
    </row>
    <row r="28" spans="1:24" x14ac:dyDescent="0.25">
      <c r="A28" s="160" t="s">
        <v>45</v>
      </c>
      <c r="B28" s="82">
        <v>2024</v>
      </c>
      <c r="C28" s="84">
        <v>49.38</v>
      </c>
      <c r="D28" s="84">
        <v>68.48</v>
      </c>
      <c r="E28" s="84">
        <v>67.55</v>
      </c>
      <c r="F28" s="84">
        <v>74.87</v>
      </c>
      <c r="G28" s="158">
        <v>65.069999999999993</v>
      </c>
      <c r="H28" s="154" t="s">
        <v>156</v>
      </c>
      <c r="I28" s="82">
        <v>2.12</v>
      </c>
      <c r="J28" s="154" t="s">
        <v>158</v>
      </c>
    </row>
    <row r="29" spans="1:24" x14ac:dyDescent="0.25">
      <c r="A29" s="161" t="s">
        <v>46</v>
      </c>
      <c r="B29" s="85">
        <v>2021</v>
      </c>
      <c r="C29" s="86">
        <v>94.66</v>
      </c>
      <c r="D29" s="86">
        <v>41.89</v>
      </c>
      <c r="E29" s="86">
        <v>100</v>
      </c>
      <c r="F29" s="86">
        <v>18.98</v>
      </c>
      <c r="G29" s="159">
        <v>63.88</v>
      </c>
      <c r="H29" s="154" t="s">
        <v>156</v>
      </c>
      <c r="I29" s="85" t="s">
        <v>157</v>
      </c>
      <c r="J29" s="155" t="s">
        <v>157</v>
      </c>
    </row>
    <row r="30" spans="1:24" x14ac:dyDescent="0.25">
      <c r="A30" s="160" t="s">
        <v>46</v>
      </c>
      <c r="B30" s="82">
        <v>2022</v>
      </c>
      <c r="C30" s="84">
        <v>97.42</v>
      </c>
      <c r="D30" s="84">
        <v>69.67</v>
      </c>
      <c r="E30" s="84">
        <v>99.52</v>
      </c>
      <c r="F30" s="84">
        <v>80.22</v>
      </c>
      <c r="G30" s="158">
        <v>86.71</v>
      </c>
      <c r="H30" s="154" t="s">
        <v>156</v>
      </c>
      <c r="I30" s="82">
        <v>22.83</v>
      </c>
      <c r="J30" s="154" t="s">
        <v>158</v>
      </c>
      <c r="T30" s="216" t="s">
        <v>163</v>
      </c>
      <c r="U30" s="216"/>
      <c r="V30" s="216"/>
      <c r="W30" s="216"/>
      <c r="X30" s="216"/>
    </row>
    <row r="31" spans="1:24" x14ac:dyDescent="0.25">
      <c r="A31" s="161" t="s">
        <v>46</v>
      </c>
      <c r="B31" s="85">
        <v>2023</v>
      </c>
      <c r="C31" s="86">
        <v>99.94</v>
      </c>
      <c r="D31" s="86">
        <v>39.65</v>
      </c>
      <c r="E31" s="86">
        <v>99.79</v>
      </c>
      <c r="F31" s="86">
        <v>26.26</v>
      </c>
      <c r="G31" s="159">
        <v>66.41</v>
      </c>
      <c r="H31" s="154" t="s">
        <v>156</v>
      </c>
      <c r="I31" s="85">
        <v>-20.3</v>
      </c>
      <c r="J31" s="157" t="s">
        <v>161</v>
      </c>
    </row>
    <row r="32" spans="1:24" x14ac:dyDescent="0.25">
      <c r="A32" s="160" t="s">
        <v>46</v>
      </c>
      <c r="B32" s="82">
        <v>2024</v>
      </c>
      <c r="C32" s="84">
        <v>83.64</v>
      </c>
      <c r="D32" s="84">
        <v>9.6199999999999992</v>
      </c>
      <c r="E32" s="84">
        <v>98.19</v>
      </c>
      <c r="F32" s="84">
        <v>0</v>
      </c>
      <c r="G32" s="158">
        <v>47.86</v>
      </c>
      <c r="H32" s="154" t="s">
        <v>156</v>
      </c>
      <c r="I32" s="82">
        <v>-18.55</v>
      </c>
      <c r="J32" s="157" t="s">
        <v>161</v>
      </c>
    </row>
    <row r="33" spans="1:10" x14ac:dyDescent="0.25">
      <c r="A33" s="161" t="s">
        <v>47</v>
      </c>
      <c r="B33" s="85">
        <v>2020</v>
      </c>
      <c r="C33" s="86">
        <v>25.5</v>
      </c>
      <c r="D33" s="86">
        <v>56.82</v>
      </c>
      <c r="E33" s="86">
        <v>65.33</v>
      </c>
      <c r="F33" s="86">
        <v>62.63</v>
      </c>
      <c r="G33" s="159">
        <v>52.57</v>
      </c>
      <c r="H33" s="156" t="s">
        <v>159</v>
      </c>
      <c r="I33" s="85" t="s">
        <v>157</v>
      </c>
      <c r="J33" s="155" t="s">
        <v>157</v>
      </c>
    </row>
    <row r="34" spans="1:10" x14ac:dyDescent="0.25">
      <c r="A34" s="160" t="s">
        <v>47</v>
      </c>
      <c r="B34" s="82">
        <v>2021</v>
      </c>
      <c r="C34" s="84">
        <v>47.63</v>
      </c>
      <c r="D34" s="84">
        <v>80.989999999999995</v>
      </c>
      <c r="E34" s="84">
        <v>63.65</v>
      </c>
      <c r="F34" s="84">
        <v>86.31</v>
      </c>
      <c r="G34" s="158">
        <v>69.64</v>
      </c>
      <c r="H34" s="156" t="s">
        <v>159</v>
      </c>
      <c r="I34" s="82">
        <v>17.07</v>
      </c>
      <c r="J34" s="154" t="s">
        <v>158</v>
      </c>
    </row>
    <row r="35" spans="1:10" x14ac:dyDescent="0.25">
      <c r="A35" s="161" t="s">
        <v>47</v>
      </c>
      <c r="B35" s="85">
        <v>2022</v>
      </c>
      <c r="C35" s="86">
        <v>47.41</v>
      </c>
      <c r="D35" s="86">
        <v>76.459999999999994</v>
      </c>
      <c r="E35" s="86">
        <v>59.69</v>
      </c>
      <c r="F35" s="86">
        <v>40.450000000000003</v>
      </c>
      <c r="G35" s="159">
        <v>56</v>
      </c>
      <c r="H35" s="156" t="s">
        <v>159</v>
      </c>
      <c r="I35" s="85">
        <v>-13.64</v>
      </c>
      <c r="J35" s="157" t="s">
        <v>161</v>
      </c>
    </row>
    <row r="36" spans="1:10" x14ac:dyDescent="0.25">
      <c r="A36" s="160" t="s">
        <v>47</v>
      </c>
      <c r="B36" s="82">
        <v>2023</v>
      </c>
      <c r="C36" s="84">
        <v>39.74</v>
      </c>
      <c r="D36" s="84">
        <v>59.76</v>
      </c>
      <c r="E36" s="84">
        <v>62.79</v>
      </c>
      <c r="F36" s="84">
        <v>70.02</v>
      </c>
      <c r="G36" s="158">
        <v>58.08</v>
      </c>
      <c r="H36" s="156" t="s">
        <v>159</v>
      </c>
      <c r="I36" s="82">
        <v>2.08</v>
      </c>
      <c r="J36" s="154" t="s">
        <v>158</v>
      </c>
    </row>
    <row r="37" spans="1:10" x14ac:dyDescent="0.25">
      <c r="A37" s="161" t="s">
        <v>47</v>
      </c>
      <c r="B37" s="85">
        <v>2024</v>
      </c>
      <c r="C37" s="86">
        <v>51.31</v>
      </c>
      <c r="D37" s="86">
        <v>68.86</v>
      </c>
      <c r="E37" s="86">
        <v>68.87</v>
      </c>
      <c r="F37" s="86">
        <v>78.98</v>
      </c>
      <c r="G37" s="159">
        <v>67</v>
      </c>
      <c r="H37" s="156" t="s">
        <v>159</v>
      </c>
      <c r="I37" s="85">
        <v>8.92</v>
      </c>
      <c r="J37" s="154" t="s">
        <v>158</v>
      </c>
    </row>
    <row r="38" spans="1:10" x14ac:dyDescent="0.25">
      <c r="A38" s="160" t="s">
        <v>48</v>
      </c>
      <c r="B38" s="82">
        <v>2020</v>
      </c>
      <c r="C38" s="84">
        <v>0</v>
      </c>
      <c r="D38" s="84">
        <v>70.61</v>
      </c>
      <c r="E38" s="84">
        <v>9.92</v>
      </c>
      <c r="F38" s="84">
        <v>54.23</v>
      </c>
      <c r="G38" s="158">
        <v>33.69</v>
      </c>
      <c r="H38" s="157" t="s">
        <v>162</v>
      </c>
      <c r="I38" s="82" t="s">
        <v>157</v>
      </c>
      <c r="J38" s="155" t="s">
        <v>157</v>
      </c>
    </row>
    <row r="39" spans="1:10" x14ac:dyDescent="0.25">
      <c r="A39" s="161" t="s">
        <v>48</v>
      </c>
      <c r="B39" s="85">
        <v>2021</v>
      </c>
      <c r="C39" s="86">
        <v>18.54</v>
      </c>
      <c r="D39" s="86">
        <v>97.52</v>
      </c>
      <c r="E39" s="86">
        <v>2.78</v>
      </c>
      <c r="F39" s="86">
        <v>60.72</v>
      </c>
      <c r="G39" s="159">
        <v>44.89</v>
      </c>
      <c r="H39" s="157" t="s">
        <v>162</v>
      </c>
      <c r="I39" s="85">
        <v>11.2</v>
      </c>
      <c r="J39" s="154" t="s">
        <v>158</v>
      </c>
    </row>
    <row r="40" spans="1:10" x14ac:dyDescent="0.25">
      <c r="A40" s="160" t="s">
        <v>48</v>
      </c>
      <c r="B40" s="82">
        <v>2022</v>
      </c>
      <c r="C40" s="84">
        <v>36.270000000000003</v>
      </c>
      <c r="D40" s="84">
        <v>99.71</v>
      </c>
      <c r="E40" s="84">
        <v>6.15</v>
      </c>
      <c r="F40" s="84">
        <v>66.53</v>
      </c>
      <c r="G40" s="158">
        <v>52.17</v>
      </c>
      <c r="H40" s="157" t="s">
        <v>162</v>
      </c>
      <c r="I40" s="82">
        <v>7.28</v>
      </c>
      <c r="J40" s="154" t="s">
        <v>158</v>
      </c>
    </row>
    <row r="41" spans="1:10" x14ac:dyDescent="0.25">
      <c r="A41" s="161" t="s">
        <v>48</v>
      </c>
      <c r="B41" s="85">
        <v>2023</v>
      </c>
      <c r="C41" s="86">
        <v>31.95</v>
      </c>
      <c r="D41" s="86">
        <v>100</v>
      </c>
      <c r="E41" s="86">
        <v>11.41</v>
      </c>
      <c r="F41" s="86">
        <v>65.06</v>
      </c>
      <c r="G41" s="159">
        <v>52.1</v>
      </c>
      <c r="H41" s="157" t="s">
        <v>162</v>
      </c>
      <c r="I41" s="85">
        <v>-7.0000000000000007E-2</v>
      </c>
      <c r="J41" s="157" t="s">
        <v>161</v>
      </c>
    </row>
    <row r="42" spans="1:10" x14ac:dyDescent="0.25">
      <c r="A42" s="160" t="s">
        <v>48</v>
      </c>
      <c r="B42" s="82">
        <v>2024</v>
      </c>
      <c r="C42" s="84">
        <v>57.42</v>
      </c>
      <c r="D42" s="84">
        <v>82.65</v>
      </c>
      <c r="E42" s="84">
        <v>66.73</v>
      </c>
      <c r="F42" s="84">
        <v>47.81</v>
      </c>
      <c r="G42" s="158">
        <v>63.65</v>
      </c>
      <c r="H42" s="157" t="s">
        <v>162</v>
      </c>
      <c r="I42" s="82">
        <v>11.55</v>
      </c>
      <c r="J42" s="154" t="s">
        <v>158</v>
      </c>
    </row>
    <row r="43" spans="1:10" x14ac:dyDescent="0.25">
      <c r="A43" s="161" t="s">
        <v>49</v>
      </c>
      <c r="B43" s="85">
        <v>2019</v>
      </c>
      <c r="C43" s="86">
        <v>65.209999999999994</v>
      </c>
      <c r="D43" s="86">
        <v>81.31</v>
      </c>
      <c r="E43" s="86">
        <v>85.33</v>
      </c>
      <c r="F43" s="86">
        <v>73.790000000000006</v>
      </c>
      <c r="G43" s="159">
        <v>76.41</v>
      </c>
      <c r="H43" s="154" t="s">
        <v>156</v>
      </c>
      <c r="I43" s="85" t="s">
        <v>157</v>
      </c>
      <c r="J43" s="155" t="s">
        <v>157</v>
      </c>
    </row>
    <row r="44" spans="1:10" x14ac:dyDescent="0.25">
      <c r="A44" s="160" t="s">
        <v>49</v>
      </c>
      <c r="B44" s="82">
        <v>2020</v>
      </c>
      <c r="C44" s="84">
        <v>69.48</v>
      </c>
      <c r="D44" s="84">
        <v>52.33</v>
      </c>
      <c r="E44" s="84">
        <v>85.11</v>
      </c>
      <c r="F44" s="84">
        <v>39.119999999999997</v>
      </c>
      <c r="G44" s="158">
        <v>61.51</v>
      </c>
      <c r="H44" s="154" t="s">
        <v>156</v>
      </c>
      <c r="I44" s="82">
        <v>-14.9</v>
      </c>
      <c r="J44" s="157" t="s">
        <v>161</v>
      </c>
    </row>
    <row r="45" spans="1:10" x14ac:dyDescent="0.25">
      <c r="A45" s="161" t="s">
        <v>49</v>
      </c>
      <c r="B45" s="85">
        <v>2021</v>
      </c>
      <c r="C45" s="86">
        <v>66.150000000000006</v>
      </c>
      <c r="D45" s="86">
        <v>89.88</v>
      </c>
      <c r="E45" s="86">
        <v>89.02</v>
      </c>
      <c r="F45" s="86">
        <v>89.94</v>
      </c>
      <c r="G45" s="159">
        <v>83.75</v>
      </c>
      <c r="H45" s="154" t="s">
        <v>156</v>
      </c>
      <c r="I45" s="85">
        <v>22.24</v>
      </c>
      <c r="J45" s="154" t="s">
        <v>158</v>
      </c>
    </row>
    <row r="46" spans="1:10" x14ac:dyDescent="0.25">
      <c r="A46" s="160" t="s">
        <v>49</v>
      </c>
      <c r="B46" s="82">
        <v>2022</v>
      </c>
      <c r="C46" s="84">
        <v>81.849999999999994</v>
      </c>
      <c r="D46" s="84">
        <v>55.27</v>
      </c>
      <c r="E46" s="84">
        <v>98.6</v>
      </c>
      <c r="F46" s="84">
        <v>72.03</v>
      </c>
      <c r="G46" s="158">
        <v>76.94</v>
      </c>
      <c r="H46" s="154" t="s">
        <v>156</v>
      </c>
      <c r="I46" s="82">
        <v>-6.81</v>
      </c>
      <c r="J46" s="157" t="s">
        <v>161</v>
      </c>
    </row>
    <row r="47" spans="1:10" x14ac:dyDescent="0.25">
      <c r="A47" s="161" t="s">
        <v>49</v>
      </c>
      <c r="B47" s="85">
        <v>2023</v>
      </c>
      <c r="C47" s="86">
        <v>75.849999999999994</v>
      </c>
      <c r="D47" s="86">
        <v>71.41</v>
      </c>
      <c r="E47" s="86">
        <v>89.73</v>
      </c>
      <c r="F47" s="86">
        <v>72.930000000000007</v>
      </c>
      <c r="G47" s="159">
        <v>77.48</v>
      </c>
      <c r="H47" s="154" t="s">
        <v>156</v>
      </c>
      <c r="I47" s="85">
        <v>0.54</v>
      </c>
      <c r="J47" s="154" t="s">
        <v>158</v>
      </c>
    </row>
    <row r="48" spans="1:10" x14ac:dyDescent="0.25">
      <c r="A48" s="160" t="s">
        <v>50</v>
      </c>
      <c r="B48" s="82">
        <v>2020</v>
      </c>
      <c r="C48" s="84">
        <v>38.35</v>
      </c>
      <c r="D48" s="84">
        <v>59.4</v>
      </c>
      <c r="E48" s="84">
        <v>61.54</v>
      </c>
      <c r="F48" s="84">
        <v>67.8</v>
      </c>
      <c r="G48" s="158">
        <v>56.77</v>
      </c>
      <c r="H48" s="157" t="s">
        <v>162</v>
      </c>
      <c r="I48" s="82" t="s">
        <v>157</v>
      </c>
      <c r="J48" s="155" t="s">
        <v>157</v>
      </c>
    </row>
    <row r="49" spans="1:10" x14ac:dyDescent="0.25">
      <c r="A49" s="161" t="s">
        <v>50</v>
      </c>
      <c r="B49" s="85">
        <v>2021</v>
      </c>
      <c r="C49" s="86">
        <v>36.880000000000003</v>
      </c>
      <c r="D49" s="86">
        <v>36.15</v>
      </c>
      <c r="E49" s="86">
        <v>61.89</v>
      </c>
      <c r="F49" s="86">
        <v>54.73</v>
      </c>
      <c r="G49" s="159">
        <v>47.41</v>
      </c>
      <c r="H49" s="157" t="s">
        <v>162</v>
      </c>
      <c r="I49" s="85">
        <v>-9.36</v>
      </c>
      <c r="J49" s="157" t="s">
        <v>161</v>
      </c>
    </row>
    <row r="50" spans="1:10" x14ac:dyDescent="0.25">
      <c r="A50" s="160" t="s">
        <v>50</v>
      </c>
      <c r="B50" s="82">
        <v>2022</v>
      </c>
      <c r="C50" s="84">
        <v>41.4</v>
      </c>
      <c r="D50" s="84">
        <v>24.78</v>
      </c>
      <c r="E50" s="84">
        <v>53.84</v>
      </c>
      <c r="F50" s="84">
        <v>42.58</v>
      </c>
      <c r="G50" s="158">
        <v>40.65</v>
      </c>
      <c r="H50" s="157" t="s">
        <v>162</v>
      </c>
      <c r="I50" s="82">
        <v>-6.76</v>
      </c>
      <c r="J50" s="157" t="s">
        <v>161</v>
      </c>
    </row>
    <row r="51" spans="1:10" x14ac:dyDescent="0.25">
      <c r="A51" s="161" t="s">
        <v>50</v>
      </c>
      <c r="B51" s="85">
        <v>2023</v>
      </c>
      <c r="C51" s="86">
        <v>53.84</v>
      </c>
      <c r="D51" s="86">
        <v>33.409999999999997</v>
      </c>
      <c r="E51" s="86">
        <v>56.14</v>
      </c>
      <c r="F51" s="86">
        <v>48.36</v>
      </c>
      <c r="G51" s="159">
        <v>47.94</v>
      </c>
      <c r="H51" s="157" t="s">
        <v>162</v>
      </c>
      <c r="I51" s="85">
        <v>7.29</v>
      </c>
      <c r="J51" s="154" t="s">
        <v>158</v>
      </c>
    </row>
    <row r="52" spans="1:10" x14ac:dyDescent="0.25">
      <c r="A52" s="160" t="s">
        <v>50</v>
      </c>
      <c r="B52" s="82">
        <v>2024</v>
      </c>
      <c r="C52" s="84">
        <v>62.09</v>
      </c>
      <c r="D52" s="84">
        <v>46.09</v>
      </c>
      <c r="E52" s="84">
        <v>67.94</v>
      </c>
      <c r="F52" s="84">
        <v>58.6</v>
      </c>
      <c r="G52" s="158">
        <v>58.68</v>
      </c>
      <c r="H52" s="157" t="s">
        <v>162</v>
      </c>
      <c r="I52" s="82">
        <v>10.74</v>
      </c>
      <c r="J52" s="154" t="s">
        <v>158</v>
      </c>
    </row>
    <row r="53" spans="1:10" x14ac:dyDescent="0.25">
      <c r="A53" s="161" t="s">
        <v>51</v>
      </c>
      <c r="B53" s="85">
        <v>2020</v>
      </c>
      <c r="C53" s="86">
        <v>40.1</v>
      </c>
      <c r="D53" s="86">
        <v>36.409999999999997</v>
      </c>
      <c r="E53" s="86">
        <v>59.26</v>
      </c>
      <c r="F53" s="86">
        <v>53.16</v>
      </c>
      <c r="G53" s="159">
        <v>47.23</v>
      </c>
      <c r="H53" s="157" t="s">
        <v>162</v>
      </c>
      <c r="I53" s="85" t="s">
        <v>157</v>
      </c>
      <c r="J53" s="155" t="s">
        <v>157</v>
      </c>
    </row>
    <row r="54" spans="1:10" x14ac:dyDescent="0.25">
      <c r="A54" s="160" t="s">
        <v>51</v>
      </c>
      <c r="B54" s="82">
        <v>2021</v>
      </c>
      <c r="C54" s="84">
        <v>27.74</v>
      </c>
      <c r="D54" s="84">
        <v>37.950000000000003</v>
      </c>
      <c r="E54" s="84">
        <v>34.18</v>
      </c>
      <c r="F54" s="84">
        <v>46.95</v>
      </c>
      <c r="G54" s="158">
        <v>36.71</v>
      </c>
      <c r="H54" s="157" t="s">
        <v>162</v>
      </c>
      <c r="I54" s="82">
        <v>-10.52</v>
      </c>
      <c r="J54" s="157" t="s">
        <v>161</v>
      </c>
    </row>
    <row r="55" spans="1:10" x14ac:dyDescent="0.25">
      <c r="A55" s="161" t="s">
        <v>51</v>
      </c>
      <c r="B55" s="85">
        <v>2022</v>
      </c>
      <c r="C55" s="86">
        <v>22.46</v>
      </c>
      <c r="D55" s="86">
        <v>45.6</v>
      </c>
      <c r="E55" s="86">
        <v>8.08</v>
      </c>
      <c r="F55" s="86">
        <v>55.74</v>
      </c>
      <c r="G55" s="159">
        <v>32.97</v>
      </c>
      <c r="H55" s="157" t="s">
        <v>162</v>
      </c>
      <c r="I55" s="85">
        <v>-3.74</v>
      </c>
      <c r="J55" s="157" t="s">
        <v>161</v>
      </c>
    </row>
    <row r="56" spans="1:10" x14ac:dyDescent="0.25">
      <c r="A56" s="160" t="s">
        <v>51</v>
      </c>
      <c r="B56" s="82">
        <v>2023</v>
      </c>
      <c r="C56" s="84">
        <v>25.32</v>
      </c>
      <c r="D56" s="84">
        <v>48.29</v>
      </c>
      <c r="E56" s="84">
        <v>36.81</v>
      </c>
      <c r="F56" s="84">
        <v>59.41</v>
      </c>
      <c r="G56" s="158">
        <v>42.46</v>
      </c>
      <c r="H56" s="157" t="s">
        <v>162</v>
      </c>
      <c r="I56" s="82">
        <v>9.49</v>
      </c>
      <c r="J56" s="154" t="s">
        <v>158</v>
      </c>
    </row>
    <row r="57" spans="1:10" x14ac:dyDescent="0.25">
      <c r="A57" s="161" t="s">
        <v>51</v>
      </c>
      <c r="B57" s="85">
        <v>2024</v>
      </c>
      <c r="C57" s="86">
        <v>24.73</v>
      </c>
      <c r="D57" s="86">
        <v>0</v>
      </c>
      <c r="E57" s="86">
        <v>44.95</v>
      </c>
      <c r="F57" s="86">
        <v>2.79</v>
      </c>
      <c r="G57" s="159">
        <v>18.12</v>
      </c>
      <c r="H57" s="157" t="s">
        <v>162</v>
      </c>
      <c r="I57" s="85">
        <v>-24.34</v>
      </c>
      <c r="J57" s="157" t="s">
        <v>161</v>
      </c>
    </row>
    <row r="58" spans="1:10" x14ac:dyDescent="0.25">
      <c r="A58" s="160" t="s">
        <v>52</v>
      </c>
      <c r="B58" s="82">
        <v>2020</v>
      </c>
      <c r="C58" s="84">
        <v>91.21</v>
      </c>
      <c r="D58" s="84">
        <v>64.19</v>
      </c>
      <c r="E58" s="84">
        <v>79.319999999999993</v>
      </c>
      <c r="F58" s="84">
        <v>52.77</v>
      </c>
      <c r="G58" s="158">
        <v>71.87</v>
      </c>
      <c r="H58" s="156" t="s">
        <v>159</v>
      </c>
      <c r="I58" s="82" t="s">
        <v>157</v>
      </c>
      <c r="J58" s="155" t="s">
        <v>157</v>
      </c>
    </row>
    <row r="59" spans="1:10" x14ac:dyDescent="0.25">
      <c r="A59" s="161" t="s">
        <v>52</v>
      </c>
      <c r="B59" s="85">
        <v>2021</v>
      </c>
      <c r="C59" s="86">
        <v>83.91</v>
      </c>
      <c r="D59" s="86">
        <v>64.739999999999995</v>
      </c>
      <c r="E59" s="86">
        <v>79.19</v>
      </c>
      <c r="F59" s="86">
        <v>59.67</v>
      </c>
      <c r="G59" s="159">
        <v>71.88</v>
      </c>
      <c r="H59" s="156" t="s">
        <v>159</v>
      </c>
      <c r="I59" s="85">
        <v>0.01</v>
      </c>
      <c r="J59" s="154" t="s">
        <v>158</v>
      </c>
    </row>
    <row r="60" spans="1:10" x14ac:dyDescent="0.25">
      <c r="A60" s="160" t="s">
        <v>52</v>
      </c>
      <c r="B60" s="82">
        <v>2022</v>
      </c>
      <c r="C60" s="84">
        <v>52.64</v>
      </c>
      <c r="D60" s="84">
        <v>37.81</v>
      </c>
      <c r="E60" s="84">
        <v>75.400000000000006</v>
      </c>
      <c r="F60" s="84">
        <v>66.25</v>
      </c>
      <c r="G60" s="158">
        <v>58.03</v>
      </c>
      <c r="H60" s="156" t="s">
        <v>159</v>
      </c>
      <c r="I60" s="82">
        <v>-13.85</v>
      </c>
      <c r="J60" s="157" t="s">
        <v>161</v>
      </c>
    </row>
    <row r="61" spans="1:10" x14ac:dyDescent="0.25">
      <c r="A61" s="161" t="s">
        <v>52</v>
      </c>
      <c r="B61" s="85">
        <v>2023</v>
      </c>
      <c r="C61" s="86">
        <v>46.75</v>
      </c>
      <c r="D61" s="86">
        <v>41.18</v>
      </c>
      <c r="E61" s="86">
        <v>64.069999999999993</v>
      </c>
      <c r="F61" s="86">
        <v>56.18</v>
      </c>
      <c r="G61" s="159">
        <v>52.04</v>
      </c>
      <c r="H61" s="156" t="s">
        <v>159</v>
      </c>
      <c r="I61" s="85">
        <v>-5.99</v>
      </c>
      <c r="J61" s="157" t="s">
        <v>161</v>
      </c>
    </row>
    <row r="62" spans="1:10" x14ac:dyDescent="0.25">
      <c r="A62" s="160" t="s">
        <v>52</v>
      </c>
      <c r="B62" s="82">
        <v>2024</v>
      </c>
      <c r="C62" s="84">
        <v>38.64</v>
      </c>
      <c r="D62" s="84">
        <v>13.2</v>
      </c>
      <c r="E62" s="84">
        <v>64.989999999999995</v>
      </c>
      <c r="F62" s="84">
        <v>43.48</v>
      </c>
      <c r="G62" s="158">
        <v>40.08</v>
      </c>
      <c r="H62" s="156" t="s">
        <v>159</v>
      </c>
      <c r="I62" s="82">
        <v>-11.96</v>
      </c>
      <c r="J62" s="157" t="s">
        <v>161</v>
      </c>
    </row>
    <row r="63" spans="1:10" x14ac:dyDescent="0.25">
      <c r="A63" s="161" t="s">
        <v>53</v>
      </c>
      <c r="B63" s="85">
        <v>2020</v>
      </c>
      <c r="C63" s="86">
        <v>0</v>
      </c>
      <c r="D63" s="86">
        <v>79.180000000000007</v>
      </c>
      <c r="E63" s="86">
        <v>9.92</v>
      </c>
      <c r="F63" s="86">
        <v>58.08</v>
      </c>
      <c r="G63" s="159">
        <v>36.79</v>
      </c>
      <c r="H63" s="156" t="s">
        <v>159</v>
      </c>
      <c r="I63" s="85" t="s">
        <v>157</v>
      </c>
      <c r="J63" s="155" t="s">
        <v>157</v>
      </c>
    </row>
    <row r="64" spans="1:10" x14ac:dyDescent="0.25">
      <c r="A64" s="160" t="s">
        <v>53</v>
      </c>
      <c r="B64" s="82">
        <v>2021</v>
      </c>
      <c r="C64" s="84">
        <v>18.53</v>
      </c>
      <c r="D64" s="84">
        <v>97.52</v>
      </c>
      <c r="E64" s="84">
        <v>2.78</v>
      </c>
      <c r="F64" s="84">
        <v>60.72</v>
      </c>
      <c r="G64" s="158">
        <v>44.89</v>
      </c>
      <c r="H64" s="156" t="s">
        <v>159</v>
      </c>
      <c r="I64" s="82">
        <v>8.1</v>
      </c>
      <c r="J64" s="154" t="s">
        <v>158</v>
      </c>
    </row>
    <row r="65" spans="1:10" x14ac:dyDescent="0.25">
      <c r="A65" s="161" t="s">
        <v>53</v>
      </c>
      <c r="B65" s="85">
        <v>2022</v>
      </c>
      <c r="C65" s="86">
        <v>41.17</v>
      </c>
      <c r="D65" s="86">
        <v>69.36</v>
      </c>
      <c r="E65" s="86">
        <v>65.17</v>
      </c>
      <c r="F65" s="86">
        <v>88.42</v>
      </c>
      <c r="G65" s="159">
        <v>66.03</v>
      </c>
      <c r="H65" s="156" t="s">
        <v>159</v>
      </c>
      <c r="I65" s="85">
        <v>21.14</v>
      </c>
      <c r="J65" s="154" t="s">
        <v>158</v>
      </c>
    </row>
    <row r="66" spans="1:10" x14ac:dyDescent="0.25">
      <c r="A66" s="160" t="s">
        <v>53</v>
      </c>
      <c r="B66" s="82">
        <v>2023</v>
      </c>
      <c r="C66" s="84">
        <v>54.27</v>
      </c>
      <c r="D66" s="84">
        <v>54.69</v>
      </c>
      <c r="E66" s="84">
        <v>88.86</v>
      </c>
      <c r="F66" s="84">
        <v>65.39</v>
      </c>
      <c r="G66" s="158">
        <v>65.8</v>
      </c>
      <c r="H66" s="156" t="s">
        <v>159</v>
      </c>
      <c r="I66" s="82">
        <v>-0.23</v>
      </c>
      <c r="J66" s="157" t="s">
        <v>161</v>
      </c>
    </row>
    <row r="67" spans="1:10" x14ac:dyDescent="0.25">
      <c r="A67" s="161" t="s">
        <v>53</v>
      </c>
      <c r="B67" s="85">
        <v>2024</v>
      </c>
      <c r="C67" s="86">
        <v>51.15</v>
      </c>
      <c r="D67" s="86">
        <v>56.08</v>
      </c>
      <c r="E67" s="86">
        <v>88.62</v>
      </c>
      <c r="F67" s="86">
        <v>59.79</v>
      </c>
      <c r="G67" s="159">
        <v>63.91</v>
      </c>
      <c r="H67" s="156" t="s">
        <v>159</v>
      </c>
      <c r="I67" s="85">
        <v>-1.89</v>
      </c>
      <c r="J67" s="157" t="s">
        <v>161</v>
      </c>
    </row>
    <row r="68" spans="1:10" x14ac:dyDescent="0.25">
      <c r="A68" s="160" t="s">
        <v>54</v>
      </c>
      <c r="B68" s="82">
        <v>2020</v>
      </c>
      <c r="C68" s="84">
        <v>53.23</v>
      </c>
      <c r="D68" s="84">
        <v>72.790000000000006</v>
      </c>
      <c r="E68" s="84">
        <v>77.62</v>
      </c>
      <c r="F68" s="84">
        <v>76.650000000000006</v>
      </c>
      <c r="G68" s="158">
        <v>70.069999999999993</v>
      </c>
      <c r="H68" s="154" t="s">
        <v>156</v>
      </c>
      <c r="I68" s="82" t="s">
        <v>157</v>
      </c>
      <c r="J68" s="155" t="s">
        <v>157</v>
      </c>
    </row>
    <row r="69" spans="1:10" x14ac:dyDescent="0.25">
      <c r="A69" s="161" t="s">
        <v>54</v>
      </c>
      <c r="B69" s="85">
        <v>2021</v>
      </c>
      <c r="C69" s="86">
        <v>100</v>
      </c>
      <c r="D69" s="86">
        <v>35.19</v>
      </c>
      <c r="E69" s="86">
        <v>89.23</v>
      </c>
      <c r="F69" s="86">
        <v>22.23</v>
      </c>
      <c r="G69" s="159">
        <v>61.66</v>
      </c>
      <c r="H69" s="154" t="s">
        <v>156</v>
      </c>
      <c r="I69" s="85">
        <v>-8.41</v>
      </c>
      <c r="J69" s="157" t="s">
        <v>161</v>
      </c>
    </row>
    <row r="70" spans="1:10" x14ac:dyDescent="0.25">
      <c r="A70" s="160" t="s">
        <v>54</v>
      </c>
      <c r="B70" s="82">
        <v>2022</v>
      </c>
      <c r="C70" s="84">
        <v>77.03</v>
      </c>
      <c r="D70" s="84">
        <v>79.180000000000007</v>
      </c>
      <c r="E70" s="84">
        <v>92.12</v>
      </c>
      <c r="F70" s="84">
        <v>100</v>
      </c>
      <c r="G70" s="158">
        <v>87.08</v>
      </c>
      <c r="H70" s="154" t="s">
        <v>156</v>
      </c>
      <c r="I70" s="82">
        <v>25.42</v>
      </c>
      <c r="J70" s="154" t="s">
        <v>158</v>
      </c>
    </row>
    <row r="71" spans="1:10" x14ac:dyDescent="0.25">
      <c r="A71" s="161" t="s">
        <v>54</v>
      </c>
      <c r="B71" s="85">
        <v>2023</v>
      </c>
      <c r="C71" s="86">
        <v>63.29</v>
      </c>
      <c r="D71" s="86">
        <v>67.25</v>
      </c>
      <c r="E71" s="86">
        <v>88.37</v>
      </c>
      <c r="F71" s="86">
        <v>91.7</v>
      </c>
      <c r="G71" s="159">
        <v>77.650000000000006</v>
      </c>
      <c r="H71" s="154" t="s">
        <v>156</v>
      </c>
      <c r="I71" s="85">
        <v>-9.43</v>
      </c>
      <c r="J71" s="157" t="s">
        <v>161</v>
      </c>
    </row>
    <row r="72" spans="1:10" x14ac:dyDescent="0.25">
      <c r="A72" s="160" t="s">
        <v>54</v>
      </c>
      <c r="B72" s="82">
        <v>2024</v>
      </c>
      <c r="C72" s="84">
        <v>77.22</v>
      </c>
      <c r="D72" s="84">
        <v>22.74</v>
      </c>
      <c r="E72" s="84">
        <v>93.67</v>
      </c>
      <c r="F72" s="84">
        <v>56.1</v>
      </c>
      <c r="G72" s="158">
        <v>62.43</v>
      </c>
      <c r="H72" s="154" t="s">
        <v>156</v>
      </c>
      <c r="I72" s="82">
        <v>-15.22</v>
      </c>
      <c r="J72" s="157" t="s">
        <v>161</v>
      </c>
    </row>
    <row r="73" spans="1:10" x14ac:dyDescent="0.25">
      <c r="A73" s="161" t="s">
        <v>55</v>
      </c>
      <c r="B73" s="85">
        <v>2020</v>
      </c>
      <c r="C73" s="86">
        <v>53.45</v>
      </c>
      <c r="D73" s="86">
        <v>42.49</v>
      </c>
      <c r="E73" s="86">
        <v>79.62</v>
      </c>
      <c r="F73" s="86">
        <v>57.7</v>
      </c>
      <c r="G73" s="159">
        <v>58.32</v>
      </c>
      <c r="H73" s="156" t="s">
        <v>159</v>
      </c>
      <c r="I73" s="85" t="s">
        <v>157</v>
      </c>
      <c r="J73" s="155" t="s">
        <v>157</v>
      </c>
    </row>
    <row r="74" spans="1:10" x14ac:dyDescent="0.25">
      <c r="A74" s="160" t="s">
        <v>55</v>
      </c>
      <c r="B74" s="82">
        <v>2021</v>
      </c>
      <c r="C74" s="84">
        <v>56.22</v>
      </c>
      <c r="D74" s="84">
        <v>26.7</v>
      </c>
      <c r="E74" s="84">
        <v>73.959999999999994</v>
      </c>
      <c r="F74" s="84">
        <v>53.91</v>
      </c>
      <c r="G74" s="158">
        <v>52.7</v>
      </c>
      <c r="H74" s="156" t="s">
        <v>159</v>
      </c>
      <c r="I74" s="82">
        <v>-5.62</v>
      </c>
      <c r="J74" s="157" t="s">
        <v>161</v>
      </c>
    </row>
    <row r="75" spans="1:10" x14ac:dyDescent="0.25">
      <c r="A75" s="161" t="s">
        <v>55</v>
      </c>
      <c r="B75" s="85">
        <v>2022</v>
      </c>
      <c r="C75" s="86">
        <v>64.239999999999995</v>
      </c>
      <c r="D75" s="86">
        <v>6.9</v>
      </c>
      <c r="E75" s="86">
        <v>70.319999999999993</v>
      </c>
      <c r="F75" s="86">
        <v>47.21</v>
      </c>
      <c r="G75" s="159">
        <v>47.17</v>
      </c>
      <c r="H75" s="156" t="s">
        <v>159</v>
      </c>
      <c r="I75" s="85">
        <v>-5.53</v>
      </c>
      <c r="J75" s="157" t="s">
        <v>161</v>
      </c>
    </row>
    <row r="76" spans="1:10" x14ac:dyDescent="0.25">
      <c r="A76" s="160" t="s">
        <v>55</v>
      </c>
      <c r="B76" s="82">
        <v>2023</v>
      </c>
      <c r="C76" s="84">
        <v>65.45</v>
      </c>
      <c r="D76" s="84">
        <v>33.08</v>
      </c>
      <c r="E76" s="84">
        <v>73.959999999999994</v>
      </c>
      <c r="F76" s="84">
        <v>50.14</v>
      </c>
      <c r="G76" s="158">
        <v>55.66</v>
      </c>
      <c r="H76" s="156" t="s">
        <v>159</v>
      </c>
      <c r="I76" s="82">
        <v>8.49</v>
      </c>
      <c r="J76" s="154" t="s">
        <v>158</v>
      </c>
    </row>
    <row r="77" spans="1:10" x14ac:dyDescent="0.25">
      <c r="A77" s="161" t="s">
        <v>55</v>
      </c>
      <c r="B77" s="85">
        <v>2024</v>
      </c>
      <c r="C77" s="86">
        <v>69.89</v>
      </c>
      <c r="D77" s="86">
        <v>40.74</v>
      </c>
      <c r="E77" s="86">
        <v>77.56</v>
      </c>
      <c r="F77" s="86">
        <v>52.37</v>
      </c>
      <c r="G77" s="159">
        <v>60.14</v>
      </c>
      <c r="H77" s="156" t="s">
        <v>159</v>
      </c>
      <c r="I77" s="85">
        <v>4.4800000000000004</v>
      </c>
      <c r="J77" s="154" t="s">
        <v>158</v>
      </c>
    </row>
  </sheetData>
  <mergeCells count="4">
    <mergeCell ref="A1:J1"/>
    <mergeCell ref="A2:J2"/>
    <mergeCell ref="N9:W9"/>
    <mergeCell ref="T30:X30"/>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4A0D6-AFF2-4791-BE6C-ECC060C0E669}">
  <sheetPr>
    <tabColor theme="4" tint="0.39997558519241921"/>
  </sheetPr>
  <dimension ref="A1:H18"/>
  <sheetViews>
    <sheetView showGridLines="0" topLeftCell="C1" zoomScale="86" zoomScaleNormal="96" workbookViewId="0">
      <selection activeCell="C6" sqref="C6"/>
    </sheetView>
  </sheetViews>
  <sheetFormatPr defaultRowHeight="15" x14ac:dyDescent="0.25"/>
  <cols>
    <col min="1" max="7" width="14" customWidth="1"/>
    <col min="8" max="8" width="19" customWidth="1"/>
  </cols>
  <sheetData>
    <row r="1" spans="1:8" ht="26.1" customHeight="1" x14ac:dyDescent="0.25">
      <c r="A1" s="191" t="s">
        <v>164</v>
      </c>
      <c r="B1" s="191"/>
      <c r="C1" s="191"/>
      <c r="D1" s="191"/>
      <c r="E1" s="191"/>
      <c r="F1" s="191"/>
      <c r="G1" s="191"/>
      <c r="H1" s="191"/>
    </row>
    <row r="2" spans="1:8" ht="15.95" customHeight="1" x14ac:dyDescent="0.25">
      <c r="A2" s="214"/>
      <c r="B2" s="184"/>
      <c r="C2" s="184"/>
      <c r="D2" s="184"/>
      <c r="E2" s="184"/>
      <c r="F2" s="184"/>
      <c r="G2" s="184"/>
      <c r="H2" s="184"/>
    </row>
    <row r="3" spans="1:8" ht="15.75" thickBot="1" x14ac:dyDescent="0.3">
      <c r="A3" s="4" t="s">
        <v>109</v>
      </c>
      <c r="B3" s="4" t="s">
        <v>165</v>
      </c>
      <c r="C3" s="4" t="s">
        <v>166</v>
      </c>
      <c r="D3" s="4" t="s">
        <v>167</v>
      </c>
      <c r="E3" s="4" t="s">
        <v>168</v>
      </c>
      <c r="F3" s="4" t="s">
        <v>169</v>
      </c>
      <c r="G3" s="4" t="s">
        <v>170</v>
      </c>
      <c r="H3" s="4" t="s">
        <v>171</v>
      </c>
    </row>
    <row r="4" spans="1:8" x14ac:dyDescent="0.25">
      <c r="A4" s="160" t="s">
        <v>41</v>
      </c>
      <c r="B4" s="82">
        <v>5</v>
      </c>
      <c r="C4" s="84">
        <v>77.010000000000005</v>
      </c>
      <c r="D4" s="84">
        <v>79.53</v>
      </c>
      <c r="E4" s="84">
        <v>9.58</v>
      </c>
      <c r="F4" s="84">
        <v>64.48</v>
      </c>
      <c r="G4" s="158">
        <v>87.07</v>
      </c>
      <c r="H4" s="83" t="s">
        <v>156</v>
      </c>
    </row>
    <row r="5" spans="1:8" x14ac:dyDescent="0.25">
      <c r="A5" s="161" t="s">
        <v>42</v>
      </c>
      <c r="B5" s="85">
        <v>5</v>
      </c>
      <c r="C5" s="86">
        <v>61.74</v>
      </c>
      <c r="D5" s="86">
        <v>65.08</v>
      </c>
      <c r="E5" s="86">
        <v>12.5</v>
      </c>
      <c r="F5" s="86">
        <v>48.89</v>
      </c>
      <c r="G5" s="159">
        <v>78.430000000000007</v>
      </c>
      <c r="H5" s="87" t="s">
        <v>159</v>
      </c>
    </row>
    <row r="6" spans="1:8" x14ac:dyDescent="0.25">
      <c r="A6" s="160" t="s">
        <v>43</v>
      </c>
      <c r="B6" s="82">
        <v>5</v>
      </c>
      <c r="C6" s="84">
        <v>41.04</v>
      </c>
      <c r="D6" s="84">
        <v>41.85</v>
      </c>
      <c r="E6" s="84">
        <v>4.59</v>
      </c>
      <c r="F6" s="84">
        <v>33.67</v>
      </c>
      <c r="G6" s="158">
        <v>46.31</v>
      </c>
      <c r="H6" s="88" t="s">
        <v>162</v>
      </c>
    </row>
    <row r="7" spans="1:8" x14ac:dyDescent="0.25">
      <c r="A7" s="161" t="s">
        <v>44</v>
      </c>
      <c r="B7" s="85">
        <v>5</v>
      </c>
      <c r="C7" s="86">
        <v>51.38</v>
      </c>
      <c r="D7" s="86">
        <v>57.53</v>
      </c>
      <c r="E7" s="86">
        <v>10.41</v>
      </c>
      <c r="F7" s="86">
        <v>35.67</v>
      </c>
      <c r="G7" s="159">
        <v>59.07</v>
      </c>
      <c r="H7" s="88" t="s">
        <v>162</v>
      </c>
    </row>
    <row r="8" spans="1:8" x14ac:dyDescent="0.25">
      <c r="A8" s="160" t="s">
        <v>45</v>
      </c>
      <c r="B8" s="82">
        <v>5</v>
      </c>
      <c r="C8" s="84">
        <v>63.21</v>
      </c>
      <c r="D8" s="84">
        <v>63.57</v>
      </c>
      <c r="E8" s="84">
        <v>2.2000000000000002</v>
      </c>
      <c r="F8" s="84">
        <v>59.61</v>
      </c>
      <c r="G8" s="158">
        <v>65.069999999999993</v>
      </c>
      <c r="H8" s="83" t="s">
        <v>156</v>
      </c>
    </row>
    <row r="9" spans="1:8" x14ac:dyDescent="0.25">
      <c r="A9" s="161" t="s">
        <v>46</v>
      </c>
      <c r="B9" s="85">
        <v>4</v>
      </c>
      <c r="C9" s="86">
        <v>66.22</v>
      </c>
      <c r="D9" s="86">
        <v>65.14</v>
      </c>
      <c r="E9" s="86">
        <v>15.94</v>
      </c>
      <c r="F9" s="86">
        <v>47.86</v>
      </c>
      <c r="G9" s="159">
        <v>86.71</v>
      </c>
      <c r="H9" s="83" t="s">
        <v>156</v>
      </c>
    </row>
    <row r="10" spans="1:8" x14ac:dyDescent="0.25">
      <c r="A10" s="160" t="s">
        <v>47</v>
      </c>
      <c r="B10" s="82">
        <v>5</v>
      </c>
      <c r="C10" s="84">
        <v>60.66</v>
      </c>
      <c r="D10" s="84">
        <v>58.08</v>
      </c>
      <c r="E10" s="84">
        <v>7.33</v>
      </c>
      <c r="F10" s="84">
        <v>52.57</v>
      </c>
      <c r="G10" s="158">
        <v>69.64</v>
      </c>
      <c r="H10" s="87" t="s">
        <v>159</v>
      </c>
    </row>
    <row r="11" spans="1:8" x14ac:dyDescent="0.25">
      <c r="A11" s="161" t="s">
        <v>48</v>
      </c>
      <c r="B11" s="85">
        <v>5</v>
      </c>
      <c r="C11" s="86">
        <v>49.3</v>
      </c>
      <c r="D11" s="86">
        <v>52.1</v>
      </c>
      <c r="E11" s="86">
        <v>11.01</v>
      </c>
      <c r="F11" s="86">
        <v>33.69</v>
      </c>
      <c r="G11" s="159">
        <v>63.65</v>
      </c>
      <c r="H11" s="88" t="s">
        <v>162</v>
      </c>
    </row>
    <row r="12" spans="1:8" x14ac:dyDescent="0.25">
      <c r="A12" s="160" t="s">
        <v>49</v>
      </c>
      <c r="B12" s="82">
        <v>5</v>
      </c>
      <c r="C12" s="84">
        <v>75.22</v>
      </c>
      <c r="D12" s="84">
        <v>76.94</v>
      </c>
      <c r="E12" s="84">
        <v>8.2200000000000006</v>
      </c>
      <c r="F12" s="84">
        <v>61.51</v>
      </c>
      <c r="G12" s="158">
        <v>83.75</v>
      </c>
      <c r="H12" s="83" t="s">
        <v>156</v>
      </c>
    </row>
    <row r="13" spans="1:8" x14ac:dyDescent="0.25">
      <c r="A13" s="161" t="s">
        <v>50</v>
      </c>
      <c r="B13" s="85">
        <v>5</v>
      </c>
      <c r="C13" s="86">
        <v>50.29</v>
      </c>
      <c r="D13" s="86">
        <v>47.94</v>
      </c>
      <c r="E13" s="86">
        <v>7.4</v>
      </c>
      <c r="F13" s="86">
        <v>40.65</v>
      </c>
      <c r="G13" s="159">
        <v>58.68</v>
      </c>
      <c r="H13" s="88" t="s">
        <v>162</v>
      </c>
    </row>
    <row r="14" spans="1:8" x14ac:dyDescent="0.25">
      <c r="A14" s="160" t="s">
        <v>51</v>
      </c>
      <c r="B14" s="82">
        <v>5</v>
      </c>
      <c r="C14" s="84">
        <v>35.5</v>
      </c>
      <c r="D14" s="84">
        <v>36.71</v>
      </c>
      <c r="E14" s="84">
        <v>11.14</v>
      </c>
      <c r="F14" s="84">
        <v>18.12</v>
      </c>
      <c r="G14" s="158">
        <v>47.23</v>
      </c>
      <c r="H14" s="88" t="s">
        <v>162</v>
      </c>
    </row>
    <row r="15" spans="1:8" x14ac:dyDescent="0.25">
      <c r="A15" s="161" t="s">
        <v>52</v>
      </c>
      <c r="B15" s="85">
        <v>5</v>
      </c>
      <c r="C15" s="86">
        <v>58.78</v>
      </c>
      <c r="D15" s="86">
        <v>58.03</v>
      </c>
      <c r="E15" s="86">
        <v>13.59</v>
      </c>
      <c r="F15" s="86">
        <v>40.08</v>
      </c>
      <c r="G15" s="159">
        <v>71.88</v>
      </c>
      <c r="H15" s="87" t="s">
        <v>159</v>
      </c>
    </row>
    <row r="16" spans="1:8" x14ac:dyDescent="0.25">
      <c r="A16" s="160" t="s">
        <v>53</v>
      </c>
      <c r="B16" s="82">
        <v>5</v>
      </c>
      <c r="C16" s="84">
        <v>55.48</v>
      </c>
      <c r="D16" s="84">
        <v>63.91</v>
      </c>
      <c r="E16" s="84">
        <v>13.7</v>
      </c>
      <c r="F16" s="84">
        <v>36.79</v>
      </c>
      <c r="G16" s="158">
        <v>66.03</v>
      </c>
      <c r="H16" s="87" t="s">
        <v>159</v>
      </c>
    </row>
    <row r="17" spans="1:8" x14ac:dyDescent="0.25">
      <c r="A17" s="161" t="s">
        <v>54</v>
      </c>
      <c r="B17" s="85">
        <v>5</v>
      </c>
      <c r="C17" s="86">
        <v>71.78</v>
      </c>
      <c r="D17" s="86">
        <v>70.069999999999993</v>
      </c>
      <c r="E17" s="86">
        <v>10.74</v>
      </c>
      <c r="F17" s="86">
        <v>61.66</v>
      </c>
      <c r="G17" s="159">
        <v>87.08</v>
      </c>
      <c r="H17" s="83" t="s">
        <v>156</v>
      </c>
    </row>
    <row r="18" spans="1:8" x14ac:dyDescent="0.25">
      <c r="A18" s="160" t="s">
        <v>55</v>
      </c>
      <c r="B18" s="82">
        <v>5</v>
      </c>
      <c r="C18" s="84">
        <v>54.8</v>
      </c>
      <c r="D18" s="84">
        <v>55.66</v>
      </c>
      <c r="E18" s="84">
        <v>5.1100000000000003</v>
      </c>
      <c r="F18" s="84">
        <v>47.17</v>
      </c>
      <c r="G18" s="158">
        <v>60.14</v>
      </c>
      <c r="H18" s="87" t="s">
        <v>159</v>
      </c>
    </row>
  </sheetData>
  <mergeCells count="2">
    <mergeCell ref="A1:H1"/>
    <mergeCell ref="A2:H2"/>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CEDA3-52E2-4359-8834-D168036958BF}">
  <sheetPr>
    <tabColor theme="4" tint="0.39997558519241921"/>
  </sheetPr>
  <dimension ref="A1:XAB28"/>
  <sheetViews>
    <sheetView showGridLines="0" topLeftCell="A2" zoomScale="84" workbookViewId="0">
      <selection sqref="A1:D1"/>
    </sheetView>
  </sheetViews>
  <sheetFormatPr defaultRowHeight="15" x14ac:dyDescent="0.25"/>
  <cols>
    <col min="1" max="2" width="28" customWidth="1"/>
    <col min="3" max="3" width="32" customWidth="1"/>
    <col min="4" max="4" width="40.42578125" customWidth="1"/>
    <col min="10" max="10" width="22" customWidth="1"/>
    <col min="12" max="12" width="24.5703125" customWidth="1"/>
    <col min="13" max="13" width="19.140625" customWidth="1"/>
    <col min="14" max="14" width="32.28515625" customWidth="1"/>
  </cols>
  <sheetData>
    <row r="1" spans="1:16252" ht="26.1" customHeight="1" x14ac:dyDescent="0.25">
      <c r="A1" s="191" t="s">
        <v>172</v>
      </c>
      <c r="B1" s="191"/>
      <c r="C1" s="191"/>
      <c r="D1" s="191"/>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7"/>
      <c r="AH1" s="217"/>
      <c r="AI1" s="217"/>
      <c r="AJ1" s="217"/>
      <c r="AK1" s="217"/>
      <c r="AL1" s="217"/>
      <c r="AM1" s="217"/>
      <c r="AN1" s="217"/>
      <c r="AO1" s="217"/>
      <c r="AP1" s="217"/>
      <c r="AQ1" s="217"/>
      <c r="AR1" s="217"/>
      <c r="AS1" s="191"/>
      <c r="AT1" s="191"/>
      <c r="AU1" s="191"/>
      <c r="AV1" s="191"/>
      <c r="AW1" s="191"/>
      <c r="AX1" s="191"/>
      <c r="AY1" s="191"/>
      <c r="AZ1" s="191"/>
      <c r="BA1" s="191"/>
      <c r="BB1" s="191"/>
      <c r="BC1" s="191"/>
      <c r="BD1" s="191"/>
      <c r="BE1" s="191"/>
      <c r="BF1" s="191"/>
      <c r="BG1" s="191"/>
      <c r="BH1" s="191"/>
      <c r="BI1" s="191"/>
      <c r="BJ1" s="191"/>
      <c r="BK1" s="191"/>
      <c r="BL1" s="191"/>
      <c r="BM1" s="191"/>
      <c r="BN1" s="191"/>
      <c r="BO1" s="191"/>
      <c r="BP1" s="191"/>
      <c r="BQ1" s="191"/>
      <c r="BR1" s="191"/>
      <c r="BS1" s="191"/>
      <c r="BT1" s="191"/>
      <c r="BU1" s="191"/>
      <c r="BV1" s="191"/>
      <c r="BW1" s="191"/>
      <c r="BX1" s="191"/>
      <c r="BY1" s="191"/>
      <c r="BZ1" s="191"/>
      <c r="CA1" s="191"/>
      <c r="CB1" s="191"/>
      <c r="CC1" s="191"/>
      <c r="CD1" s="191"/>
      <c r="CE1" s="191"/>
      <c r="CF1" s="191"/>
      <c r="CG1" s="191"/>
      <c r="CH1" s="191"/>
      <c r="CI1" s="191"/>
      <c r="CJ1" s="191"/>
      <c r="CK1" s="191"/>
      <c r="CL1" s="191"/>
      <c r="CM1" s="191"/>
      <c r="CN1" s="191"/>
      <c r="CO1" s="191"/>
      <c r="CP1" s="191"/>
      <c r="CQ1" s="191"/>
      <c r="CR1" s="191"/>
      <c r="CS1" s="191"/>
      <c r="CT1" s="191"/>
      <c r="CU1" s="191"/>
      <c r="CV1" s="191"/>
      <c r="CW1" s="191"/>
      <c r="CX1" s="191"/>
      <c r="CY1" s="191"/>
      <c r="CZ1" s="191"/>
      <c r="DA1" s="191"/>
      <c r="DB1" s="191"/>
      <c r="DC1" s="191"/>
      <c r="DD1" s="191"/>
      <c r="DE1" s="191"/>
      <c r="DF1" s="191"/>
      <c r="DG1" s="191"/>
      <c r="DH1" s="191"/>
      <c r="DI1" s="191"/>
      <c r="DJ1" s="191"/>
      <c r="DK1" s="191"/>
      <c r="DL1" s="191"/>
      <c r="DM1" s="191"/>
      <c r="DN1" s="191"/>
      <c r="DO1" s="191"/>
      <c r="DP1" s="191"/>
      <c r="DQ1" s="191"/>
      <c r="DR1" s="191"/>
      <c r="DS1" s="191"/>
      <c r="DT1" s="191"/>
      <c r="DU1" s="191"/>
      <c r="DV1" s="191"/>
      <c r="DW1" s="191"/>
      <c r="DX1" s="191"/>
      <c r="DY1" s="191"/>
      <c r="DZ1" s="191"/>
      <c r="EA1" s="191"/>
      <c r="EB1" s="191"/>
      <c r="EC1" s="191"/>
      <c r="ED1" s="191"/>
      <c r="EE1" s="191"/>
      <c r="EF1" s="191"/>
      <c r="EG1" s="191"/>
      <c r="EH1" s="191"/>
      <c r="EI1" s="191"/>
      <c r="EJ1" s="191"/>
      <c r="EK1" s="191"/>
      <c r="EL1" s="191"/>
      <c r="EM1" s="191"/>
      <c r="EN1" s="191"/>
      <c r="EO1" s="191"/>
      <c r="EP1" s="191"/>
      <c r="EQ1" s="191"/>
      <c r="ER1" s="191"/>
      <c r="ES1" s="191"/>
      <c r="ET1" s="191"/>
      <c r="EU1" s="191"/>
      <c r="EV1" s="191"/>
      <c r="EW1" s="191"/>
      <c r="EX1" s="191"/>
      <c r="EY1" s="191"/>
      <c r="EZ1" s="191"/>
      <c r="FA1" s="191"/>
      <c r="FB1" s="191"/>
      <c r="FC1" s="191"/>
      <c r="FD1" s="191"/>
      <c r="FE1" s="191"/>
      <c r="FF1" s="191"/>
      <c r="FG1" s="191"/>
      <c r="FH1" s="191"/>
      <c r="FI1" s="191"/>
      <c r="FJ1" s="191"/>
      <c r="FK1" s="191"/>
      <c r="FL1" s="191"/>
      <c r="FM1" s="191"/>
      <c r="FN1" s="191"/>
      <c r="FO1" s="191"/>
      <c r="FP1" s="191"/>
      <c r="FQ1" s="191"/>
      <c r="FR1" s="191"/>
      <c r="FS1" s="191"/>
      <c r="FT1" s="191"/>
      <c r="FU1" s="191"/>
      <c r="FV1" s="191"/>
      <c r="FW1" s="191"/>
      <c r="FX1" s="191"/>
      <c r="FY1" s="191"/>
      <c r="FZ1" s="191"/>
      <c r="GA1" s="191"/>
      <c r="GB1" s="191"/>
      <c r="GC1" s="191"/>
      <c r="GD1" s="191"/>
      <c r="GE1" s="191"/>
      <c r="GF1" s="191"/>
      <c r="GG1" s="191"/>
      <c r="GH1" s="191"/>
      <c r="GI1" s="191"/>
      <c r="GJ1" s="191"/>
      <c r="GK1" s="191"/>
      <c r="GL1" s="191"/>
      <c r="GM1" s="191"/>
      <c r="GN1" s="191"/>
      <c r="GO1" s="191"/>
      <c r="GP1" s="191"/>
      <c r="GQ1" s="191"/>
      <c r="GR1" s="191"/>
      <c r="GS1" s="191"/>
      <c r="GT1" s="191"/>
      <c r="GU1" s="191"/>
      <c r="GV1" s="191"/>
      <c r="GW1" s="191"/>
      <c r="GX1" s="191"/>
      <c r="GY1" s="191"/>
      <c r="GZ1" s="191"/>
      <c r="HA1" s="191"/>
      <c r="HB1" s="191"/>
      <c r="HC1" s="191"/>
      <c r="HD1" s="191"/>
      <c r="HE1" s="191"/>
      <c r="HF1" s="191"/>
      <c r="HG1" s="191"/>
      <c r="HH1" s="191"/>
      <c r="HI1" s="191"/>
      <c r="HJ1" s="191"/>
      <c r="HK1" s="191"/>
      <c r="HL1" s="191"/>
      <c r="HM1" s="191"/>
      <c r="HN1" s="191"/>
      <c r="HO1" s="191"/>
      <c r="HP1" s="191"/>
      <c r="HQ1" s="191"/>
      <c r="HR1" s="191"/>
      <c r="HS1" s="191"/>
      <c r="HT1" s="191"/>
      <c r="HU1" s="191"/>
      <c r="HV1" s="191"/>
      <c r="HW1" s="191"/>
      <c r="HX1" s="191"/>
      <c r="HY1" s="191"/>
      <c r="HZ1" s="191"/>
      <c r="IA1" s="191"/>
      <c r="IB1" s="191"/>
      <c r="IC1" s="191"/>
      <c r="ID1" s="191"/>
      <c r="IE1" s="191"/>
      <c r="IF1" s="191"/>
      <c r="IG1" s="191"/>
      <c r="IH1" s="191"/>
      <c r="II1" s="191"/>
      <c r="IJ1" s="191"/>
      <c r="IK1" s="191"/>
      <c r="IL1" s="191"/>
      <c r="IM1" s="191"/>
      <c r="IN1" s="191"/>
      <c r="IO1" s="191"/>
      <c r="IP1" s="191"/>
      <c r="IQ1" s="191"/>
      <c r="IR1" s="191"/>
      <c r="IS1" s="191"/>
      <c r="IT1" s="191"/>
      <c r="IU1" s="191"/>
      <c r="IV1" s="191"/>
      <c r="IW1" s="191"/>
      <c r="IX1" s="191"/>
      <c r="IY1" s="191"/>
      <c r="IZ1" s="191"/>
      <c r="JA1" s="191"/>
      <c r="JB1" s="191"/>
      <c r="JC1" s="191"/>
      <c r="JD1" s="191"/>
      <c r="JE1" s="191"/>
      <c r="JF1" s="191"/>
      <c r="JG1" s="191"/>
      <c r="JH1" s="191"/>
      <c r="JI1" s="191"/>
      <c r="JJ1" s="191"/>
      <c r="JK1" s="191"/>
      <c r="JL1" s="191"/>
      <c r="JM1" s="191"/>
      <c r="JN1" s="191"/>
      <c r="JO1" s="191"/>
      <c r="JP1" s="191"/>
      <c r="JQ1" s="191"/>
      <c r="JR1" s="191"/>
      <c r="JS1" s="191"/>
      <c r="JT1" s="191"/>
      <c r="JU1" s="191"/>
      <c r="JV1" s="191"/>
      <c r="JW1" s="191"/>
      <c r="JX1" s="191"/>
      <c r="JY1" s="191"/>
      <c r="JZ1" s="191"/>
      <c r="KA1" s="191"/>
      <c r="KB1" s="191"/>
      <c r="KC1" s="191"/>
      <c r="KD1" s="191"/>
      <c r="KE1" s="191"/>
      <c r="KF1" s="191"/>
      <c r="KG1" s="191"/>
      <c r="KH1" s="191"/>
      <c r="KI1" s="191"/>
      <c r="KJ1" s="191"/>
      <c r="KK1" s="191"/>
      <c r="KL1" s="191"/>
      <c r="KM1" s="191"/>
      <c r="KN1" s="191"/>
      <c r="KO1" s="191"/>
      <c r="KP1" s="191"/>
      <c r="KQ1" s="191"/>
      <c r="KR1" s="191"/>
      <c r="KS1" s="191"/>
      <c r="KT1" s="191"/>
      <c r="KU1" s="191"/>
      <c r="KV1" s="191"/>
      <c r="KW1" s="191"/>
      <c r="KX1" s="191"/>
      <c r="KY1" s="191"/>
      <c r="KZ1" s="191"/>
      <c r="LA1" s="191"/>
      <c r="LB1" s="191"/>
      <c r="LC1" s="191"/>
      <c r="LD1" s="191"/>
      <c r="LE1" s="191"/>
      <c r="LF1" s="191"/>
      <c r="LG1" s="191"/>
      <c r="LH1" s="191"/>
      <c r="LI1" s="191"/>
      <c r="LJ1" s="191"/>
      <c r="LK1" s="191"/>
      <c r="LL1" s="191"/>
      <c r="LM1" s="191"/>
      <c r="LN1" s="191"/>
      <c r="LO1" s="191"/>
      <c r="LP1" s="191"/>
      <c r="LQ1" s="191"/>
      <c r="LR1" s="191"/>
      <c r="LS1" s="191"/>
      <c r="LT1" s="191"/>
      <c r="LU1" s="191"/>
      <c r="LV1" s="191"/>
      <c r="LW1" s="191"/>
      <c r="LX1" s="191"/>
      <c r="LY1" s="191"/>
      <c r="LZ1" s="191"/>
      <c r="MA1" s="191"/>
      <c r="MB1" s="191"/>
      <c r="MC1" s="191"/>
      <c r="MD1" s="191"/>
      <c r="ME1" s="191"/>
      <c r="MF1" s="191"/>
      <c r="MG1" s="191"/>
      <c r="MH1" s="191"/>
      <c r="MI1" s="191"/>
      <c r="MJ1" s="191"/>
      <c r="MK1" s="191"/>
      <c r="ML1" s="191"/>
      <c r="MM1" s="191"/>
      <c r="MN1" s="191"/>
      <c r="MO1" s="191"/>
      <c r="MP1" s="191"/>
      <c r="MQ1" s="191"/>
      <c r="MR1" s="191"/>
      <c r="MS1" s="191"/>
      <c r="MT1" s="191"/>
      <c r="MU1" s="191"/>
      <c r="MV1" s="191"/>
      <c r="MW1" s="191"/>
      <c r="MX1" s="191"/>
      <c r="MY1" s="191"/>
      <c r="MZ1" s="191"/>
      <c r="NA1" s="191"/>
      <c r="NB1" s="191"/>
      <c r="NC1" s="191"/>
      <c r="ND1" s="191"/>
      <c r="NE1" s="191"/>
      <c r="NF1" s="191"/>
      <c r="NG1" s="191"/>
      <c r="NH1" s="191"/>
      <c r="NI1" s="191"/>
      <c r="NJ1" s="191"/>
      <c r="NK1" s="191"/>
      <c r="NL1" s="191"/>
      <c r="NM1" s="191"/>
      <c r="NN1" s="191"/>
      <c r="NO1" s="191"/>
      <c r="NP1" s="191"/>
      <c r="NQ1" s="191"/>
      <c r="NR1" s="191"/>
      <c r="NS1" s="191"/>
      <c r="NT1" s="191"/>
      <c r="NU1" s="191"/>
      <c r="NV1" s="191"/>
      <c r="NW1" s="191"/>
      <c r="NX1" s="191"/>
      <c r="NY1" s="191"/>
      <c r="NZ1" s="191"/>
      <c r="OA1" s="191"/>
      <c r="OB1" s="191"/>
      <c r="OC1" s="191"/>
      <c r="OD1" s="191"/>
      <c r="OE1" s="191"/>
      <c r="OF1" s="191"/>
      <c r="OG1" s="191"/>
      <c r="OH1" s="191"/>
      <c r="OI1" s="191"/>
      <c r="OJ1" s="191"/>
      <c r="OK1" s="191"/>
      <c r="OL1" s="191"/>
      <c r="OM1" s="191"/>
      <c r="ON1" s="191"/>
      <c r="OO1" s="191"/>
      <c r="OP1" s="191"/>
      <c r="OQ1" s="191"/>
      <c r="OR1" s="191"/>
      <c r="OS1" s="191"/>
      <c r="OT1" s="191"/>
      <c r="OU1" s="191"/>
      <c r="OV1" s="191"/>
      <c r="OW1" s="191"/>
      <c r="OX1" s="191"/>
      <c r="OY1" s="191"/>
      <c r="OZ1" s="191"/>
      <c r="PA1" s="191"/>
      <c r="PB1" s="191"/>
      <c r="PC1" s="191"/>
      <c r="PD1" s="191"/>
      <c r="PE1" s="191"/>
      <c r="PF1" s="191"/>
      <c r="PG1" s="191"/>
      <c r="PH1" s="191"/>
      <c r="PI1" s="191"/>
      <c r="PJ1" s="191"/>
      <c r="PK1" s="191"/>
      <c r="PL1" s="191"/>
      <c r="PM1" s="191"/>
      <c r="PN1" s="191"/>
      <c r="PO1" s="191"/>
      <c r="PP1" s="191"/>
      <c r="PQ1" s="191"/>
      <c r="PR1" s="191"/>
      <c r="PS1" s="191"/>
      <c r="PT1" s="191"/>
      <c r="PU1" s="191"/>
      <c r="PV1" s="191"/>
      <c r="PW1" s="191"/>
      <c r="PX1" s="191"/>
      <c r="PY1" s="191"/>
      <c r="PZ1" s="191"/>
      <c r="QA1" s="191"/>
      <c r="QB1" s="191"/>
      <c r="QC1" s="191"/>
      <c r="QD1" s="191"/>
      <c r="QE1" s="191"/>
      <c r="QF1" s="191"/>
      <c r="QG1" s="191"/>
      <c r="QH1" s="191"/>
      <c r="QI1" s="191"/>
      <c r="QJ1" s="191"/>
      <c r="QK1" s="191"/>
      <c r="QL1" s="191"/>
      <c r="QM1" s="191"/>
      <c r="QN1" s="191"/>
      <c r="QO1" s="191"/>
      <c r="QP1" s="191"/>
      <c r="QQ1" s="191"/>
      <c r="QR1" s="191"/>
      <c r="QS1" s="191"/>
      <c r="QT1" s="191"/>
      <c r="QU1" s="191"/>
      <c r="QV1" s="191"/>
      <c r="QW1" s="191"/>
      <c r="QX1" s="191"/>
      <c r="QY1" s="191"/>
      <c r="QZ1" s="191"/>
      <c r="RA1" s="191"/>
      <c r="RB1" s="191"/>
      <c r="RC1" s="191"/>
      <c r="RD1" s="191"/>
      <c r="RE1" s="191"/>
      <c r="RF1" s="191"/>
      <c r="RG1" s="191"/>
      <c r="RH1" s="191"/>
      <c r="RI1" s="191"/>
      <c r="RJ1" s="191"/>
      <c r="RK1" s="191"/>
      <c r="RL1" s="191"/>
      <c r="RM1" s="191"/>
      <c r="RN1" s="191"/>
      <c r="RO1" s="191"/>
      <c r="RP1" s="191"/>
      <c r="RQ1" s="191"/>
      <c r="RR1" s="191"/>
      <c r="RS1" s="191"/>
      <c r="RT1" s="191"/>
      <c r="RU1" s="191"/>
      <c r="RV1" s="191"/>
      <c r="RW1" s="191"/>
      <c r="RX1" s="191"/>
      <c r="RY1" s="191"/>
      <c r="RZ1" s="191"/>
      <c r="SA1" s="191"/>
      <c r="SB1" s="191"/>
      <c r="SC1" s="191"/>
      <c r="SD1" s="191"/>
      <c r="SE1" s="191"/>
      <c r="SF1" s="191"/>
      <c r="SG1" s="191"/>
      <c r="SH1" s="191"/>
      <c r="SI1" s="191"/>
      <c r="SJ1" s="191"/>
      <c r="SK1" s="191"/>
      <c r="SL1" s="191"/>
      <c r="SM1" s="191"/>
      <c r="SN1" s="191"/>
      <c r="SO1" s="191"/>
      <c r="SP1" s="191"/>
      <c r="SQ1" s="191"/>
      <c r="SR1" s="191"/>
      <c r="SS1" s="191"/>
      <c r="ST1" s="191"/>
      <c r="SU1" s="191"/>
      <c r="SV1" s="191"/>
      <c r="SW1" s="191"/>
      <c r="SX1" s="191"/>
      <c r="SY1" s="191"/>
      <c r="SZ1" s="191"/>
      <c r="TA1" s="191"/>
      <c r="TB1" s="191"/>
      <c r="TC1" s="191"/>
      <c r="TD1" s="191"/>
      <c r="TE1" s="191"/>
      <c r="TF1" s="191"/>
      <c r="TG1" s="191"/>
      <c r="TH1" s="191"/>
      <c r="TI1" s="191"/>
      <c r="TJ1" s="191"/>
      <c r="TK1" s="191"/>
      <c r="TL1" s="191"/>
      <c r="TM1" s="191"/>
      <c r="TN1" s="191"/>
      <c r="TO1" s="191"/>
      <c r="TP1" s="191"/>
      <c r="TQ1" s="191"/>
      <c r="TR1" s="191"/>
      <c r="TS1" s="191"/>
      <c r="TT1" s="191"/>
      <c r="TU1" s="191"/>
      <c r="TV1" s="191"/>
      <c r="TW1" s="191"/>
      <c r="TX1" s="191"/>
      <c r="TY1" s="191"/>
      <c r="TZ1" s="191"/>
      <c r="UA1" s="191"/>
      <c r="UB1" s="191"/>
      <c r="UC1" s="191"/>
      <c r="UD1" s="191"/>
      <c r="UE1" s="191"/>
      <c r="UF1" s="191"/>
      <c r="UG1" s="191"/>
      <c r="UH1" s="191"/>
      <c r="UI1" s="191"/>
      <c r="UJ1" s="191"/>
      <c r="UK1" s="191"/>
      <c r="UL1" s="191"/>
      <c r="UM1" s="191"/>
      <c r="UN1" s="191"/>
      <c r="UO1" s="191"/>
      <c r="UP1" s="191"/>
      <c r="UQ1" s="191"/>
      <c r="UR1" s="191"/>
      <c r="US1" s="191"/>
      <c r="UT1" s="191"/>
      <c r="UU1" s="191"/>
      <c r="UV1" s="191"/>
      <c r="UW1" s="191"/>
      <c r="UX1" s="191"/>
      <c r="UY1" s="191"/>
      <c r="UZ1" s="191"/>
      <c r="VA1" s="191"/>
      <c r="VB1" s="191"/>
      <c r="VC1" s="191"/>
      <c r="VD1" s="191"/>
      <c r="VE1" s="191"/>
      <c r="VF1" s="191"/>
      <c r="VG1" s="191"/>
      <c r="VH1" s="191"/>
      <c r="VI1" s="191"/>
      <c r="VJ1" s="191"/>
      <c r="VK1" s="191"/>
      <c r="VL1" s="191"/>
      <c r="VM1" s="191"/>
      <c r="VN1" s="191"/>
      <c r="VO1" s="191"/>
      <c r="VP1" s="191"/>
      <c r="VQ1" s="191"/>
      <c r="VR1" s="191"/>
      <c r="VS1" s="191"/>
      <c r="VT1" s="191"/>
      <c r="VU1" s="191"/>
      <c r="VV1" s="191"/>
      <c r="VW1" s="191"/>
      <c r="VX1" s="191"/>
      <c r="VY1" s="191"/>
      <c r="VZ1" s="191"/>
      <c r="WA1" s="191"/>
      <c r="WB1" s="191"/>
      <c r="WC1" s="191"/>
      <c r="WD1" s="191"/>
      <c r="WE1" s="191"/>
      <c r="WF1" s="191"/>
      <c r="WG1" s="191"/>
      <c r="WH1" s="191"/>
      <c r="WI1" s="191"/>
      <c r="WJ1" s="191"/>
      <c r="WK1" s="191"/>
      <c r="WL1" s="191"/>
      <c r="WM1" s="191"/>
      <c r="WN1" s="191"/>
      <c r="WO1" s="191"/>
      <c r="WP1" s="191"/>
      <c r="WQ1" s="191"/>
      <c r="WR1" s="191"/>
      <c r="WS1" s="191"/>
      <c r="WT1" s="191"/>
      <c r="WU1" s="191"/>
      <c r="WV1" s="191"/>
      <c r="WW1" s="191"/>
      <c r="WX1" s="191"/>
      <c r="WY1" s="191"/>
      <c r="WZ1" s="191"/>
      <c r="XA1" s="191"/>
      <c r="XB1" s="191"/>
      <c r="XC1" s="191"/>
      <c r="XD1" s="191"/>
      <c r="XE1" s="191"/>
      <c r="XF1" s="191"/>
      <c r="XG1" s="191"/>
      <c r="XH1" s="191"/>
      <c r="XI1" s="191"/>
      <c r="XJ1" s="191"/>
      <c r="XK1" s="191"/>
      <c r="XL1" s="191"/>
      <c r="XM1" s="191"/>
      <c r="XN1" s="191"/>
      <c r="XO1" s="191"/>
      <c r="XP1" s="191"/>
      <c r="XQ1" s="191"/>
      <c r="XR1" s="191"/>
      <c r="XS1" s="191"/>
      <c r="XT1" s="191"/>
      <c r="XU1" s="191"/>
      <c r="XV1" s="191"/>
      <c r="XW1" s="191"/>
      <c r="XX1" s="191"/>
      <c r="XY1" s="191"/>
      <c r="XZ1" s="191"/>
      <c r="YA1" s="191"/>
      <c r="YB1" s="191"/>
      <c r="YC1" s="191"/>
      <c r="YD1" s="191"/>
      <c r="YE1" s="191"/>
      <c r="YF1" s="191"/>
      <c r="YG1" s="191"/>
      <c r="YH1" s="191"/>
      <c r="YI1" s="191"/>
      <c r="YJ1" s="191"/>
      <c r="YK1" s="191"/>
      <c r="YL1" s="191"/>
      <c r="YM1" s="191"/>
      <c r="YN1" s="191"/>
      <c r="YO1" s="191"/>
      <c r="YP1" s="191"/>
      <c r="YQ1" s="191"/>
      <c r="YR1" s="191"/>
      <c r="YS1" s="191"/>
      <c r="YT1" s="191"/>
      <c r="YU1" s="191"/>
      <c r="YV1" s="191"/>
      <c r="YW1" s="191"/>
      <c r="YX1" s="191"/>
      <c r="YY1" s="191"/>
      <c r="YZ1" s="191"/>
      <c r="ZA1" s="191"/>
      <c r="ZB1" s="191"/>
      <c r="ZC1" s="191"/>
      <c r="ZD1" s="191"/>
      <c r="ZE1" s="191"/>
      <c r="ZF1" s="191"/>
      <c r="ZG1" s="191"/>
      <c r="ZH1" s="191"/>
      <c r="ZI1" s="191"/>
      <c r="ZJ1" s="191"/>
      <c r="ZK1" s="191"/>
      <c r="ZL1" s="191"/>
      <c r="ZM1" s="191"/>
      <c r="ZN1" s="191"/>
      <c r="ZO1" s="191"/>
      <c r="ZP1" s="191"/>
      <c r="ZQ1" s="191"/>
      <c r="ZR1" s="191"/>
      <c r="ZS1" s="191"/>
      <c r="ZT1" s="191"/>
      <c r="ZU1" s="191"/>
      <c r="ZV1" s="191"/>
      <c r="ZW1" s="191"/>
      <c r="ZX1" s="191"/>
      <c r="ZY1" s="191"/>
      <c r="ZZ1" s="191"/>
      <c r="AAA1" s="191"/>
      <c r="AAB1" s="191"/>
      <c r="AAC1" s="191"/>
      <c r="AAD1" s="191"/>
      <c r="AAE1" s="191"/>
      <c r="AAF1" s="191"/>
      <c r="AAG1" s="191"/>
      <c r="AAH1" s="191"/>
      <c r="AAI1" s="191"/>
      <c r="AAJ1" s="191"/>
      <c r="AAK1" s="191"/>
      <c r="AAL1" s="191"/>
      <c r="AAM1" s="191"/>
      <c r="AAN1" s="191"/>
      <c r="AAO1" s="191"/>
      <c r="AAP1" s="191"/>
      <c r="AAQ1" s="191"/>
      <c r="AAR1" s="191"/>
      <c r="AAS1" s="191"/>
      <c r="AAT1" s="191"/>
      <c r="AAU1" s="191"/>
      <c r="AAV1" s="191"/>
      <c r="AAW1" s="191"/>
      <c r="AAX1" s="191"/>
      <c r="AAY1" s="191"/>
      <c r="AAZ1" s="191"/>
      <c r="ABA1" s="191"/>
      <c r="ABB1" s="191"/>
      <c r="ABC1" s="191"/>
      <c r="ABD1" s="191"/>
      <c r="ABE1" s="191"/>
      <c r="ABF1" s="191"/>
      <c r="ABG1" s="191"/>
      <c r="ABH1" s="191"/>
      <c r="ABI1" s="191"/>
      <c r="ABJ1" s="191"/>
      <c r="ABK1" s="191"/>
      <c r="ABL1" s="191"/>
      <c r="ABM1" s="191"/>
      <c r="ABN1" s="191"/>
      <c r="ABO1" s="191"/>
      <c r="ABP1" s="191"/>
      <c r="ABQ1" s="191"/>
      <c r="ABR1" s="191"/>
      <c r="ABS1" s="191"/>
      <c r="ABT1" s="191"/>
      <c r="ABU1" s="191"/>
      <c r="ABV1" s="191"/>
      <c r="ABW1" s="191"/>
      <c r="ABX1" s="191"/>
      <c r="ABY1" s="191"/>
      <c r="ABZ1" s="191"/>
      <c r="ACA1" s="191"/>
      <c r="ACB1" s="191"/>
      <c r="ACC1" s="191"/>
      <c r="ACD1" s="191"/>
      <c r="ACE1" s="191"/>
      <c r="ACF1" s="191"/>
      <c r="ACG1" s="191"/>
      <c r="ACH1" s="191"/>
      <c r="ACI1" s="191"/>
      <c r="ACJ1" s="191"/>
      <c r="ACK1" s="191"/>
      <c r="ACL1" s="191"/>
      <c r="ACM1" s="191"/>
      <c r="ACN1" s="191"/>
      <c r="ACO1" s="191"/>
      <c r="ACP1" s="191"/>
      <c r="ACQ1" s="191"/>
      <c r="ACR1" s="191"/>
      <c r="ACS1" s="191"/>
      <c r="ACT1" s="191"/>
      <c r="ACU1" s="191"/>
      <c r="ACV1" s="191"/>
      <c r="ACW1" s="191"/>
      <c r="ACX1" s="191"/>
      <c r="ACY1" s="191"/>
      <c r="ACZ1" s="191"/>
      <c r="ADA1" s="191"/>
      <c r="ADB1" s="191"/>
      <c r="ADC1" s="191"/>
      <c r="ADD1" s="191"/>
      <c r="ADE1" s="191"/>
      <c r="ADF1" s="191"/>
      <c r="ADG1" s="191"/>
      <c r="ADH1" s="191"/>
      <c r="ADI1" s="191"/>
      <c r="ADJ1" s="191"/>
      <c r="ADK1" s="191"/>
      <c r="ADL1" s="191"/>
      <c r="ADM1" s="191"/>
      <c r="ADN1" s="191"/>
      <c r="ADO1" s="191"/>
      <c r="ADP1" s="191"/>
      <c r="ADQ1" s="191"/>
      <c r="ADR1" s="191"/>
      <c r="ADS1" s="191"/>
      <c r="ADT1" s="191"/>
      <c r="ADU1" s="191"/>
      <c r="ADV1" s="191"/>
      <c r="ADW1" s="191"/>
      <c r="ADX1" s="191"/>
      <c r="ADY1" s="191"/>
      <c r="ADZ1" s="191"/>
      <c r="AEA1" s="191"/>
      <c r="AEB1" s="191"/>
      <c r="AEC1" s="191"/>
      <c r="AED1" s="191"/>
      <c r="AEE1" s="191"/>
      <c r="AEF1" s="191"/>
      <c r="AEG1" s="191"/>
      <c r="AEH1" s="191"/>
      <c r="AEI1" s="191"/>
      <c r="AEJ1" s="191"/>
      <c r="AEK1" s="191"/>
      <c r="AEL1" s="191"/>
      <c r="AEM1" s="191"/>
      <c r="AEN1" s="191"/>
      <c r="AEO1" s="191"/>
      <c r="AEP1" s="191"/>
      <c r="AEQ1" s="191"/>
      <c r="AER1" s="191"/>
      <c r="AES1" s="191"/>
      <c r="AET1" s="191"/>
      <c r="AEU1" s="191"/>
      <c r="AEV1" s="191"/>
      <c r="AEW1" s="191"/>
      <c r="AEX1" s="191"/>
      <c r="AEY1" s="191"/>
      <c r="AEZ1" s="191"/>
      <c r="AFA1" s="191"/>
      <c r="AFB1" s="191"/>
      <c r="AFC1" s="191"/>
      <c r="AFD1" s="191"/>
      <c r="AFE1" s="191"/>
      <c r="AFF1" s="191"/>
      <c r="AFG1" s="191"/>
      <c r="AFH1" s="191"/>
      <c r="AFI1" s="191"/>
      <c r="AFJ1" s="191"/>
      <c r="AFK1" s="191"/>
      <c r="AFL1" s="191"/>
      <c r="AFM1" s="191"/>
      <c r="AFN1" s="191"/>
      <c r="AFO1" s="191"/>
      <c r="AFP1" s="191"/>
      <c r="AFQ1" s="191"/>
      <c r="AFR1" s="191"/>
      <c r="AFS1" s="191"/>
      <c r="AFT1" s="191"/>
      <c r="AFU1" s="191"/>
      <c r="AFV1" s="191"/>
      <c r="AFW1" s="191"/>
      <c r="AFX1" s="191"/>
      <c r="AFY1" s="191"/>
      <c r="AFZ1" s="191"/>
      <c r="AGA1" s="191"/>
      <c r="AGB1" s="191"/>
      <c r="AGC1" s="191"/>
      <c r="AGD1" s="191"/>
      <c r="AGE1" s="191"/>
      <c r="AGF1" s="191"/>
      <c r="AGG1" s="191"/>
      <c r="AGH1" s="191"/>
      <c r="AGI1" s="191"/>
      <c r="AGJ1" s="191"/>
      <c r="AGK1" s="191"/>
      <c r="AGL1" s="191"/>
      <c r="AGM1" s="191"/>
      <c r="AGN1" s="191"/>
      <c r="AGO1" s="191"/>
      <c r="AGP1" s="191"/>
      <c r="AGQ1" s="191"/>
      <c r="AGR1" s="191"/>
      <c r="AGS1" s="191"/>
      <c r="AGT1" s="191"/>
      <c r="AGU1" s="191"/>
      <c r="AGV1" s="191"/>
      <c r="AGW1" s="191"/>
      <c r="AGX1" s="191"/>
      <c r="AGY1" s="191"/>
      <c r="AGZ1" s="191"/>
      <c r="AHA1" s="191"/>
      <c r="AHB1" s="191"/>
      <c r="AHC1" s="191"/>
      <c r="AHD1" s="191"/>
      <c r="AHE1" s="191"/>
      <c r="AHF1" s="191"/>
      <c r="AHG1" s="191"/>
      <c r="AHH1" s="191"/>
      <c r="AHI1" s="191"/>
      <c r="AHJ1" s="191"/>
      <c r="AHK1" s="191"/>
      <c r="AHL1" s="191"/>
      <c r="AHM1" s="191"/>
      <c r="AHN1" s="191"/>
      <c r="AHO1" s="191"/>
      <c r="AHP1" s="191"/>
      <c r="AHQ1" s="191"/>
      <c r="AHR1" s="191"/>
      <c r="AHS1" s="191"/>
      <c r="AHT1" s="191"/>
      <c r="AHU1" s="191"/>
      <c r="AHV1" s="191"/>
      <c r="AHW1" s="191"/>
      <c r="AHX1" s="191"/>
      <c r="AHY1" s="191"/>
      <c r="AHZ1" s="191"/>
      <c r="AIA1" s="191"/>
      <c r="AIB1" s="191"/>
      <c r="AIC1" s="191"/>
      <c r="AID1" s="191"/>
      <c r="AIE1" s="191"/>
      <c r="AIF1" s="191"/>
      <c r="AIG1" s="191"/>
      <c r="AIH1" s="191"/>
      <c r="AII1" s="191"/>
      <c r="AIJ1" s="191"/>
      <c r="AIK1" s="191"/>
      <c r="AIL1" s="191"/>
      <c r="AIM1" s="191"/>
      <c r="AIN1" s="191"/>
      <c r="AIO1" s="191"/>
      <c r="AIP1" s="191"/>
      <c r="AIQ1" s="191"/>
      <c r="AIR1" s="191"/>
      <c r="AIS1" s="191"/>
      <c r="AIT1" s="191"/>
      <c r="AIU1" s="191"/>
      <c r="AIV1" s="191"/>
      <c r="AIW1" s="191"/>
      <c r="AIX1" s="191"/>
      <c r="AIY1" s="191"/>
      <c r="AIZ1" s="191"/>
      <c r="AJA1" s="191"/>
      <c r="AJB1" s="191"/>
      <c r="AJC1" s="191"/>
      <c r="AJD1" s="191"/>
      <c r="AJE1" s="191"/>
      <c r="AJF1" s="191"/>
      <c r="AJG1" s="191"/>
      <c r="AJH1" s="191"/>
      <c r="AJI1" s="191"/>
      <c r="AJJ1" s="191"/>
      <c r="AJK1" s="191"/>
      <c r="AJL1" s="191"/>
      <c r="AJM1" s="191"/>
      <c r="AJN1" s="191"/>
      <c r="AJO1" s="191"/>
      <c r="AJP1" s="191"/>
      <c r="AJQ1" s="191"/>
      <c r="AJR1" s="191"/>
      <c r="AJS1" s="191"/>
      <c r="AJT1" s="191"/>
      <c r="AJU1" s="191"/>
      <c r="AJV1" s="191"/>
      <c r="AJW1" s="191"/>
      <c r="AJX1" s="191"/>
      <c r="AJY1" s="191"/>
      <c r="AJZ1" s="191"/>
      <c r="AKA1" s="191"/>
      <c r="AKB1" s="191"/>
      <c r="AKC1" s="191"/>
      <c r="AKD1" s="191"/>
      <c r="AKE1" s="191"/>
      <c r="AKF1" s="191"/>
      <c r="AKG1" s="191"/>
      <c r="AKH1" s="191"/>
      <c r="AKI1" s="191"/>
      <c r="AKJ1" s="191"/>
      <c r="AKK1" s="191"/>
      <c r="AKL1" s="191"/>
      <c r="AKM1" s="191"/>
      <c r="AKN1" s="191"/>
      <c r="AKO1" s="191"/>
      <c r="AKP1" s="191"/>
      <c r="AKQ1" s="191"/>
      <c r="AKR1" s="191"/>
      <c r="AKS1" s="191"/>
      <c r="AKT1" s="191"/>
      <c r="AKU1" s="191"/>
      <c r="AKV1" s="191"/>
      <c r="AKW1" s="191"/>
      <c r="AKX1" s="191"/>
      <c r="AKY1" s="191"/>
      <c r="AKZ1" s="191"/>
      <c r="ALA1" s="191"/>
      <c r="ALB1" s="191"/>
      <c r="ALC1" s="191"/>
      <c r="ALD1" s="191"/>
      <c r="ALE1" s="191"/>
      <c r="ALF1" s="191"/>
      <c r="ALG1" s="191"/>
      <c r="ALH1" s="191"/>
      <c r="ALI1" s="191"/>
      <c r="ALJ1" s="191"/>
      <c r="ALK1" s="191"/>
      <c r="ALL1" s="191"/>
      <c r="ALM1" s="191"/>
      <c r="ALN1" s="191"/>
      <c r="ALO1" s="191"/>
      <c r="ALP1" s="191"/>
      <c r="ALQ1" s="191"/>
      <c r="ALR1" s="191"/>
      <c r="ALS1" s="191"/>
      <c r="ALT1" s="191"/>
      <c r="ALU1" s="191"/>
      <c r="ALV1" s="191"/>
      <c r="ALW1" s="191"/>
      <c r="ALX1" s="191"/>
      <c r="ALY1" s="191"/>
      <c r="ALZ1" s="191"/>
      <c r="AMA1" s="191"/>
      <c r="AMB1" s="191"/>
      <c r="AMC1" s="191"/>
      <c r="AMD1" s="191"/>
      <c r="AME1" s="191"/>
      <c r="AMF1" s="191"/>
      <c r="AMG1" s="191"/>
      <c r="AMH1" s="191"/>
      <c r="AMI1" s="191"/>
      <c r="AMJ1" s="191"/>
      <c r="AMK1" s="191"/>
      <c r="AML1" s="191"/>
      <c r="AMM1" s="191"/>
      <c r="AMN1" s="191"/>
      <c r="AMO1" s="191"/>
      <c r="AMP1" s="191"/>
      <c r="AMQ1" s="191"/>
      <c r="AMR1" s="191"/>
      <c r="AMS1" s="191"/>
      <c r="AMT1" s="191"/>
      <c r="AMU1" s="191"/>
      <c r="AMV1" s="191"/>
      <c r="AMW1" s="191"/>
      <c r="AMX1" s="191"/>
      <c r="AMY1" s="191"/>
      <c r="AMZ1" s="191"/>
      <c r="ANA1" s="191"/>
      <c r="ANB1" s="191"/>
      <c r="ANC1" s="191"/>
      <c r="AND1" s="191"/>
      <c r="ANE1" s="191"/>
      <c r="ANF1" s="191"/>
      <c r="ANG1" s="191"/>
      <c r="ANH1" s="191"/>
      <c r="ANI1" s="191"/>
      <c r="ANJ1" s="191"/>
      <c r="ANK1" s="191"/>
      <c r="ANL1" s="191"/>
      <c r="ANM1" s="191"/>
      <c r="ANN1" s="191"/>
      <c r="ANO1" s="191"/>
      <c r="ANP1" s="191"/>
      <c r="ANQ1" s="191"/>
      <c r="ANR1" s="191"/>
      <c r="ANS1" s="191"/>
      <c r="ANT1" s="191"/>
      <c r="ANU1" s="191"/>
      <c r="ANV1" s="191"/>
      <c r="ANW1" s="191"/>
      <c r="ANX1" s="191"/>
      <c r="ANY1" s="191"/>
      <c r="ANZ1" s="191"/>
      <c r="AOA1" s="191"/>
      <c r="AOB1" s="191"/>
      <c r="AOC1" s="191"/>
      <c r="AOD1" s="191"/>
      <c r="AOE1" s="191"/>
      <c r="AOF1" s="191"/>
      <c r="AOG1" s="191"/>
      <c r="AOH1" s="191"/>
      <c r="AOI1" s="191"/>
      <c r="AOJ1" s="191"/>
      <c r="AOK1" s="191"/>
      <c r="AOL1" s="191"/>
      <c r="AOM1" s="191"/>
      <c r="AON1" s="191"/>
      <c r="AOO1" s="191"/>
      <c r="AOP1" s="191"/>
      <c r="AOQ1" s="191"/>
      <c r="AOR1" s="191"/>
      <c r="AOS1" s="191"/>
      <c r="AOT1" s="191"/>
      <c r="AOU1" s="191"/>
      <c r="AOV1" s="191"/>
      <c r="AOW1" s="191"/>
      <c r="AOX1" s="191"/>
      <c r="AOY1" s="191"/>
      <c r="AOZ1" s="191"/>
      <c r="APA1" s="191"/>
      <c r="APB1" s="191"/>
      <c r="APC1" s="191"/>
      <c r="APD1" s="191"/>
      <c r="APE1" s="191"/>
      <c r="APF1" s="191"/>
      <c r="APG1" s="191"/>
      <c r="APH1" s="191"/>
      <c r="API1" s="191"/>
      <c r="APJ1" s="191"/>
      <c r="APK1" s="191"/>
      <c r="APL1" s="191"/>
      <c r="APM1" s="191"/>
      <c r="APN1" s="191"/>
      <c r="APO1" s="191"/>
      <c r="APP1" s="191"/>
      <c r="APQ1" s="191"/>
      <c r="APR1" s="191"/>
      <c r="APS1" s="191"/>
      <c r="APT1" s="191"/>
      <c r="APU1" s="191"/>
      <c r="APV1" s="191"/>
      <c r="APW1" s="191"/>
      <c r="APX1" s="191"/>
      <c r="APY1" s="191"/>
      <c r="APZ1" s="191"/>
      <c r="AQA1" s="191"/>
      <c r="AQB1" s="191"/>
      <c r="AQC1" s="191"/>
      <c r="AQD1" s="191"/>
      <c r="AQE1" s="191"/>
      <c r="AQF1" s="191"/>
      <c r="AQG1" s="191"/>
      <c r="AQH1" s="191"/>
      <c r="AQI1" s="191"/>
      <c r="AQJ1" s="191"/>
      <c r="AQK1" s="191"/>
      <c r="AQL1" s="191"/>
      <c r="AQM1" s="191"/>
      <c r="AQN1" s="191"/>
      <c r="AQO1" s="191"/>
      <c r="AQP1" s="191"/>
      <c r="AQQ1" s="191"/>
      <c r="AQR1" s="191"/>
      <c r="AQS1" s="191"/>
      <c r="AQT1" s="191"/>
      <c r="AQU1" s="191"/>
      <c r="AQV1" s="191"/>
      <c r="AQW1" s="191"/>
      <c r="AQX1" s="191"/>
      <c r="AQY1" s="191"/>
      <c r="AQZ1" s="191"/>
      <c r="ARA1" s="191"/>
      <c r="ARB1" s="191"/>
      <c r="ARC1" s="191"/>
      <c r="ARD1" s="191"/>
      <c r="ARE1" s="191"/>
      <c r="ARF1" s="191"/>
      <c r="ARG1" s="191"/>
      <c r="ARH1" s="191"/>
      <c r="ARI1" s="191"/>
      <c r="ARJ1" s="191"/>
      <c r="ARK1" s="191"/>
      <c r="ARL1" s="191"/>
      <c r="ARM1" s="191"/>
      <c r="ARN1" s="191"/>
      <c r="ARO1" s="191"/>
      <c r="ARP1" s="191"/>
      <c r="ARQ1" s="191"/>
      <c r="ARR1" s="191"/>
      <c r="ARS1" s="191"/>
      <c r="ART1" s="191"/>
      <c r="ARU1" s="191"/>
      <c r="ARV1" s="191"/>
      <c r="ARW1" s="191"/>
      <c r="ARX1" s="191"/>
      <c r="ARY1" s="191"/>
      <c r="ARZ1" s="191"/>
      <c r="ASA1" s="191"/>
      <c r="ASB1" s="191"/>
      <c r="ASC1" s="191"/>
      <c r="ASD1" s="191"/>
      <c r="ASE1" s="191"/>
      <c r="ASF1" s="191"/>
      <c r="ASG1" s="191"/>
      <c r="ASH1" s="191"/>
      <c r="ASI1" s="191"/>
      <c r="ASJ1" s="191"/>
      <c r="ASK1" s="191"/>
      <c r="ASL1" s="191"/>
      <c r="ASM1" s="191"/>
      <c r="ASN1" s="191"/>
      <c r="ASO1" s="191"/>
      <c r="ASP1" s="191"/>
      <c r="ASQ1" s="191"/>
      <c r="ASR1" s="191"/>
      <c r="ASS1" s="191"/>
      <c r="AST1" s="191"/>
      <c r="ASU1" s="191"/>
      <c r="ASV1" s="191"/>
      <c r="ASW1" s="191"/>
      <c r="ASX1" s="191"/>
      <c r="ASY1" s="191"/>
      <c r="ASZ1" s="191"/>
      <c r="ATA1" s="191"/>
      <c r="ATB1" s="191"/>
      <c r="ATC1" s="191"/>
      <c r="ATD1" s="191"/>
      <c r="ATE1" s="191"/>
      <c r="ATF1" s="191"/>
      <c r="ATG1" s="191"/>
      <c r="ATH1" s="191"/>
      <c r="ATI1" s="191"/>
      <c r="ATJ1" s="191"/>
      <c r="ATK1" s="191"/>
      <c r="ATL1" s="191"/>
      <c r="ATM1" s="191"/>
      <c r="ATN1" s="191"/>
      <c r="ATO1" s="191"/>
      <c r="ATP1" s="191"/>
      <c r="ATQ1" s="191"/>
      <c r="ATR1" s="191"/>
      <c r="ATS1" s="191"/>
      <c r="ATT1" s="191"/>
      <c r="ATU1" s="191"/>
      <c r="ATV1" s="191"/>
      <c r="ATW1" s="191"/>
      <c r="ATX1" s="191"/>
      <c r="ATY1" s="191"/>
      <c r="ATZ1" s="191"/>
      <c r="AUA1" s="191"/>
      <c r="AUB1" s="191"/>
      <c r="AUC1" s="191"/>
      <c r="AUD1" s="191"/>
      <c r="AUE1" s="191"/>
      <c r="AUF1" s="191"/>
      <c r="AUG1" s="191"/>
      <c r="AUH1" s="191"/>
      <c r="AUI1" s="191"/>
      <c r="AUJ1" s="191"/>
      <c r="AUK1" s="191"/>
      <c r="AUL1" s="191"/>
      <c r="AUM1" s="191"/>
      <c r="AUN1" s="191"/>
      <c r="AUO1" s="191"/>
      <c r="AUP1" s="191"/>
      <c r="AUQ1" s="191"/>
      <c r="AUR1" s="191"/>
      <c r="AUS1" s="191"/>
      <c r="AUT1" s="191"/>
      <c r="AUU1" s="191"/>
      <c r="AUV1" s="191"/>
      <c r="AUW1" s="191"/>
      <c r="AUX1" s="191"/>
      <c r="AUY1" s="191"/>
      <c r="AUZ1" s="191"/>
      <c r="AVA1" s="191"/>
      <c r="AVB1" s="191"/>
      <c r="AVC1" s="191"/>
      <c r="AVD1" s="191"/>
      <c r="AVE1" s="191"/>
      <c r="AVF1" s="191"/>
      <c r="AVG1" s="191"/>
      <c r="AVH1" s="191"/>
      <c r="AVI1" s="191"/>
      <c r="AVJ1" s="191"/>
      <c r="AVK1" s="191"/>
      <c r="AVL1" s="191"/>
      <c r="AVM1" s="191"/>
      <c r="AVN1" s="191"/>
      <c r="AVO1" s="191"/>
      <c r="AVP1" s="191"/>
      <c r="AVQ1" s="191"/>
      <c r="AVR1" s="191"/>
      <c r="AVS1" s="191"/>
      <c r="AVT1" s="191"/>
      <c r="AVU1" s="191"/>
      <c r="AVV1" s="191"/>
      <c r="AVW1" s="191"/>
      <c r="AVX1" s="191"/>
      <c r="AVY1" s="191"/>
      <c r="AVZ1" s="191"/>
      <c r="AWA1" s="191"/>
      <c r="AWB1" s="191"/>
      <c r="AWC1" s="191"/>
      <c r="AWD1" s="191"/>
      <c r="AWE1" s="191"/>
      <c r="AWF1" s="191"/>
      <c r="AWG1" s="191"/>
      <c r="AWH1" s="191"/>
      <c r="AWI1" s="191"/>
      <c r="AWJ1" s="191"/>
      <c r="AWK1" s="191"/>
      <c r="AWL1" s="191"/>
      <c r="AWM1" s="191"/>
      <c r="AWN1" s="191"/>
      <c r="AWO1" s="191"/>
      <c r="AWP1" s="191"/>
      <c r="AWQ1" s="191"/>
      <c r="AWR1" s="191"/>
      <c r="AWS1" s="191"/>
      <c r="AWT1" s="191"/>
      <c r="AWU1" s="191"/>
      <c r="AWV1" s="191"/>
      <c r="AWW1" s="191"/>
      <c r="AWX1" s="191"/>
      <c r="AWY1" s="191"/>
      <c r="AWZ1" s="191"/>
      <c r="AXA1" s="191"/>
      <c r="AXB1" s="191"/>
      <c r="AXC1" s="191"/>
      <c r="AXD1" s="191"/>
      <c r="AXE1" s="191"/>
      <c r="AXF1" s="191"/>
      <c r="AXG1" s="191"/>
      <c r="AXH1" s="191"/>
      <c r="AXI1" s="191"/>
      <c r="AXJ1" s="191"/>
      <c r="AXK1" s="191"/>
      <c r="AXL1" s="191"/>
      <c r="AXM1" s="191"/>
      <c r="AXN1" s="191"/>
      <c r="AXO1" s="191"/>
      <c r="AXP1" s="191"/>
      <c r="AXQ1" s="191"/>
      <c r="AXR1" s="191"/>
      <c r="AXS1" s="191"/>
      <c r="AXT1" s="191"/>
      <c r="AXU1" s="191"/>
      <c r="AXV1" s="191"/>
      <c r="AXW1" s="191"/>
      <c r="AXX1" s="191"/>
      <c r="AXY1" s="191"/>
      <c r="AXZ1" s="191"/>
      <c r="AYA1" s="191"/>
      <c r="AYB1" s="191"/>
      <c r="AYC1" s="191"/>
      <c r="AYD1" s="191"/>
      <c r="AYE1" s="191"/>
      <c r="AYF1" s="191"/>
      <c r="AYG1" s="191"/>
      <c r="AYH1" s="191"/>
      <c r="AYI1" s="191"/>
      <c r="AYJ1" s="191"/>
      <c r="AYK1" s="191"/>
      <c r="AYL1" s="191"/>
      <c r="AYM1" s="191"/>
      <c r="AYN1" s="191"/>
      <c r="AYO1" s="191"/>
      <c r="AYP1" s="191"/>
      <c r="AYQ1" s="191"/>
      <c r="AYR1" s="191"/>
      <c r="AYS1" s="191"/>
      <c r="AYT1" s="191"/>
      <c r="AYU1" s="191"/>
      <c r="AYV1" s="191"/>
      <c r="AYW1" s="191"/>
      <c r="AYX1" s="191"/>
      <c r="AYY1" s="191"/>
      <c r="AYZ1" s="191"/>
      <c r="AZA1" s="191"/>
      <c r="AZB1" s="191"/>
      <c r="AZC1" s="191"/>
      <c r="AZD1" s="191"/>
      <c r="AZE1" s="191"/>
      <c r="AZF1" s="191"/>
      <c r="AZG1" s="191"/>
      <c r="AZH1" s="191"/>
      <c r="AZI1" s="191"/>
      <c r="AZJ1" s="191"/>
      <c r="AZK1" s="191"/>
      <c r="AZL1" s="191"/>
      <c r="AZM1" s="191"/>
      <c r="AZN1" s="191"/>
      <c r="AZO1" s="191"/>
      <c r="AZP1" s="191"/>
      <c r="AZQ1" s="191"/>
      <c r="AZR1" s="191"/>
      <c r="AZS1" s="191"/>
      <c r="AZT1" s="191"/>
      <c r="AZU1" s="191"/>
      <c r="AZV1" s="191"/>
      <c r="AZW1" s="191"/>
      <c r="AZX1" s="191"/>
      <c r="AZY1" s="191"/>
      <c r="AZZ1" s="191"/>
      <c r="BAA1" s="191"/>
      <c r="BAB1" s="191"/>
      <c r="BAC1" s="191"/>
      <c r="BAD1" s="191"/>
      <c r="BAE1" s="191"/>
      <c r="BAF1" s="191"/>
      <c r="BAG1" s="191"/>
      <c r="BAH1" s="191"/>
      <c r="BAI1" s="191"/>
      <c r="BAJ1" s="191"/>
      <c r="BAK1" s="191"/>
      <c r="BAL1" s="191"/>
      <c r="BAM1" s="191"/>
      <c r="BAN1" s="191"/>
      <c r="BAO1" s="191"/>
      <c r="BAP1" s="191"/>
      <c r="BAQ1" s="191"/>
      <c r="BAR1" s="191"/>
      <c r="BAS1" s="191"/>
      <c r="BAT1" s="191"/>
      <c r="BAU1" s="191"/>
      <c r="BAV1" s="191"/>
      <c r="BAW1" s="191"/>
      <c r="BAX1" s="191"/>
      <c r="BAY1" s="191"/>
      <c r="BAZ1" s="191"/>
      <c r="BBA1" s="191"/>
      <c r="BBB1" s="191"/>
      <c r="BBC1" s="191"/>
      <c r="BBD1" s="191"/>
      <c r="BBE1" s="191"/>
      <c r="BBF1" s="191"/>
      <c r="BBG1" s="191"/>
      <c r="BBH1" s="191"/>
      <c r="BBI1" s="191"/>
      <c r="BBJ1" s="191"/>
      <c r="BBK1" s="191"/>
      <c r="BBL1" s="191"/>
      <c r="BBM1" s="191"/>
      <c r="BBN1" s="191"/>
      <c r="BBO1" s="191"/>
      <c r="BBP1" s="191"/>
      <c r="BBQ1" s="191"/>
      <c r="BBR1" s="191"/>
      <c r="BBS1" s="191"/>
      <c r="BBT1" s="191"/>
      <c r="BBU1" s="191"/>
      <c r="BBV1" s="191"/>
      <c r="BBW1" s="191"/>
      <c r="BBX1" s="191"/>
      <c r="BBY1" s="191"/>
      <c r="BBZ1" s="191"/>
      <c r="BCA1" s="191"/>
      <c r="BCB1" s="191"/>
      <c r="BCC1" s="191"/>
      <c r="BCD1" s="191"/>
      <c r="BCE1" s="191"/>
      <c r="BCF1" s="191"/>
      <c r="BCG1" s="191"/>
      <c r="BCH1" s="191"/>
      <c r="BCI1" s="191"/>
      <c r="BCJ1" s="191"/>
      <c r="BCK1" s="191"/>
      <c r="BCL1" s="191"/>
      <c r="BCM1" s="191"/>
      <c r="BCN1" s="191"/>
      <c r="BCO1" s="191"/>
      <c r="BCP1" s="191"/>
      <c r="BCQ1" s="191"/>
      <c r="BCR1" s="191"/>
      <c r="BCS1" s="191"/>
      <c r="BCT1" s="191"/>
      <c r="BCU1" s="191"/>
      <c r="BCV1" s="191"/>
      <c r="BCW1" s="191"/>
      <c r="BCX1" s="191"/>
      <c r="BCY1" s="191"/>
      <c r="BCZ1" s="191"/>
      <c r="BDA1" s="191"/>
      <c r="BDB1" s="191"/>
      <c r="BDC1" s="191"/>
      <c r="BDD1" s="191"/>
      <c r="BDE1" s="191"/>
      <c r="BDF1" s="191"/>
      <c r="BDG1" s="191"/>
      <c r="BDH1" s="191"/>
      <c r="BDI1" s="191"/>
      <c r="BDJ1" s="191"/>
      <c r="BDK1" s="191"/>
      <c r="BDL1" s="191"/>
      <c r="BDM1" s="191"/>
      <c r="BDN1" s="191"/>
      <c r="BDO1" s="191"/>
      <c r="BDP1" s="191"/>
      <c r="BDQ1" s="191"/>
      <c r="BDR1" s="191"/>
      <c r="BDS1" s="191"/>
      <c r="BDT1" s="191"/>
      <c r="BDU1" s="191"/>
      <c r="BDV1" s="191"/>
      <c r="BDW1" s="191"/>
      <c r="BDX1" s="191"/>
      <c r="BDY1" s="191"/>
      <c r="BDZ1" s="191"/>
      <c r="BEA1" s="191"/>
      <c r="BEB1" s="191"/>
      <c r="BEC1" s="191"/>
      <c r="BED1" s="191"/>
      <c r="BEE1" s="191"/>
      <c r="BEF1" s="191"/>
      <c r="BEG1" s="191"/>
      <c r="BEH1" s="191"/>
      <c r="BEI1" s="191"/>
      <c r="BEJ1" s="191"/>
      <c r="BEK1" s="191"/>
      <c r="BEL1" s="191"/>
      <c r="BEM1" s="191"/>
      <c r="BEN1" s="191"/>
      <c r="BEO1" s="191"/>
      <c r="BEP1" s="191"/>
      <c r="BEQ1" s="191"/>
      <c r="BER1" s="191"/>
      <c r="BES1" s="191"/>
      <c r="BET1" s="191"/>
      <c r="BEU1" s="191"/>
      <c r="BEV1" s="191"/>
      <c r="BEW1" s="191"/>
      <c r="BEX1" s="191"/>
      <c r="BEY1" s="191"/>
      <c r="BEZ1" s="191"/>
      <c r="BFA1" s="191"/>
      <c r="BFB1" s="191"/>
      <c r="BFC1" s="191"/>
      <c r="BFD1" s="191"/>
      <c r="BFE1" s="191"/>
      <c r="BFF1" s="191"/>
      <c r="BFG1" s="191"/>
      <c r="BFH1" s="191"/>
      <c r="BFI1" s="191"/>
      <c r="BFJ1" s="191"/>
      <c r="BFK1" s="191"/>
      <c r="BFL1" s="191"/>
      <c r="BFM1" s="191"/>
      <c r="BFN1" s="191"/>
      <c r="BFO1" s="191"/>
      <c r="BFP1" s="191"/>
      <c r="BFQ1" s="191"/>
      <c r="BFR1" s="191"/>
      <c r="BFS1" s="191"/>
      <c r="BFT1" s="191"/>
      <c r="BFU1" s="191"/>
      <c r="BFV1" s="191"/>
      <c r="BFW1" s="191"/>
      <c r="BFX1" s="191"/>
      <c r="BFY1" s="191"/>
      <c r="BFZ1" s="191"/>
      <c r="BGA1" s="191"/>
      <c r="BGB1" s="191"/>
      <c r="BGC1" s="191"/>
      <c r="BGD1" s="191"/>
      <c r="BGE1" s="191"/>
      <c r="BGF1" s="191"/>
      <c r="BGG1" s="191"/>
      <c r="BGH1" s="191"/>
      <c r="BGI1" s="191"/>
      <c r="BGJ1" s="191"/>
      <c r="BGK1" s="191"/>
      <c r="BGL1" s="191"/>
      <c r="BGM1" s="191"/>
      <c r="BGN1" s="191"/>
      <c r="BGO1" s="191"/>
      <c r="BGP1" s="191"/>
      <c r="BGQ1" s="191"/>
      <c r="BGR1" s="191"/>
      <c r="BGS1" s="191"/>
      <c r="BGT1" s="191"/>
      <c r="BGU1" s="191"/>
      <c r="BGV1" s="191"/>
      <c r="BGW1" s="191"/>
      <c r="BGX1" s="191"/>
      <c r="BGY1" s="191"/>
      <c r="BGZ1" s="191"/>
      <c r="BHA1" s="191"/>
      <c r="BHB1" s="191"/>
      <c r="BHC1" s="191"/>
      <c r="BHD1" s="191"/>
      <c r="BHE1" s="191"/>
      <c r="BHF1" s="191"/>
      <c r="BHG1" s="191"/>
      <c r="BHH1" s="191"/>
      <c r="BHI1" s="191"/>
      <c r="BHJ1" s="191"/>
      <c r="BHK1" s="191"/>
      <c r="BHL1" s="191"/>
      <c r="BHM1" s="191"/>
      <c r="BHN1" s="191"/>
      <c r="BHO1" s="191"/>
      <c r="BHP1" s="191"/>
      <c r="BHQ1" s="191"/>
      <c r="BHR1" s="191"/>
      <c r="BHS1" s="191"/>
      <c r="BHT1" s="191"/>
      <c r="BHU1" s="191"/>
      <c r="BHV1" s="191"/>
      <c r="BHW1" s="191"/>
      <c r="BHX1" s="191"/>
      <c r="BHY1" s="191"/>
      <c r="BHZ1" s="191"/>
      <c r="BIA1" s="191"/>
      <c r="BIB1" s="191"/>
      <c r="BIC1" s="191"/>
      <c r="BID1" s="191"/>
      <c r="BIE1" s="191"/>
      <c r="BIF1" s="191"/>
      <c r="BIG1" s="191"/>
      <c r="BIH1" s="191"/>
      <c r="BII1" s="191"/>
      <c r="BIJ1" s="191"/>
      <c r="BIK1" s="191"/>
      <c r="BIL1" s="191"/>
      <c r="BIM1" s="191"/>
      <c r="BIN1" s="191"/>
      <c r="BIO1" s="191"/>
      <c r="BIP1" s="191"/>
      <c r="BIQ1" s="191"/>
      <c r="BIR1" s="191"/>
      <c r="BIS1" s="191"/>
      <c r="BIT1" s="191"/>
      <c r="BIU1" s="191"/>
      <c r="BIV1" s="191"/>
      <c r="BIW1" s="191"/>
      <c r="BIX1" s="191"/>
      <c r="BIY1" s="191"/>
      <c r="BIZ1" s="191"/>
      <c r="BJA1" s="191"/>
      <c r="BJB1" s="191"/>
      <c r="BJC1" s="191"/>
      <c r="BJD1" s="191"/>
      <c r="BJE1" s="191"/>
      <c r="BJF1" s="191"/>
      <c r="BJG1" s="191"/>
      <c r="BJH1" s="191"/>
      <c r="BJI1" s="191"/>
      <c r="BJJ1" s="191"/>
      <c r="BJK1" s="191"/>
      <c r="BJL1" s="191"/>
      <c r="BJM1" s="191"/>
      <c r="BJN1" s="191"/>
      <c r="BJO1" s="191"/>
      <c r="BJP1" s="191"/>
      <c r="BJQ1" s="191"/>
      <c r="BJR1" s="191"/>
      <c r="BJS1" s="191"/>
      <c r="BJT1" s="191"/>
      <c r="BJU1" s="191"/>
      <c r="BJV1" s="191"/>
      <c r="BJW1" s="191"/>
      <c r="BJX1" s="191"/>
      <c r="BJY1" s="191"/>
      <c r="BJZ1" s="191"/>
      <c r="BKA1" s="191"/>
      <c r="BKB1" s="191"/>
      <c r="BKC1" s="191"/>
      <c r="BKD1" s="191"/>
      <c r="BKE1" s="191"/>
      <c r="BKF1" s="191"/>
      <c r="BKG1" s="191"/>
      <c r="BKH1" s="191"/>
      <c r="BKI1" s="191"/>
      <c r="BKJ1" s="191"/>
      <c r="BKK1" s="191"/>
      <c r="BKL1" s="191"/>
      <c r="BKM1" s="191"/>
      <c r="BKN1" s="191"/>
      <c r="BKO1" s="191"/>
      <c r="BKP1" s="191"/>
      <c r="BKQ1" s="191"/>
      <c r="BKR1" s="191"/>
      <c r="BKS1" s="191"/>
      <c r="BKT1" s="191"/>
      <c r="BKU1" s="191"/>
      <c r="BKV1" s="191"/>
      <c r="BKW1" s="191"/>
      <c r="BKX1" s="191"/>
      <c r="BKY1" s="191"/>
      <c r="BKZ1" s="191"/>
      <c r="BLA1" s="191"/>
      <c r="BLB1" s="191"/>
      <c r="BLC1" s="191"/>
      <c r="BLD1" s="191"/>
      <c r="BLE1" s="191"/>
      <c r="BLF1" s="191"/>
      <c r="BLG1" s="191"/>
      <c r="BLH1" s="191"/>
      <c r="BLI1" s="191"/>
      <c r="BLJ1" s="191"/>
      <c r="BLK1" s="191"/>
      <c r="BLL1" s="191"/>
      <c r="BLM1" s="191"/>
      <c r="BLN1" s="191"/>
      <c r="BLO1" s="191"/>
      <c r="BLP1" s="191"/>
      <c r="BLQ1" s="191"/>
      <c r="BLR1" s="191"/>
      <c r="BLS1" s="191"/>
      <c r="BLT1" s="191"/>
      <c r="BLU1" s="191"/>
      <c r="BLV1" s="191"/>
      <c r="BLW1" s="191"/>
      <c r="BLX1" s="191"/>
      <c r="BLY1" s="191"/>
      <c r="BLZ1" s="191"/>
      <c r="BMA1" s="191"/>
      <c r="BMB1" s="191"/>
      <c r="BMC1" s="191"/>
      <c r="BMD1" s="191"/>
      <c r="BME1" s="191"/>
      <c r="BMF1" s="191"/>
      <c r="BMG1" s="191"/>
      <c r="BMH1" s="191"/>
      <c r="BMI1" s="191"/>
      <c r="BMJ1" s="191"/>
      <c r="BMK1" s="191"/>
      <c r="BML1" s="191"/>
      <c r="BMM1" s="191"/>
      <c r="BMN1" s="191"/>
      <c r="BMO1" s="191"/>
      <c r="BMP1" s="191"/>
      <c r="BMQ1" s="191"/>
      <c r="BMR1" s="191"/>
      <c r="BMS1" s="191"/>
      <c r="BMT1" s="191"/>
      <c r="BMU1" s="191"/>
      <c r="BMV1" s="191"/>
      <c r="BMW1" s="191"/>
      <c r="BMX1" s="191"/>
      <c r="BMY1" s="191"/>
      <c r="BMZ1" s="191"/>
      <c r="BNA1" s="191"/>
      <c r="BNB1" s="191"/>
      <c r="BNC1" s="191"/>
      <c r="BND1" s="191"/>
      <c r="BNE1" s="191"/>
      <c r="BNF1" s="191"/>
      <c r="BNG1" s="191"/>
      <c r="BNH1" s="191"/>
      <c r="BNI1" s="191"/>
      <c r="BNJ1" s="191"/>
      <c r="BNK1" s="191"/>
      <c r="BNL1" s="191"/>
      <c r="BNM1" s="191"/>
      <c r="BNN1" s="191"/>
      <c r="BNO1" s="191"/>
      <c r="BNP1" s="191"/>
      <c r="BNQ1" s="191"/>
      <c r="BNR1" s="191"/>
      <c r="BNS1" s="191"/>
      <c r="BNT1" s="191"/>
      <c r="BNU1" s="191"/>
      <c r="BNV1" s="191"/>
      <c r="BNW1" s="191"/>
      <c r="BNX1" s="191"/>
      <c r="BNY1" s="191"/>
      <c r="BNZ1" s="191"/>
      <c r="BOA1" s="191"/>
      <c r="BOB1" s="191"/>
      <c r="BOC1" s="191"/>
      <c r="BOD1" s="191"/>
      <c r="BOE1" s="191"/>
      <c r="BOF1" s="191"/>
      <c r="BOG1" s="191"/>
      <c r="BOH1" s="191"/>
      <c r="BOI1" s="191"/>
      <c r="BOJ1" s="191"/>
      <c r="BOK1" s="191"/>
      <c r="BOL1" s="191"/>
      <c r="BOM1" s="191"/>
      <c r="BON1" s="191"/>
      <c r="BOO1" s="191"/>
      <c r="BOP1" s="191"/>
      <c r="BOQ1" s="191"/>
      <c r="BOR1" s="191"/>
      <c r="BOS1" s="191"/>
      <c r="BOT1" s="191"/>
      <c r="BOU1" s="191"/>
      <c r="BOV1" s="191"/>
      <c r="BOW1" s="191"/>
      <c r="BOX1" s="191"/>
      <c r="BOY1" s="191"/>
      <c r="BOZ1" s="191"/>
      <c r="BPA1" s="191"/>
      <c r="BPB1" s="191"/>
      <c r="BPC1" s="191"/>
      <c r="BPD1" s="191"/>
      <c r="BPE1" s="191"/>
      <c r="BPF1" s="191"/>
      <c r="BPG1" s="191"/>
      <c r="BPH1" s="191"/>
      <c r="BPI1" s="191"/>
      <c r="BPJ1" s="191"/>
      <c r="BPK1" s="191"/>
      <c r="BPL1" s="191"/>
      <c r="BPM1" s="191"/>
      <c r="BPN1" s="191"/>
      <c r="BPO1" s="191"/>
      <c r="BPP1" s="191"/>
      <c r="BPQ1" s="191"/>
      <c r="BPR1" s="191"/>
      <c r="BPS1" s="191"/>
      <c r="BPT1" s="191"/>
      <c r="BPU1" s="191"/>
      <c r="BPV1" s="191"/>
      <c r="BPW1" s="191"/>
      <c r="BPX1" s="191"/>
      <c r="BPY1" s="191"/>
      <c r="BPZ1" s="191"/>
      <c r="BQA1" s="191"/>
      <c r="BQB1" s="191"/>
      <c r="BQC1" s="191"/>
      <c r="BQD1" s="191"/>
      <c r="BQE1" s="191"/>
      <c r="BQF1" s="191"/>
      <c r="BQG1" s="191"/>
      <c r="BQH1" s="191"/>
      <c r="BQI1" s="191"/>
      <c r="BQJ1" s="191"/>
      <c r="BQK1" s="191"/>
      <c r="BQL1" s="191"/>
      <c r="BQM1" s="191"/>
      <c r="BQN1" s="191"/>
      <c r="BQO1" s="191"/>
      <c r="BQP1" s="191"/>
      <c r="BQQ1" s="191"/>
      <c r="BQR1" s="191"/>
      <c r="BQS1" s="191"/>
      <c r="BQT1" s="191"/>
      <c r="BQU1" s="191"/>
      <c r="BQV1" s="191"/>
      <c r="BQW1" s="191"/>
      <c r="BQX1" s="191"/>
      <c r="BQY1" s="191"/>
      <c r="BQZ1" s="191"/>
      <c r="BRA1" s="191"/>
      <c r="BRB1" s="191"/>
      <c r="BRC1" s="191"/>
      <c r="BRD1" s="191"/>
      <c r="BRE1" s="191"/>
      <c r="BRF1" s="191"/>
      <c r="BRG1" s="191"/>
      <c r="BRH1" s="191"/>
      <c r="BRI1" s="191"/>
      <c r="BRJ1" s="191"/>
      <c r="BRK1" s="191"/>
      <c r="BRL1" s="191"/>
      <c r="BRM1" s="191"/>
      <c r="BRN1" s="191"/>
      <c r="BRO1" s="191"/>
      <c r="BRP1" s="191"/>
      <c r="BRQ1" s="191"/>
      <c r="BRR1" s="191"/>
      <c r="BRS1" s="191"/>
      <c r="BRT1" s="191"/>
      <c r="BRU1" s="191"/>
      <c r="BRV1" s="191"/>
      <c r="BRW1" s="191"/>
      <c r="BRX1" s="191"/>
      <c r="BRY1" s="191"/>
      <c r="BRZ1" s="191"/>
      <c r="BSA1" s="191"/>
      <c r="BSB1" s="191"/>
      <c r="BSC1" s="191"/>
      <c r="BSD1" s="191"/>
      <c r="BSE1" s="191"/>
      <c r="BSF1" s="191"/>
      <c r="BSG1" s="191"/>
      <c r="BSH1" s="191"/>
      <c r="BSI1" s="191"/>
      <c r="BSJ1" s="191"/>
      <c r="BSK1" s="191"/>
      <c r="BSL1" s="191"/>
      <c r="BSM1" s="191"/>
      <c r="BSN1" s="191"/>
      <c r="BSO1" s="191"/>
      <c r="BSP1" s="191"/>
      <c r="BSQ1" s="191"/>
      <c r="BSR1" s="191"/>
      <c r="BSS1" s="191"/>
      <c r="BST1" s="191"/>
      <c r="BSU1" s="191"/>
      <c r="BSV1" s="191"/>
      <c r="BSW1" s="191"/>
      <c r="BSX1" s="191"/>
      <c r="BSY1" s="191"/>
      <c r="BSZ1" s="191"/>
      <c r="BTA1" s="191"/>
      <c r="BTB1" s="191"/>
      <c r="BTC1" s="191"/>
      <c r="BTD1" s="191"/>
      <c r="BTE1" s="191"/>
      <c r="BTF1" s="191"/>
      <c r="BTG1" s="191"/>
      <c r="BTH1" s="191"/>
      <c r="BTI1" s="191"/>
      <c r="BTJ1" s="191"/>
      <c r="BTK1" s="191"/>
      <c r="BTL1" s="191"/>
      <c r="BTM1" s="191"/>
      <c r="BTN1" s="191"/>
      <c r="BTO1" s="191"/>
      <c r="BTP1" s="191"/>
      <c r="BTQ1" s="191"/>
      <c r="BTR1" s="191"/>
      <c r="BTS1" s="191"/>
      <c r="BTT1" s="191"/>
      <c r="BTU1" s="191"/>
      <c r="BTV1" s="191"/>
      <c r="BTW1" s="191"/>
      <c r="BTX1" s="191"/>
      <c r="BTY1" s="191"/>
      <c r="BTZ1" s="191"/>
      <c r="BUA1" s="191"/>
      <c r="BUB1" s="191"/>
      <c r="BUC1" s="191"/>
      <c r="BUD1" s="191"/>
      <c r="BUE1" s="191"/>
      <c r="BUF1" s="191"/>
      <c r="BUG1" s="191"/>
      <c r="BUH1" s="191"/>
      <c r="BUI1" s="191"/>
      <c r="BUJ1" s="191"/>
      <c r="BUK1" s="191"/>
      <c r="BUL1" s="191"/>
      <c r="BUM1" s="191"/>
      <c r="BUN1" s="191"/>
      <c r="BUO1" s="191"/>
      <c r="BUP1" s="191"/>
      <c r="BUQ1" s="191"/>
      <c r="BUR1" s="191"/>
      <c r="BUS1" s="191"/>
      <c r="BUT1" s="191"/>
      <c r="BUU1" s="191"/>
      <c r="BUV1" s="191"/>
      <c r="BUW1" s="191"/>
      <c r="BUX1" s="191"/>
      <c r="BUY1" s="191"/>
      <c r="BUZ1" s="191"/>
      <c r="BVA1" s="191"/>
      <c r="BVB1" s="191"/>
      <c r="BVC1" s="191"/>
      <c r="BVD1" s="191"/>
      <c r="BVE1" s="191"/>
      <c r="BVF1" s="191"/>
      <c r="BVG1" s="191"/>
      <c r="BVH1" s="191"/>
      <c r="BVI1" s="191"/>
      <c r="BVJ1" s="191"/>
      <c r="BVK1" s="191"/>
      <c r="BVL1" s="191"/>
      <c r="BVM1" s="191"/>
      <c r="BVN1" s="191"/>
      <c r="BVO1" s="191"/>
      <c r="BVP1" s="191"/>
      <c r="BVQ1" s="191"/>
      <c r="BVR1" s="191"/>
      <c r="BVS1" s="191"/>
      <c r="BVT1" s="191"/>
      <c r="BVU1" s="191"/>
      <c r="BVV1" s="191"/>
      <c r="BVW1" s="191"/>
      <c r="BVX1" s="191"/>
      <c r="BVY1" s="191"/>
      <c r="BVZ1" s="191"/>
      <c r="BWA1" s="191"/>
      <c r="BWB1" s="191"/>
      <c r="BWC1" s="191"/>
      <c r="BWD1" s="191"/>
      <c r="BWE1" s="191"/>
      <c r="BWF1" s="191"/>
      <c r="BWG1" s="191"/>
      <c r="BWH1" s="191"/>
      <c r="BWI1" s="191"/>
      <c r="BWJ1" s="191"/>
      <c r="BWK1" s="191"/>
      <c r="BWL1" s="191"/>
      <c r="BWM1" s="191"/>
      <c r="BWN1" s="191"/>
      <c r="BWO1" s="191"/>
      <c r="BWP1" s="191"/>
      <c r="BWQ1" s="191"/>
      <c r="BWR1" s="191"/>
      <c r="BWS1" s="191"/>
      <c r="BWT1" s="191"/>
      <c r="BWU1" s="191"/>
      <c r="BWV1" s="191"/>
      <c r="BWW1" s="191"/>
      <c r="BWX1" s="191"/>
      <c r="BWY1" s="191"/>
      <c r="BWZ1" s="191"/>
      <c r="BXA1" s="191"/>
      <c r="BXB1" s="191"/>
      <c r="BXC1" s="191"/>
      <c r="BXD1" s="191"/>
      <c r="BXE1" s="191"/>
      <c r="BXF1" s="191"/>
      <c r="BXG1" s="191"/>
      <c r="BXH1" s="191"/>
      <c r="BXI1" s="191"/>
      <c r="BXJ1" s="191"/>
      <c r="BXK1" s="191"/>
      <c r="BXL1" s="191"/>
      <c r="BXM1" s="191"/>
      <c r="BXN1" s="191"/>
      <c r="BXO1" s="191"/>
      <c r="BXP1" s="191"/>
      <c r="BXQ1" s="191"/>
      <c r="BXR1" s="191"/>
      <c r="BXS1" s="191"/>
      <c r="BXT1" s="191"/>
      <c r="BXU1" s="191"/>
      <c r="BXV1" s="191"/>
      <c r="BXW1" s="191"/>
      <c r="BXX1" s="191"/>
      <c r="BXY1" s="191"/>
      <c r="BXZ1" s="191"/>
      <c r="BYA1" s="191"/>
      <c r="BYB1" s="191"/>
      <c r="BYC1" s="191"/>
      <c r="BYD1" s="191"/>
      <c r="BYE1" s="191"/>
      <c r="BYF1" s="191"/>
      <c r="BYG1" s="191"/>
      <c r="BYH1" s="191"/>
      <c r="BYI1" s="191"/>
      <c r="BYJ1" s="191"/>
      <c r="BYK1" s="191"/>
      <c r="BYL1" s="191"/>
      <c r="BYM1" s="191"/>
      <c r="BYN1" s="191"/>
      <c r="BYO1" s="191"/>
      <c r="BYP1" s="191"/>
      <c r="BYQ1" s="191"/>
      <c r="BYR1" s="191"/>
      <c r="BYS1" s="191"/>
      <c r="BYT1" s="191"/>
      <c r="BYU1" s="191"/>
      <c r="BYV1" s="191"/>
      <c r="BYW1" s="191"/>
      <c r="BYX1" s="191"/>
      <c r="BYY1" s="191"/>
      <c r="BYZ1" s="191"/>
      <c r="BZA1" s="191"/>
      <c r="BZB1" s="191"/>
      <c r="BZC1" s="191"/>
      <c r="BZD1" s="191"/>
      <c r="BZE1" s="191"/>
      <c r="BZF1" s="191"/>
      <c r="BZG1" s="191"/>
      <c r="BZH1" s="191"/>
      <c r="BZI1" s="191"/>
      <c r="BZJ1" s="191"/>
      <c r="BZK1" s="191"/>
      <c r="BZL1" s="191"/>
      <c r="BZM1" s="191"/>
      <c r="BZN1" s="191"/>
      <c r="BZO1" s="191"/>
      <c r="BZP1" s="191"/>
      <c r="BZQ1" s="191"/>
      <c r="BZR1" s="191"/>
      <c r="BZS1" s="191"/>
      <c r="BZT1" s="191"/>
      <c r="BZU1" s="191"/>
      <c r="BZV1" s="191"/>
      <c r="BZW1" s="191"/>
      <c r="BZX1" s="191"/>
      <c r="BZY1" s="191"/>
      <c r="BZZ1" s="191"/>
      <c r="CAA1" s="191"/>
      <c r="CAB1" s="191"/>
      <c r="CAC1" s="191"/>
      <c r="CAD1" s="191"/>
      <c r="CAE1" s="191"/>
      <c r="CAF1" s="191"/>
      <c r="CAG1" s="191"/>
      <c r="CAH1" s="191"/>
      <c r="CAI1" s="191"/>
      <c r="CAJ1" s="191"/>
      <c r="CAK1" s="191"/>
      <c r="CAL1" s="191"/>
      <c r="CAM1" s="191"/>
      <c r="CAN1" s="191"/>
      <c r="CAO1" s="191"/>
      <c r="CAP1" s="191"/>
      <c r="CAQ1" s="191"/>
      <c r="CAR1" s="191"/>
      <c r="CAS1" s="191"/>
      <c r="CAT1" s="191"/>
      <c r="CAU1" s="191"/>
      <c r="CAV1" s="191"/>
      <c r="CAW1" s="191"/>
      <c r="CAX1" s="191"/>
      <c r="CAY1" s="191"/>
      <c r="CAZ1" s="191"/>
      <c r="CBA1" s="191"/>
      <c r="CBB1" s="191"/>
      <c r="CBC1" s="191"/>
      <c r="CBD1" s="191"/>
      <c r="CBE1" s="191"/>
      <c r="CBF1" s="191"/>
      <c r="CBG1" s="191"/>
      <c r="CBH1" s="191"/>
      <c r="CBI1" s="191"/>
      <c r="CBJ1" s="191"/>
      <c r="CBK1" s="191"/>
      <c r="CBL1" s="191"/>
      <c r="CBM1" s="191"/>
      <c r="CBN1" s="191"/>
      <c r="CBO1" s="191"/>
      <c r="CBP1" s="191"/>
      <c r="CBQ1" s="191"/>
      <c r="CBR1" s="191"/>
      <c r="CBS1" s="191"/>
      <c r="CBT1" s="191"/>
      <c r="CBU1" s="191"/>
      <c r="CBV1" s="191"/>
      <c r="CBW1" s="191"/>
      <c r="CBX1" s="191"/>
      <c r="CBY1" s="191"/>
      <c r="CBZ1" s="191"/>
      <c r="CCA1" s="191"/>
      <c r="CCB1" s="191"/>
      <c r="CCC1" s="191"/>
      <c r="CCD1" s="191"/>
      <c r="CCE1" s="191"/>
      <c r="CCF1" s="191"/>
      <c r="CCG1" s="191"/>
      <c r="CCH1" s="191"/>
      <c r="CCI1" s="191"/>
      <c r="CCJ1" s="191"/>
      <c r="CCK1" s="191"/>
      <c r="CCL1" s="191"/>
      <c r="CCM1" s="191"/>
      <c r="CCN1" s="191"/>
      <c r="CCO1" s="191"/>
      <c r="CCP1" s="191"/>
      <c r="CCQ1" s="191"/>
      <c r="CCR1" s="191"/>
      <c r="CCS1" s="191"/>
      <c r="CCT1" s="191"/>
      <c r="CCU1" s="191"/>
      <c r="CCV1" s="191"/>
      <c r="CCW1" s="191"/>
      <c r="CCX1" s="191"/>
      <c r="CCY1" s="191"/>
      <c r="CCZ1" s="191"/>
      <c r="CDA1" s="191"/>
      <c r="CDB1" s="191"/>
      <c r="CDC1" s="191"/>
      <c r="CDD1" s="191"/>
      <c r="CDE1" s="191"/>
      <c r="CDF1" s="191"/>
      <c r="CDG1" s="191"/>
      <c r="CDH1" s="191"/>
      <c r="CDI1" s="191"/>
      <c r="CDJ1" s="191"/>
      <c r="CDK1" s="191"/>
      <c r="CDL1" s="191"/>
      <c r="CDM1" s="191"/>
      <c r="CDN1" s="191"/>
      <c r="CDO1" s="191"/>
      <c r="CDP1" s="191"/>
      <c r="CDQ1" s="191"/>
      <c r="CDR1" s="191"/>
      <c r="CDS1" s="191"/>
      <c r="CDT1" s="191"/>
      <c r="CDU1" s="191"/>
      <c r="CDV1" s="191"/>
      <c r="CDW1" s="191"/>
      <c r="CDX1" s="191"/>
      <c r="CDY1" s="191"/>
      <c r="CDZ1" s="191"/>
      <c r="CEA1" s="191"/>
      <c r="CEB1" s="191"/>
      <c r="CEC1" s="191"/>
      <c r="CED1" s="191"/>
      <c r="CEE1" s="191"/>
      <c r="CEF1" s="191"/>
      <c r="CEG1" s="191"/>
      <c r="CEH1" s="191"/>
      <c r="CEI1" s="191"/>
      <c r="CEJ1" s="191"/>
      <c r="CEK1" s="191"/>
      <c r="CEL1" s="191"/>
      <c r="CEM1" s="191"/>
      <c r="CEN1" s="191"/>
      <c r="CEO1" s="191"/>
      <c r="CEP1" s="191"/>
      <c r="CEQ1" s="191"/>
      <c r="CER1" s="191"/>
      <c r="CES1" s="191"/>
      <c r="CET1" s="191"/>
      <c r="CEU1" s="191"/>
      <c r="CEV1" s="191"/>
      <c r="CEW1" s="191"/>
      <c r="CEX1" s="191"/>
      <c r="CEY1" s="191"/>
      <c r="CEZ1" s="191"/>
      <c r="CFA1" s="191"/>
      <c r="CFB1" s="191"/>
      <c r="CFC1" s="191"/>
      <c r="CFD1" s="191"/>
      <c r="CFE1" s="191"/>
      <c r="CFF1" s="191"/>
      <c r="CFG1" s="191"/>
      <c r="CFH1" s="191"/>
      <c r="CFI1" s="191"/>
      <c r="CFJ1" s="191"/>
      <c r="CFK1" s="191"/>
      <c r="CFL1" s="191"/>
      <c r="CFM1" s="191"/>
      <c r="CFN1" s="191"/>
      <c r="CFO1" s="191"/>
      <c r="CFP1" s="191"/>
      <c r="CFQ1" s="191"/>
      <c r="CFR1" s="191"/>
      <c r="CFS1" s="191"/>
      <c r="CFT1" s="191"/>
      <c r="CFU1" s="191"/>
      <c r="CFV1" s="191"/>
      <c r="CFW1" s="191"/>
      <c r="CFX1" s="191"/>
      <c r="CFY1" s="191"/>
      <c r="CFZ1" s="191"/>
      <c r="CGA1" s="191"/>
      <c r="CGB1" s="191"/>
      <c r="CGC1" s="191"/>
      <c r="CGD1" s="191"/>
      <c r="CGE1" s="191"/>
      <c r="CGF1" s="191"/>
      <c r="CGG1" s="191"/>
      <c r="CGH1" s="191"/>
      <c r="CGI1" s="191"/>
      <c r="CGJ1" s="191"/>
      <c r="CGK1" s="191"/>
      <c r="CGL1" s="191"/>
      <c r="CGM1" s="191"/>
      <c r="CGN1" s="191"/>
      <c r="CGO1" s="191"/>
      <c r="CGP1" s="191"/>
      <c r="CGQ1" s="191"/>
      <c r="CGR1" s="191"/>
      <c r="CGS1" s="191"/>
      <c r="CGT1" s="191"/>
      <c r="CGU1" s="191"/>
      <c r="CGV1" s="191"/>
      <c r="CGW1" s="191"/>
      <c r="CGX1" s="191"/>
      <c r="CGY1" s="191"/>
      <c r="CGZ1" s="191"/>
      <c r="CHA1" s="191"/>
      <c r="CHB1" s="191"/>
      <c r="CHC1" s="191"/>
      <c r="CHD1" s="191"/>
      <c r="CHE1" s="191"/>
      <c r="CHF1" s="191"/>
      <c r="CHG1" s="191"/>
      <c r="CHH1" s="191"/>
      <c r="CHI1" s="191"/>
      <c r="CHJ1" s="191"/>
      <c r="CHK1" s="191"/>
      <c r="CHL1" s="191"/>
      <c r="CHM1" s="191"/>
      <c r="CHN1" s="191"/>
      <c r="CHO1" s="191"/>
      <c r="CHP1" s="191"/>
      <c r="CHQ1" s="191"/>
      <c r="CHR1" s="191"/>
      <c r="CHS1" s="191"/>
      <c r="CHT1" s="191"/>
      <c r="CHU1" s="191"/>
      <c r="CHV1" s="191"/>
      <c r="CHW1" s="191"/>
      <c r="CHX1" s="191"/>
      <c r="CHY1" s="191"/>
      <c r="CHZ1" s="191"/>
      <c r="CIA1" s="191"/>
      <c r="CIB1" s="191"/>
      <c r="CIC1" s="191"/>
      <c r="CID1" s="191"/>
      <c r="CIE1" s="191"/>
      <c r="CIF1" s="191"/>
      <c r="CIG1" s="191"/>
      <c r="CIH1" s="191"/>
      <c r="CII1" s="191"/>
      <c r="CIJ1" s="191"/>
      <c r="CIK1" s="191"/>
      <c r="CIL1" s="191"/>
      <c r="CIM1" s="191"/>
      <c r="CIN1" s="191"/>
      <c r="CIO1" s="191"/>
      <c r="CIP1" s="191"/>
      <c r="CIQ1" s="191"/>
      <c r="CIR1" s="191"/>
      <c r="CIS1" s="191"/>
      <c r="CIT1" s="191"/>
      <c r="CIU1" s="191"/>
      <c r="CIV1" s="191"/>
      <c r="CIW1" s="191"/>
      <c r="CIX1" s="191"/>
      <c r="CIY1" s="191"/>
      <c r="CIZ1" s="191"/>
      <c r="CJA1" s="191"/>
      <c r="CJB1" s="191"/>
      <c r="CJC1" s="191"/>
      <c r="CJD1" s="191"/>
      <c r="CJE1" s="191"/>
      <c r="CJF1" s="191"/>
      <c r="CJG1" s="191"/>
      <c r="CJH1" s="191"/>
      <c r="CJI1" s="191"/>
      <c r="CJJ1" s="191"/>
      <c r="CJK1" s="191"/>
      <c r="CJL1" s="191"/>
      <c r="CJM1" s="191"/>
      <c r="CJN1" s="191"/>
      <c r="CJO1" s="191"/>
      <c r="CJP1" s="191"/>
      <c r="CJQ1" s="191"/>
      <c r="CJR1" s="191"/>
      <c r="CJS1" s="191"/>
      <c r="CJT1" s="191"/>
      <c r="CJU1" s="191"/>
      <c r="CJV1" s="191"/>
      <c r="CJW1" s="191"/>
      <c r="CJX1" s="191"/>
      <c r="CJY1" s="191"/>
      <c r="CJZ1" s="191"/>
      <c r="CKA1" s="191"/>
      <c r="CKB1" s="191"/>
      <c r="CKC1" s="191"/>
      <c r="CKD1" s="191"/>
      <c r="CKE1" s="191"/>
      <c r="CKF1" s="191"/>
      <c r="CKG1" s="191"/>
      <c r="CKH1" s="191"/>
      <c r="CKI1" s="191"/>
      <c r="CKJ1" s="191"/>
      <c r="CKK1" s="191"/>
      <c r="CKL1" s="191"/>
      <c r="CKM1" s="191"/>
      <c r="CKN1" s="191"/>
      <c r="CKO1" s="191"/>
      <c r="CKP1" s="191"/>
      <c r="CKQ1" s="191"/>
      <c r="CKR1" s="191"/>
      <c r="CKS1" s="191"/>
      <c r="CKT1" s="191"/>
      <c r="CKU1" s="191"/>
      <c r="CKV1" s="191"/>
      <c r="CKW1" s="191"/>
      <c r="CKX1" s="191"/>
      <c r="CKY1" s="191"/>
      <c r="CKZ1" s="191"/>
      <c r="CLA1" s="191"/>
      <c r="CLB1" s="191"/>
      <c r="CLC1" s="191"/>
      <c r="CLD1" s="191"/>
      <c r="CLE1" s="191"/>
      <c r="CLF1" s="191"/>
      <c r="CLG1" s="191"/>
      <c r="CLH1" s="191"/>
      <c r="CLI1" s="191"/>
      <c r="CLJ1" s="191"/>
      <c r="CLK1" s="191"/>
      <c r="CLL1" s="191"/>
      <c r="CLM1" s="191"/>
      <c r="CLN1" s="191"/>
      <c r="CLO1" s="191"/>
      <c r="CLP1" s="191"/>
      <c r="CLQ1" s="191"/>
      <c r="CLR1" s="191"/>
      <c r="CLS1" s="191"/>
      <c r="CLT1" s="191"/>
      <c r="CLU1" s="191"/>
      <c r="CLV1" s="191"/>
      <c r="CLW1" s="191"/>
      <c r="CLX1" s="191"/>
      <c r="CLY1" s="191"/>
      <c r="CLZ1" s="191"/>
      <c r="CMA1" s="191"/>
      <c r="CMB1" s="191"/>
      <c r="CMC1" s="191"/>
      <c r="CMD1" s="191"/>
      <c r="CME1" s="191"/>
      <c r="CMF1" s="191"/>
      <c r="CMG1" s="191"/>
      <c r="CMH1" s="191"/>
      <c r="CMI1" s="191"/>
      <c r="CMJ1" s="191"/>
      <c r="CMK1" s="191"/>
      <c r="CML1" s="191"/>
      <c r="CMM1" s="191"/>
      <c r="CMN1" s="191"/>
      <c r="CMO1" s="191"/>
      <c r="CMP1" s="191"/>
      <c r="CMQ1" s="191"/>
      <c r="CMR1" s="191"/>
      <c r="CMS1" s="191"/>
      <c r="CMT1" s="191"/>
      <c r="CMU1" s="191"/>
      <c r="CMV1" s="191"/>
      <c r="CMW1" s="191"/>
      <c r="CMX1" s="191"/>
      <c r="CMY1" s="191"/>
      <c r="CMZ1" s="191"/>
      <c r="CNA1" s="191"/>
      <c r="CNB1" s="191"/>
      <c r="CNC1" s="191"/>
      <c r="CND1" s="191"/>
      <c r="CNE1" s="191"/>
      <c r="CNF1" s="191"/>
      <c r="CNG1" s="191"/>
      <c r="CNH1" s="191"/>
      <c r="CNI1" s="191"/>
      <c r="CNJ1" s="191"/>
      <c r="CNK1" s="191"/>
      <c r="CNL1" s="191"/>
      <c r="CNM1" s="191"/>
      <c r="CNN1" s="191"/>
      <c r="CNO1" s="191"/>
      <c r="CNP1" s="191"/>
      <c r="CNQ1" s="191"/>
      <c r="CNR1" s="191"/>
      <c r="CNS1" s="191"/>
      <c r="CNT1" s="191"/>
      <c r="CNU1" s="191"/>
      <c r="CNV1" s="191"/>
      <c r="CNW1" s="191"/>
      <c r="CNX1" s="191"/>
      <c r="CNY1" s="191"/>
      <c r="CNZ1" s="191"/>
      <c r="COA1" s="191"/>
      <c r="COB1" s="191"/>
      <c r="COC1" s="191"/>
      <c r="COD1" s="191"/>
      <c r="COE1" s="191"/>
      <c r="COF1" s="191"/>
      <c r="COG1" s="191"/>
      <c r="COH1" s="191"/>
      <c r="COI1" s="191"/>
      <c r="COJ1" s="191"/>
      <c r="COK1" s="191"/>
      <c r="COL1" s="191"/>
      <c r="COM1" s="191"/>
      <c r="CON1" s="191"/>
      <c r="COO1" s="191"/>
      <c r="COP1" s="191"/>
      <c r="COQ1" s="191"/>
      <c r="COR1" s="191"/>
      <c r="COS1" s="191"/>
      <c r="COT1" s="191"/>
      <c r="COU1" s="191"/>
      <c r="COV1" s="191"/>
      <c r="COW1" s="191"/>
      <c r="COX1" s="191"/>
      <c r="COY1" s="191"/>
      <c r="COZ1" s="191"/>
      <c r="CPA1" s="191"/>
      <c r="CPB1" s="191"/>
      <c r="CPC1" s="191"/>
      <c r="CPD1" s="191"/>
      <c r="CPE1" s="191"/>
      <c r="CPF1" s="191"/>
      <c r="CPG1" s="191"/>
      <c r="CPH1" s="191"/>
      <c r="CPI1" s="191"/>
      <c r="CPJ1" s="191"/>
      <c r="CPK1" s="191"/>
      <c r="CPL1" s="191"/>
      <c r="CPM1" s="191"/>
      <c r="CPN1" s="191"/>
      <c r="CPO1" s="191"/>
      <c r="CPP1" s="191"/>
      <c r="CPQ1" s="191"/>
      <c r="CPR1" s="191"/>
      <c r="CPS1" s="191"/>
      <c r="CPT1" s="191"/>
      <c r="CPU1" s="191"/>
      <c r="CPV1" s="191"/>
      <c r="CPW1" s="191"/>
      <c r="CPX1" s="191"/>
      <c r="CPY1" s="191"/>
      <c r="CPZ1" s="191"/>
      <c r="CQA1" s="191"/>
      <c r="CQB1" s="191"/>
      <c r="CQC1" s="191"/>
      <c r="CQD1" s="191"/>
      <c r="CQE1" s="191"/>
      <c r="CQF1" s="191"/>
      <c r="CQG1" s="191"/>
      <c r="CQH1" s="191"/>
      <c r="CQI1" s="191"/>
      <c r="CQJ1" s="191"/>
      <c r="CQK1" s="191"/>
      <c r="CQL1" s="191"/>
      <c r="CQM1" s="191"/>
      <c r="CQN1" s="191"/>
      <c r="CQO1" s="191"/>
      <c r="CQP1" s="191"/>
      <c r="CQQ1" s="191"/>
      <c r="CQR1" s="191"/>
      <c r="CQS1" s="191"/>
      <c r="CQT1" s="191"/>
      <c r="CQU1" s="191"/>
      <c r="CQV1" s="191"/>
      <c r="CQW1" s="191"/>
      <c r="CQX1" s="191"/>
      <c r="CQY1" s="191"/>
      <c r="CQZ1" s="191"/>
      <c r="CRA1" s="191"/>
      <c r="CRB1" s="191"/>
      <c r="CRC1" s="191"/>
      <c r="CRD1" s="191"/>
      <c r="CRE1" s="191"/>
      <c r="CRF1" s="191"/>
      <c r="CRG1" s="191"/>
      <c r="CRH1" s="191"/>
      <c r="CRI1" s="191"/>
      <c r="CRJ1" s="191"/>
      <c r="CRK1" s="191"/>
      <c r="CRL1" s="191"/>
      <c r="CRM1" s="191"/>
      <c r="CRN1" s="191"/>
      <c r="CRO1" s="191"/>
      <c r="CRP1" s="191"/>
      <c r="CRQ1" s="191"/>
      <c r="CRR1" s="191"/>
      <c r="CRS1" s="191"/>
      <c r="CRT1" s="191"/>
      <c r="CRU1" s="191"/>
      <c r="CRV1" s="191"/>
      <c r="CRW1" s="191"/>
      <c r="CRX1" s="191"/>
      <c r="CRY1" s="191"/>
      <c r="CRZ1" s="191"/>
      <c r="CSA1" s="191"/>
      <c r="CSB1" s="191"/>
      <c r="CSC1" s="191"/>
      <c r="CSD1" s="191"/>
      <c r="CSE1" s="191"/>
      <c r="CSF1" s="191"/>
      <c r="CSG1" s="191"/>
      <c r="CSH1" s="191"/>
      <c r="CSI1" s="191"/>
      <c r="CSJ1" s="191"/>
      <c r="CSK1" s="191"/>
      <c r="CSL1" s="191"/>
      <c r="CSM1" s="191"/>
      <c r="CSN1" s="191"/>
      <c r="CSO1" s="191"/>
      <c r="CSP1" s="191"/>
      <c r="CSQ1" s="191"/>
      <c r="CSR1" s="191"/>
      <c r="CSS1" s="191"/>
      <c r="CST1" s="191"/>
      <c r="CSU1" s="191"/>
      <c r="CSV1" s="191"/>
      <c r="CSW1" s="191"/>
      <c r="CSX1" s="191"/>
      <c r="CSY1" s="191"/>
      <c r="CSZ1" s="191"/>
      <c r="CTA1" s="191"/>
      <c r="CTB1" s="191"/>
      <c r="CTC1" s="191"/>
      <c r="CTD1" s="191"/>
      <c r="CTE1" s="191"/>
      <c r="CTF1" s="191"/>
      <c r="CTG1" s="191"/>
      <c r="CTH1" s="191"/>
      <c r="CTI1" s="191"/>
      <c r="CTJ1" s="191"/>
      <c r="CTK1" s="191"/>
      <c r="CTL1" s="191"/>
      <c r="CTM1" s="191"/>
      <c r="CTN1" s="191"/>
      <c r="CTO1" s="191"/>
      <c r="CTP1" s="191"/>
      <c r="CTQ1" s="191"/>
      <c r="CTR1" s="191"/>
      <c r="CTS1" s="191"/>
      <c r="CTT1" s="191"/>
      <c r="CTU1" s="191"/>
      <c r="CTV1" s="191"/>
      <c r="CTW1" s="191"/>
      <c r="CTX1" s="191"/>
      <c r="CTY1" s="191"/>
      <c r="CTZ1" s="191"/>
      <c r="CUA1" s="191"/>
      <c r="CUB1" s="191"/>
      <c r="CUC1" s="191"/>
      <c r="CUD1" s="191"/>
      <c r="CUE1" s="191"/>
      <c r="CUF1" s="191"/>
      <c r="CUG1" s="191"/>
      <c r="CUH1" s="191"/>
      <c r="CUI1" s="191"/>
      <c r="CUJ1" s="191"/>
      <c r="CUK1" s="191"/>
      <c r="CUL1" s="191"/>
      <c r="CUM1" s="191"/>
      <c r="CUN1" s="191"/>
      <c r="CUO1" s="191"/>
      <c r="CUP1" s="191"/>
      <c r="CUQ1" s="191"/>
      <c r="CUR1" s="191"/>
      <c r="CUS1" s="191"/>
      <c r="CUT1" s="191"/>
      <c r="CUU1" s="191"/>
      <c r="CUV1" s="191"/>
      <c r="CUW1" s="191"/>
      <c r="CUX1" s="191"/>
      <c r="CUY1" s="191"/>
      <c r="CUZ1" s="191"/>
      <c r="CVA1" s="191"/>
      <c r="CVB1" s="191"/>
      <c r="CVC1" s="191"/>
      <c r="CVD1" s="191"/>
      <c r="CVE1" s="191"/>
      <c r="CVF1" s="191"/>
      <c r="CVG1" s="191"/>
      <c r="CVH1" s="191"/>
      <c r="CVI1" s="191"/>
      <c r="CVJ1" s="191"/>
      <c r="CVK1" s="191"/>
      <c r="CVL1" s="191"/>
      <c r="CVM1" s="191"/>
      <c r="CVN1" s="191"/>
      <c r="CVO1" s="191"/>
      <c r="CVP1" s="191"/>
      <c r="CVQ1" s="191"/>
      <c r="CVR1" s="191"/>
      <c r="CVS1" s="191"/>
      <c r="CVT1" s="191"/>
      <c r="CVU1" s="191"/>
      <c r="CVV1" s="191"/>
      <c r="CVW1" s="191"/>
      <c r="CVX1" s="191"/>
      <c r="CVY1" s="191"/>
      <c r="CVZ1" s="191"/>
      <c r="CWA1" s="191"/>
      <c r="CWB1" s="191"/>
      <c r="CWC1" s="191"/>
      <c r="CWD1" s="191"/>
      <c r="CWE1" s="191"/>
      <c r="CWF1" s="191"/>
      <c r="CWG1" s="191"/>
      <c r="CWH1" s="191"/>
      <c r="CWI1" s="191"/>
      <c r="CWJ1" s="191"/>
      <c r="CWK1" s="191"/>
      <c r="CWL1" s="191"/>
      <c r="CWM1" s="191"/>
      <c r="CWN1" s="191"/>
      <c r="CWO1" s="191"/>
      <c r="CWP1" s="191"/>
      <c r="CWQ1" s="191"/>
      <c r="CWR1" s="191"/>
      <c r="CWS1" s="191"/>
      <c r="CWT1" s="191"/>
      <c r="CWU1" s="191"/>
      <c r="CWV1" s="191"/>
      <c r="CWW1" s="191"/>
      <c r="CWX1" s="191"/>
      <c r="CWY1" s="191"/>
      <c r="CWZ1" s="191"/>
      <c r="CXA1" s="191"/>
      <c r="CXB1" s="191"/>
      <c r="CXC1" s="191"/>
      <c r="CXD1" s="191"/>
      <c r="CXE1" s="191"/>
      <c r="CXF1" s="191"/>
      <c r="CXG1" s="191"/>
      <c r="CXH1" s="191"/>
      <c r="CXI1" s="191"/>
      <c r="CXJ1" s="191"/>
      <c r="CXK1" s="191"/>
      <c r="CXL1" s="191"/>
      <c r="CXM1" s="191"/>
      <c r="CXN1" s="191"/>
      <c r="CXO1" s="191"/>
      <c r="CXP1" s="191"/>
      <c r="CXQ1" s="191"/>
      <c r="CXR1" s="191"/>
      <c r="CXS1" s="191"/>
      <c r="CXT1" s="191"/>
      <c r="CXU1" s="191"/>
      <c r="CXV1" s="191"/>
      <c r="CXW1" s="191"/>
      <c r="CXX1" s="191"/>
      <c r="CXY1" s="191"/>
      <c r="CXZ1" s="191"/>
      <c r="CYA1" s="191"/>
      <c r="CYB1" s="191"/>
      <c r="CYC1" s="191"/>
      <c r="CYD1" s="191"/>
      <c r="CYE1" s="191"/>
      <c r="CYF1" s="191"/>
      <c r="CYG1" s="191"/>
      <c r="CYH1" s="191"/>
      <c r="CYI1" s="191"/>
      <c r="CYJ1" s="191"/>
      <c r="CYK1" s="191"/>
      <c r="CYL1" s="191"/>
      <c r="CYM1" s="191"/>
      <c r="CYN1" s="191"/>
      <c r="CYO1" s="191"/>
      <c r="CYP1" s="191"/>
      <c r="CYQ1" s="191"/>
      <c r="CYR1" s="191"/>
      <c r="CYS1" s="191"/>
      <c r="CYT1" s="191"/>
      <c r="CYU1" s="191"/>
      <c r="CYV1" s="191"/>
      <c r="CYW1" s="191"/>
      <c r="CYX1" s="191"/>
      <c r="CYY1" s="191"/>
      <c r="CYZ1" s="191"/>
      <c r="CZA1" s="191"/>
      <c r="CZB1" s="191"/>
      <c r="CZC1" s="191"/>
      <c r="CZD1" s="191"/>
      <c r="CZE1" s="191"/>
      <c r="CZF1" s="191"/>
      <c r="CZG1" s="191"/>
      <c r="CZH1" s="191"/>
      <c r="CZI1" s="191"/>
      <c r="CZJ1" s="191"/>
      <c r="CZK1" s="191"/>
      <c r="CZL1" s="191"/>
      <c r="CZM1" s="191"/>
      <c r="CZN1" s="191"/>
      <c r="CZO1" s="191"/>
      <c r="CZP1" s="191"/>
      <c r="CZQ1" s="191"/>
      <c r="CZR1" s="191"/>
      <c r="CZS1" s="191"/>
      <c r="CZT1" s="191"/>
      <c r="CZU1" s="191"/>
      <c r="CZV1" s="191"/>
      <c r="CZW1" s="191"/>
      <c r="CZX1" s="191"/>
      <c r="CZY1" s="191"/>
      <c r="CZZ1" s="191"/>
      <c r="DAA1" s="191"/>
      <c r="DAB1" s="191"/>
      <c r="DAC1" s="191"/>
      <c r="DAD1" s="191"/>
      <c r="DAE1" s="191"/>
      <c r="DAF1" s="191"/>
      <c r="DAG1" s="191"/>
      <c r="DAH1" s="191"/>
      <c r="DAI1" s="191"/>
      <c r="DAJ1" s="191"/>
      <c r="DAK1" s="191"/>
      <c r="DAL1" s="191"/>
      <c r="DAM1" s="191"/>
      <c r="DAN1" s="191"/>
      <c r="DAO1" s="191"/>
      <c r="DAP1" s="191"/>
      <c r="DAQ1" s="191"/>
      <c r="DAR1" s="191"/>
      <c r="DAS1" s="191"/>
      <c r="DAT1" s="191"/>
      <c r="DAU1" s="191"/>
      <c r="DAV1" s="191"/>
      <c r="DAW1" s="191"/>
      <c r="DAX1" s="191"/>
      <c r="DAY1" s="191"/>
      <c r="DAZ1" s="191"/>
      <c r="DBA1" s="191"/>
      <c r="DBB1" s="191"/>
      <c r="DBC1" s="191"/>
      <c r="DBD1" s="191"/>
      <c r="DBE1" s="191"/>
      <c r="DBF1" s="191"/>
      <c r="DBG1" s="191"/>
      <c r="DBH1" s="191"/>
      <c r="DBI1" s="191"/>
      <c r="DBJ1" s="191"/>
      <c r="DBK1" s="191"/>
      <c r="DBL1" s="191"/>
      <c r="DBM1" s="191"/>
      <c r="DBN1" s="191"/>
      <c r="DBO1" s="191"/>
      <c r="DBP1" s="191"/>
      <c r="DBQ1" s="191"/>
      <c r="DBR1" s="191"/>
      <c r="DBS1" s="191"/>
      <c r="DBT1" s="191"/>
      <c r="DBU1" s="191"/>
      <c r="DBV1" s="191"/>
      <c r="DBW1" s="191"/>
      <c r="DBX1" s="191"/>
      <c r="DBY1" s="191"/>
      <c r="DBZ1" s="191"/>
      <c r="DCA1" s="191"/>
      <c r="DCB1" s="191"/>
      <c r="DCC1" s="191"/>
      <c r="DCD1" s="191"/>
      <c r="DCE1" s="191"/>
      <c r="DCF1" s="191"/>
      <c r="DCG1" s="191"/>
      <c r="DCH1" s="191"/>
      <c r="DCI1" s="191"/>
      <c r="DCJ1" s="191"/>
      <c r="DCK1" s="191"/>
      <c r="DCL1" s="191"/>
      <c r="DCM1" s="191"/>
      <c r="DCN1" s="191"/>
      <c r="DCO1" s="191"/>
      <c r="DCP1" s="191"/>
      <c r="DCQ1" s="191"/>
      <c r="DCR1" s="191"/>
      <c r="DCS1" s="191"/>
      <c r="DCT1" s="191"/>
      <c r="DCU1" s="191"/>
      <c r="DCV1" s="191"/>
      <c r="DCW1" s="191"/>
      <c r="DCX1" s="191"/>
      <c r="DCY1" s="191"/>
      <c r="DCZ1" s="191"/>
      <c r="DDA1" s="191"/>
      <c r="DDB1" s="191"/>
      <c r="DDC1" s="191"/>
      <c r="DDD1" s="191"/>
      <c r="DDE1" s="191"/>
      <c r="DDF1" s="191"/>
      <c r="DDG1" s="191"/>
      <c r="DDH1" s="191"/>
      <c r="DDI1" s="191"/>
      <c r="DDJ1" s="191"/>
      <c r="DDK1" s="191"/>
      <c r="DDL1" s="191"/>
      <c r="DDM1" s="191"/>
      <c r="DDN1" s="191"/>
      <c r="DDO1" s="191"/>
      <c r="DDP1" s="191"/>
      <c r="DDQ1" s="191"/>
      <c r="DDR1" s="191"/>
      <c r="DDS1" s="191"/>
      <c r="DDT1" s="191"/>
      <c r="DDU1" s="191"/>
      <c r="DDV1" s="191"/>
      <c r="DDW1" s="191"/>
      <c r="DDX1" s="191"/>
      <c r="DDY1" s="191"/>
      <c r="DDZ1" s="191"/>
      <c r="DEA1" s="191"/>
      <c r="DEB1" s="191"/>
      <c r="DEC1" s="191"/>
      <c r="DED1" s="191"/>
      <c r="DEE1" s="191"/>
      <c r="DEF1" s="191"/>
      <c r="DEG1" s="191"/>
      <c r="DEH1" s="191"/>
      <c r="DEI1" s="191"/>
      <c r="DEJ1" s="191"/>
      <c r="DEK1" s="191"/>
      <c r="DEL1" s="191"/>
      <c r="DEM1" s="191"/>
      <c r="DEN1" s="191"/>
      <c r="DEO1" s="191"/>
      <c r="DEP1" s="191"/>
      <c r="DEQ1" s="191"/>
      <c r="DER1" s="191"/>
      <c r="DES1" s="191"/>
      <c r="DET1" s="191"/>
      <c r="DEU1" s="191"/>
      <c r="DEV1" s="191"/>
      <c r="DEW1" s="191"/>
      <c r="DEX1" s="191"/>
      <c r="DEY1" s="191"/>
      <c r="DEZ1" s="191"/>
      <c r="DFA1" s="191"/>
      <c r="DFB1" s="191"/>
      <c r="DFC1" s="191"/>
      <c r="DFD1" s="191"/>
      <c r="DFE1" s="191"/>
      <c r="DFF1" s="191"/>
      <c r="DFG1" s="191"/>
      <c r="DFH1" s="191"/>
      <c r="DFI1" s="191"/>
      <c r="DFJ1" s="191"/>
      <c r="DFK1" s="191"/>
      <c r="DFL1" s="191"/>
      <c r="DFM1" s="191"/>
      <c r="DFN1" s="191"/>
      <c r="DFO1" s="191"/>
      <c r="DFP1" s="191"/>
      <c r="DFQ1" s="191"/>
      <c r="DFR1" s="191"/>
      <c r="DFS1" s="191"/>
      <c r="DFT1" s="191"/>
      <c r="DFU1" s="191"/>
      <c r="DFV1" s="191"/>
      <c r="DFW1" s="191"/>
      <c r="DFX1" s="191"/>
      <c r="DFY1" s="191"/>
      <c r="DFZ1" s="191"/>
      <c r="DGA1" s="191"/>
      <c r="DGB1" s="191"/>
      <c r="DGC1" s="191"/>
      <c r="DGD1" s="191"/>
      <c r="DGE1" s="191"/>
      <c r="DGF1" s="191"/>
      <c r="DGG1" s="191"/>
      <c r="DGH1" s="191"/>
      <c r="DGI1" s="191"/>
      <c r="DGJ1" s="191"/>
      <c r="DGK1" s="191"/>
      <c r="DGL1" s="191"/>
      <c r="DGM1" s="191"/>
      <c r="DGN1" s="191"/>
      <c r="DGO1" s="191"/>
      <c r="DGP1" s="191"/>
      <c r="DGQ1" s="191"/>
      <c r="DGR1" s="191"/>
      <c r="DGS1" s="191"/>
      <c r="DGT1" s="191"/>
      <c r="DGU1" s="191"/>
      <c r="DGV1" s="191"/>
      <c r="DGW1" s="191"/>
      <c r="DGX1" s="191"/>
      <c r="DGY1" s="191"/>
      <c r="DGZ1" s="191"/>
      <c r="DHA1" s="191"/>
      <c r="DHB1" s="191"/>
      <c r="DHC1" s="191"/>
      <c r="DHD1" s="191"/>
      <c r="DHE1" s="191"/>
      <c r="DHF1" s="191"/>
      <c r="DHG1" s="191"/>
      <c r="DHH1" s="191"/>
      <c r="DHI1" s="191"/>
      <c r="DHJ1" s="191"/>
      <c r="DHK1" s="191"/>
      <c r="DHL1" s="191"/>
      <c r="DHM1" s="191"/>
      <c r="DHN1" s="191"/>
      <c r="DHO1" s="191"/>
      <c r="DHP1" s="191"/>
      <c r="DHQ1" s="191"/>
      <c r="DHR1" s="191"/>
      <c r="DHS1" s="191"/>
      <c r="DHT1" s="191"/>
      <c r="DHU1" s="191"/>
      <c r="DHV1" s="191"/>
      <c r="DHW1" s="191"/>
      <c r="DHX1" s="191"/>
      <c r="DHY1" s="191"/>
      <c r="DHZ1" s="191"/>
      <c r="DIA1" s="191"/>
      <c r="DIB1" s="191"/>
      <c r="DIC1" s="191"/>
      <c r="DID1" s="191"/>
      <c r="DIE1" s="191"/>
      <c r="DIF1" s="191"/>
      <c r="DIG1" s="191"/>
      <c r="DIH1" s="191"/>
      <c r="DII1" s="191"/>
      <c r="DIJ1" s="191"/>
      <c r="DIK1" s="191"/>
      <c r="DIL1" s="191"/>
      <c r="DIM1" s="191"/>
      <c r="DIN1" s="191"/>
      <c r="DIO1" s="191"/>
      <c r="DIP1" s="191"/>
      <c r="DIQ1" s="191"/>
      <c r="DIR1" s="191"/>
      <c r="DIS1" s="191"/>
      <c r="DIT1" s="191"/>
      <c r="DIU1" s="191"/>
      <c r="DIV1" s="191"/>
      <c r="DIW1" s="191"/>
      <c r="DIX1" s="191"/>
      <c r="DIY1" s="191"/>
      <c r="DIZ1" s="191"/>
      <c r="DJA1" s="191"/>
      <c r="DJB1" s="191"/>
      <c r="DJC1" s="191"/>
      <c r="DJD1" s="191"/>
      <c r="DJE1" s="191"/>
      <c r="DJF1" s="191"/>
      <c r="DJG1" s="191"/>
      <c r="DJH1" s="191"/>
      <c r="DJI1" s="191"/>
      <c r="DJJ1" s="191"/>
      <c r="DJK1" s="191"/>
      <c r="DJL1" s="191"/>
      <c r="DJM1" s="191"/>
      <c r="DJN1" s="191"/>
      <c r="DJO1" s="191"/>
      <c r="DJP1" s="191"/>
      <c r="DJQ1" s="191"/>
      <c r="DJR1" s="191"/>
      <c r="DJS1" s="191"/>
      <c r="DJT1" s="191"/>
      <c r="DJU1" s="191"/>
      <c r="DJV1" s="191"/>
      <c r="DJW1" s="191"/>
      <c r="DJX1" s="191"/>
      <c r="DJY1" s="191"/>
      <c r="DJZ1" s="191"/>
      <c r="DKA1" s="191"/>
      <c r="DKB1" s="191"/>
      <c r="DKC1" s="191"/>
      <c r="DKD1" s="191"/>
      <c r="DKE1" s="191"/>
      <c r="DKF1" s="191"/>
      <c r="DKG1" s="191"/>
      <c r="DKH1" s="191"/>
      <c r="DKI1" s="191"/>
      <c r="DKJ1" s="191"/>
      <c r="DKK1" s="191"/>
      <c r="DKL1" s="191"/>
      <c r="DKM1" s="191"/>
      <c r="DKN1" s="191"/>
      <c r="DKO1" s="191"/>
      <c r="DKP1" s="191"/>
      <c r="DKQ1" s="191"/>
      <c r="DKR1" s="191"/>
      <c r="DKS1" s="191"/>
      <c r="DKT1" s="191"/>
      <c r="DKU1" s="191"/>
      <c r="DKV1" s="191"/>
      <c r="DKW1" s="191"/>
      <c r="DKX1" s="191"/>
      <c r="DKY1" s="191"/>
      <c r="DKZ1" s="191"/>
      <c r="DLA1" s="191"/>
      <c r="DLB1" s="191"/>
      <c r="DLC1" s="191"/>
      <c r="DLD1" s="191"/>
      <c r="DLE1" s="191"/>
      <c r="DLF1" s="191"/>
      <c r="DLG1" s="191"/>
      <c r="DLH1" s="191"/>
      <c r="DLI1" s="191"/>
      <c r="DLJ1" s="191"/>
      <c r="DLK1" s="191"/>
      <c r="DLL1" s="191"/>
      <c r="DLM1" s="191"/>
      <c r="DLN1" s="191"/>
      <c r="DLO1" s="191"/>
      <c r="DLP1" s="191"/>
      <c r="DLQ1" s="191"/>
      <c r="DLR1" s="191"/>
      <c r="DLS1" s="191"/>
      <c r="DLT1" s="191"/>
      <c r="DLU1" s="191"/>
      <c r="DLV1" s="191"/>
      <c r="DLW1" s="191"/>
      <c r="DLX1" s="191"/>
      <c r="DLY1" s="191"/>
      <c r="DLZ1" s="191"/>
      <c r="DMA1" s="191"/>
      <c r="DMB1" s="191"/>
      <c r="DMC1" s="191"/>
      <c r="DMD1" s="191"/>
      <c r="DME1" s="191"/>
      <c r="DMF1" s="191"/>
      <c r="DMG1" s="191"/>
      <c r="DMH1" s="191"/>
      <c r="DMI1" s="191"/>
      <c r="DMJ1" s="191"/>
      <c r="DMK1" s="191"/>
      <c r="DML1" s="191"/>
      <c r="DMM1" s="191"/>
      <c r="DMN1" s="191"/>
      <c r="DMO1" s="191"/>
      <c r="DMP1" s="191"/>
      <c r="DMQ1" s="191"/>
      <c r="DMR1" s="191"/>
      <c r="DMS1" s="191"/>
      <c r="DMT1" s="191"/>
      <c r="DMU1" s="191"/>
      <c r="DMV1" s="191"/>
      <c r="DMW1" s="191"/>
      <c r="DMX1" s="191"/>
      <c r="DMY1" s="191"/>
      <c r="DMZ1" s="191"/>
      <c r="DNA1" s="191"/>
      <c r="DNB1" s="191"/>
      <c r="DNC1" s="191"/>
      <c r="DND1" s="191"/>
      <c r="DNE1" s="191"/>
      <c r="DNF1" s="191"/>
      <c r="DNG1" s="191"/>
      <c r="DNH1" s="191"/>
      <c r="DNI1" s="191"/>
      <c r="DNJ1" s="191"/>
      <c r="DNK1" s="191"/>
      <c r="DNL1" s="191"/>
      <c r="DNM1" s="191"/>
      <c r="DNN1" s="191"/>
      <c r="DNO1" s="191"/>
      <c r="DNP1" s="191"/>
      <c r="DNQ1" s="191"/>
      <c r="DNR1" s="191"/>
      <c r="DNS1" s="191"/>
      <c r="DNT1" s="191"/>
      <c r="DNU1" s="191"/>
      <c r="DNV1" s="191"/>
      <c r="DNW1" s="191"/>
      <c r="DNX1" s="191"/>
      <c r="DNY1" s="191"/>
      <c r="DNZ1" s="191"/>
      <c r="DOA1" s="191"/>
      <c r="DOB1" s="191"/>
      <c r="DOC1" s="191"/>
      <c r="DOD1" s="191"/>
      <c r="DOE1" s="191"/>
      <c r="DOF1" s="191"/>
      <c r="DOG1" s="191"/>
      <c r="DOH1" s="191"/>
      <c r="DOI1" s="191"/>
      <c r="DOJ1" s="191"/>
      <c r="DOK1" s="191"/>
      <c r="DOL1" s="191"/>
      <c r="DOM1" s="191"/>
      <c r="DON1" s="191"/>
      <c r="DOO1" s="191"/>
      <c r="DOP1" s="191"/>
      <c r="DOQ1" s="191"/>
      <c r="DOR1" s="191"/>
      <c r="DOS1" s="191"/>
      <c r="DOT1" s="191"/>
      <c r="DOU1" s="191"/>
      <c r="DOV1" s="191"/>
      <c r="DOW1" s="191"/>
      <c r="DOX1" s="191"/>
      <c r="DOY1" s="191"/>
      <c r="DOZ1" s="191"/>
      <c r="DPA1" s="191"/>
      <c r="DPB1" s="191"/>
      <c r="DPC1" s="191"/>
      <c r="DPD1" s="191"/>
      <c r="DPE1" s="191"/>
      <c r="DPF1" s="191"/>
      <c r="DPG1" s="191"/>
      <c r="DPH1" s="191"/>
      <c r="DPI1" s="191"/>
      <c r="DPJ1" s="191"/>
      <c r="DPK1" s="191"/>
      <c r="DPL1" s="191"/>
      <c r="DPM1" s="191"/>
      <c r="DPN1" s="191"/>
      <c r="DPO1" s="191"/>
      <c r="DPP1" s="191"/>
      <c r="DPQ1" s="191"/>
      <c r="DPR1" s="191"/>
      <c r="DPS1" s="191"/>
      <c r="DPT1" s="191"/>
      <c r="DPU1" s="191"/>
      <c r="DPV1" s="191"/>
      <c r="DPW1" s="191"/>
      <c r="DPX1" s="191"/>
      <c r="DPY1" s="191"/>
      <c r="DPZ1" s="191"/>
      <c r="DQA1" s="191"/>
      <c r="DQB1" s="191"/>
      <c r="DQC1" s="191"/>
      <c r="DQD1" s="191"/>
      <c r="DQE1" s="191"/>
      <c r="DQF1" s="191"/>
      <c r="DQG1" s="191"/>
      <c r="DQH1" s="191"/>
      <c r="DQI1" s="191"/>
      <c r="DQJ1" s="191"/>
      <c r="DQK1" s="191"/>
      <c r="DQL1" s="191"/>
      <c r="DQM1" s="191"/>
      <c r="DQN1" s="191"/>
      <c r="DQO1" s="191"/>
      <c r="DQP1" s="191"/>
      <c r="DQQ1" s="191"/>
      <c r="DQR1" s="191"/>
      <c r="DQS1" s="191"/>
      <c r="DQT1" s="191"/>
      <c r="DQU1" s="191"/>
      <c r="DQV1" s="191"/>
      <c r="DQW1" s="191"/>
      <c r="DQX1" s="191"/>
      <c r="DQY1" s="191"/>
      <c r="DQZ1" s="191"/>
      <c r="DRA1" s="191"/>
      <c r="DRB1" s="191"/>
      <c r="DRC1" s="191"/>
      <c r="DRD1" s="191"/>
      <c r="DRE1" s="191"/>
      <c r="DRF1" s="191"/>
      <c r="DRG1" s="191"/>
      <c r="DRH1" s="191"/>
      <c r="DRI1" s="191"/>
      <c r="DRJ1" s="191"/>
      <c r="DRK1" s="191"/>
      <c r="DRL1" s="191"/>
      <c r="DRM1" s="191"/>
      <c r="DRN1" s="191"/>
      <c r="DRO1" s="191"/>
      <c r="DRP1" s="191"/>
      <c r="DRQ1" s="191"/>
      <c r="DRR1" s="191"/>
      <c r="DRS1" s="191"/>
      <c r="DRT1" s="191"/>
      <c r="DRU1" s="191"/>
      <c r="DRV1" s="191"/>
      <c r="DRW1" s="191"/>
      <c r="DRX1" s="191"/>
      <c r="DRY1" s="191"/>
      <c r="DRZ1" s="191"/>
      <c r="DSA1" s="191"/>
      <c r="DSB1" s="191"/>
      <c r="DSC1" s="191"/>
      <c r="DSD1" s="191"/>
      <c r="DSE1" s="191"/>
      <c r="DSF1" s="191"/>
      <c r="DSG1" s="191"/>
      <c r="DSH1" s="191"/>
      <c r="DSI1" s="191"/>
      <c r="DSJ1" s="191"/>
      <c r="DSK1" s="191"/>
      <c r="DSL1" s="191"/>
      <c r="DSM1" s="191"/>
      <c r="DSN1" s="191"/>
      <c r="DSO1" s="191"/>
      <c r="DSP1" s="191"/>
      <c r="DSQ1" s="191"/>
      <c r="DSR1" s="191"/>
      <c r="DSS1" s="191"/>
      <c r="DST1" s="191"/>
      <c r="DSU1" s="191"/>
      <c r="DSV1" s="191"/>
      <c r="DSW1" s="191"/>
      <c r="DSX1" s="191"/>
      <c r="DSY1" s="191"/>
      <c r="DSZ1" s="191"/>
      <c r="DTA1" s="191"/>
      <c r="DTB1" s="191"/>
      <c r="DTC1" s="191"/>
      <c r="DTD1" s="191"/>
      <c r="DTE1" s="191"/>
      <c r="DTF1" s="191"/>
      <c r="DTG1" s="191"/>
      <c r="DTH1" s="191"/>
      <c r="DTI1" s="191"/>
      <c r="DTJ1" s="191"/>
      <c r="DTK1" s="191"/>
      <c r="DTL1" s="191"/>
      <c r="DTM1" s="191"/>
      <c r="DTN1" s="191"/>
      <c r="DTO1" s="191"/>
      <c r="DTP1" s="191"/>
      <c r="DTQ1" s="191"/>
      <c r="DTR1" s="191"/>
      <c r="DTS1" s="191"/>
      <c r="DTT1" s="191"/>
      <c r="DTU1" s="191"/>
      <c r="DTV1" s="191"/>
      <c r="DTW1" s="191"/>
      <c r="DTX1" s="191"/>
      <c r="DTY1" s="191"/>
      <c r="DTZ1" s="191"/>
      <c r="DUA1" s="191"/>
      <c r="DUB1" s="191"/>
      <c r="DUC1" s="191"/>
      <c r="DUD1" s="191"/>
      <c r="DUE1" s="191"/>
      <c r="DUF1" s="191"/>
      <c r="DUG1" s="191"/>
      <c r="DUH1" s="191"/>
      <c r="DUI1" s="191"/>
      <c r="DUJ1" s="191"/>
      <c r="DUK1" s="191"/>
      <c r="DUL1" s="191"/>
      <c r="DUM1" s="191"/>
      <c r="DUN1" s="191"/>
      <c r="DUO1" s="191"/>
      <c r="DUP1" s="191"/>
      <c r="DUQ1" s="191"/>
      <c r="DUR1" s="191"/>
      <c r="DUS1" s="191"/>
      <c r="DUT1" s="191"/>
      <c r="DUU1" s="191"/>
      <c r="DUV1" s="191"/>
      <c r="DUW1" s="191"/>
      <c r="DUX1" s="191"/>
      <c r="DUY1" s="191"/>
      <c r="DUZ1" s="191"/>
      <c r="DVA1" s="191"/>
      <c r="DVB1" s="191"/>
      <c r="DVC1" s="191"/>
      <c r="DVD1" s="191"/>
      <c r="DVE1" s="191"/>
      <c r="DVF1" s="191"/>
      <c r="DVG1" s="191"/>
      <c r="DVH1" s="191"/>
      <c r="DVI1" s="191"/>
      <c r="DVJ1" s="191"/>
      <c r="DVK1" s="191"/>
      <c r="DVL1" s="191"/>
      <c r="DVM1" s="191"/>
      <c r="DVN1" s="191"/>
      <c r="DVO1" s="191"/>
      <c r="DVP1" s="191"/>
      <c r="DVQ1" s="191"/>
      <c r="DVR1" s="191"/>
      <c r="DVS1" s="191"/>
      <c r="DVT1" s="191"/>
      <c r="DVU1" s="191"/>
      <c r="DVV1" s="191"/>
      <c r="DVW1" s="191"/>
      <c r="DVX1" s="191"/>
      <c r="DVY1" s="191"/>
      <c r="DVZ1" s="191"/>
      <c r="DWA1" s="191"/>
      <c r="DWB1" s="191"/>
      <c r="DWC1" s="191"/>
      <c r="DWD1" s="191"/>
      <c r="DWE1" s="191"/>
      <c r="DWF1" s="191"/>
      <c r="DWG1" s="191"/>
      <c r="DWH1" s="191"/>
      <c r="DWI1" s="191"/>
      <c r="DWJ1" s="191"/>
      <c r="DWK1" s="191"/>
      <c r="DWL1" s="191"/>
      <c r="DWM1" s="191"/>
      <c r="DWN1" s="191"/>
      <c r="DWO1" s="191"/>
      <c r="DWP1" s="191"/>
      <c r="DWQ1" s="191"/>
      <c r="DWR1" s="191"/>
      <c r="DWS1" s="191"/>
      <c r="DWT1" s="191"/>
      <c r="DWU1" s="191"/>
      <c r="DWV1" s="191"/>
      <c r="DWW1" s="191"/>
      <c r="DWX1" s="191"/>
      <c r="DWY1" s="191"/>
      <c r="DWZ1" s="191"/>
      <c r="DXA1" s="191"/>
      <c r="DXB1" s="191"/>
      <c r="DXC1" s="191"/>
      <c r="DXD1" s="191"/>
      <c r="DXE1" s="191"/>
      <c r="DXF1" s="191"/>
      <c r="DXG1" s="191"/>
      <c r="DXH1" s="191"/>
      <c r="DXI1" s="191"/>
      <c r="DXJ1" s="191"/>
      <c r="DXK1" s="191"/>
      <c r="DXL1" s="191"/>
      <c r="DXM1" s="191"/>
      <c r="DXN1" s="191"/>
      <c r="DXO1" s="191"/>
      <c r="DXP1" s="191"/>
      <c r="DXQ1" s="191"/>
      <c r="DXR1" s="191"/>
      <c r="DXS1" s="191"/>
      <c r="DXT1" s="191"/>
      <c r="DXU1" s="191"/>
      <c r="DXV1" s="191"/>
      <c r="DXW1" s="191"/>
      <c r="DXX1" s="191"/>
      <c r="DXY1" s="191"/>
      <c r="DXZ1" s="191"/>
      <c r="DYA1" s="191"/>
      <c r="DYB1" s="191"/>
      <c r="DYC1" s="191"/>
      <c r="DYD1" s="191"/>
      <c r="DYE1" s="191"/>
      <c r="DYF1" s="191"/>
      <c r="DYG1" s="191"/>
      <c r="DYH1" s="191"/>
      <c r="DYI1" s="191"/>
      <c r="DYJ1" s="191"/>
      <c r="DYK1" s="191"/>
      <c r="DYL1" s="191"/>
      <c r="DYM1" s="191"/>
      <c r="DYN1" s="191"/>
      <c r="DYO1" s="191"/>
      <c r="DYP1" s="191"/>
      <c r="DYQ1" s="191"/>
      <c r="DYR1" s="191"/>
      <c r="DYS1" s="191"/>
      <c r="DYT1" s="191"/>
      <c r="DYU1" s="191"/>
      <c r="DYV1" s="191"/>
      <c r="DYW1" s="191"/>
      <c r="DYX1" s="191"/>
      <c r="DYY1" s="191"/>
      <c r="DYZ1" s="191"/>
      <c r="DZA1" s="191"/>
      <c r="DZB1" s="191"/>
      <c r="DZC1" s="191"/>
      <c r="DZD1" s="191"/>
      <c r="DZE1" s="191"/>
      <c r="DZF1" s="191"/>
      <c r="DZG1" s="191"/>
      <c r="DZH1" s="191"/>
      <c r="DZI1" s="191"/>
      <c r="DZJ1" s="191"/>
      <c r="DZK1" s="191"/>
      <c r="DZL1" s="191"/>
      <c r="DZM1" s="191"/>
      <c r="DZN1" s="191"/>
      <c r="DZO1" s="191"/>
      <c r="DZP1" s="191"/>
      <c r="DZQ1" s="191"/>
      <c r="DZR1" s="191"/>
      <c r="DZS1" s="191"/>
      <c r="DZT1" s="191"/>
      <c r="DZU1" s="191"/>
      <c r="DZV1" s="191"/>
      <c r="DZW1" s="191"/>
      <c r="DZX1" s="191"/>
      <c r="DZY1" s="191"/>
      <c r="DZZ1" s="191"/>
      <c r="EAA1" s="191"/>
      <c r="EAB1" s="191"/>
      <c r="EAC1" s="191"/>
      <c r="EAD1" s="191"/>
      <c r="EAE1" s="191"/>
      <c r="EAF1" s="191"/>
      <c r="EAG1" s="191"/>
      <c r="EAH1" s="191"/>
      <c r="EAI1" s="191"/>
      <c r="EAJ1" s="191"/>
      <c r="EAK1" s="191"/>
      <c r="EAL1" s="191"/>
      <c r="EAM1" s="191"/>
      <c r="EAN1" s="191"/>
      <c r="EAO1" s="191"/>
      <c r="EAP1" s="191"/>
      <c r="EAQ1" s="191"/>
      <c r="EAR1" s="191"/>
      <c r="EAS1" s="191"/>
      <c r="EAT1" s="191"/>
      <c r="EAU1" s="191"/>
      <c r="EAV1" s="191"/>
      <c r="EAW1" s="191"/>
      <c r="EAX1" s="191"/>
      <c r="EAY1" s="191"/>
      <c r="EAZ1" s="191"/>
      <c r="EBA1" s="191"/>
      <c r="EBB1" s="191"/>
      <c r="EBC1" s="191"/>
      <c r="EBD1" s="191"/>
      <c r="EBE1" s="191"/>
      <c r="EBF1" s="191"/>
      <c r="EBG1" s="191"/>
      <c r="EBH1" s="191"/>
      <c r="EBI1" s="191"/>
      <c r="EBJ1" s="191"/>
      <c r="EBK1" s="191"/>
      <c r="EBL1" s="191"/>
      <c r="EBM1" s="191"/>
      <c r="EBN1" s="191"/>
      <c r="EBO1" s="191"/>
      <c r="EBP1" s="191"/>
      <c r="EBQ1" s="191"/>
      <c r="EBR1" s="191"/>
      <c r="EBS1" s="191"/>
      <c r="EBT1" s="191"/>
      <c r="EBU1" s="191"/>
      <c r="EBV1" s="191"/>
      <c r="EBW1" s="191"/>
      <c r="EBX1" s="191"/>
      <c r="EBY1" s="191"/>
      <c r="EBZ1" s="191"/>
      <c r="ECA1" s="191"/>
      <c r="ECB1" s="191"/>
      <c r="ECC1" s="191"/>
      <c r="ECD1" s="191"/>
      <c r="ECE1" s="191"/>
      <c r="ECF1" s="191"/>
      <c r="ECG1" s="191"/>
      <c r="ECH1" s="191"/>
      <c r="ECI1" s="191"/>
      <c r="ECJ1" s="191"/>
      <c r="ECK1" s="191"/>
      <c r="ECL1" s="191"/>
      <c r="ECM1" s="191"/>
      <c r="ECN1" s="191"/>
      <c r="ECO1" s="191"/>
      <c r="ECP1" s="191"/>
      <c r="ECQ1" s="191"/>
      <c r="ECR1" s="191"/>
      <c r="ECS1" s="191"/>
      <c r="ECT1" s="191"/>
      <c r="ECU1" s="191"/>
      <c r="ECV1" s="191"/>
      <c r="ECW1" s="191"/>
      <c r="ECX1" s="191"/>
      <c r="ECY1" s="191"/>
      <c r="ECZ1" s="191"/>
      <c r="EDA1" s="191"/>
      <c r="EDB1" s="191"/>
      <c r="EDC1" s="191"/>
      <c r="EDD1" s="191"/>
      <c r="EDE1" s="191"/>
      <c r="EDF1" s="191"/>
      <c r="EDG1" s="191"/>
      <c r="EDH1" s="191"/>
      <c r="EDI1" s="191"/>
      <c r="EDJ1" s="191"/>
      <c r="EDK1" s="191"/>
      <c r="EDL1" s="191"/>
      <c r="EDM1" s="191"/>
      <c r="EDN1" s="191"/>
      <c r="EDO1" s="191"/>
      <c r="EDP1" s="191"/>
      <c r="EDQ1" s="191"/>
      <c r="EDR1" s="191"/>
      <c r="EDS1" s="191"/>
      <c r="EDT1" s="191"/>
      <c r="EDU1" s="191"/>
      <c r="EDV1" s="191"/>
      <c r="EDW1" s="191"/>
      <c r="EDX1" s="191"/>
      <c r="EDY1" s="191"/>
      <c r="EDZ1" s="191"/>
      <c r="EEA1" s="191"/>
      <c r="EEB1" s="191"/>
      <c r="EEC1" s="191"/>
      <c r="EED1" s="191"/>
      <c r="EEE1" s="191"/>
      <c r="EEF1" s="191"/>
      <c r="EEG1" s="191"/>
      <c r="EEH1" s="191"/>
      <c r="EEI1" s="191"/>
      <c r="EEJ1" s="191"/>
      <c r="EEK1" s="191"/>
      <c r="EEL1" s="191"/>
      <c r="EEM1" s="191"/>
      <c r="EEN1" s="191"/>
      <c r="EEO1" s="191"/>
      <c r="EEP1" s="191"/>
      <c r="EEQ1" s="191"/>
      <c r="EER1" s="191"/>
      <c r="EES1" s="191"/>
      <c r="EET1" s="191"/>
      <c r="EEU1" s="191"/>
      <c r="EEV1" s="191"/>
      <c r="EEW1" s="191"/>
      <c r="EEX1" s="191"/>
      <c r="EEY1" s="191"/>
      <c r="EEZ1" s="191"/>
      <c r="EFA1" s="191"/>
      <c r="EFB1" s="191"/>
      <c r="EFC1" s="191"/>
      <c r="EFD1" s="191"/>
      <c r="EFE1" s="191"/>
      <c r="EFF1" s="191"/>
      <c r="EFG1" s="191"/>
      <c r="EFH1" s="191"/>
      <c r="EFI1" s="191"/>
      <c r="EFJ1" s="191"/>
      <c r="EFK1" s="191"/>
      <c r="EFL1" s="191"/>
      <c r="EFM1" s="191"/>
      <c r="EFN1" s="191"/>
      <c r="EFO1" s="191"/>
      <c r="EFP1" s="191"/>
      <c r="EFQ1" s="191"/>
      <c r="EFR1" s="191"/>
      <c r="EFS1" s="191"/>
      <c r="EFT1" s="191"/>
      <c r="EFU1" s="191"/>
      <c r="EFV1" s="191"/>
      <c r="EFW1" s="191"/>
      <c r="EFX1" s="191"/>
      <c r="EFY1" s="191"/>
      <c r="EFZ1" s="191"/>
      <c r="EGA1" s="191"/>
      <c r="EGB1" s="191"/>
      <c r="EGC1" s="191"/>
      <c r="EGD1" s="191"/>
      <c r="EGE1" s="191"/>
      <c r="EGF1" s="191"/>
      <c r="EGG1" s="191"/>
      <c r="EGH1" s="191"/>
      <c r="EGI1" s="191"/>
      <c r="EGJ1" s="191"/>
      <c r="EGK1" s="191"/>
      <c r="EGL1" s="191"/>
      <c r="EGM1" s="191"/>
      <c r="EGN1" s="191"/>
      <c r="EGO1" s="191"/>
      <c r="EGP1" s="191"/>
      <c r="EGQ1" s="191"/>
      <c r="EGR1" s="191"/>
      <c r="EGS1" s="191"/>
      <c r="EGT1" s="191"/>
      <c r="EGU1" s="191"/>
      <c r="EGV1" s="191"/>
      <c r="EGW1" s="191"/>
      <c r="EGX1" s="191"/>
      <c r="EGY1" s="191"/>
      <c r="EGZ1" s="191"/>
      <c r="EHA1" s="191"/>
      <c r="EHB1" s="191"/>
      <c r="EHC1" s="191"/>
      <c r="EHD1" s="191"/>
      <c r="EHE1" s="191"/>
      <c r="EHF1" s="191"/>
      <c r="EHG1" s="191"/>
      <c r="EHH1" s="191"/>
      <c r="EHI1" s="191"/>
      <c r="EHJ1" s="191"/>
      <c r="EHK1" s="191"/>
      <c r="EHL1" s="191"/>
      <c r="EHM1" s="191"/>
      <c r="EHN1" s="191"/>
      <c r="EHO1" s="191"/>
      <c r="EHP1" s="191"/>
      <c r="EHQ1" s="191"/>
      <c r="EHR1" s="191"/>
      <c r="EHS1" s="191"/>
      <c r="EHT1" s="191"/>
      <c r="EHU1" s="191"/>
      <c r="EHV1" s="191"/>
      <c r="EHW1" s="191"/>
      <c r="EHX1" s="191"/>
      <c r="EHY1" s="191"/>
      <c r="EHZ1" s="191"/>
      <c r="EIA1" s="191"/>
      <c r="EIB1" s="191"/>
      <c r="EIC1" s="191"/>
      <c r="EID1" s="191"/>
      <c r="EIE1" s="191"/>
      <c r="EIF1" s="191"/>
      <c r="EIG1" s="191"/>
      <c r="EIH1" s="191"/>
      <c r="EII1" s="191"/>
      <c r="EIJ1" s="191"/>
      <c r="EIK1" s="191"/>
      <c r="EIL1" s="191"/>
      <c r="EIM1" s="191"/>
      <c r="EIN1" s="191"/>
      <c r="EIO1" s="191"/>
      <c r="EIP1" s="191"/>
      <c r="EIQ1" s="191"/>
      <c r="EIR1" s="191"/>
      <c r="EIS1" s="191"/>
      <c r="EIT1" s="191"/>
      <c r="EIU1" s="191"/>
      <c r="EIV1" s="191"/>
      <c r="EIW1" s="191"/>
      <c r="EIX1" s="191"/>
      <c r="EIY1" s="191"/>
      <c r="EIZ1" s="191"/>
      <c r="EJA1" s="191"/>
      <c r="EJB1" s="191"/>
      <c r="EJC1" s="191"/>
      <c r="EJD1" s="191"/>
      <c r="EJE1" s="191"/>
      <c r="EJF1" s="191"/>
      <c r="EJG1" s="191"/>
      <c r="EJH1" s="191"/>
      <c r="EJI1" s="191"/>
      <c r="EJJ1" s="191"/>
      <c r="EJK1" s="191"/>
      <c r="EJL1" s="191"/>
      <c r="EJM1" s="191"/>
      <c r="EJN1" s="191"/>
      <c r="EJO1" s="191"/>
      <c r="EJP1" s="191"/>
      <c r="EJQ1" s="191"/>
      <c r="EJR1" s="191"/>
      <c r="EJS1" s="191"/>
      <c r="EJT1" s="191"/>
      <c r="EJU1" s="191"/>
      <c r="EJV1" s="191"/>
      <c r="EJW1" s="191"/>
      <c r="EJX1" s="191"/>
      <c r="EJY1" s="191"/>
      <c r="EJZ1" s="191"/>
      <c r="EKA1" s="191"/>
      <c r="EKB1" s="191"/>
      <c r="EKC1" s="191"/>
      <c r="EKD1" s="191"/>
      <c r="EKE1" s="191"/>
      <c r="EKF1" s="191"/>
      <c r="EKG1" s="191"/>
      <c r="EKH1" s="191"/>
      <c r="EKI1" s="191"/>
      <c r="EKJ1" s="191"/>
      <c r="EKK1" s="191"/>
      <c r="EKL1" s="191"/>
      <c r="EKM1" s="191"/>
      <c r="EKN1" s="191"/>
      <c r="EKO1" s="191"/>
      <c r="EKP1" s="191"/>
      <c r="EKQ1" s="191"/>
      <c r="EKR1" s="191"/>
      <c r="EKS1" s="191"/>
      <c r="EKT1" s="191"/>
      <c r="EKU1" s="191"/>
      <c r="EKV1" s="191"/>
      <c r="EKW1" s="191"/>
      <c r="EKX1" s="191"/>
      <c r="EKY1" s="191"/>
      <c r="EKZ1" s="191"/>
      <c r="ELA1" s="191"/>
      <c r="ELB1" s="191"/>
      <c r="ELC1" s="191"/>
      <c r="ELD1" s="191"/>
      <c r="ELE1" s="191"/>
      <c r="ELF1" s="191"/>
      <c r="ELG1" s="191"/>
      <c r="ELH1" s="191"/>
      <c r="ELI1" s="191"/>
      <c r="ELJ1" s="191"/>
      <c r="ELK1" s="191"/>
      <c r="ELL1" s="191"/>
      <c r="ELM1" s="191"/>
      <c r="ELN1" s="191"/>
      <c r="ELO1" s="191"/>
      <c r="ELP1" s="191"/>
      <c r="ELQ1" s="191"/>
      <c r="ELR1" s="191"/>
      <c r="ELS1" s="191"/>
      <c r="ELT1" s="191"/>
      <c r="ELU1" s="191"/>
      <c r="ELV1" s="191"/>
      <c r="ELW1" s="191"/>
      <c r="ELX1" s="191"/>
      <c r="ELY1" s="191"/>
      <c r="ELZ1" s="191"/>
      <c r="EMA1" s="191"/>
      <c r="EMB1" s="191"/>
      <c r="EMC1" s="191"/>
      <c r="EMD1" s="191"/>
      <c r="EME1" s="191"/>
      <c r="EMF1" s="191"/>
      <c r="EMG1" s="191"/>
      <c r="EMH1" s="191"/>
      <c r="EMI1" s="191"/>
      <c r="EMJ1" s="191"/>
      <c r="EMK1" s="191"/>
      <c r="EML1" s="191"/>
      <c r="EMM1" s="191"/>
      <c r="EMN1" s="191"/>
      <c r="EMO1" s="191"/>
      <c r="EMP1" s="191"/>
      <c r="EMQ1" s="191"/>
      <c r="EMR1" s="191"/>
      <c r="EMS1" s="191"/>
      <c r="EMT1" s="191"/>
      <c r="EMU1" s="191"/>
      <c r="EMV1" s="191"/>
      <c r="EMW1" s="191"/>
      <c r="EMX1" s="191"/>
      <c r="EMY1" s="191"/>
      <c r="EMZ1" s="191"/>
      <c r="ENA1" s="191"/>
      <c r="ENB1" s="191"/>
      <c r="ENC1" s="191"/>
      <c r="END1" s="191"/>
      <c r="ENE1" s="191"/>
      <c r="ENF1" s="191"/>
      <c r="ENG1" s="191"/>
      <c r="ENH1" s="191"/>
      <c r="ENI1" s="191"/>
      <c r="ENJ1" s="191"/>
      <c r="ENK1" s="191"/>
      <c r="ENL1" s="191"/>
      <c r="ENM1" s="191"/>
      <c r="ENN1" s="191"/>
      <c r="ENO1" s="191"/>
      <c r="ENP1" s="191"/>
      <c r="ENQ1" s="191"/>
      <c r="ENR1" s="191"/>
      <c r="ENS1" s="191"/>
      <c r="ENT1" s="191"/>
      <c r="ENU1" s="191"/>
      <c r="ENV1" s="191"/>
      <c r="ENW1" s="191"/>
      <c r="ENX1" s="191"/>
      <c r="ENY1" s="191"/>
      <c r="ENZ1" s="191"/>
      <c r="EOA1" s="191"/>
      <c r="EOB1" s="191"/>
      <c r="EOC1" s="191"/>
      <c r="EOD1" s="191"/>
      <c r="EOE1" s="191"/>
      <c r="EOF1" s="191"/>
      <c r="EOG1" s="191"/>
      <c r="EOH1" s="191"/>
      <c r="EOI1" s="191"/>
      <c r="EOJ1" s="191"/>
      <c r="EOK1" s="191"/>
      <c r="EOL1" s="191"/>
      <c r="EOM1" s="191"/>
      <c r="EON1" s="191"/>
      <c r="EOO1" s="191"/>
      <c r="EOP1" s="191"/>
      <c r="EOQ1" s="191"/>
      <c r="EOR1" s="191"/>
      <c r="EOS1" s="191"/>
      <c r="EOT1" s="191"/>
      <c r="EOU1" s="191"/>
      <c r="EOV1" s="191"/>
      <c r="EOW1" s="191"/>
      <c r="EOX1" s="191"/>
      <c r="EOY1" s="191"/>
      <c r="EOZ1" s="191"/>
      <c r="EPA1" s="191"/>
      <c r="EPB1" s="191"/>
      <c r="EPC1" s="191"/>
      <c r="EPD1" s="191"/>
      <c r="EPE1" s="191"/>
      <c r="EPF1" s="191"/>
      <c r="EPG1" s="191"/>
      <c r="EPH1" s="191"/>
      <c r="EPI1" s="191"/>
      <c r="EPJ1" s="191"/>
      <c r="EPK1" s="191"/>
      <c r="EPL1" s="191"/>
      <c r="EPM1" s="191"/>
      <c r="EPN1" s="191"/>
      <c r="EPO1" s="191"/>
      <c r="EPP1" s="191"/>
      <c r="EPQ1" s="191"/>
      <c r="EPR1" s="191"/>
      <c r="EPS1" s="191"/>
      <c r="EPT1" s="191"/>
      <c r="EPU1" s="191"/>
      <c r="EPV1" s="191"/>
      <c r="EPW1" s="191"/>
      <c r="EPX1" s="191"/>
      <c r="EPY1" s="191"/>
      <c r="EPZ1" s="191"/>
      <c r="EQA1" s="191"/>
      <c r="EQB1" s="191"/>
      <c r="EQC1" s="191"/>
      <c r="EQD1" s="191"/>
      <c r="EQE1" s="191"/>
      <c r="EQF1" s="191"/>
      <c r="EQG1" s="191"/>
      <c r="EQH1" s="191"/>
      <c r="EQI1" s="191"/>
      <c r="EQJ1" s="191"/>
      <c r="EQK1" s="191"/>
      <c r="EQL1" s="191"/>
      <c r="EQM1" s="191"/>
      <c r="EQN1" s="191"/>
      <c r="EQO1" s="191"/>
      <c r="EQP1" s="191"/>
      <c r="EQQ1" s="191"/>
      <c r="EQR1" s="191"/>
      <c r="EQS1" s="191"/>
      <c r="EQT1" s="191"/>
      <c r="EQU1" s="191"/>
      <c r="EQV1" s="191"/>
      <c r="EQW1" s="191"/>
      <c r="EQX1" s="191"/>
      <c r="EQY1" s="191"/>
      <c r="EQZ1" s="191"/>
      <c r="ERA1" s="191"/>
      <c r="ERB1" s="191"/>
      <c r="ERC1" s="191"/>
      <c r="ERD1" s="191"/>
      <c r="ERE1" s="191"/>
      <c r="ERF1" s="191"/>
      <c r="ERG1" s="191"/>
      <c r="ERH1" s="191"/>
      <c r="ERI1" s="191"/>
      <c r="ERJ1" s="191"/>
      <c r="ERK1" s="191"/>
      <c r="ERL1" s="191"/>
      <c r="ERM1" s="191"/>
      <c r="ERN1" s="191"/>
      <c r="ERO1" s="191"/>
      <c r="ERP1" s="191"/>
      <c r="ERQ1" s="191"/>
      <c r="ERR1" s="191"/>
      <c r="ERS1" s="191"/>
      <c r="ERT1" s="191"/>
      <c r="ERU1" s="191"/>
      <c r="ERV1" s="191"/>
      <c r="ERW1" s="191"/>
      <c r="ERX1" s="191"/>
      <c r="ERY1" s="191"/>
      <c r="ERZ1" s="191"/>
      <c r="ESA1" s="191"/>
      <c r="ESB1" s="191"/>
      <c r="ESC1" s="191"/>
      <c r="ESD1" s="191"/>
      <c r="ESE1" s="191"/>
      <c r="ESF1" s="191"/>
      <c r="ESG1" s="191"/>
      <c r="ESH1" s="191"/>
      <c r="ESI1" s="191"/>
      <c r="ESJ1" s="191"/>
      <c r="ESK1" s="191"/>
      <c r="ESL1" s="191"/>
      <c r="ESM1" s="191"/>
      <c r="ESN1" s="191"/>
      <c r="ESO1" s="191"/>
      <c r="ESP1" s="191"/>
      <c r="ESQ1" s="191"/>
      <c r="ESR1" s="191"/>
      <c r="ESS1" s="191"/>
      <c r="EST1" s="191"/>
      <c r="ESU1" s="191"/>
      <c r="ESV1" s="191"/>
      <c r="ESW1" s="191"/>
      <c r="ESX1" s="191"/>
      <c r="ESY1" s="191"/>
      <c r="ESZ1" s="191"/>
      <c r="ETA1" s="191"/>
      <c r="ETB1" s="191"/>
      <c r="ETC1" s="191"/>
      <c r="ETD1" s="191"/>
      <c r="ETE1" s="191"/>
      <c r="ETF1" s="191"/>
      <c r="ETG1" s="191"/>
      <c r="ETH1" s="191"/>
      <c r="ETI1" s="191"/>
      <c r="ETJ1" s="191"/>
      <c r="ETK1" s="191"/>
      <c r="ETL1" s="191"/>
      <c r="ETM1" s="191"/>
      <c r="ETN1" s="191"/>
      <c r="ETO1" s="191"/>
      <c r="ETP1" s="191"/>
      <c r="ETQ1" s="191"/>
      <c r="ETR1" s="191"/>
      <c r="ETS1" s="191"/>
      <c r="ETT1" s="191"/>
      <c r="ETU1" s="191"/>
      <c r="ETV1" s="191"/>
      <c r="ETW1" s="191"/>
      <c r="ETX1" s="191"/>
      <c r="ETY1" s="191"/>
      <c r="ETZ1" s="191"/>
      <c r="EUA1" s="191"/>
      <c r="EUB1" s="191"/>
      <c r="EUC1" s="191"/>
      <c r="EUD1" s="191"/>
      <c r="EUE1" s="191"/>
      <c r="EUF1" s="191"/>
      <c r="EUG1" s="191"/>
      <c r="EUH1" s="191"/>
      <c r="EUI1" s="191"/>
      <c r="EUJ1" s="191"/>
      <c r="EUK1" s="191"/>
      <c r="EUL1" s="191"/>
      <c r="EUM1" s="191"/>
      <c r="EUN1" s="191"/>
      <c r="EUO1" s="191"/>
      <c r="EUP1" s="191"/>
      <c r="EUQ1" s="191"/>
      <c r="EUR1" s="191"/>
      <c r="EUS1" s="191"/>
      <c r="EUT1" s="191"/>
      <c r="EUU1" s="191"/>
      <c r="EUV1" s="191"/>
      <c r="EUW1" s="191"/>
      <c r="EUX1" s="191"/>
      <c r="EUY1" s="191"/>
      <c r="EUZ1" s="191"/>
      <c r="EVA1" s="191"/>
      <c r="EVB1" s="191"/>
      <c r="EVC1" s="191"/>
      <c r="EVD1" s="191"/>
      <c r="EVE1" s="191"/>
      <c r="EVF1" s="191"/>
      <c r="EVG1" s="191"/>
      <c r="EVH1" s="191"/>
      <c r="EVI1" s="191"/>
      <c r="EVJ1" s="191"/>
      <c r="EVK1" s="191"/>
      <c r="EVL1" s="191"/>
      <c r="EVM1" s="191"/>
      <c r="EVN1" s="191"/>
      <c r="EVO1" s="191"/>
      <c r="EVP1" s="191"/>
      <c r="EVQ1" s="191"/>
      <c r="EVR1" s="191"/>
      <c r="EVS1" s="191"/>
      <c r="EVT1" s="191"/>
      <c r="EVU1" s="191"/>
      <c r="EVV1" s="191"/>
      <c r="EVW1" s="191"/>
      <c r="EVX1" s="191"/>
      <c r="EVY1" s="191"/>
      <c r="EVZ1" s="191"/>
      <c r="EWA1" s="191"/>
      <c r="EWB1" s="191"/>
      <c r="EWC1" s="191"/>
      <c r="EWD1" s="191"/>
      <c r="EWE1" s="191"/>
      <c r="EWF1" s="191"/>
      <c r="EWG1" s="191"/>
      <c r="EWH1" s="191"/>
      <c r="EWI1" s="191"/>
      <c r="EWJ1" s="191"/>
      <c r="EWK1" s="191"/>
      <c r="EWL1" s="191"/>
      <c r="EWM1" s="191"/>
      <c r="EWN1" s="191"/>
      <c r="EWO1" s="191"/>
      <c r="EWP1" s="191"/>
      <c r="EWQ1" s="191"/>
      <c r="EWR1" s="191"/>
      <c r="EWS1" s="191"/>
      <c r="EWT1" s="191"/>
      <c r="EWU1" s="191"/>
      <c r="EWV1" s="191"/>
      <c r="EWW1" s="191"/>
      <c r="EWX1" s="191"/>
      <c r="EWY1" s="191"/>
      <c r="EWZ1" s="191"/>
      <c r="EXA1" s="191"/>
      <c r="EXB1" s="191"/>
      <c r="EXC1" s="191"/>
      <c r="EXD1" s="191"/>
      <c r="EXE1" s="191"/>
      <c r="EXF1" s="191"/>
      <c r="EXG1" s="191"/>
      <c r="EXH1" s="191"/>
      <c r="EXI1" s="191"/>
      <c r="EXJ1" s="191"/>
      <c r="EXK1" s="191"/>
      <c r="EXL1" s="191"/>
      <c r="EXM1" s="191"/>
      <c r="EXN1" s="191"/>
      <c r="EXO1" s="191"/>
      <c r="EXP1" s="191"/>
      <c r="EXQ1" s="191"/>
      <c r="EXR1" s="191"/>
      <c r="EXS1" s="191"/>
      <c r="EXT1" s="191"/>
      <c r="EXU1" s="191"/>
      <c r="EXV1" s="191"/>
      <c r="EXW1" s="191"/>
      <c r="EXX1" s="191"/>
      <c r="EXY1" s="191"/>
      <c r="EXZ1" s="191"/>
      <c r="EYA1" s="191"/>
      <c r="EYB1" s="191"/>
      <c r="EYC1" s="191"/>
      <c r="EYD1" s="191"/>
      <c r="EYE1" s="191"/>
      <c r="EYF1" s="191"/>
      <c r="EYG1" s="191"/>
      <c r="EYH1" s="191"/>
      <c r="EYI1" s="191"/>
      <c r="EYJ1" s="191"/>
      <c r="EYK1" s="191"/>
      <c r="EYL1" s="191"/>
      <c r="EYM1" s="191"/>
      <c r="EYN1" s="191"/>
      <c r="EYO1" s="191"/>
      <c r="EYP1" s="191"/>
      <c r="EYQ1" s="191"/>
      <c r="EYR1" s="191"/>
      <c r="EYS1" s="191"/>
      <c r="EYT1" s="191"/>
      <c r="EYU1" s="191"/>
      <c r="EYV1" s="191"/>
      <c r="EYW1" s="191"/>
      <c r="EYX1" s="191"/>
      <c r="EYY1" s="191"/>
      <c r="EYZ1" s="191"/>
      <c r="EZA1" s="191"/>
      <c r="EZB1" s="191"/>
      <c r="EZC1" s="191"/>
      <c r="EZD1" s="191"/>
      <c r="EZE1" s="191"/>
      <c r="EZF1" s="191"/>
      <c r="EZG1" s="191"/>
      <c r="EZH1" s="191"/>
      <c r="EZI1" s="191"/>
      <c r="EZJ1" s="191"/>
      <c r="EZK1" s="191"/>
      <c r="EZL1" s="191"/>
      <c r="EZM1" s="191"/>
      <c r="EZN1" s="191"/>
      <c r="EZO1" s="191"/>
      <c r="EZP1" s="191"/>
      <c r="EZQ1" s="191"/>
      <c r="EZR1" s="191"/>
      <c r="EZS1" s="191"/>
      <c r="EZT1" s="191"/>
      <c r="EZU1" s="191"/>
      <c r="EZV1" s="191"/>
      <c r="EZW1" s="191"/>
      <c r="EZX1" s="191"/>
      <c r="EZY1" s="191"/>
      <c r="EZZ1" s="191"/>
      <c r="FAA1" s="191"/>
      <c r="FAB1" s="191"/>
      <c r="FAC1" s="191"/>
      <c r="FAD1" s="191"/>
      <c r="FAE1" s="191"/>
      <c r="FAF1" s="191"/>
      <c r="FAG1" s="191"/>
      <c r="FAH1" s="191"/>
      <c r="FAI1" s="191"/>
      <c r="FAJ1" s="191"/>
      <c r="FAK1" s="191"/>
      <c r="FAL1" s="191"/>
      <c r="FAM1" s="191"/>
      <c r="FAN1" s="191"/>
      <c r="FAO1" s="191"/>
      <c r="FAP1" s="191"/>
      <c r="FAQ1" s="191"/>
      <c r="FAR1" s="191"/>
      <c r="FAS1" s="191"/>
      <c r="FAT1" s="191"/>
      <c r="FAU1" s="191"/>
      <c r="FAV1" s="191"/>
      <c r="FAW1" s="191"/>
      <c r="FAX1" s="191"/>
      <c r="FAY1" s="191"/>
      <c r="FAZ1" s="191"/>
      <c r="FBA1" s="191"/>
      <c r="FBB1" s="191"/>
      <c r="FBC1" s="191"/>
      <c r="FBD1" s="191"/>
      <c r="FBE1" s="191"/>
      <c r="FBF1" s="191"/>
      <c r="FBG1" s="191"/>
      <c r="FBH1" s="191"/>
      <c r="FBI1" s="191"/>
      <c r="FBJ1" s="191"/>
      <c r="FBK1" s="191"/>
      <c r="FBL1" s="191"/>
      <c r="FBM1" s="191"/>
      <c r="FBN1" s="191"/>
      <c r="FBO1" s="191"/>
      <c r="FBP1" s="191"/>
      <c r="FBQ1" s="191"/>
      <c r="FBR1" s="191"/>
      <c r="FBS1" s="191"/>
      <c r="FBT1" s="191"/>
      <c r="FBU1" s="191"/>
      <c r="FBV1" s="191"/>
      <c r="FBW1" s="191"/>
      <c r="FBX1" s="191"/>
      <c r="FBY1" s="191"/>
      <c r="FBZ1" s="191"/>
      <c r="FCA1" s="191"/>
      <c r="FCB1" s="191"/>
      <c r="FCC1" s="191"/>
      <c r="FCD1" s="191"/>
      <c r="FCE1" s="191"/>
      <c r="FCF1" s="191"/>
      <c r="FCG1" s="191"/>
      <c r="FCH1" s="191"/>
      <c r="FCI1" s="191"/>
      <c r="FCJ1" s="191"/>
      <c r="FCK1" s="191"/>
      <c r="FCL1" s="191"/>
      <c r="FCM1" s="191"/>
      <c r="FCN1" s="191"/>
      <c r="FCO1" s="191"/>
      <c r="FCP1" s="191"/>
      <c r="FCQ1" s="191"/>
      <c r="FCR1" s="191"/>
      <c r="FCS1" s="191"/>
      <c r="FCT1" s="191"/>
      <c r="FCU1" s="191"/>
      <c r="FCV1" s="191"/>
      <c r="FCW1" s="191"/>
      <c r="FCX1" s="191"/>
      <c r="FCY1" s="191"/>
      <c r="FCZ1" s="191"/>
      <c r="FDA1" s="191"/>
      <c r="FDB1" s="191"/>
      <c r="FDC1" s="191"/>
      <c r="FDD1" s="191"/>
      <c r="FDE1" s="191"/>
      <c r="FDF1" s="191"/>
      <c r="FDG1" s="191"/>
      <c r="FDH1" s="191"/>
      <c r="FDI1" s="191"/>
      <c r="FDJ1" s="191"/>
      <c r="FDK1" s="191"/>
      <c r="FDL1" s="191"/>
      <c r="FDM1" s="191"/>
      <c r="FDN1" s="191"/>
      <c r="FDO1" s="191"/>
      <c r="FDP1" s="191"/>
      <c r="FDQ1" s="191"/>
      <c r="FDR1" s="191"/>
      <c r="FDS1" s="191"/>
      <c r="FDT1" s="191"/>
      <c r="FDU1" s="191"/>
      <c r="FDV1" s="191"/>
      <c r="FDW1" s="191"/>
      <c r="FDX1" s="191"/>
      <c r="FDY1" s="191"/>
      <c r="FDZ1" s="191"/>
      <c r="FEA1" s="191"/>
      <c r="FEB1" s="191"/>
      <c r="FEC1" s="191"/>
      <c r="FED1" s="191"/>
      <c r="FEE1" s="191"/>
      <c r="FEF1" s="191"/>
      <c r="FEG1" s="191"/>
      <c r="FEH1" s="191"/>
      <c r="FEI1" s="191"/>
      <c r="FEJ1" s="191"/>
      <c r="FEK1" s="191"/>
      <c r="FEL1" s="191"/>
      <c r="FEM1" s="191"/>
      <c r="FEN1" s="191"/>
      <c r="FEO1" s="191"/>
      <c r="FEP1" s="191"/>
      <c r="FEQ1" s="191"/>
      <c r="FER1" s="191"/>
      <c r="FES1" s="191"/>
      <c r="FET1" s="191"/>
      <c r="FEU1" s="191"/>
      <c r="FEV1" s="191"/>
      <c r="FEW1" s="191"/>
      <c r="FEX1" s="191"/>
      <c r="FEY1" s="191"/>
      <c r="FEZ1" s="191"/>
      <c r="FFA1" s="191"/>
      <c r="FFB1" s="191"/>
      <c r="FFC1" s="191"/>
      <c r="FFD1" s="191"/>
      <c r="FFE1" s="191"/>
      <c r="FFF1" s="191"/>
      <c r="FFG1" s="191"/>
      <c r="FFH1" s="191"/>
      <c r="FFI1" s="191"/>
      <c r="FFJ1" s="191"/>
      <c r="FFK1" s="191"/>
      <c r="FFL1" s="191"/>
      <c r="FFM1" s="191"/>
      <c r="FFN1" s="191"/>
      <c r="FFO1" s="191"/>
      <c r="FFP1" s="191"/>
      <c r="FFQ1" s="191"/>
      <c r="FFR1" s="191"/>
      <c r="FFS1" s="191"/>
      <c r="FFT1" s="191"/>
      <c r="FFU1" s="191"/>
      <c r="FFV1" s="191"/>
      <c r="FFW1" s="191"/>
      <c r="FFX1" s="191"/>
      <c r="FFY1" s="191"/>
      <c r="FFZ1" s="191"/>
      <c r="FGA1" s="191"/>
      <c r="FGB1" s="191"/>
      <c r="FGC1" s="191"/>
      <c r="FGD1" s="191"/>
      <c r="FGE1" s="191"/>
      <c r="FGF1" s="191"/>
      <c r="FGG1" s="191"/>
      <c r="FGH1" s="191"/>
      <c r="FGI1" s="191"/>
      <c r="FGJ1" s="191"/>
      <c r="FGK1" s="191"/>
      <c r="FGL1" s="191"/>
      <c r="FGM1" s="191"/>
      <c r="FGN1" s="191"/>
      <c r="FGO1" s="191"/>
      <c r="FGP1" s="191"/>
      <c r="FGQ1" s="191"/>
      <c r="FGR1" s="191"/>
      <c r="FGS1" s="191"/>
      <c r="FGT1" s="191"/>
      <c r="FGU1" s="191"/>
      <c r="FGV1" s="191"/>
      <c r="FGW1" s="191"/>
      <c r="FGX1" s="191"/>
      <c r="FGY1" s="191"/>
      <c r="FGZ1" s="191"/>
      <c r="FHA1" s="191"/>
      <c r="FHB1" s="191"/>
      <c r="FHC1" s="191"/>
      <c r="FHD1" s="191"/>
      <c r="FHE1" s="191"/>
      <c r="FHF1" s="191"/>
      <c r="FHG1" s="191"/>
      <c r="FHH1" s="191"/>
      <c r="FHI1" s="191"/>
      <c r="FHJ1" s="191"/>
      <c r="FHK1" s="191"/>
      <c r="FHL1" s="191"/>
      <c r="FHM1" s="191"/>
      <c r="FHN1" s="191"/>
      <c r="FHO1" s="191"/>
      <c r="FHP1" s="191"/>
      <c r="FHQ1" s="191"/>
      <c r="FHR1" s="191"/>
      <c r="FHS1" s="191"/>
      <c r="FHT1" s="191"/>
      <c r="FHU1" s="191"/>
      <c r="FHV1" s="191"/>
      <c r="FHW1" s="191"/>
      <c r="FHX1" s="191"/>
      <c r="FHY1" s="191"/>
      <c r="FHZ1" s="191"/>
      <c r="FIA1" s="191"/>
      <c r="FIB1" s="191"/>
      <c r="FIC1" s="191"/>
      <c r="FID1" s="191"/>
      <c r="FIE1" s="191"/>
      <c r="FIF1" s="191"/>
      <c r="FIG1" s="191"/>
      <c r="FIH1" s="191"/>
      <c r="FII1" s="191"/>
      <c r="FIJ1" s="191"/>
      <c r="FIK1" s="191"/>
      <c r="FIL1" s="191"/>
      <c r="FIM1" s="191"/>
      <c r="FIN1" s="191"/>
      <c r="FIO1" s="191"/>
      <c r="FIP1" s="191"/>
      <c r="FIQ1" s="191"/>
      <c r="FIR1" s="191"/>
      <c r="FIS1" s="191"/>
      <c r="FIT1" s="191"/>
      <c r="FIU1" s="191"/>
      <c r="FIV1" s="191"/>
      <c r="FIW1" s="191"/>
      <c r="FIX1" s="191"/>
      <c r="FIY1" s="191"/>
      <c r="FIZ1" s="191"/>
      <c r="FJA1" s="191"/>
      <c r="FJB1" s="191"/>
      <c r="FJC1" s="191"/>
      <c r="FJD1" s="191"/>
      <c r="FJE1" s="191"/>
      <c r="FJF1" s="191"/>
      <c r="FJG1" s="191"/>
      <c r="FJH1" s="191"/>
      <c r="FJI1" s="191"/>
      <c r="FJJ1" s="191"/>
      <c r="FJK1" s="191"/>
      <c r="FJL1" s="191"/>
      <c r="FJM1" s="191"/>
      <c r="FJN1" s="191"/>
      <c r="FJO1" s="191"/>
      <c r="FJP1" s="191"/>
      <c r="FJQ1" s="191"/>
      <c r="FJR1" s="191"/>
      <c r="FJS1" s="191"/>
      <c r="FJT1" s="191"/>
      <c r="FJU1" s="191"/>
      <c r="FJV1" s="191"/>
      <c r="FJW1" s="191"/>
      <c r="FJX1" s="191"/>
      <c r="FJY1" s="191"/>
      <c r="FJZ1" s="191"/>
      <c r="FKA1" s="191"/>
      <c r="FKB1" s="191"/>
      <c r="FKC1" s="191"/>
      <c r="FKD1" s="191"/>
      <c r="FKE1" s="191"/>
      <c r="FKF1" s="191"/>
      <c r="FKG1" s="191"/>
      <c r="FKH1" s="191"/>
      <c r="FKI1" s="191"/>
      <c r="FKJ1" s="191"/>
      <c r="FKK1" s="191"/>
      <c r="FKL1" s="191"/>
      <c r="FKM1" s="191"/>
      <c r="FKN1" s="191"/>
      <c r="FKO1" s="191"/>
      <c r="FKP1" s="191"/>
      <c r="FKQ1" s="191"/>
      <c r="FKR1" s="191"/>
      <c r="FKS1" s="191"/>
      <c r="FKT1" s="191"/>
      <c r="FKU1" s="191"/>
      <c r="FKV1" s="191"/>
      <c r="FKW1" s="191"/>
      <c r="FKX1" s="191"/>
      <c r="FKY1" s="191"/>
      <c r="FKZ1" s="191"/>
      <c r="FLA1" s="191"/>
      <c r="FLB1" s="191"/>
      <c r="FLC1" s="191"/>
      <c r="FLD1" s="191"/>
      <c r="FLE1" s="191"/>
      <c r="FLF1" s="191"/>
      <c r="FLG1" s="191"/>
      <c r="FLH1" s="191"/>
      <c r="FLI1" s="191"/>
      <c r="FLJ1" s="191"/>
      <c r="FLK1" s="191"/>
      <c r="FLL1" s="191"/>
      <c r="FLM1" s="191"/>
      <c r="FLN1" s="191"/>
      <c r="FLO1" s="191"/>
      <c r="FLP1" s="191"/>
      <c r="FLQ1" s="191"/>
      <c r="FLR1" s="191"/>
      <c r="FLS1" s="191"/>
      <c r="FLT1" s="191"/>
      <c r="FLU1" s="191"/>
      <c r="FLV1" s="191"/>
      <c r="FLW1" s="191"/>
      <c r="FLX1" s="191"/>
      <c r="FLY1" s="191"/>
      <c r="FLZ1" s="191"/>
      <c r="FMA1" s="191"/>
      <c r="FMB1" s="191"/>
      <c r="FMC1" s="191"/>
      <c r="FMD1" s="191"/>
      <c r="FME1" s="191"/>
      <c r="FMF1" s="191"/>
      <c r="FMG1" s="191"/>
      <c r="FMH1" s="191"/>
      <c r="FMI1" s="191"/>
      <c r="FMJ1" s="191"/>
      <c r="FMK1" s="191"/>
      <c r="FML1" s="191"/>
      <c r="FMM1" s="191"/>
      <c r="FMN1" s="191"/>
      <c r="FMO1" s="191"/>
      <c r="FMP1" s="191"/>
      <c r="FMQ1" s="191"/>
      <c r="FMR1" s="191"/>
      <c r="FMS1" s="191"/>
      <c r="FMT1" s="191"/>
      <c r="FMU1" s="191"/>
      <c r="FMV1" s="191"/>
      <c r="FMW1" s="191"/>
      <c r="FMX1" s="191"/>
      <c r="FMY1" s="191"/>
      <c r="FMZ1" s="191"/>
      <c r="FNA1" s="191"/>
      <c r="FNB1" s="191"/>
      <c r="FNC1" s="191"/>
      <c r="FND1" s="191"/>
      <c r="FNE1" s="191"/>
      <c r="FNF1" s="191"/>
      <c r="FNG1" s="191"/>
      <c r="FNH1" s="191"/>
      <c r="FNI1" s="191"/>
      <c r="FNJ1" s="191"/>
      <c r="FNK1" s="191"/>
      <c r="FNL1" s="191"/>
      <c r="FNM1" s="191"/>
      <c r="FNN1" s="191"/>
      <c r="FNO1" s="191"/>
      <c r="FNP1" s="191"/>
      <c r="FNQ1" s="191"/>
      <c r="FNR1" s="191"/>
      <c r="FNS1" s="191"/>
      <c r="FNT1" s="191"/>
      <c r="FNU1" s="191"/>
      <c r="FNV1" s="191"/>
      <c r="FNW1" s="191"/>
      <c r="FNX1" s="191"/>
      <c r="FNY1" s="191"/>
      <c r="FNZ1" s="191"/>
      <c r="FOA1" s="191"/>
      <c r="FOB1" s="191"/>
      <c r="FOC1" s="191"/>
      <c r="FOD1" s="191"/>
      <c r="FOE1" s="191"/>
      <c r="FOF1" s="191"/>
      <c r="FOG1" s="191"/>
      <c r="FOH1" s="191"/>
      <c r="FOI1" s="191"/>
      <c r="FOJ1" s="191"/>
      <c r="FOK1" s="191"/>
      <c r="FOL1" s="191"/>
      <c r="FOM1" s="191"/>
      <c r="FON1" s="191"/>
      <c r="FOO1" s="191"/>
      <c r="FOP1" s="191"/>
      <c r="FOQ1" s="191"/>
      <c r="FOR1" s="191"/>
      <c r="FOS1" s="191"/>
      <c r="FOT1" s="191"/>
      <c r="FOU1" s="191"/>
      <c r="FOV1" s="191"/>
      <c r="FOW1" s="191"/>
      <c r="FOX1" s="191"/>
      <c r="FOY1" s="191"/>
      <c r="FOZ1" s="191"/>
      <c r="FPA1" s="191"/>
      <c r="FPB1" s="191"/>
      <c r="FPC1" s="191"/>
      <c r="FPD1" s="191"/>
      <c r="FPE1" s="191"/>
      <c r="FPF1" s="191"/>
      <c r="FPG1" s="191"/>
      <c r="FPH1" s="191"/>
      <c r="FPI1" s="191"/>
      <c r="FPJ1" s="191"/>
      <c r="FPK1" s="191"/>
      <c r="FPL1" s="191"/>
      <c r="FPM1" s="191"/>
      <c r="FPN1" s="191"/>
      <c r="FPO1" s="191"/>
      <c r="FPP1" s="191"/>
      <c r="FPQ1" s="191"/>
      <c r="FPR1" s="191"/>
      <c r="FPS1" s="191"/>
      <c r="FPT1" s="191"/>
      <c r="FPU1" s="191"/>
      <c r="FPV1" s="191"/>
      <c r="FPW1" s="191"/>
      <c r="FPX1" s="191"/>
      <c r="FPY1" s="191"/>
      <c r="FPZ1" s="191"/>
      <c r="FQA1" s="191"/>
      <c r="FQB1" s="191"/>
      <c r="FQC1" s="191"/>
      <c r="FQD1" s="191"/>
      <c r="FQE1" s="191"/>
      <c r="FQF1" s="191"/>
      <c r="FQG1" s="191"/>
      <c r="FQH1" s="191"/>
      <c r="FQI1" s="191"/>
      <c r="FQJ1" s="191"/>
      <c r="FQK1" s="191"/>
      <c r="FQL1" s="191"/>
      <c r="FQM1" s="191"/>
      <c r="FQN1" s="191"/>
      <c r="FQO1" s="191"/>
      <c r="FQP1" s="191"/>
      <c r="FQQ1" s="191"/>
      <c r="FQR1" s="191"/>
      <c r="FQS1" s="191"/>
      <c r="FQT1" s="191"/>
      <c r="FQU1" s="191"/>
      <c r="FQV1" s="191"/>
      <c r="FQW1" s="191"/>
      <c r="FQX1" s="191"/>
      <c r="FQY1" s="191"/>
      <c r="FQZ1" s="191"/>
      <c r="FRA1" s="191"/>
      <c r="FRB1" s="191"/>
      <c r="FRC1" s="191"/>
      <c r="FRD1" s="191"/>
      <c r="FRE1" s="191"/>
      <c r="FRF1" s="191"/>
      <c r="FRG1" s="191"/>
      <c r="FRH1" s="191"/>
      <c r="FRI1" s="191"/>
      <c r="FRJ1" s="191"/>
      <c r="FRK1" s="191"/>
      <c r="FRL1" s="191"/>
      <c r="FRM1" s="191"/>
      <c r="FRN1" s="191"/>
      <c r="FRO1" s="191"/>
      <c r="FRP1" s="191"/>
      <c r="FRQ1" s="191"/>
      <c r="FRR1" s="191"/>
      <c r="FRS1" s="191"/>
      <c r="FRT1" s="191"/>
      <c r="FRU1" s="191"/>
      <c r="FRV1" s="191"/>
      <c r="FRW1" s="191"/>
      <c r="FRX1" s="191"/>
      <c r="FRY1" s="191"/>
      <c r="FRZ1" s="191"/>
      <c r="FSA1" s="191"/>
      <c r="FSB1" s="191"/>
      <c r="FSC1" s="191"/>
      <c r="FSD1" s="191"/>
      <c r="FSE1" s="191"/>
      <c r="FSF1" s="191"/>
      <c r="FSG1" s="191"/>
      <c r="FSH1" s="191"/>
      <c r="FSI1" s="191"/>
      <c r="FSJ1" s="191"/>
      <c r="FSK1" s="191"/>
      <c r="FSL1" s="191"/>
      <c r="FSM1" s="191"/>
      <c r="FSN1" s="191"/>
      <c r="FSO1" s="191"/>
      <c r="FSP1" s="191"/>
      <c r="FSQ1" s="191"/>
      <c r="FSR1" s="191"/>
      <c r="FSS1" s="191"/>
      <c r="FST1" s="191"/>
      <c r="FSU1" s="191"/>
      <c r="FSV1" s="191"/>
      <c r="FSW1" s="191"/>
      <c r="FSX1" s="191"/>
      <c r="FSY1" s="191"/>
      <c r="FSZ1" s="191"/>
      <c r="FTA1" s="191"/>
      <c r="FTB1" s="191"/>
      <c r="FTC1" s="191"/>
      <c r="FTD1" s="191"/>
      <c r="FTE1" s="191"/>
      <c r="FTF1" s="191"/>
      <c r="FTG1" s="191"/>
      <c r="FTH1" s="191"/>
      <c r="FTI1" s="191"/>
      <c r="FTJ1" s="191"/>
      <c r="FTK1" s="191"/>
      <c r="FTL1" s="191"/>
      <c r="FTM1" s="191"/>
      <c r="FTN1" s="191"/>
      <c r="FTO1" s="191"/>
      <c r="FTP1" s="191"/>
      <c r="FTQ1" s="191"/>
      <c r="FTR1" s="191"/>
      <c r="FTS1" s="191"/>
      <c r="FTT1" s="191"/>
      <c r="FTU1" s="191"/>
      <c r="FTV1" s="191"/>
      <c r="FTW1" s="191"/>
      <c r="FTX1" s="191"/>
      <c r="FTY1" s="191"/>
      <c r="FTZ1" s="191"/>
      <c r="FUA1" s="191"/>
      <c r="FUB1" s="191"/>
      <c r="FUC1" s="191"/>
      <c r="FUD1" s="191"/>
      <c r="FUE1" s="191"/>
      <c r="FUF1" s="191"/>
      <c r="FUG1" s="191"/>
      <c r="FUH1" s="191"/>
      <c r="FUI1" s="191"/>
      <c r="FUJ1" s="191"/>
      <c r="FUK1" s="191"/>
      <c r="FUL1" s="191"/>
      <c r="FUM1" s="191"/>
      <c r="FUN1" s="191"/>
      <c r="FUO1" s="191"/>
      <c r="FUP1" s="191"/>
      <c r="FUQ1" s="191"/>
      <c r="FUR1" s="191"/>
      <c r="FUS1" s="191"/>
      <c r="FUT1" s="191"/>
      <c r="FUU1" s="191"/>
      <c r="FUV1" s="191"/>
      <c r="FUW1" s="191"/>
      <c r="FUX1" s="191"/>
      <c r="FUY1" s="191"/>
      <c r="FUZ1" s="191"/>
      <c r="FVA1" s="191"/>
      <c r="FVB1" s="191"/>
      <c r="FVC1" s="191"/>
      <c r="FVD1" s="191"/>
      <c r="FVE1" s="191"/>
      <c r="FVF1" s="191"/>
      <c r="FVG1" s="191"/>
      <c r="FVH1" s="191"/>
      <c r="FVI1" s="191"/>
      <c r="FVJ1" s="191"/>
      <c r="FVK1" s="191"/>
      <c r="FVL1" s="191"/>
      <c r="FVM1" s="191"/>
      <c r="FVN1" s="191"/>
      <c r="FVO1" s="191"/>
      <c r="FVP1" s="191"/>
      <c r="FVQ1" s="191"/>
      <c r="FVR1" s="191"/>
      <c r="FVS1" s="191"/>
      <c r="FVT1" s="191"/>
      <c r="FVU1" s="191"/>
      <c r="FVV1" s="191"/>
      <c r="FVW1" s="191"/>
      <c r="FVX1" s="191"/>
      <c r="FVY1" s="191"/>
      <c r="FVZ1" s="191"/>
      <c r="FWA1" s="191"/>
      <c r="FWB1" s="191"/>
      <c r="FWC1" s="191"/>
      <c r="FWD1" s="191"/>
      <c r="FWE1" s="191"/>
      <c r="FWF1" s="191"/>
      <c r="FWG1" s="191"/>
      <c r="FWH1" s="191"/>
      <c r="FWI1" s="191"/>
      <c r="FWJ1" s="191"/>
      <c r="FWK1" s="191"/>
      <c r="FWL1" s="191"/>
      <c r="FWM1" s="191"/>
      <c r="FWN1" s="191"/>
      <c r="FWO1" s="191"/>
      <c r="FWP1" s="191"/>
      <c r="FWQ1" s="191"/>
      <c r="FWR1" s="191"/>
      <c r="FWS1" s="191"/>
      <c r="FWT1" s="191"/>
      <c r="FWU1" s="191"/>
      <c r="FWV1" s="191"/>
      <c r="FWW1" s="191"/>
      <c r="FWX1" s="191"/>
      <c r="FWY1" s="191"/>
      <c r="FWZ1" s="191"/>
      <c r="FXA1" s="191"/>
      <c r="FXB1" s="191"/>
      <c r="FXC1" s="191"/>
      <c r="FXD1" s="191"/>
      <c r="FXE1" s="191"/>
      <c r="FXF1" s="191"/>
      <c r="FXG1" s="191"/>
      <c r="FXH1" s="191"/>
      <c r="FXI1" s="191"/>
      <c r="FXJ1" s="191"/>
      <c r="FXK1" s="191"/>
      <c r="FXL1" s="191"/>
      <c r="FXM1" s="191"/>
      <c r="FXN1" s="191"/>
      <c r="FXO1" s="191"/>
      <c r="FXP1" s="191"/>
      <c r="FXQ1" s="191"/>
      <c r="FXR1" s="191"/>
      <c r="FXS1" s="191"/>
      <c r="FXT1" s="191"/>
      <c r="FXU1" s="191"/>
      <c r="FXV1" s="191"/>
      <c r="FXW1" s="191"/>
      <c r="FXX1" s="191"/>
      <c r="FXY1" s="191"/>
      <c r="FXZ1" s="191"/>
      <c r="FYA1" s="191"/>
      <c r="FYB1" s="191"/>
      <c r="FYC1" s="191"/>
      <c r="FYD1" s="191"/>
      <c r="FYE1" s="191"/>
      <c r="FYF1" s="191"/>
      <c r="FYG1" s="191"/>
      <c r="FYH1" s="191"/>
      <c r="FYI1" s="191"/>
      <c r="FYJ1" s="191"/>
      <c r="FYK1" s="191"/>
      <c r="FYL1" s="191"/>
      <c r="FYM1" s="191"/>
      <c r="FYN1" s="191"/>
      <c r="FYO1" s="191"/>
      <c r="FYP1" s="191"/>
      <c r="FYQ1" s="191"/>
      <c r="FYR1" s="191"/>
      <c r="FYS1" s="191"/>
      <c r="FYT1" s="191"/>
      <c r="FYU1" s="191"/>
      <c r="FYV1" s="191"/>
      <c r="FYW1" s="191"/>
      <c r="FYX1" s="191"/>
      <c r="FYY1" s="191"/>
      <c r="FYZ1" s="191"/>
      <c r="FZA1" s="191"/>
      <c r="FZB1" s="191"/>
      <c r="FZC1" s="191"/>
      <c r="FZD1" s="191"/>
      <c r="FZE1" s="191"/>
      <c r="FZF1" s="191"/>
      <c r="FZG1" s="191"/>
      <c r="FZH1" s="191"/>
      <c r="FZI1" s="191"/>
      <c r="FZJ1" s="191"/>
      <c r="FZK1" s="191"/>
      <c r="FZL1" s="191"/>
      <c r="FZM1" s="191"/>
      <c r="FZN1" s="191"/>
      <c r="FZO1" s="191"/>
      <c r="FZP1" s="191"/>
      <c r="FZQ1" s="191"/>
      <c r="FZR1" s="191"/>
      <c r="FZS1" s="191"/>
      <c r="FZT1" s="191"/>
      <c r="FZU1" s="191"/>
      <c r="FZV1" s="191"/>
      <c r="FZW1" s="191"/>
      <c r="FZX1" s="191"/>
      <c r="FZY1" s="191"/>
      <c r="FZZ1" s="191"/>
      <c r="GAA1" s="191"/>
      <c r="GAB1" s="191"/>
      <c r="GAC1" s="191"/>
      <c r="GAD1" s="191"/>
      <c r="GAE1" s="191"/>
      <c r="GAF1" s="191"/>
      <c r="GAG1" s="191"/>
      <c r="GAH1" s="191"/>
      <c r="GAI1" s="191"/>
      <c r="GAJ1" s="191"/>
      <c r="GAK1" s="191"/>
      <c r="GAL1" s="191"/>
      <c r="GAM1" s="191"/>
      <c r="GAN1" s="191"/>
      <c r="GAO1" s="191"/>
      <c r="GAP1" s="191"/>
      <c r="GAQ1" s="191"/>
      <c r="GAR1" s="191"/>
      <c r="GAS1" s="191"/>
      <c r="GAT1" s="191"/>
      <c r="GAU1" s="191"/>
      <c r="GAV1" s="191"/>
      <c r="GAW1" s="191"/>
      <c r="GAX1" s="191"/>
      <c r="GAY1" s="191"/>
      <c r="GAZ1" s="191"/>
      <c r="GBA1" s="191"/>
      <c r="GBB1" s="191"/>
      <c r="GBC1" s="191"/>
      <c r="GBD1" s="191"/>
      <c r="GBE1" s="191"/>
      <c r="GBF1" s="191"/>
      <c r="GBG1" s="191"/>
      <c r="GBH1" s="191"/>
      <c r="GBI1" s="191"/>
      <c r="GBJ1" s="191"/>
      <c r="GBK1" s="191"/>
      <c r="GBL1" s="191"/>
      <c r="GBM1" s="191"/>
      <c r="GBN1" s="191"/>
      <c r="GBO1" s="191"/>
      <c r="GBP1" s="191"/>
      <c r="GBQ1" s="191"/>
      <c r="GBR1" s="191"/>
      <c r="GBS1" s="191"/>
      <c r="GBT1" s="191"/>
      <c r="GBU1" s="191"/>
      <c r="GBV1" s="191"/>
      <c r="GBW1" s="191"/>
      <c r="GBX1" s="191"/>
      <c r="GBY1" s="191"/>
      <c r="GBZ1" s="191"/>
      <c r="GCA1" s="191"/>
      <c r="GCB1" s="191"/>
      <c r="GCC1" s="191"/>
      <c r="GCD1" s="191"/>
      <c r="GCE1" s="191"/>
      <c r="GCF1" s="191"/>
      <c r="GCG1" s="191"/>
      <c r="GCH1" s="191"/>
      <c r="GCI1" s="191"/>
      <c r="GCJ1" s="191"/>
      <c r="GCK1" s="191"/>
      <c r="GCL1" s="191"/>
      <c r="GCM1" s="191"/>
      <c r="GCN1" s="191"/>
      <c r="GCO1" s="191"/>
      <c r="GCP1" s="191"/>
      <c r="GCQ1" s="191"/>
      <c r="GCR1" s="191"/>
      <c r="GCS1" s="191"/>
      <c r="GCT1" s="191"/>
      <c r="GCU1" s="191"/>
      <c r="GCV1" s="191"/>
      <c r="GCW1" s="191"/>
      <c r="GCX1" s="191"/>
      <c r="GCY1" s="191"/>
      <c r="GCZ1" s="191"/>
      <c r="GDA1" s="191"/>
      <c r="GDB1" s="191"/>
      <c r="GDC1" s="191"/>
      <c r="GDD1" s="191"/>
      <c r="GDE1" s="191"/>
      <c r="GDF1" s="191"/>
      <c r="GDG1" s="191"/>
      <c r="GDH1" s="191"/>
      <c r="GDI1" s="191"/>
      <c r="GDJ1" s="191"/>
      <c r="GDK1" s="191"/>
      <c r="GDL1" s="191"/>
      <c r="GDM1" s="191"/>
      <c r="GDN1" s="191"/>
      <c r="GDO1" s="191"/>
      <c r="GDP1" s="191"/>
      <c r="GDQ1" s="191"/>
      <c r="GDR1" s="191"/>
      <c r="GDS1" s="191"/>
      <c r="GDT1" s="191"/>
      <c r="GDU1" s="191"/>
      <c r="GDV1" s="191"/>
      <c r="GDW1" s="191"/>
      <c r="GDX1" s="191"/>
      <c r="GDY1" s="191"/>
      <c r="GDZ1" s="191"/>
      <c r="GEA1" s="191"/>
      <c r="GEB1" s="191"/>
      <c r="GEC1" s="191"/>
      <c r="GED1" s="191"/>
      <c r="GEE1" s="191"/>
      <c r="GEF1" s="191"/>
      <c r="GEG1" s="191"/>
      <c r="GEH1" s="191"/>
      <c r="GEI1" s="191"/>
      <c r="GEJ1" s="191"/>
      <c r="GEK1" s="191"/>
      <c r="GEL1" s="191"/>
      <c r="GEM1" s="191"/>
      <c r="GEN1" s="191"/>
      <c r="GEO1" s="191"/>
      <c r="GEP1" s="191"/>
      <c r="GEQ1" s="191"/>
      <c r="GER1" s="191"/>
      <c r="GES1" s="191"/>
      <c r="GET1" s="191"/>
      <c r="GEU1" s="191"/>
      <c r="GEV1" s="191"/>
      <c r="GEW1" s="191"/>
      <c r="GEX1" s="191"/>
      <c r="GEY1" s="191"/>
      <c r="GEZ1" s="191"/>
      <c r="GFA1" s="191"/>
      <c r="GFB1" s="191"/>
      <c r="GFC1" s="191"/>
      <c r="GFD1" s="191"/>
      <c r="GFE1" s="191"/>
      <c r="GFF1" s="191"/>
      <c r="GFG1" s="191"/>
      <c r="GFH1" s="191"/>
      <c r="GFI1" s="191"/>
      <c r="GFJ1" s="191"/>
      <c r="GFK1" s="191"/>
      <c r="GFL1" s="191"/>
      <c r="GFM1" s="191"/>
      <c r="GFN1" s="191"/>
      <c r="GFO1" s="191"/>
      <c r="GFP1" s="191"/>
      <c r="GFQ1" s="191"/>
      <c r="GFR1" s="191"/>
      <c r="GFS1" s="191"/>
      <c r="GFT1" s="191"/>
      <c r="GFU1" s="191"/>
      <c r="GFV1" s="191"/>
      <c r="GFW1" s="191"/>
      <c r="GFX1" s="191"/>
      <c r="GFY1" s="191"/>
      <c r="GFZ1" s="191"/>
      <c r="GGA1" s="191"/>
      <c r="GGB1" s="191"/>
      <c r="GGC1" s="191"/>
      <c r="GGD1" s="191"/>
      <c r="GGE1" s="191"/>
      <c r="GGF1" s="191"/>
      <c r="GGG1" s="191"/>
      <c r="GGH1" s="191"/>
      <c r="GGI1" s="191"/>
      <c r="GGJ1" s="191"/>
      <c r="GGK1" s="191"/>
      <c r="GGL1" s="191"/>
      <c r="GGM1" s="191"/>
      <c r="GGN1" s="191"/>
      <c r="GGO1" s="191"/>
      <c r="GGP1" s="191"/>
      <c r="GGQ1" s="191"/>
      <c r="GGR1" s="191"/>
      <c r="GGS1" s="191"/>
      <c r="GGT1" s="191"/>
      <c r="GGU1" s="191"/>
      <c r="GGV1" s="191"/>
      <c r="GGW1" s="191"/>
      <c r="GGX1" s="191"/>
      <c r="GGY1" s="191"/>
      <c r="GGZ1" s="191"/>
      <c r="GHA1" s="191"/>
      <c r="GHB1" s="191"/>
      <c r="GHC1" s="191"/>
      <c r="GHD1" s="191"/>
      <c r="GHE1" s="191"/>
      <c r="GHF1" s="191"/>
      <c r="GHG1" s="191"/>
      <c r="GHH1" s="191"/>
      <c r="GHI1" s="191"/>
      <c r="GHJ1" s="191"/>
      <c r="GHK1" s="191"/>
      <c r="GHL1" s="191"/>
      <c r="GHM1" s="191"/>
      <c r="GHN1" s="191"/>
      <c r="GHO1" s="191"/>
      <c r="GHP1" s="191"/>
      <c r="GHQ1" s="191"/>
      <c r="GHR1" s="191"/>
      <c r="GHS1" s="191"/>
      <c r="GHT1" s="191"/>
      <c r="GHU1" s="191"/>
      <c r="GHV1" s="191"/>
      <c r="GHW1" s="191"/>
      <c r="GHX1" s="191"/>
      <c r="GHY1" s="191"/>
      <c r="GHZ1" s="191"/>
      <c r="GIA1" s="191"/>
      <c r="GIB1" s="191"/>
      <c r="GIC1" s="191"/>
      <c r="GID1" s="191"/>
      <c r="GIE1" s="191"/>
      <c r="GIF1" s="191"/>
      <c r="GIG1" s="191"/>
      <c r="GIH1" s="191"/>
      <c r="GII1" s="191"/>
      <c r="GIJ1" s="191"/>
      <c r="GIK1" s="191"/>
      <c r="GIL1" s="191"/>
      <c r="GIM1" s="191"/>
      <c r="GIN1" s="191"/>
      <c r="GIO1" s="191"/>
      <c r="GIP1" s="191"/>
      <c r="GIQ1" s="191"/>
      <c r="GIR1" s="191"/>
      <c r="GIS1" s="191"/>
      <c r="GIT1" s="191"/>
      <c r="GIU1" s="191"/>
      <c r="GIV1" s="191"/>
      <c r="GIW1" s="191"/>
      <c r="GIX1" s="191"/>
      <c r="GIY1" s="191"/>
      <c r="GIZ1" s="191"/>
      <c r="GJA1" s="191"/>
      <c r="GJB1" s="191"/>
      <c r="GJC1" s="191"/>
      <c r="GJD1" s="191"/>
      <c r="GJE1" s="191"/>
      <c r="GJF1" s="191"/>
      <c r="GJG1" s="191"/>
      <c r="GJH1" s="191"/>
      <c r="GJI1" s="191"/>
      <c r="GJJ1" s="191"/>
      <c r="GJK1" s="191"/>
      <c r="GJL1" s="191"/>
      <c r="GJM1" s="191"/>
      <c r="GJN1" s="191"/>
      <c r="GJO1" s="191"/>
      <c r="GJP1" s="191"/>
      <c r="GJQ1" s="191"/>
      <c r="GJR1" s="191"/>
      <c r="GJS1" s="191"/>
      <c r="GJT1" s="191"/>
      <c r="GJU1" s="191"/>
      <c r="GJV1" s="191"/>
      <c r="GJW1" s="191"/>
      <c r="GJX1" s="191"/>
      <c r="GJY1" s="191"/>
      <c r="GJZ1" s="191"/>
      <c r="GKA1" s="191"/>
      <c r="GKB1" s="191"/>
      <c r="GKC1" s="191"/>
      <c r="GKD1" s="191"/>
      <c r="GKE1" s="191"/>
      <c r="GKF1" s="191"/>
      <c r="GKG1" s="191"/>
      <c r="GKH1" s="191"/>
      <c r="GKI1" s="191"/>
      <c r="GKJ1" s="191"/>
      <c r="GKK1" s="191"/>
      <c r="GKL1" s="191"/>
      <c r="GKM1" s="191"/>
      <c r="GKN1" s="191"/>
      <c r="GKO1" s="191"/>
      <c r="GKP1" s="191"/>
      <c r="GKQ1" s="191"/>
      <c r="GKR1" s="191"/>
      <c r="GKS1" s="191"/>
      <c r="GKT1" s="191"/>
      <c r="GKU1" s="191"/>
      <c r="GKV1" s="191"/>
      <c r="GKW1" s="191"/>
      <c r="GKX1" s="191"/>
      <c r="GKY1" s="191"/>
      <c r="GKZ1" s="191"/>
      <c r="GLA1" s="191"/>
      <c r="GLB1" s="191"/>
      <c r="GLC1" s="191"/>
      <c r="GLD1" s="191"/>
      <c r="GLE1" s="191"/>
      <c r="GLF1" s="191"/>
      <c r="GLG1" s="191"/>
      <c r="GLH1" s="191"/>
      <c r="GLI1" s="191"/>
      <c r="GLJ1" s="191"/>
      <c r="GLK1" s="191"/>
      <c r="GLL1" s="191"/>
      <c r="GLM1" s="191"/>
      <c r="GLN1" s="191"/>
      <c r="GLO1" s="191"/>
      <c r="GLP1" s="191"/>
      <c r="GLQ1" s="191"/>
      <c r="GLR1" s="191"/>
      <c r="GLS1" s="191"/>
      <c r="GLT1" s="191"/>
      <c r="GLU1" s="191"/>
      <c r="GLV1" s="191"/>
      <c r="GLW1" s="191"/>
      <c r="GLX1" s="191"/>
      <c r="GLY1" s="191"/>
      <c r="GLZ1" s="191"/>
      <c r="GMA1" s="191"/>
      <c r="GMB1" s="191"/>
      <c r="GMC1" s="191"/>
      <c r="GMD1" s="191"/>
      <c r="GME1" s="191"/>
      <c r="GMF1" s="191"/>
      <c r="GMG1" s="191"/>
      <c r="GMH1" s="191"/>
      <c r="GMI1" s="191"/>
      <c r="GMJ1" s="191"/>
      <c r="GMK1" s="191"/>
      <c r="GML1" s="191"/>
      <c r="GMM1" s="191"/>
      <c r="GMN1" s="191"/>
      <c r="GMO1" s="191"/>
      <c r="GMP1" s="191"/>
      <c r="GMQ1" s="191"/>
      <c r="GMR1" s="191"/>
      <c r="GMS1" s="191"/>
      <c r="GMT1" s="191"/>
      <c r="GMU1" s="191"/>
      <c r="GMV1" s="191"/>
      <c r="GMW1" s="191"/>
      <c r="GMX1" s="191"/>
      <c r="GMY1" s="191"/>
      <c r="GMZ1" s="191"/>
      <c r="GNA1" s="191"/>
      <c r="GNB1" s="191"/>
      <c r="GNC1" s="191"/>
      <c r="GND1" s="191"/>
      <c r="GNE1" s="191"/>
      <c r="GNF1" s="191"/>
      <c r="GNG1" s="191"/>
      <c r="GNH1" s="191"/>
      <c r="GNI1" s="191"/>
      <c r="GNJ1" s="191"/>
      <c r="GNK1" s="191"/>
      <c r="GNL1" s="191"/>
      <c r="GNM1" s="191"/>
      <c r="GNN1" s="191"/>
      <c r="GNO1" s="191"/>
      <c r="GNP1" s="191"/>
      <c r="GNQ1" s="191"/>
      <c r="GNR1" s="191"/>
      <c r="GNS1" s="191"/>
      <c r="GNT1" s="191"/>
      <c r="GNU1" s="191"/>
      <c r="GNV1" s="191"/>
      <c r="GNW1" s="191"/>
      <c r="GNX1" s="191"/>
      <c r="GNY1" s="191"/>
      <c r="GNZ1" s="191"/>
      <c r="GOA1" s="191"/>
      <c r="GOB1" s="191"/>
      <c r="GOC1" s="191"/>
      <c r="GOD1" s="191"/>
      <c r="GOE1" s="191"/>
      <c r="GOF1" s="191"/>
      <c r="GOG1" s="191"/>
      <c r="GOH1" s="191"/>
      <c r="GOI1" s="191"/>
      <c r="GOJ1" s="191"/>
      <c r="GOK1" s="191"/>
      <c r="GOL1" s="191"/>
      <c r="GOM1" s="191"/>
      <c r="GON1" s="191"/>
      <c r="GOO1" s="191"/>
      <c r="GOP1" s="191"/>
      <c r="GOQ1" s="191"/>
      <c r="GOR1" s="191"/>
      <c r="GOS1" s="191"/>
      <c r="GOT1" s="191"/>
      <c r="GOU1" s="191"/>
      <c r="GOV1" s="191"/>
      <c r="GOW1" s="191"/>
      <c r="GOX1" s="191"/>
      <c r="GOY1" s="191"/>
      <c r="GOZ1" s="191"/>
      <c r="GPA1" s="191"/>
      <c r="GPB1" s="191"/>
      <c r="GPC1" s="191"/>
      <c r="GPD1" s="191"/>
      <c r="GPE1" s="191"/>
      <c r="GPF1" s="191"/>
      <c r="GPG1" s="191"/>
      <c r="GPH1" s="191"/>
      <c r="GPI1" s="191"/>
      <c r="GPJ1" s="191"/>
      <c r="GPK1" s="191"/>
      <c r="GPL1" s="191"/>
      <c r="GPM1" s="191"/>
      <c r="GPN1" s="191"/>
      <c r="GPO1" s="191"/>
      <c r="GPP1" s="191"/>
      <c r="GPQ1" s="191"/>
      <c r="GPR1" s="191"/>
      <c r="GPS1" s="191"/>
      <c r="GPT1" s="191"/>
      <c r="GPU1" s="191"/>
      <c r="GPV1" s="191"/>
      <c r="GPW1" s="191"/>
      <c r="GPX1" s="191"/>
      <c r="GPY1" s="191"/>
      <c r="GPZ1" s="191"/>
      <c r="GQA1" s="191"/>
      <c r="GQB1" s="191"/>
      <c r="GQC1" s="191"/>
      <c r="GQD1" s="191"/>
      <c r="GQE1" s="191"/>
      <c r="GQF1" s="191"/>
      <c r="GQG1" s="191"/>
      <c r="GQH1" s="191"/>
      <c r="GQI1" s="191"/>
      <c r="GQJ1" s="191"/>
      <c r="GQK1" s="191"/>
      <c r="GQL1" s="191"/>
      <c r="GQM1" s="191"/>
      <c r="GQN1" s="191"/>
      <c r="GQO1" s="191"/>
      <c r="GQP1" s="191"/>
      <c r="GQQ1" s="191"/>
      <c r="GQR1" s="191"/>
      <c r="GQS1" s="191"/>
      <c r="GQT1" s="191"/>
      <c r="GQU1" s="191"/>
      <c r="GQV1" s="191"/>
      <c r="GQW1" s="191"/>
      <c r="GQX1" s="191"/>
      <c r="GQY1" s="191"/>
      <c r="GQZ1" s="191"/>
      <c r="GRA1" s="191"/>
      <c r="GRB1" s="191"/>
      <c r="GRC1" s="191"/>
      <c r="GRD1" s="191"/>
      <c r="GRE1" s="191"/>
      <c r="GRF1" s="191"/>
      <c r="GRG1" s="191"/>
      <c r="GRH1" s="191"/>
      <c r="GRI1" s="191"/>
      <c r="GRJ1" s="191"/>
      <c r="GRK1" s="191"/>
      <c r="GRL1" s="191"/>
      <c r="GRM1" s="191"/>
      <c r="GRN1" s="191"/>
      <c r="GRO1" s="191"/>
      <c r="GRP1" s="191"/>
      <c r="GRQ1" s="191"/>
      <c r="GRR1" s="191"/>
      <c r="GRS1" s="191"/>
      <c r="GRT1" s="191"/>
      <c r="GRU1" s="191"/>
      <c r="GRV1" s="191"/>
      <c r="GRW1" s="191"/>
      <c r="GRX1" s="191"/>
      <c r="GRY1" s="191"/>
      <c r="GRZ1" s="191"/>
      <c r="GSA1" s="191"/>
      <c r="GSB1" s="191"/>
      <c r="GSC1" s="191"/>
      <c r="GSD1" s="191"/>
      <c r="GSE1" s="191"/>
      <c r="GSF1" s="191"/>
      <c r="GSG1" s="191"/>
      <c r="GSH1" s="191"/>
      <c r="GSI1" s="191"/>
      <c r="GSJ1" s="191"/>
      <c r="GSK1" s="191"/>
      <c r="GSL1" s="191"/>
      <c r="GSM1" s="191"/>
      <c r="GSN1" s="191"/>
      <c r="GSO1" s="191"/>
      <c r="GSP1" s="191"/>
      <c r="GSQ1" s="191"/>
      <c r="GSR1" s="191"/>
      <c r="GSS1" s="191"/>
      <c r="GST1" s="191"/>
      <c r="GSU1" s="191"/>
      <c r="GSV1" s="191"/>
      <c r="GSW1" s="191"/>
      <c r="GSX1" s="191"/>
      <c r="GSY1" s="191"/>
      <c r="GSZ1" s="191"/>
      <c r="GTA1" s="191"/>
      <c r="GTB1" s="191"/>
      <c r="GTC1" s="191"/>
      <c r="GTD1" s="191"/>
      <c r="GTE1" s="191"/>
      <c r="GTF1" s="191"/>
      <c r="GTG1" s="191"/>
      <c r="GTH1" s="191"/>
      <c r="GTI1" s="191"/>
      <c r="GTJ1" s="191"/>
      <c r="GTK1" s="191"/>
      <c r="GTL1" s="191"/>
      <c r="GTM1" s="191"/>
      <c r="GTN1" s="191"/>
      <c r="GTO1" s="191"/>
      <c r="GTP1" s="191"/>
      <c r="GTQ1" s="191"/>
      <c r="GTR1" s="191"/>
      <c r="GTS1" s="191"/>
      <c r="GTT1" s="191"/>
      <c r="GTU1" s="191"/>
      <c r="GTV1" s="191"/>
      <c r="GTW1" s="191"/>
      <c r="GTX1" s="191"/>
      <c r="GTY1" s="191"/>
      <c r="GTZ1" s="191"/>
      <c r="GUA1" s="191"/>
      <c r="GUB1" s="191"/>
      <c r="GUC1" s="191"/>
      <c r="GUD1" s="191"/>
      <c r="GUE1" s="191"/>
      <c r="GUF1" s="191"/>
      <c r="GUG1" s="191"/>
      <c r="GUH1" s="191"/>
      <c r="GUI1" s="191"/>
      <c r="GUJ1" s="191"/>
      <c r="GUK1" s="191"/>
      <c r="GUL1" s="191"/>
      <c r="GUM1" s="191"/>
      <c r="GUN1" s="191"/>
      <c r="GUO1" s="191"/>
      <c r="GUP1" s="191"/>
      <c r="GUQ1" s="191"/>
      <c r="GUR1" s="191"/>
      <c r="GUS1" s="191"/>
      <c r="GUT1" s="191"/>
      <c r="GUU1" s="191"/>
      <c r="GUV1" s="191"/>
      <c r="GUW1" s="191"/>
      <c r="GUX1" s="191"/>
      <c r="GUY1" s="191"/>
      <c r="GUZ1" s="191"/>
      <c r="GVA1" s="191"/>
      <c r="GVB1" s="191"/>
      <c r="GVC1" s="191"/>
      <c r="GVD1" s="191"/>
      <c r="GVE1" s="191"/>
      <c r="GVF1" s="191"/>
      <c r="GVG1" s="191"/>
      <c r="GVH1" s="191"/>
      <c r="GVI1" s="191"/>
      <c r="GVJ1" s="191"/>
      <c r="GVK1" s="191"/>
      <c r="GVL1" s="191"/>
      <c r="GVM1" s="191"/>
      <c r="GVN1" s="191"/>
      <c r="GVO1" s="191"/>
      <c r="GVP1" s="191"/>
      <c r="GVQ1" s="191"/>
      <c r="GVR1" s="191"/>
      <c r="GVS1" s="191"/>
      <c r="GVT1" s="191"/>
      <c r="GVU1" s="191"/>
      <c r="GVV1" s="191"/>
      <c r="GVW1" s="191"/>
      <c r="GVX1" s="191"/>
      <c r="GVY1" s="191"/>
      <c r="GVZ1" s="191"/>
      <c r="GWA1" s="191"/>
      <c r="GWB1" s="191"/>
      <c r="GWC1" s="191"/>
      <c r="GWD1" s="191"/>
      <c r="GWE1" s="191"/>
      <c r="GWF1" s="191"/>
      <c r="GWG1" s="191"/>
      <c r="GWH1" s="191"/>
      <c r="GWI1" s="191"/>
      <c r="GWJ1" s="191"/>
      <c r="GWK1" s="191"/>
      <c r="GWL1" s="191"/>
      <c r="GWM1" s="191"/>
      <c r="GWN1" s="191"/>
      <c r="GWO1" s="191"/>
      <c r="GWP1" s="191"/>
      <c r="GWQ1" s="191"/>
      <c r="GWR1" s="191"/>
      <c r="GWS1" s="191"/>
      <c r="GWT1" s="191"/>
      <c r="GWU1" s="191"/>
      <c r="GWV1" s="191"/>
      <c r="GWW1" s="191"/>
      <c r="GWX1" s="191"/>
      <c r="GWY1" s="191"/>
      <c r="GWZ1" s="191"/>
      <c r="GXA1" s="191"/>
      <c r="GXB1" s="191"/>
      <c r="GXC1" s="191"/>
      <c r="GXD1" s="191"/>
      <c r="GXE1" s="191"/>
      <c r="GXF1" s="191"/>
      <c r="GXG1" s="191"/>
      <c r="GXH1" s="191"/>
      <c r="GXI1" s="191"/>
      <c r="GXJ1" s="191"/>
      <c r="GXK1" s="191"/>
      <c r="GXL1" s="191"/>
      <c r="GXM1" s="191"/>
      <c r="GXN1" s="191"/>
      <c r="GXO1" s="191"/>
      <c r="GXP1" s="191"/>
      <c r="GXQ1" s="191"/>
      <c r="GXR1" s="191"/>
      <c r="GXS1" s="191"/>
      <c r="GXT1" s="191"/>
      <c r="GXU1" s="191"/>
      <c r="GXV1" s="191"/>
      <c r="GXW1" s="191"/>
      <c r="GXX1" s="191"/>
      <c r="GXY1" s="191"/>
      <c r="GXZ1" s="191"/>
      <c r="GYA1" s="191"/>
      <c r="GYB1" s="191"/>
      <c r="GYC1" s="191"/>
      <c r="GYD1" s="191"/>
      <c r="GYE1" s="191"/>
      <c r="GYF1" s="191"/>
      <c r="GYG1" s="191"/>
      <c r="GYH1" s="191"/>
      <c r="GYI1" s="191"/>
      <c r="GYJ1" s="191"/>
      <c r="GYK1" s="191"/>
      <c r="GYL1" s="191"/>
      <c r="GYM1" s="191"/>
      <c r="GYN1" s="191"/>
      <c r="GYO1" s="191"/>
      <c r="GYP1" s="191"/>
      <c r="GYQ1" s="191"/>
      <c r="GYR1" s="191"/>
      <c r="GYS1" s="191"/>
      <c r="GYT1" s="191"/>
      <c r="GYU1" s="191"/>
      <c r="GYV1" s="191"/>
      <c r="GYW1" s="191"/>
      <c r="GYX1" s="191"/>
      <c r="GYY1" s="191"/>
      <c r="GYZ1" s="191"/>
      <c r="GZA1" s="191"/>
      <c r="GZB1" s="191"/>
      <c r="GZC1" s="191"/>
      <c r="GZD1" s="191"/>
      <c r="GZE1" s="191"/>
      <c r="GZF1" s="191"/>
      <c r="GZG1" s="191"/>
      <c r="GZH1" s="191"/>
      <c r="GZI1" s="191"/>
      <c r="GZJ1" s="191"/>
      <c r="GZK1" s="191"/>
      <c r="GZL1" s="191"/>
      <c r="GZM1" s="191"/>
      <c r="GZN1" s="191"/>
      <c r="GZO1" s="191"/>
      <c r="GZP1" s="191"/>
      <c r="GZQ1" s="191"/>
      <c r="GZR1" s="191"/>
      <c r="GZS1" s="191"/>
      <c r="GZT1" s="191"/>
      <c r="GZU1" s="191"/>
      <c r="GZV1" s="191"/>
      <c r="GZW1" s="191"/>
      <c r="GZX1" s="191"/>
      <c r="GZY1" s="191"/>
      <c r="GZZ1" s="191"/>
      <c r="HAA1" s="191"/>
      <c r="HAB1" s="191"/>
      <c r="HAC1" s="191"/>
      <c r="HAD1" s="191"/>
      <c r="HAE1" s="191"/>
      <c r="HAF1" s="191"/>
      <c r="HAG1" s="191"/>
      <c r="HAH1" s="191"/>
      <c r="HAI1" s="191"/>
      <c r="HAJ1" s="191"/>
      <c r="HAK1" s="191"/>
      <c r="HAL1" s="191"/>
      <c r="HAM1" s="191"/>
      <c r="HAN1" s="191"/>
      <c r="HAO1" s="191"/>
      <c r="HAP1" s="191"/>
      <c r="HAQ1" s="191"/>
      <c r="HAR1" s="191"/>
      <c r="HAS1" s="191"/>
      <c r="HAT1" s="191"/>
      <c r="HAU1" s="191"/>
      <c r="HAV1" s="191"/>
      <c r="HAW1" s="191"/>
      <c r="HAX1" s="191"/>
      <c r="HAY1" s="191"/>
      <c r="HAZ1" s="191"/>
      <c r="HBA1" s="191"/>
      <c r="HBB1" s="191"/>
      <c r="HBC1" s="191"/>
      <c r="HBD1" s="191"/>
      <c r="HBE1" s="191"/>
      <c r="HBF1" s="191"/>
      <c r="HBG1" s="191"/>
      <c r="HBH1" s="191"/>
      <c r="HBI1" s="191"/>
      <c r="HBJ1" s="191"/>
      <c r="HBK1" s="191"/>
      <c r="HBL1" s="191"/>
      <c r="HBM1" s="191"/>
      <c r="HBN1" s="191"/>
      <c r="HBO1" s="191"/>
      <c r="HBP1" s="191"/>
      <c r="HBQ1" s="191"/>
      <c r="HBR1" s="191"/>
      <c r="HBS1" s="191"/>
      <c r="HBT1" s="191"/>
      <c r="HBU1" s="191"/>
      <c r="HBV1" s="191"/>
      <c r="HBW1" s="191"/>
      <c r="HBX1" s="191"/>
      <c r="HBY1" s="191"/>
      <c r="HBZ1" s="191"/>
      <c r="HCA1" s="191"/>
      <c r="HCB1" s="191"/>
      <c r="HCC1" s="191"/>
      <c r="HCD1" s="191"/>
      <c r="HCE1" s="191"/>
      <c r="HCF1" s="191"/>
      <c r="HCG1" s="191"/>
      <c r="HCH1" s="191"/>
      <c r="HCI1" s="191"/>
      <c r="HCJ1" s="191"/>
      <c r="HCK1" s="191"/>
      <c r="HCL1" s="191"/>
      <c r="HCM1" s="191"/>
      <c r="HCN1" s="191"/>
      <c r="HCO1" s="191"/>
      <c r="HCP1" s="191"/>
      <c r="HCQ1" s="191"/>
      <c r="HCR1" s="191"/>
      <c r="HCS1" s="191"/>
      <c r="HCT1" s="191"/>
      <c r="HCU1" s="191"/>
      <c r="HCV1" s="191"/>
      <c r="HCW1" s="191"/>
      <c r="HCX1" s="191"/>
      <c r="HCY1" s="191"/>
      <c r="HCZ1" s="191"/>
      <c r="HDA1" s="191"/>
      <c r="HDB1" s="191"/>
      <c r="HDC1" s="191"/>
      <c r="HDD1" s="191"/>
      <c r="HDE1" s="191"/>
      <c r="HDF1" s="191"/>
      <c r="HDG1" s="191"/>
      <c r="HDH1" s="191"/>
      <c r="HDI1" s="191"/>
      <c r="HDJ1" s="191"/>
      <c r="HDK1" s="191"/>
      <c r="HDL1" s="191"/>
      <c r="HDM1" s="191"/>
      <c r="HDN1" s="191"/>
      <c r="HDO1" s="191"/>
      <c r="HDP1" s="191"/>
      <c r="HDQ1" s="191"/>
      <c r="HDR1" s="191"/>
      <c r="HDS1" s="191"/>
      <c r="HDT1" s="191"/>
      <c r="HDU1" s="191"/>
      <c r="HDV1" s="191"/>
      <c r="HDW1" s="191"/>
      <c r="HDX1" s="191"/>
      <c r="HDY1" s="191"/>
      <c r="HDZ1" s="191"/>
      <c r="HEA1" s="191"/>
      <c r="HEB1" s="191"/>
      <c r="HEC1" s="191"/>
      <c r="HED1" s="191"/>
      <c r="HEE1" s="191"/>
      <c r="HEF1" s="191"/>
      <c r="HEG1" s="191"/>
      <c r="HEH1" s="191"/>
      <c r="HEI1" s="191"/>
      <c r="HEJ1" s="191"/>
      <c r="HEK1" s="191"/>
      <c r="HEL1" s="191"/>
      <c r="HEM1" s="191"/>
      <c r="HEN1" s="191"/>
      <c r="HEO1" s="191"/>
      <c r="HEP1" s="191"/>
      <c r="HEQ1" s="191"/>
      <c r="HER1" s="191"/>
      <c r="HES1" s="191"/>
      <c r="HET1" s="191"/>
      <c r="HEU1" s="191"/>
      <c r="HEV1" s="191"/>
      <c r="HEW1" s="191"/>
      <c r="HEX1" s="191"/>
      <c r="HEY1" s="191"/>
      <c r="HEZ1" s="191"/>
      <c r="HFA1" s="191"/>
      <c r="HFB1" s="191"/>
      <c r="HFC1" s="191"/>
      <c r="HFD1" s="191"/>
      <c r="HFE1" s="191"/>
      <c r="HFF1" s="191"/>
      <c r="HFG1" s="191"/>
      <c r="HFH1" s="191"/>
      <c r="HFI1" s="191"/>
      <c r="HFJ1" s="191"/>
      <c r="HFK1" s="191"/>
      <c r="HFL1" s="191"/>
      <c r="HFM1" s="191"/>
      <c r="HFN1" s="191"/>
      <c r="HFO1" s="191"/>
      <c r="HFP1" s="191"/>
      <c r="HFQ1" s="191"/>
      <c r="HFR1" s="191"/>
      <c r="HFS1" s="191"/>
      <c r="HFT1" s="191"/>
      <c r="HFU1" s="191"/>
      <c r="HFV1" s="191"/>
      <c r="HFW1" s="191"/>
      <c r="HFX1" s="191"/>
      <c r="HFY1" s="191"/>
      <c r="HFZ1" s="191"/>
      <c r="HGA1" s="191"/>
      <c r="HGB1" s="191"/>
      <c r="HGC1" s="191"/>
      <c r="HGD1" s="191"/>
      <c r="HGE1" s="191"/>
      <c r="HGF1" s="191"/>
      <c r="HGG1" s="191"/>
      <c r="HGH1" s="191"/>
      <c r="HGI1" s="191"/>
      <c r="HGJ1" s="191"/>
      <c r="HGK1" s="191"/>
      <c r="HGL1" s="191"/>
      <c r="HGM1" s="191"/>
      <c r="HGN1" s="191"/>
      <c r="HGO1" s="191"/>
      <c r="HGP1" s="191"/>
      <c r="HGQ1" s="191"/>
      <c r="HGR1" s="191"/>
      <c r="HGS1" s="191"/>
      <c r="HGT1" s="191"/>
      <c r="HGU1" s="191"/>
      <c r="HGV1" s="191"/>
      <c r="HGW1" s="191"/>
      <c r="HGX1" s="191"/>
      <c r="HGY1" s="191"/>
      <c r="HGZ1" s="191"/>
      <c r="HHA1" s="191"/>
      <c r="HHB1" s="191"/>
      <c r="HHC1" s="191"/>
      <c r="HHD1" s="191"/>
      <c r="HHE1" s="191"/>
      <c r="HHF1" s="191"/>
      <c r="HHG1" s="191"/>
      <c r="HHH1" s="191"/>
      <c r="HHI1" s="191"/>
      <c r="HHJ1" s="191"/>
      <c r="HHK1" s="191"/>
      <c r="HHL1" s="191"/>
      <c r="HHM1" s="191"/>
      <c r="HHN1" s="191"/>
      <c r="HHO1" s="191"/>
      <c r="HHP1" s="191"/>
      <c r="HHQ1" s="191"/>
      <c r="HHR1" s="191"/>
      <c r="HHS1" s="191"/>
      <c r="HHT1" s="191"/>
      <c r="HHU1" s="191"/>
      <c r="HHV1" s="191"/>
      <c r="HHW1" s="191"/>
      <c r="HHX1" s="191"/>
      <c r="HHY1" s="191"/>
      <c r="HHZ1" s="191"/>
      <c r="HIA1" s="191"/>
      <c r="HIB1" s="191"/>
      <c r="HIC1" s="191"/>
      <c r="HID1" s="191"/>
      <c r="HIE1" s="191"/>
      <c r="HIF1" s="191"/>
      <c r="HIG1" s="191"/>
      <c r="HIH1" s="191"/>
      <c r="HII1" s="191"/>
      <c r="HIJ1" s="191"/>
      <c r="HIK1" s="191"/>
      <c r="HIL1" s="191"/>
      <c r="HIM1" s="191"/>
      <c r="HIN1" s="191"/>
      <c r="HIO1" s="191"/>
      <c r="HIP1" s="191"/>
      <c r="HIQ1" s="191"/>
      <c r="HIR1" s="191"/>
      <c r="HIS1" s="191"/>
      <c r="HIT1" s="191"/>
      <c r="HIU1" s="191"/>
      <c r="HIV1" s="191"/>
      <c r="HIW1" s="191"/>
      <c r="HIX1" s="191"/>
      <c r="HIY1" s="191"/>
      <c r="HIZ1" s="191"/>
      <c r="HJA1" s="191"/>
      <c r="HJB1" s="191"/>
      <c r="HJC1" s="191"/>
      <c r="HJD1" s="191"/>
      <c r="HJE1" s="191"/>
      <c r="HJF1" s="191"/>
      <c r="HJG1" s="191"/>
      <c r="HJH1" s="191"/>
      <c r="HJI1" s="191"/>
      <c r="HJJ1" s="191"/>
      <c r="HJK1" s="191"/>
      <c r="HJL1" s="191"/>
      <c r="HJM1" s="191"/>
      <c r="HJN1" s="191"/>
      <c r="HJO1" s="191"/>
      <c r="HJP1" s="191"/>
      <c r="HJQ1" s="191"/>
      <c r="HJR1" s="191"/>
      <c r="HJS1" s="191"/>
      <c r="HJT1" s="191"/>
      <c r="HJU1" s="191"/>
      <c r="HJV1" s="191"/>
      <c r="HJW1" s="191"/>
      <c r="HJX1" s="191"/>
      <c r="HJY1" s="191"/>
      <c r="HJZ1" s="191"/>
      <c r="HKA1" s="191"/>
      <c r="HKB1" s="191"/>
      <c r="HKC1" s="191"/>
      <c r="HKD1" s="191"/>
      <c r="HKE1" s="191"/>
      <c r="HKF1" s="191"/>
      <c r="HKG1" s="191"/>
      <c r="HKH1" s="191"/>
      <c r="HKI1" s="191"/>
      <c r="HKJ1" s="191"/>
      <c r="HKK1" s="191"/>
      <c r="HKL1" s="191"/>
      <c r="HKM1" s="191"/>
      <c r="HKN1" s="191"/>
      <c r="HKO1" s="191"/>
      <c r="HKP1" s="191"/>
      <c r="HKQ1" s="191"/>
      <c r="HKR1" s="191"/>
      <c r="HKS1" s="191"/>
      <c r="HKT1" s="191"/>
      <c r="HKU1" s="191"/>
      <c r="HKV1" s="191"/>
      <c r="HKW1" s="191"/>
      <c r="HKX1" s="191"/>
      <c r="HKY1" s="191"/>
      <c r="HKZ1" s="191"/>
      <c r="HLA1" s="191"/>
      <c r="HLB1" s="191"/>
      <c r="HLC1" s="191"/>
      <c r="HLD1" s="191"/>
      <c r="HLE1" s="191"/>
      <c r="HLF1" s="191"/>
      <c r="HLG1" s="191"/>
      <c r="HLH1" s="191"/>
      <c r="HLI1" s="191"/>
      <c r="HLJ1" s="191"/>
      <c r="HLK1" s="191"/>
      <c r="HLL1" s="191"/>
      <c r="HLM1" s="191"/>
      <c r="HLN1" s="191"/>
      <c r="HLO1" s="191"/>
      <c r="HLP1" s="191"/>
      <c r="HLQ1" s="191"/>
      <c r="HLR1" s="191"/>
      <c r="HLS1" s="191"/>
      <c r="HLT1" s="191"/>
      <c r="HLU1" s="191"/>
      <c r="HLV1" s="191"/>
      <c r="HLW1" s="191"/>
      <c r="HLX1" s="191"/>
      <c r="HLY1" s="191"/>
      <c r="HLZ1" s="191"/>
      <c r="HMA1" s="191"/>
      <c r="HMB1" s="191"/>
      <c r="HMC1" s="191"/>
      <c r="HMD1" s="191"/>
      <c r="HME1" s="191"/>
      <c r="HMF1" s="191"/>
      <c r="HMG1" s="191"/>
      <c r="HMH1" s="191"/>
      <c r="HMI1" s="191"/>
      <c r="HMJ1" s="191"/>
      <c r="HMK1" s="191"/>
      <c r="HML1" s="191"/>
      <c r="HMM1" s="191"/>
      <c r="HMN1" s="191"/>
      <c r="HMO1" s="191"/>
      <c r="HMP1" s="191"/>
      <c r="HMQ1" s="191"/>
      <c r="HMR1" s="191"/>
      <c r="HMS1" s="191"/>
      <c r="HMT1" s="191"/>
      <c r="HMU1" s="191"/>
      <c r="HMV1" s="191"/>
      <c r="HMW1" s="191"/>
      <c r="HMX1" s="191"/>
      <c r="HMY1" s="191"/>
      <c r="HMZ1" s="191"/>
      <c r="HNA1" s="191"/>
      <c r="HNB1" s="191"/>
      <c r="HNC1" s="191"/>
      <c r="HND1" s="191"/>
      <c r="HNE1" s="191"/>
      <c r="HNF1" s="191"/>
      <c r="HNG1" s="191"/>
      <c r="HNH1" s="191"/>
      <c r="HNI1" s="191"/>
      <c r="HNJ1" s="191"/>
      <c r="HNK1" s="191"/>
      <c r="HNL1" s="191"/>
      <c r="HNM1" s="191"/>
      <c r="HNN1" s="191"/>
      <c r="HNO1" s="191"/>
      <c r="HNP1" s="191"/>
      <c r="HNQ1" s="191"/>
      <c r="HNR1" s="191"/>
      <c r="HNS1" s="191"/>
      <c r="HNT1" s="191"/>
      <c r="HNU1" s="191"/>
      <c r="HNV1" s="191"/>
      <c r="HNW1" s="191"/>
      <c r="HNX1" s="191"/>
      <c r="HNY1" s="191"/>
      <c r="HNZ1" s="191"/>
      <c r="HOA1" s="191"/>
      <c r="HOB1" s="191"/>
      <c r="HOC1" s="191"/>
      <c r="HOD1" s="191"/>
      <c r="HOE1" s="191"/>
      <c r="HOF1" s="191"/>
      <c r="HOG1" s="191"/>
      <c r="HOH1" s="191"/>
      <c r="HOI1" s="191"/>
      <c r="HOJ1" s="191"/>
      <c r="HOK1" s="191"/>
      <c r="HOL1" s="191"/>
      <c r="HOM1" s="191"/>
      <c r="HON1" s="191"/>
      <c r="HOO1" s="191"/>
      <c r="HOP1" s="191"/>
      <c r="HOQ1" s="191"/>
      <c r="HOR1" s="191"/>
      <c r="HOS1" s="191"/>
      <c r="HOT1" s="191"/>
      <c r="HOU1" s="191"/>
      <c r="HOV1" s="191"/>
      <c r="HOW1" s="191"/>
      <c r="HOX1" s="191"/>
      <c r="HOY1" s="191"/>
      <c r="HOZ1" s="191"/>
      <c r="HPA1" s="191"/>
      <c r="HPB1" s="191"/>
      <c r="HPC1" s="191"/>
      <c r="HPD1" s="191"/>
      <c r="HPE1" s="191"/>
      <c r="HPF1" s="191"/>
      <c r="HPG1" s="191"/>
      <c r="HPH1" s="191"/>
      <c r="HPI1" s="191"/>
      <c r="HPJ1" s="191"/>
      <c r="HPK1" s="191"/>
      <c r="HPL1" s="191"/>
      <c r="HPM1" s="191"/>
      <c r="HPN1" s="191"/>
      <c r="HPO1" s="191"/>
      <c r="HPP1" s="191"/>
      <c r="HPQ1" s="191"/>
      <c r="HPR1" s="191"/>
      <c r="HPS1" s="191"/>
      <c r="HPT1" s="191"/>
      <c r="HPU1" s="191"/>
      <c r="HPV1" s="191"/>
      <c r="HPW1" s="191"/>
      <c r="HPX1" s="191"/>
      <c r="HPY1" s="191"/>
      <c r="HPZ1" s="191"/>
      <c r="HQA1" s="191"/>
      <c r="HQB1" s="191"/>
      <c r="HQC1" s="191"/>
      <c r="HQD1" s="191"/>
      <c r="HQE1" s="191"/>
      <c r="HQF1" s="191"/>
      <c r="HQG1" s="191"/>
      <c r="HQH1" s="191"/>
      <c r="HQI1" s="191"/>
      <c r="HQJ1" s="191"/>
      <c r="HQK1" s="191"/>
      <c r="HQL1" s="191"/>
      <c r="HQM1" s="191"/>
      <c r="HQN1" s="191"/>
      <c r="HQO1" s="191"/>
      <c r="HQP1" s="191"/>
      <c r="HQQ1" s="191"/>
      <c r="HQR1" s="191"/>
      <c r="HQS1" s="191"/>
      <c r="HQT1" s="191"/>
      <c r="HQU1" s="191"/>
      <c r="HQV1" s="191"/>
      <c r="HQW1" s="191"/>
      <c r="HQX1" s="191"/>
      <c r="HQY1" s="191"/>
      <c r="HQZ1" s="191"/>
      <c r="HRA1" s="191"/>
      <c r="HRB1" s="191"/>
      <c r="HRC1" s="191"/>
      <c r="HRD1" s="191"/>
      <c r="HRE1" s="191"/>
      <c r="HRF1" s="191"/>
      <c r="HRG1" s="191"/>
      <c r="HRH1" s="191"/>
      <c r="HRI1" s="191"/>
      <c r="HRJ1" s="191"/>
      <c r="HRK1" s="191"/>
      <c r="HRL1" s="191"/>
      <c r="HRM1" s="191"/>
      <c r="HRN1" s="191"/>
      <c r="HRO1" s="191"/>
      <c r="HRP1" s="191"/>
      <c r="HRQ1" s="191"/>
      <c r="HRR1" s="191"/>
      <c r="HRS1" s="191"/>
      <c r="HRT1" s="191"/>
      <c r="HRU1" s="191"/>
      <c r="HRV1" s="191"/>
      <c r="HRW1" s="191"/>
      <c r="HRX1" s="191"/>
      <c r="HRY1" s="191"/>
      <c r="HRZ1" s="191"/>
      <c r="HSA1" s="191"/>
      <c r="HSB1" s="191"/>
      <c r="HSC1" s="191"/>
      <c r="HSD1" s="191"/>
      <c r="HSE1" s="191"/>
      <c r="HSF1" s="191"/>
      <c r="HSG1" s="191"/>
      <c r="HSH1" s="191"/>
      <c r="HSI1" s="191"/>
      <c r="HSJ1" s="191"/>
      <c r="HSK1" s="191"/>
      <c r="HSL1" s="191"/>
      <c r="HSM1" s="191"/>
      <c r="HSN1" s="191"/>
      <c r="HSO1" s="191"/>
      <c r="HSP1" s="191"/>
      <c r="HSQ1" s="191"/>
      <c r="HSR1" s="191"/>
      <c r="HSS1" s="191"/>
      <c r="HST1" s="191"/>
      <c r="HSU1" s="191"/>
      <c r="HSV1" s="191"/>
      <c r="HSW1" s="191"/>
      <c r="HSX1" s="191"/>
      <c r="HSY1" s="191"/>
      <c r="HSZ1" s="191"/>
      <c r="HTA1" s="191"/>
      <c r="HTB1" s="191"/>
      <c r="HTC1" s="191"/>
      <c r="HTD1" s="191"/>
      <c r="HTE1" s="191"/>
      <c r="HTF1" s="191"/>
      <c r="HTG1" s="191"/>
      <c r="HTH1" s="191"/>
      <c r="HTI1" s="191"/>
      <c r="HTJ1" s="191"/>
      <c r="HTK1" s="191"/>
      <c r="HTL1" s="191"/>
      <c r="HTM1" s="191"/>
      <c r="HTN1" s="191"/>
      <c r="HTO1" s="191"/>
      <c r="HTP1" s="191"/>
      <c r="HTQ1" s="191"/>
      <c r="HTR1" s="191"/>
      <c r="HTS1" s="191"/>
      <c r="HTT1" s="191"/>
      <c r="HTU1" s="191"/>
      <c r="HTV1" s="191"/>
      <c r="HTW1" s="191"/>
      <c r="HTX1" s="191"/>
      <c r="HTY1" s="191"/>
      <c r="HTZ1" s="191"/>
      <c r="HUA1" s="191"/>
      <c r="HUB1" s="191"/>
      <c r="HUC1" s="191"/>
      <c r="HUD1" s="191"/>
      <c r="HUE1" s="191"/>
      <c r="HUF1" s="191"/>
      <c r="HUG1" s="191"/>
      <c r="HUH1" s="191"/>
      <c r="HUI1" s="191"/>
      <c r="HUJ1" s="191"/>
      <c r="HUK1" s="191"/>
      <c r="HUL1" s="191"/>
      <c r="HUM1" s="191"/>
      <c r="HUN1" s="191"/>
      <c r="HUO1" s="191"/>
      <c r="HUP1" s="191"/>
      <c r="HUQ1" s="191"/>
      <c r="HUR1" s="191"/>
      <c r="HUS1" s="191"/>
      <c r="HUT1" s="191"/>
      <c r="HUU1" s="191"/>
      <c r="HUV1" s="191"/>
      <c r="HUW1" s="191"/>
      <c r="HUX1" s="191"/>
      <c r="HUY1" s="191"/>
      <c r="HUZ1" s="191"/>
      <c r="HVA1" s="191"/>
      <c r="HVB1" s="191"/>
      <c r="HVC1" s="191"/>
      <c r="HVD1" s="191"/>
      <c r="HVE1" s="191"/>
      <c r="HVF1" s="191"/>
      <c r="HVG1" s="191"/>
      <c r="HVH1" s="191"/>
      <c r="HVI1" s="191"/>
      <c r="HVJ1" s="191"/>
      <c r="HVK1" s="191"/>
      <c r="HVL1" s="191"/>
      <c r="HVM1" s="191"/>
      <c r="HVN1" s="191"/>
      <c r="HVO1" s="191"/>
      <c r="HVP1" s="191"/>
      <c r="HVQ1" s="191"/>
      <c r="HVR1" s="191"/>
      <c r="HVS1" s="191"/>
      <c r="HVT1" s="191"/>
      <c r="HVU1" s="191"/>
      <c r="HVV1" s="191"/>
      <c r="HVW1" s="191"/>
      <c r="HVX1" s="191"/>
      <c r="HVY1" s="191"/>
      <c r="HVZ1" s="191"/>
      <c r="HWA1" s="191"/>
      <c r="HWB1" s="191"/>
      <c r="HWC1" s="191"/>
      <c r="HWD1" s="191"/>
      <c r="HWE1" s="191"/>
      <c r="HWF1" s="191"/>
      <c r="HWG1" s="191"/>
      <c r="HWH1" s="191"/>
      <c r="HWI1" s="191"/>
      <c r="HWJ1" s="191"/>
      <c r="HWK1" s="191"/>
      <c r="HWL1" s="191"/>
      <c r="HWM1" s="191"/>
      <c r="HWN1" s="191"/>
      <c r="HWO1" s="191"/>
      <c r="HWP1" s="191"/>
      <c r="HWQ1" s="191"/>
      <c r="HWR1" s="191"/>
      <c r="HWS1" s="191"/>
      <c r="HWT1" s="191"/>
      <c r="HWU1" s="191"/>
      <c r="HWV1" s="191"/>
      <c r="HWW1" s="191"/>
      <c r="HWX1" s="191"/>
      <c r="HWY1" s="191"/>
      <c r="HWZ1" s="191"/>
      <c r="HXA1" s="191"/>
      <c r="HXB1" s="191"/>
      <c r="HXC1" s="191"/>
      <c r="HXD1" s="191"/>
      <c r="HXE1" s="191"/>
      <c r="HXF1" s="191"/>
      <c r="HXG1" s="191"/>
      <c r="HXH1" s="191"/>
      <c r="HXI1" s="191"/>
      <c r="HXJ1" s="191"/>
      <c r="HXK1" s="191"/>
      <c r="HXL1" s="191"/>
      <c r="HXM1" s="191"/>
      <c r="HXN1" s="191"/>
      <c r="HXO1" s="191"/>
      <c r="HXP1" s="191"/>
      <c r="HXQ1" s="191"/>
      <c r="HXR1" s="191"/>
      <c r="HXS1" s="191"/>
      <c r="HXT1" s="191"/>
      <c r="HXU1" s="191"/>
      <c r="HXV1" s="191"/>
      <c r="HXW1" s="191"/>
      <c r="HXX1" s="191"/>
      <c r="HXY1" s="191"/>
      <c r="HXZ1" s="191"/>
      <c r="HYA1" s="191"/>
      <c r="HYB1" s="191"/>
      <c r="HYC1" s="191"/>
      <c r="HYD1" s="191"/>
      <c r="HYE1" s="191"/>
      <c r="HYF1" s="191"/>
      <c r="HYG1" s="191"/>
      <c r="HYH1" s="191"/>
      <c r="HYI1" s="191"/>
      <c r="HYJ1" s="191"/>
      <c r="HYK1" s="191"/>
      <c r="HYL1" s="191"/>
      <c r="HYM1" s="191"/>
      <c r="HYN1" s="191"/>
      <c r="HYO1" s="191"/>
      <c r="HYP1" s="191"/>
      <c r="HYQ1" s="191"/>
      <c r="HYR1" s="191"/>
      <c r="HYS1" s="191"/>
      <c r="HYT1" s="191"/>
      <c r="HYU1" s="191"/>
      <c r="HYV1" s="191"/>
      <c r="HYW1" s="191"/>
      <c r="HYX1" s="191"/>
      <c r="HYY1" s="191"/>
      <c r="HYZ1" s="191"/>
      <c r="HZA1" s="191"/>
      <c r="HZB1" s="191"/>
      <c r="HZC1" s="191"/>
      <c r="HZD1" s="191"/>
      <c r="HZE1" s="191"/>
      <c r="HZF1" s="191"/>
      <c r="HZG1" s="191"/>
      <c r="HZH1" s="191"/>
      <c r="HZI1" s="191"/>
      <c r="HZJ1" s="191"/>
      <c r="HZK1" s="191"/>
      <c r="HZL1" s="191"/>
      <c r="HZM1" s="191"/>
      <c r="HZN1" s="191"/>
      <c r="HZO1" s="191"/>
      <c r="HZP1" s="191"/>
      <c r="HZQ1" s="191"/>
      <c r="HZR1" s="191"/>
      <c r="HZS1" s="191"/>
      <c r="HZT1" s="191"/>
      <c r="HZU1" s="191"/>
      <c r="HZV1" s="191"/>
      <c r="HZW1" s="191"/>
      <c r="HZX1" s="191"/>
      <c r="HZY1" s="191"/>
      <c r="HZZ1" s="191"/>
      <c r="IAA1" s="191"/>
      <c r="IAB1" s="191"/>
      <c r="IAC1" s="191"/>
      <c r="IAD1" s="191"/>
      <c r="IAE1" s="191"/>
      <c r="IAF1" s="191"/>
      <c r="IAG1" s="191"/>
      <c r="IAH1" s="191"/>
      <c r="IAI1" s="191"/>
      <c r="IAJ1" s="191"/>
      <c r="IAK1" s="191"/>
      <c r="IAL1" s="191"/>
      <c r="IAM1" s="191"/>
      <c r="IAN1" s="191"/>
      <c r="IAO1" s="191"/>
      <c r="IAP1" s="191"/>
      <c r="IAQ1" s="191"/>
      <c r="IAR1" s="191"/>
      <c r="IAS1" s="191"/>
      <c r="IAT1" s="191"/>
      <c r="IAU1" s="191"/>
      <c r="IAV1" s="191"/>
      <c r="IAW1" s="191"/>
      <c r="IAX1" s="191"/>
      <c r="IAY1" s="191"/>
      <c r="IAZ1" s="191"/>
      <c r="IBA1" s="191"/>
      <c r="IBB1" s="191"/>
      <c r="IBC1" s="191"/>
      <c r="IBD1" s="191"/>
      <c r="IBE1" s="191"/>
      <c r="IBF1" s="191"/>
      <c r="IBG1" s="191"/>
      <c r="IBH1" s="191"/>
      <c r="IBI1" s="191"/>
      <c r="IBJ1" s="191"/>
      <c r="IBK1" s="191"/>
      <c r="IBL1" s="191"/>
      <c r="IBM1" s="191"/>
      <c r="IBN1" s="191"/>
      <c r="IBO1" s="191"/>
      <c r="IBP1" s="191"/>
      <c r="IBQ1" s="191"/>
      <c r="IBR1" s="191"/>
      <c r="IBS1" s="191"/>
      <c r="IBT1" s="191"/>
      <c r="IBU1" s="191"/>
      <c r="IBV1" s="191"/>
      <c r="IBW1" s="191"/>
      <c r="IBX1" s="191"/>
      <c r="IBY1" s="191"/>
      <c r="IBZ1" s="191"/>
      <c r="ICA1" s="191"/>
      <c r="ICB1" s="191"/>
      <c r="ICC1" s="191"/>
      <c r="ICD1" s="191"/>
      <c r="ICE1" s="191"/>
      <c r="ICF1" s="191"/>
      <c r="ICG1" s="191"/>
      <c r="ICH1" s="191"/>
      <c r="ICI1" s="191"/>
      <c r="ICJ1" s="191"/>
      <c r="ICK1" s="191"/>
      <c r="ICL1" s="191"/>
      <c r="ICM1" s="191"/>
      <c r="ICN1" s="191"/>
      <c r="ICO1" s="191"/>
      <c r="ICP1" s="191"/>
      <c r="ICQ1" s="191"/>
      <c r="ICR1" s="191"/>
      <c r="ICS1" s="191"/>
      <c r="ICT1" s="191"/>
      <c r="ICU1" s="191"/>
      <c r="ICV1" s="191"/>
      <c r="ICW1" s="191"/>
      <c r="ICX1" s="191"/>
      <c r="ICY1" s="191"/>
      <c r="ICZ1" s="191"/>
      <c r="IDA1" s="191"/>
      <c r="IDB1" s="191"/>
      <c r="IDC1" s="191"/>
      <c r="IDD1" s="191"/>
      <c r="IDE1" s="191"/>
      <c r="IDF1" s="191"/>
      <c r="IDG1" s="191"/>
      <c r="IDH1" s="191"/>
      <c r="IDI1" s="191"/>
      <c r="IDJ1" s="191"/>
      <c r="IDK1" s="191"/>
      <c r="IDL1" s="191"/>
      <c r="IDM1" s="191"/>
      <c r="IDN1" s="191"/>
      <c r="IDO1" s="191"/>
      <c r="IDP1" s="191"/>
      <c r="IDQ1" s="191"/>
      <c r="IDR1" s="191"/>
      <c r="IDS1" s="191"/>
      <c r="IDT1" s="191"/>
      <c r="IDU1" s="191"/>
      <c r="IDV1" s="191"/>
      <c r="IDW1" s="191"/>
      <c r="IDX1" s="191"/>
      <c r="IDY1" s="191"/>
      <c r="IDZ1" s="191"/>
      <c r="IEA1" s="191"/>
      <c r="IEB1" s="191"/>
      <c r="IEC1" s="191"/>
      <c r="IED1" s="191"/>
      <c r="IEE1" s="191"/>
      <c r="IEF1" s="191"/>
      <c r="IEG1" s="191"/>
      <c r="IEH1" s="191"/>
      <c r="IEI1" s="191"/>
      <c r="IEJ1" s="191"/>
      <c r="IEK1" s="191"/>
      <c r="IEL1" s="191"/>
      <c r="IEM1" s="191"/>
      <c r="IEN1" s="191"/>
      <c r="IEO1" s="191"/>
      <c r="IEP1" s="191"/>
      <c r="IEQ1" s="191"/>
      <c r="IER1" s="191"/>
      <c r="IES1" s="191"/>
      <c r="IET1" s="191"/>
      <c r="IEU1" s="191"/>
      <c r="IEV1" s="191"/>
      <c r="IEW1" s="191"/>
      <c r="IEX1" s="191"/>
      <c r="IEY1" s="191"/>
      <c r="IEZ1" s="191"/>
      <c r="IFA1" s="191"/>
      <c r="IFB1" s="191"/>
      <c r="IFC1" s="191"/>
      <c r="IFD1" s="191"/>
      <c r="IFE1" s="191"/>
      <c r="IFF1" s="191"/>
      <c r="IFG1" s="191"/>
      <c r="IFH1" s="191"/>
      <c r="IFI1" s="191"/>
      <c r="IFJ1" s="191"/>
      <c r="IFK1" s="191"/>
      <c r="IFL1" s="191"/>
      <c r="IFM1" s="191"/>
      <c r="IFN1" s="191"/>
      <c r="IFO1" s="191"/>
      <c r="IFP1" s="191"/>
      <c r="IFQ1" s="191"/>
      <c r="IFR1" s="191"/>
      <c r="IFS1" s="191"/>
      <c r="IFT1" s="191"/>
      <c r="IFU1" s="191"/>
      <c r="IFV1" s="191"/>
      <c r="IFW1" s="191"/>
      <c r="IFX1" s="191"/>
      <c r="IFY1" s="191"/>
      <c r="IFZ1" s="191"/>
      <c r="IGA1" s="191"/>
      <c r="IGB1" s="191"/>
      <c r="IGC1" s="191"/>
      <c r="IGD1" s="191"/>
      <c r="IGE1" s="191"/>
      <c r="IGF1" s="191"/>
      <c r="IGG1" s="191"/>
      <c r="IGH1" s="191"/>
      <c r="IGI1" s="191"/>
      <c r="IGJ1" s="191"/>
      <c r="IGK1" s="191"/>
      <c r="IGL1" s="191"/>
      <c r="IGM1" s="191"/>
      <c r="IGN1" s="191"/>
      <c r="IGO1" s="191"/>
      <c r="IGP1" s="191"/>
      <c r="IGQ1" s="191"/>
      <c r="IGR1" s="191"/>
      <c r="IGS1" s="191"/>
      <c r="IGT1" s="191"/>
      <c r="IGU1" s="191"/>
      <c r="IGV1" s="191"/>
      <c r="IGW1" s="191"/>
      <c r="IGX1" s="191"/>
      <c r="IGY1" s="191"/>
      <c r="IGZ1" s="191"/>
      <c r="IHA1" s="191"/>
      <c r="IHB1" s="191"/>
      <c r="IHC1" s="191"/>
      <c r="IHD1" s="191"/>
      <c r="IHE1" s="191"/>
      <c r="IHF1" s="191"/>
      <c r="IHG1" s="191"/>
      <c r="IHH1" s="191"/>
      <c r="IHI1" s="191"/>
      <c r="IHJ1" s="191"/>
      <c r="IHK1" s="191"/>
      <c r="IHL1" s="191"/>
      <c r="IHM1" s="191"/>
      <c r="IHN1" s="191"/>
      <c r="IHO1" s="191"/>
      <c r="IHP1" s="191"/>
      <c r="IHQ1" s="191"/>
      <c r="IHR1" s="191"/>
      <c r="IHS1" s="191"/>
      <c r="IHT1" s="191"/>
      <c r="IHU1" s="191"/>
      <c r="IHV1" s="191"/>
      <c r="IHW1" s="191"/>
      <c r="IHX1" s="191"/>
      <c r="IHY1" s="191"/>
      <c r="IHZ1" s="191"/>
      <c r="IIA1" s="191"/>
      <c r="IIB1" s="191"/>
      <c r="IIC1" s="191"/>
      <c r="IID1" s="191"/>
      <c r="IIE1" s="191"/>
      <c r="IIF1" s="191"/>
      <c r="IIG1" s="191"/>
      <c r="IIH1" s="191"/>
      <c r="III1" s="191"/>
      <c r="IIJ1" s="191"/>
      <c r="IIK1" s="191"/>
      <c r="IIL1" s="191"/>
      <c r="IIM1" s="191"/>
      <c r="IIN1" s="191"/>
      <c r="IIO1" s="191"/>
      <c r="IIP1" s="191"/>
      <c r="IIQ1" s="191"/>
      <c r="IIR1" s="191"/>
      <c r="IIS1" s="191"/>
      <c r="IIT1" s="191"/>
      <c r="IIU1" s="191"/>
      <c r="IIV1" s="191"/>
      <c r="IIW1" s="191"/>
      <c r="IIX1" s="191"/>
      <c r="IIY1" s="191"/>
      <c r="IIZ1" s="191"/>
      <c r="IJA1" s="191"/>
      <c r="IJB1" s="191"/>
      <c r="IJC1" s="191"/>
      <c r="IJD1" s="191"/>
      <c r="IJE1" s="191"/>
      <c r="IJF1" s="191"/>
      <c r="IJG1" s="191"/>
      <c r="IJH1" s="191"/>
      <c r="IJI1" s="191"/>
      <c r="IJJ1" s="191"/>
      <c r="IJK1" s="191"/>
      <c r="IJL1" s="191"/>
      <c r="IJM1" s="191"/>
      <c r="IJN1" s="191"/>
      <c r="IJO1" s="191"/>
      <c r="IJP1" s="191"/>
      <c r="IJQ1" s="191"/>
      <c r="IJR1" s="191"/>
      <c r="IJS1" s="191"/>
      <c r="IJT1" s="191"/>
      <c r="IJU1" s="191"/>
      <c r="IJV1" s="191"/>
      <c r="IJW1" s="191"/>
      <c r="IJX1" s="191"/>
      <c r="IJY1" s="191"/>
      <c r="IJZ1" s="191"/>
      <c r="IKA1" s="191"/>
      <c r="IKB1" s="191"/>
      <c r="IKC1" s="191"/>
      <c r="IKD1" s="191"/>
      <c r="IKE1" s="191"/>
      <c r="IKF1" s="191"/>
      <c r="IKG1" s="191"/>
      <c r="IKH1" s="191"/>
      <c r="IKI1" s="191"/>
      <c r="IKJ1" s="191"/>
      <c r="IKK1" s="191"/>
      <c r="IKL1" s="191"/>
      <c r="IKM1" s="191"/>
      <c r="IKN1" s="191"/>
      <c r="IKO1" s="191"/>
      <c r="IKP1" s="191"/>
      <c r="IKQ1" s="191"/>
      <c r="IKR1" s="191"/>
      <c r="IKS1" s="191"/>
      <c r="IKT1" s="191"/>
      <c r="IKU1" s="191"/>
      <c r="IKV1" s="191"/>
      <c r="IKW1" s="191"/>
      <c r="IKX1" s="191"/>
      <c r="IKY1" s="191"/>
      <c r="IKZ1" s="191"/>
      <c r="ILA1" s="191"/>
      <c r="ILB1" s="191"/>
      <c r="ILC1" s="191"/>
      <c r="ILD1" s="191"/>
      <c r="ILE1" s="191"/>
      <c r="ILF1" s="191"/>
      <c r="ILG1" s="191"/>
      <c r="ILH1" s="191"/>
      <c r="ILI1" s="191"/>
      <c r="ILJ1" s="191"/>
      <c r="ILK1" s="191"/>
      <c r="ILL1" s="191"/>
      <c r="ILM1" s="191"/>
      <c r="ILN1" s="191"/>
      <c r="ILO1" s="191"/>
      <c r="ILP1" s="191"/>
      <c r="ILQ1" s="191"/>
      <c r="ILR1" s="191"/>
      <c r="ILS1" s="191"/>
      <c r="ILT1" s="191"/>
      <c r="ILU1" s="191"/>
      <c r="ILV1" s="191"/>
      <c r="ILW1" s="191"/>
      <c r="ILX1" s="191"/>
      <c r="ILY1" s="191"/>
      <c r="ILZ1" s="191"/>
      <c r="IMA1" s="191"/>
      <c r="IMB1" s="191"/>
      <c r="IMC1" s="191"/>
      <c r="IMD1" s="191"/>
      <c r="IME1" s="191"/>
      <c r="IMF1" s="191"/>
      <c r="IMG1" s="191"/>
      <c r="IMH1" s="191"/>
      <c r="IMI1" s="191"/>
      <c r="IMJ1" s="191"/>
      <c r="IMK1" s="191"/>
      <c r="IML1" s="191"/>
      <c r="IMM1" s="191"/>
      <c r="IMN1" s="191"/>
      <c r="IMO1" s="191"/>
      <c r="IMP1" s="191"/>
      <c r="IMQ1" s="191"/>
      <c r="IMR1" s="191"/>
      <c r="IMS1" s="191"/>
      <c r="IMT1" s="191"/>
      <c r="IMU1" s="191"/>
      <c r="IMV1" s="191"/>
      <c r="IMW1" s="191"/>
      <c r="IMX1" s="191"/>
      <c r="IMY1" s="191"/>
      <c r="IMZ1" s="191"/>
      <c r="INA1" s="191"/>
      <c r="INB1" s="191"/>
      <c r="INC1" s="191"/>
      <c r="IND1" s="191"/>
      <c r="INE1" s="191"/>
      <c r="INF1" s="191"/>
      <c r="ING1" s="191"/>
      <c r="INH1" s="191"/>
      <c r="INI1" s="191"/>
      <c r="INJ1" s="191"/>
      <c r="INK1" s="191"/>
      <c r="INL1" s="191"/>
      <c r="INM1" s="191"/>
      <c r="INN1" s="191"/>
      <c r="INO1" s="191"/>
      <c r="INP1" s="191"/>
      <c r="INQ1" s="191"/>
      <c r="INR1" s="191"/>
      <c r="INS1" s="191"/>
      <c r="INT1" s="191"/>
      <c r="INU1" s="191"/>
      <c r="INV1" s="191"/>
      <c r="INW1" s="191"/>
      <c r="INX1" s="191"/>
      <c r="INY1" s="191"/>
      <c r="INZ1" s="191"/>
      <c r="IOA1" s="191"/>
      <c r="IOB1" s="191"/>
      <c r="IOC1" s="191"/>
      <c r="IOD1" s="191"/>
      <c r="IOE1" s="191"/>
      <c r="IOF1" s="191"/>
      <c r="IOG1" s="191"/>
      <c r="IOH1" s="191"/>
      <c r="IOI1" s="191"/>
      <c r="IOJ1" s="191"/>
      <c r="IOK1" s="191"/>
      <c r="IOL1" s="191"/>
      <c r="IOM1" s="191"/>
      <c r="ION1" s="191"/>
      <c r="IOO1" s="191"/>
      <c r="IOP1" s="191"/>
      <c r="IOQ1" s="191"/>
      <c r="IOR1" s="191"/>
      <c r="IOS1" s="191"/>
      <c r="IOT1" s="191"/>
      <c r="IOU1" s="191"/>
      <c r="IOV1" s="191"/>
      <c r="IOW1" s="191"/>
      <c r="IOX1" s="191"/>
      <c r="IOY1" s="191"/>
      <c r="IOZ1" s="191"/>
      <c r="IPA1" s="191"/>
      <c r="IPB1" s="191"/>
      <c r="IPC1" s="191"/>
      <c r="IPD1" s="191"/>
      <c r="IPE1" s="191"/>
      <c r="IPF1" s="191"/>
      <c r="IPG1" s="191"/>
      <c r="IPH1" s="191"/>
      <c r="IPI1" s="191"/>
      <c r="IPJ1" s="191"/>
      <c r="IPK1" s="191"/>
      <c r="IPL1" s="191"/>
      <c r="IPM1" s="191"/>
      <c r="IPN1" s="191"/>
      <c r="IPO1" s="191"/>
      <c r="IPP1" s="191"/>
      <c r="IPQ1" s="191"/>
      <c r="IPR1" s="191"/>
      <c r="IPS1" s="191"/>
      <c r="IPT1" s="191"/>
      <c r="IPU1" s="191"/>
      <c r="IPV1" s="191"/>
      <c r="IPW1" s="191"/>
      <c r="IPX1" s="191"/>
      <c r="IPY1" s="191"/>
      <c r="IPZ1" s="191"/>
      <c r="IQA1" s="191"/>
      <c r="IQB1" s="191"/>
      <c r="IQC1" s="191"/>
      <c r="IQD1" s="191"/>
      <c r="IQE1" s="191"/>
      <c r="IQF1" s="191"/>
      <c r="IQG1" s="191"/>
      <c r="IQH1" s="191"/>
      <c r="IQI1" s="191"/>
      <c r="IQJ1" s="191"/>
      <c r="IQK1" s="191"/>
      <c r="IQL1" s="191"/>
      <c r="IQM1" s="191"/>
      <c r="IQN1" s="191"/>
      <c r="IQO1" s="191"/>
      <c r="IQP1" s="191"/>
      <c r="IQQ1" s="191"/>
      <c r="IQR1" s="191"/>
      <c r="IQS1" s="191"/>
      <c r="IQT1" s="191"/>
      <c r="IQU1" s="191"/>
      <c r="IQV1" s="191"/>
      <c r="IQW1" s="191"/>
      <c r="IQX1" s="191"/>
      <c r="IQY1" s="191"/>
      <c r="IQZ1" s="191"/>
      <c r="IRA1" s="191"/>
      <c r="IRB1" s="191"/>
      <c r="IRC1" s="191"/>
      <c r="IRD1" s="191"/>
      <c r="IRE1" s="191"/>
      <c r="IRF1" s="191"/>
      <c r="IRG1" s="191"/>
      <c r="IRH1" s="191"/>
      <c r="IRI1" s="191"/>
      <c r="IRJ1" s="191"/>
      <c r="IRK1" s="191"/>
      <c r="IRL1" s="191"/>
      <c r="IRM1" s="191"/>
      <c r="IRN1" s="191"/>
      <c r="IRO1" s="191"/>
      <c r="IRP1" s="191"/>
      <c r="IRQ1" s="191"/>
      <c r="IRR1" s="191"/>
      <c r="IRS1" s="191"/>
      <c r="IRT1" s="191"/>
      <c r="IRU1" s="191"/>
      <c r="IRV1" s="191"/>
      <c r="IRW1" s="191"/>
      <c r="IRX1" s="191"/>
      <c r="IRY1" s="191"/>
      <c r="IRZ1" s="191"/>
      <c r="ISA1" s="191"/>
      <c r="ISB1" s="191"/>
      <c r="ISC1" s="191"/>
      <c r="ISD1" s="191"/>
      <c r="ISE1" s="191"/>
      <c r="ISF1" s="191"/>
      <c r="ISG1" s="191"/>
      <c r="ISH1" s="191"/>
      <c r="ISI1" s="191"/>
      <c r="ISJ1" s="191"/>
      <c r="ISK1" s="191"/>
      <c r="ISL1" s="191"/>
      <c r="ISM1" s="191"/>
      <c r="ISN1" s="191"/>
      <c r="ISO1" s="191"/>
      <c r="ISP1" s="191"/>
      <c r="ISQ1" s="191"/>
      <c r="ISR1" s="191"/>
      <c r="ISS1" s="191"/>
      <c r="IST1" s="191"/>
      <c r="ISU1" s="191"/>
      <c r="ISV1" s="191"/>
      <c r="ISW1" s="191"/>
      <c r="ISX1" s="191"/>
      <c r="ISY1" s="191"/>
      <c r="ISZ1" s="191"/>
      <c r="ITA1" s="191"/>
      <c r="ITB1" s="191"/>
      <c r="ITC1" s="191"/>
      <c r="ITD1" s="191"/>
      <c r="ITE1" s="191"/>
      <c r="ITF1" s="191"/>
      <c r="ITG1" s="191"/>
      <c r="ITH1" s="191"/>
      <c r="ITI1" s="191"/>
      <c r="ITJ1" s="191"/>
      <c r="ITK1" s="191"/>
      <c r="ITL1" s="191"/>
      <c r="ITM1" s="191"/>
      <c r="ITN1" s="191"/>
      <c r="ITO1" s="191"/>
      <c r="ITP1" s="191"/>
      <c r="ITQ1" s="191"/>
      <c r="ITR1" s="191"/>
      <c r="ITS1" s="191"/>
      <c r="ITT1" s="191"/>
      <c r="ITU1" s="191"/>
      <c r="ITV1" s="191"/>
      <c r="ITW1" s="191"/>
      <c r="ITX1" s="191"/>
      <c r="ITY1" s="191"/>
      <c r="ITZ1" s="191"/>
      <c r="IUA1" s="191"/>
      <c r="IUB1" s="191"/>
      <c r="IUC1" s="191"/>
      <c r="IUD1" s="191"/>
      <c r="IUE1" s="191"/>
      <c r="IUF1" s="191"/>
      <c r="IUG1" s="191"/>
      <c r="IUH1" s="191"/>
      <c r="IUI1" s="191"/>
      <c r="IUJ1" s="191"/>
      <c r="IUK1" s="191"/>
      <c r="IUL1" s="191"/>
      <c r="IUM1" s="191"/>
      <c r="IUN1" s="191"/>
      <c r="IUO1" s="191"/>
      <c r="IUP1" s="191"/>
      <c r="IUQ1" s="191"/>
      <c r="IUR1" s="191"/>
      <c r="IUS1" s="191"/>
      <c r="IUT1" s="191"/>
      <c r="IUU1" s="191"/>
      <c r="IUV1" s="191"/>
      <c r="IUW1" s="191"/>
      <c r="IUX1" s="191"/>
      <c r="IUY1" s="191"/>
      <c r="IUZ1" s="191"/>
      <c r="IVA1" s="191"/>
      <c r="IVB1" s="191"/>
      <c r="IVC1" s="191"/>
      <c r="IVD1" s="191"/>
      <c r="IVE1" s="191"/>
      <c r="IVF1" s="191"/>
      <c r="IVG1" s="191"/>
      <c r="IVH1" s="191"/>
      <c r="IVI1" s="191"/>
      <c r="IVJ1" s="191"/>
      <c r="IVK1" s="191"/>
      <c r="IVL1" s="191"/>
      <c r="IVM1" s="191"/>
      <c r="IVN1" s="191"/>
      <c r="IVO1" s="191"/>
      <c r="IVP1" s="191"/>
      <c r="IVQ1" s="191"/>
      <c r="IVR1" s="191"/>
      <c r="IVS1" s="191"/>
      <c r="IVT1" s="191"/>
      <c r="IVU1" s="191"/>
      <c r="IVV1" s="191"/>
      <c r="IVW1" s="191"/>
      <c r="IVX1" s="191"/>
      <c r="IVY1" s="191"/>
      <c r="IVZ1" s="191"/>
      <c r="IWA1" s="191"/>
      <c r="IWB1" s="191"/>
      <c r="IWC1" s="191"/>
      <c r="IWD1" s="191"/>
      <c r="IWE1" s="191"/>
      <c r="IWF1" s="191"/>
      <c r="IWG1" s="191"/>
      <c r="IWH1" s="191"/>
      <c r="IWI1" s="191"/>
      <c r="IWJ1" s="191"/>
      <c r="IWK1" s="191"/>
      <c r="IWL1" s="191"/>
      <c r="IWM1" s="191"/>
      <c r="IWN1" s="191"/>
      <c r="IWO1" s="191"/>
      <c r="IWP1" s="191"/>
      <c r="IWQ1" s="191"/>
      <c r="IWR1" s="191"/>
      <c r="IWS1" s="191"/>
      <c r="IWT1" s="191"/>
      <c r="IWU1" s="191"/>
      <c r="IWV1" s="191"/>
      <c r="IWW1" s="191"/>
      <c r="IWX1" s="191"/>
      <c r="IWY1" s="191"/>
      <c r="IWZ1" s="191"/>
      <c r="IXA1" s="191"/>
      <c r="IXB1" s="191"/>
      <c r="IXC1" s="191"/>
      <c r="IXD1" s="191"/>
      <c r="IXE1" s="191"/>
      <c r="IXF1" s="191"/>
      <c r="IXG1" s="191"/>
      <c r="IXH1" s="191"/>
      <c r="IXI1" s="191"/>
      <c r="IXJ1" s="191"/>
      <c r="IXK1" s="191"/>
      <c r="IXL1" s="191"/>
      <c r="IXM1" s="191"/>
      <c r="IXN1" s="191"/>
      <c r="IXO1" s="191"/>
      <c r="IXP1" s="191"/>
      <c r="IXQ1" s="191"/>
      <c r="IXR1" s="191"/>
      <c r="IXS1" s="191"/>
      <c r="IXT1" s="191"/>
      <c r="IXU1" s="191"/>
      <c r="IXV1" s="191"/>
      <c r="IXW1" s="191"/>
      <c r="IXX1" s="191"/>
      <c r="IXY1" s="191"/>
      <c r="IXZ1" s="191"/>
      <c r="IYA1" s="191"/>
      <c r="IYB1" s="191"/>
      <c r="IYC1" s="191"/>
      <c r="IYD1" s="191"/>
      <c r="IYE1" s="191"/>
      <c r="IYF1" s="191"/>
      <c r="IYG1" s="191"/>
      <c r="IYH1" s="191"/>
      <c r="IYI1" s="191"/>
      <c r="IYJ1" s="191"/>
      <c r="IYK1" s="191"/>
      <c r="IYL1" s="191"/>
      <c r="IYM1" s="191"/>
      <c r="IYN1" s="191"/>
      <c r="IYO1" s="191"/>
      <c r="IYP1" s="191"/>
      <c r="IYQ1" s="191"/>
      <c r="IYR1" s="191"/>
      <c r="IYS1" s="191"/>
      <c r="IYT1" s="191"/>
      <c r="IYU1" s="191"/>
      <c r="IYV1" s="191"/>
      <c r="IYW1" s="191"/>
      <c r="IYX1" s="191"/>
      <c r="IYY1" s="191"/>
      <c r="IYZ1" s="191"/>
      <c r="IZA1" s="191"/>
      <c r="IZB1" s="191"/>
      <c r="IZC1" s="191"/>
      <c r="IZD1" s="191"/>
      <c r="IZE1" s="191"/>
      <c r="IZF1" s="191"/>
      <c r="IZG1" s="191"/>
      <c r="IZH1" s="191"/>
      <c r="IZI1" s="191"/>
      <c r="IZJ1" s="191"/>
      <c r="IZK1" s="191"/>
      <c r="IZL1" s="191"/>
      <c r="IZM1" s="191"/>
      <c r="IZN1" s="191"/>
      <c r="IZO1" s="191"/>
      <c r="IZP1" s="191"/>
      <c r="IZQ1" s="191"/>
      <c r="IZR1" s="191"/>
      <c r="IZS1" s="191"/>
      <c r="IZT1" s="191"/>
      <c r="IZU1" s="191"/>
      <c r="IZV1" s="191"/>
      <c r="IZW1" s="191"/>
      <c r="IZX1" s="191"/>
      <c r="IZY1" s="191"/>
      <c r="IZZ1" s="191"/>
      <c r="JAA1" s="191"/>
      <c r="JAB1" s="191"/>
      <c r="JAC1" s="191"/>
      <c r="JAD1" s="191"/>
      <c r="JAE1" s="191"/>
      <c r="JAF1" s="191"/>
      <c r="JAG1" s="191"/>
      <c r="JAH1" s="191"/>
      <c r="JAI1" s="191"/>
      <c r="JAJ1" s="191"/>
      <c r="JAK1" s="191"/>
      <c r="JAL1" s="191"/>
      <c r="JAM1" s="191"/>
      <c r="JAN1" s="191"/>
      <c r="JAO1" s="191"/>
      <c r="JAP1" s="191"/>
      <c r="JAQ1" s="191"/>
      <c r="JAR1" s="191"/>
      <c r="JAS1" s="191"/>
      <c r="JAT1" s="191"/>
      <c r="JAU1" s="191"/>
      <c r="JAV1" s="191"/>
      <c r="JAW1" s="191"/>
      <c r="JAX1" s="191"/>
      <c r="JAY1" s="191"/>
      <c r="JAZ1" s="191"/>
      <c r="JBA1" s="191"/>
      <c r="JBB1" s="191"/>
      <c r="JBC1" s="191"/>
      <c r="JBD1" s="191"/>
      <c r="JBE1" s="191"/>
      <c r="JBF1" s="191"/>
      <c r="JBG1" s="191"/>
      <c r="JBH1" s="191"/>
      <c r="JBI1" s="191"/>
      <c r="JBJ1" s="191"/>
      <c r="JBK1" s="191"/>
      <c r="JBL1" s="191"/>
      <c r="JBM1" s="191"/>
      <c r="JBN1" s="191"/>
      <c r="JBO1" s="191"/>
      <c r="JBP1" s="191"/>
      <c r="JBQ1" s="191"/>
      <c r="JBR1" s="191"/>
      <c r="JBS1" s="191"/>
      <c r="JBT1" s="191"/>
      <c r="JBU1" s="191"/>
      <c r="JBV1" s="191"/>
      <c r="JBW1" s="191"/>
      <c r="JBX1" s="191"/>
      <c r="JBY1" s="191"/>
      <c r="JBZ1" s="191"/>
      <c r="JCA1" s="191"/>
      <c r="JCB1" s="191"/>
      <c r="JCC1" s="191"/>
      <c r="JCD1" s="191"/>
      <c r="JCE1" s="191"/>
      <c r="JCF1" s="191"/>
      <c r="JCG1" s="191"/>
      <c r="JCH1" s="191"/>
      <c r="JCI1" s="191"/>
      <c r="JCJ1" s="191"/>
      <c r="JCK1" s="191"/>
      <c r="JCL1" s="191"/>
      <c r="JCM1" s="191"/>
      <c r="JCN1" s="191"/>
      <c r="JCO1" s="191"/>
      <c r="JCP1" s="191"/>
      <c r="JCQ1" s="191"/>
      <c r="JCR1" s="191"/>
      <c r="JCS1" s="191"/>
      <c r="JCT1" s="191"/>
      <c r="JCU1" s="191"/>
      <c r="JCV1" s="191"/>
      <c r="JCW1" s="191"/>
      <c r="JCX1" s="191"/>
      <c r="JCY1" s="191"/>
      <c r="JCZ1" s="191"/>
      <c r="JDA1" s="191"/>
      <c r="JDB1" s="191"/>
      <c r="JDC1" s="191"/>
      <c r="JDD1" s="191"/>
      <c r="JDE1" s="191"/>
      <c r="JDF1" s="191"/>
      <c r="JDG1" s="191"/>
      <c r="JDH1" s="191"/>
      <c r="JDI1" s="191"/>
      <c r="JDJ1" s="191"/>
      <c r="JDK1" s="191"/>
      <c r="JDL1" s="191"/>
      <c r="JDM1" s="191"/>
      <c r="JDN1" s="191"/>
      <c r="JDO1" s="191"/>
      <c r="JDP1" s="191"/>
      <c r="JDQ1" s="191"/>
      <c r="JDR1" s="191"/>
      <c r="JDS1" s="191"/>
      <c r="JDT1" s="191"/>
      <c r="JDU1" s="191"/>
      <c r="JDV1" s="191"/>
      <c r="JDW1" s="191"/>
      <c r="JDX1" s="191"/>
      <c r="JDY1" s="191"/>
      <c r="JDZ1" s="191"/>
      <c r="JEA1" s="191"/>
      <c r="JEB1" s="191"/>
      <c r="JEC1" s="191"/>
      <c r="JED1" s="191"/>
      <c r="JEE1" s="191"/>
      <c r="JEF1" s="191"/>
      <c r="JEG1" s="191"/>
      <c r="JEH1" s="191"/>
      <c r="JEI1" s="191"/>
      <c r="JEJ1" s="191"/>
      <c r="JEK1" s="191"/>
      <c r="JEL1" s="191"/>
      <c r="JEM1" s="191"/>
      <c r="JEN1" s="191"/>
      <c r="JEO1" s="191"/>
      <c r="JEP1" s="191"/>
      <c r="JEQ1" s="191"/>
      <c r="JER1" s="191"/>
      <c r="JES1" s="191"/>
      <c r="JET1" s="191"/>
      <c r="JEU1" s="191"/>
      <c r="JEV1" s="191"/>
      <c r="JEW1" s="191"/>
      <c r="JEX1" s="191"/>
      <c r="JEY1" s="191"/>
      <c r="JEZ1" s="191"/>
      <c r="JFA1" s="191"/>
      <c r="JFB1" s="191"/>
      <c r="JFC1" s="191"/>
      <c r="JFD1" s="191"/>
      <c r="JFE1" s="191"/>
      <c r="JFF1" s="191"/>
      <c r="JFG1" s="191"/>
      <c r="JFH1" s="191"/>
      <c r="JFI1" s="191"/>
      <c r="JFJ1" s="191"/>
      <c r="JFK1" s="191"/>
      <c r="JFL1" s="191"/>
      <c r="JFM1" s="191"/>
      <c r="JFN1" s="191"/>
      <c r="JFO1" s="191"/>
      <c r="JFP1" s="191"/>
      <c r="JFQ1" s="191"/>
      <c r="JFR1" s="191"/>
      <c r="JFS1" s="191"/>
      <c r="JFT1" s="191"/>
      <c r="JFU1" s="191"/>
      <c r="JFV1" s="191"/>
      <c r="JFW1" s="191"/>
      <c r="JFX1" s="191"/>
      <c r="JFY1" s="191"/>
      <c r="JFZ1" s="191"/>
      <c r="JGA1" s="191"/>
      <c r="JGB1" s="191"/>
      <c r="JGC1" s="191"/>
      <c r="JGD1" s="191"/>
      <c r="JGE1" s="191"/>
      <c r="JGF1" s="191"/>
      <c r="JGG1" s="191"/>
      <c r="JGH1" s="191"/>
      <c r="JGI1" s="191"/>
      <c r="JGJ1" s="191"/>
      <c r="JGK1" s="191"/>
      <c r="JGL1" s="191"/>
      <c r="JGM1" s="191"/>
      <c r="JGN1" s="191"/>
      <c r="JGO1" s="191"/>
      <c r="JGP1" s="191"/>
      <c r="JGQ1" s="191"/>
      <c r="JGR1" s="191"/>
      <c r="JGS1" s="191"/>
      <c r="JGT1" s="191"/>
      <c r="JGU1" s="191"/>
      <c r="JGV1" s="191"/>
      <c r="JGW1" s="191"/>
      <c r="JGX1" s="191"/>
      <c r="JGY1" s="191"/>
      <c r="JGZ1" s="191"/>
      <c r="JHA1" s="191"/>
      <c r="JHB1" s="191"/>
      <c r="JHC1" s="191"/>
      <c r="JHD1" s="191"/>
      <c r="JHE1" s="191"/>
      <c r="JHF1" s="191"/>
      <c r="JHG1" s="191"/>
      <c r="JHH1" s="191"/>
      <c r="JHI1" s="191"/>
      <c r="JHJ1" s="191"/>
      <c r="JHK1" s="191"/>
      <c r="JHL1" s="191"/>
      <c r="JHM1" s="191"/>
      <c r="JHN1" s="191"/>
      <c r="JHO1" s="191"/>
      <c r="JHP1" s="191"/>
      <c r="JHQ1" s="191"/>
      <c r="JHR1" s="191"/>
      <c r="JHS1" s="191"/>
      <c r="JHT1" s="191"/>
      <c r="JHU1" s="191"/>
      <c r="JHV1" s="191"/>
      <c r="JHW1" s="191"/>
      <c r="JHX1" s="191"/>
      <c r="JHY1" s="191"/>
      <c r="JHZ1" s="191"/>
      <c r="JIA1" s="191"/>
      <c r="JIB1" s="191"/>
      <c r="JIC1" s="191"/>
      <c r="JID1" s="191"/>
      <c r="JIE1" s="191"/>
      <c r="JIF1" s="191"/>
      <c r="JIG1" s="191"/>
      <c r="JIH1" s="191"/>
      <c r="JII1" s="191"/>
      <c r="JIJ1" s="191"/>
      <c r="JIK1" s="191"/>
      <c r="JIL1" s="191"/>
      <c r="JIM1" s="191"/>
      <c r="JIN1" s="191"/>
      <c r="JIO1" s="191"/>
      <c r="JIP1" s="191"/>
      <c r="JIQ1" s="191"/>
      <c r="JIR1" s="191"/>
      <c r="JIS1" s="191"/>
      <c r="JIT1" s="191"/>
      <c r="JIU1" s="191"/>
      <c r="JIV1" s="191"/>
      <c r="JIW1" s="191"/>
      <c r="JIX1" s="191"/>
      <c r="JIY1" s="191"/>
      <c r="JIZ1" s="191"/>
      <c r="JJA1" s="191"/>
      <c r="JJB1" s="191"/>
      <c r="JJC1" s="191"/>
      <c r="JJD1" s="191"/>
      <c r="JJE1" s="191"/>
      <c r="JJF1" s="191"/>
      <c r="JJG1" s="191"/>
      <c r="JJH1" s="191"/>
      <c r="JJI1" s="191"/>
      <c r="JJJ1" s="191"/>
      <c r="JJK1" s="191"/>
      <c r="JJL1" s="191"/>
      <c r="JJM1" s="191"/>
      <c r="JJN1" s="191"/>
      <c r="JJO1" s="191"/>
      <c r="JJP1" s="191"/>
      <c r="JJQ1" s="191"/>
      <c r="JJR1" s="191"/>
      <c r="JJS1" s="191"/>
      <c r="JJT1" s="191"/>
      <c r="JJU1" s="191"/>
      <c r="JJV1" s="191"/>
      <c r="JJW1" s="191"/>
      <c r="JJX1" s="191"/>
      <c r="JJY1" s="191"/>
      <c r="JJZ1" s="191"/>
      <c r="JKA1" s="191"/>
      <c r="JKB1" s="191"/>
      <c r="JKC1" s="191"/>
      <c r="JKD1" s="191"/>
      <c r="JKE1" s="191"/>
      <c r="JKF1" s="191"/>
      <c r="JKG1" s="191"/>
      <c r="JKH1" s="191"/>
      <c r="JKI1" s="191"/>
      <c r="JKJ1" s="191"/>
      <c r="JKK1" s="191"/>
      <c r="JKL1" s="191"/>
      <c r="JKM1" s="191"/>
      <c r="JKN1" s="191"/>
      <c r="JKO1" s="191"/>
      <c r="JKP1" s="191"/>
      <c r="JKQ1" s="191"/>
      <c r="JKR1" s="191"/>
      <c r="JKS1" s="191"/>
      <c r="JKT1" s="191"/>
      <c r="JKU1" s="191"/>
      <c r="JKV1" s="191"/>
      <c r="JKW1" s="191"/>
      <c r="JKX1" s="191"/>
      <c r="JKY1" s="191"/>
      <c r="JKZ1" s="191"/>
      <c r="JLA1" s="191"/>
      <c r="JLB1" s="191"/>
      <c r="JLC1" s="191"/>
      <c r="JLD1" s="191"/>
      <c r="JLE1" s="191"/>
      <c r="JLF1" s="191"/>
      <c r="JLG1" s="191"/>
      <c r="JLH1" s="191"/>
      <c r="JLI1" s="191"/>
      <c r="JLJ1" s="191"/>
      <c r="JLK1" s="191"/>
      <c r="JLL1" s="191"/>
      <c r="JLM1" s="191"/>
      <c r="JLN1" s="191"/>
      <c r="JLO1" s="191"/>
      <c r="JLP1" s="191"/>
      <c r="JLQ1" s="191"/>
      <c r="JLR1" s="191"/>
      <c r="JLS1" s="191"/>
      <c r="JLT1" s="191"/>
      <c r="JLU1" s="191"/>
      <c r="JLV1" s="191"/>
      <c r="JLW1" s="191"/>
      <c r="JLX1" s="191"/>
      <c r="JLY1" s="191"/>
      <c r="JLZ1" s="191"/>
      <c r="JMA1" s="191"/>
      <c r="JMB1" s="191"/>
      <c r="JMC1" s="191"/>
      <c r="JMD1" s="191"/>
      <c r="JME1" s="191"/>
      <c r="JMF1" s="191"/>
      <c r="JMG1" s="191"/>
      <c r="JMH1" s="191"/>
      <c r="JMI1" s="191"/>
      <c r="JMJ1" s="191"/>
      <c r="JMK1" s="191"/>
      <c r="JML1" s="191"/>
      <c r="JMM1" s="191"/>
      <c r="JMN1" s="191"/>
      <c r="JMO1" s="191"/>
      <c r="JMP1" s="191"/>
      <c r="JMQ1" s="191"/>
      <c r="JMR1" s="191"/>
      <c r="JMS1" s="191"/>
      <c r="JMT1" s="191"/>
      <c r="JMU1" s="191"/>
      <c r="JMV1" s="191"/>
      <c r="JMW1" s="191"/>
      <c r="JMX1" s="191"/>
      <c r="JMY1" s="191"/>
      <c r="JMZ1" s="191"/>
      <c r="JNA1" s="191"/>
      <c r="JNB1" s="191"/>
      <c r="JNC1" s="191"/>
      <c r="JND1" s="191"/>
      <c r="JNE1" s="191"/>
      <c r="JNF1" s="191"/>
      <c r="JNG1" s="191"/>
      <c r="JNH1" s="191"/>
      <c r="JNI1" s="191"/>
      <c r="JNJ1" s="191"/>
      <c r="JNK1" s="191"/>
      <c r="JNL1" s="191"/>
      <c r="JNM1" s="191"/>
      <c r="JNN1" s="191"/>
      <c r="JNO1" s="191"/>
      <c r="JNP1" s="191"/>
      <c r="JNQ1" s="191"/>
      <c r="JNR1" s="191"/>
      <c r="JNS1" s="191"/>
      <c r="JNT1" s="191"/>
      <c r="JNU1" s="191"/>
      <c r="JNV1" s="191"/>
      <c r="JNW1" s="191"/>
      <c r="JNX1" s="191"/>
      <c r="JNY1" s="191"/>
      <c r="JNZ1" s="191"/>
      <c r="JOA1" s="191"/>
      <c r="JOB1" s="191"/>
      <c r="JOC1" s="191"/>
      <c r="JOD1" s="191"/>
      <c r="JOE1" s="191"/>
      <c r="JOF1" s="191"/>
      <c r="JOG1" s="191"/>
      <c r="JOH1" s="191"/>
      <c r="JOI1" s="191"/>
      <c r="JOJ1" s="191"/>
      <c r="JOK1" s="191"/>
      <c r="JOL1" s="191"/>
      <c r="JOM1" s="191"/>
      <c r="JON1" s="191"/>
      <c r="JOO1" s="191"/>
      <c r="JOP1" s="191"/>
      <c r="JOQ1" s="191"/>
      <c r="JOR1" s="191"/>
      <c r="JOS1" s="191"/>
      <c r="JOT1" s="191"/>
      <c r="JOU1" s="191"/>
      <c r="JOV1" s="191"/>
      <c r="JOW1" s="191"/>
      <c r="JOX1" s="191"/>
      <c r="JOY1" s="191"/>
      <c r="JOZ1" s="191"/>
      <c r="JPA1" s="191"/>
      <c r="JPB1" s="191"/>
      <c r="JPC1" s="191"/>
      <c r="JPD1" s="191"/>
      <c r="JPE1" s="191"/>
      <c r="JPF1" s="191"/>
      <c r="JPG1" s="191"/>
      <c r="JPH1" s="191"/>
      <c r="JPI1" s="191"/>
      <c r="JPJ1" s="191"/>
      <c r="JPK1" s="191"/>
      <c r="JPL1" s="191"/>
      <c r="JPM1" s="191"/>
      <c r="JPN1" s="191"/>
      <c r="JPO1" s="191"/>
      <c r="JPP1" s="191"/>
      <c r="JPQ1" s="191"/>
      <c r="JPR1" s="191"/>
      <c r="JPS1" s="191"/>
      <c r="JPT1" s="191"/>
      <c r="JPU1" s="191"/>
      <c r="JPV1" s="191"/>
      <c r="JPW1" s="191"/>
      <c r="JPX1" s="191"/>
      <c r="JPY1" s="191"/>
      <c r="JPZ1" s="191"/>
      <c r="JQA1" s="191"/>
      <c r="JQB1" s="191"/>
      <c r="JQC1" s="191"/>
      <c r="JQD1" s="191"/>
      <c r="JQE1" s="191"/>
      <c r="JQF1" s="191"/>
      <c r="JQG1" s="191"/>
      <c r="JQH1" s="191"/>
      <c r="JQI1" s="191"/>
      <c r="JQJ1" s="191"/>
      <c r="JQK1" s="191"/>
      <c r="JQL1" s="191"/>
      <c r="JQM1" s="191"/>
      <c r="JQN1" s="191"/>
      <c r="JQO1" s="191"/>
      <c r="JQP1" s="191"/>
      <c r="JQQ1" s="191"/>
      <c r="JQR1" s="191"/>
      <c r="JQS1" s="191"/>
      <c r="JQT1" s="191"/>
      <c r="JQU1" s="191"/>
      <c r="JQV1" s="191"/>
      <c r="JQW1" s="191"/>
      <c r="JQX1" s="191"/>
      <c r="JQY1" s="191"/>
      <c r="JQZ1" s="191"/>
      <c r="JRA1" s="191"/>
      <c r="JRB1" s="191"/>
      <c r="JRC1" s="191"/>
      <c r="JRD1" s="191"/>
      <c r="JRE1" s="191"/>
      <c r="JRF1" s="191"/>
      <c r="JRG1" s="191"/>
      <c r="JRH1" s="191"/>
      <c r="JRI1" s="191"/>
      <c r="JRJ1" s="191"/>
      <c r="JRK1" s="191"/>
      <c r="JRL1" s="191"/>
      <c r="JRM1" s="191"/>
      <c r="JRN1" s="191"/>
      <c r="JRO1" s="191"/>
      <c r="JRP1" s="191"/>
      <c r="JRQ1" s="191"/>
      <c r="JRR1" s="191"/>
      <c r="JRS1" s="191"/>
      <c r="JRT1" s="191"/>
      <c r="JRU1" s="191"/>
      <c r="JRV1" s="191"/>
      <c r="JRW1" s="191"/>
      <c r="JRX1" s="191"/>
      <c r="JRY1" s="191"/>
      <c r="JRZ1" s="191"/>
      <c r="JSA1" s="191"/>
      <c r="JSB1" s="191"/>
      <c r="JSC1" s="191"/>
      <c r="JSD1" s="191"/>
      <c r="JSE1" s="191"/>
      <c r="JSF1" s="191"/>
      <c r="JSG1" s="191"/>
      <c r="JSH1" s="191"/>
      <c r="JSI1" s="191"/>
      <c r="JSJ1" s="191"/>
      <c r="JSK1" s="191"/>
      <c r="JSL1" s="191"/>
      <c r="JSM1" s="191"/>
      <c r="JSN1" s="191"/>
      <c r="JSO1" s="191"/>
      <c r="JSP1" s="191"/>
      <c r="JSQ1" s="191"/>
      <c r="JSR1" s="191"/>
      <c r="JSS1" s="191"/>
      <c r="JST1" s="191"/>
      <c r="JSU1" s="191"/>
      <c r="JSV1" s="191"/>
      <c r="JSW1" s="191"/>
      <c r="JSX1" s="191"/>
      <c r="JSY1" s="191"/>
      <c r="JSZ1" s="191"/>
      <c r="JTA1" s="191"/>
      <c r="JTB1" s="191"/>
      <c r="JTC1" s="191"/>
      <c r="JTD1" s="191"/>
      <c r="JTE1" s="191"/>
      <c r="JTF1" s="191"/>
      <c r="JTG1" s="191"/>
      <c r="JTH1" s="191"/>
      <c r="JTI1" s="191"/>
      <c r="JTJ1" s="191"/>
      <c r="JTK1" s="191"/>
      <c r="JTL1" s="191"/>
      <c r="JTM1" s="191"/>
      <c r="JTN1" s="191"/>
      <c r="JTO1" s="191"/>
      <c r="JTP1" s="191"/>
      <c r="JTQ1" s="191"/>
      <c r="JTR1" s="191"/>
      <c r="JTS1" s="191"/>
      <c r="JTT1" s="191"/>
      <c r="JTU1" s="191"/>
      <c r="JTV1" s="191"/>
      <c r="JTW1" s="191"/>
      <c r="JTX1" s="191"/>
      <c r="JTY1" s="191"/>
      <c r="JTZ1" s="191"/>
      <c r="JUA1" s="191"/>
      <c r="JUB1" s="191"/>
      <c r="JUC1" s="191"/>
      <c r="JUD1" s="191"/>
      <c r="JUE1" s="191"/>
      <c r="JUF1" s="191"/>
      <c r="JUG1" s="191"/>
      <c r="JUH1" s="191"/>
      <c r="JUI1" s="191"/>
      <c r="JUJ1" s="191"/>
      <c r="JUK1" s="191"/>
      <c r="JUL1" s="191"/>
      <c r="JUM1" s="191"/>
      <c r="JUN1" s="191"/>
      <c r="JUO1" s="191"/>
      <c r="JUP1" s="191"/>
      <c r="JUQ1" s="191"/>
      <c r="JUR1" s="191"/>
      <c r="JUS1" s="191"/>
      <c r="JUT1" s="191"/>
      <c r="JUU1" s="191"/>
      <c r="JUV1" s="191"/>
      <c r="JUW1" s="191"/>
      <c r="JUX1" s="191"/>
      <c r="JUY1" s="191"/>
      <c r="JUZ1" s="191"/>
      <c r="JVA1" s="191"/>
      <c r="JVB1" s="191"/>
      <c r="JVC1" s="191"/>
      <c r="JVD1" s="191"/>
      <c r="JVE1" s="191"/>
      <c r="JVF1" s="191"/>
      <c r="JVG1" s="191"/>
      <c r="JVH1" s="191"/>
      <c r="JVI1" s="191"/>
      <c r="JVJ1" s="191"/>
      <c r="JVK1" s="191"/>
      <c r="JVL1" s="191"/>
      <c r="JVM1" s="191"/>
      <c r="JVN1" s="191"/>
      <c r="JVO1" s="191"/>
      <c r="JVP1" s="191"/>
      <c r="JVQ1" s="191"/>
      <c r="JVR1" s="191"/>
      <c r="JVS1" s="191"/>
      <c r="JVT1" s="191"/>
      <c r="JVU1" s="191"/>
      <c r="JVV1" s="191"/>
      <c r="JVW1" s="191"/>
      <c r="JVX1" s="191"/>
      <c r="JVY1" s="191"/>
      <c r="JVZ1" s="191"/>
      <c r="JWA1" s="191"/>
      <c r="JWB1" s="191"/>
      <c r="JWC1" s="191"/>
      <c r="JWD1" s="191"/>
      <c r="JWE1" s="191"/>
      <c r="JWF1" s="191"/>
      <c r="JWG1" s="191"/>
      <c r="JWH1" s="191"/>
      <c r="JWI1" s="191"/>
      <c r="JWJ1" s="191"/>
      <c r="JWK1" s="191"/>
      <c r="JWL1" s="191"/>
      <c r="JWM1" s="191"/>
      <c r="JWN1" s="191"/>
      <c r="JWO1" s="191"/>
      <c r="JWP1" s="191"/>
      <c r="JWQ1" s="191"/>
      <c r="JWR1" s="191"/>
      <c r="JWS1" s="191"/>
      <c r="JWT1" s="191"/>
      <c r="JWU1" s="191"/>
      <c r="JWV1" s="191"/>
      <c r="JWW1" s="191"/>
      <c r="JWX1" s="191"/>
      <c r="JWY1" s="191"/>
      <c r="JWZ1" s="191"/>
      <c r="JXA1" s="191"/>
      <c r="JXB1" s="191"/>
      <c r="JXC1" s="191"/>
      <c r="JXD1" s="191"/>
      <c r="JXE1" s="191"/>
      <c r="JXF1" s="191"/>
      <c r="JXG1" s="191"/>
      <c r="JXH1" s="191"/>
      <c r="JXI1" s="191"/>
      <c r="JXJ1" s="191"/>
      <c r="JXK1" s="191"/>
      <c r="JXL1" s="191"/>
      <c r="JXM1" s="191"/>
      <c r="JXN1" s="191"/>
      <c r="JXO1" s="191"/>
      <c r="JXP1" s="191"/>
      <c r="JXQ1" s="191"/>
      <c r="JXR1" s="191"/>
      <c r="JXS1" s="191"/>
      <c r="JXT1" s="191"/>
      <c r="JXU1" s="191"/>
      <c r="JXV1" s="191"/>
      <c r="JXW1" s="191"/>
      <c r="JXX1" s="191"/>
      <c r="JXY1" s="191"/>
      <c r="JXZ1" s="191"/>
      <c r="JYA1" s="191"/>
      <c r="JYB1" s="191"/>
      <c r="JYC1" s="191"/>
      <c r="JYD1" s="191"/>
      <c r="JYE1" s="191"/>
      <c r="JYF1" s="191"/>
      <c r="JYG1" s="191"/>
      <c r="JYH1" s="191"/>
      <c r="JYI1" s="191"/>
      <c r="JYJ1" s="191"/>
      <c r="JYK1" s="191"/>
      <c r="JYL1" s="191"/>
      <c r="JYM1" s="191"/>
      <c r="JYN1" s="191"/>
      <c r="JYO1" s="191"/>
      <c r="JYP1" s="191"/>
      <c r="JYQ1" s="191"/>
      <c r="JYR1" s="191"/>
      <c r="JYS1" s="191"/>
      <c r="JYT1" s="191"/>
      <c r="JYU1" s="191"/>
      <c r="JYV1" s="191"/>
      <c r="JYW1" s="191"/>
      <c r="JYX1" s="191"/>
      <c r="JYY1" s="191"/>
      <c r="JYZ1" s="191"/>
      <c r="JZA1" s="191"/>
      <c r="JZB1" s="191"/>
      <c r="JZC1" s="191"/>
      <c r="JZD1" s="191"/>
      <c r="JZE1" s="191"/>
      <c r="JZF1" s="191"/>
      <c r="JZG1" s="191"/>
      <c r="JZH1" s="191"/>
      <c r="JZI1" s="191"/>
      <c r="JZJ1" s="191"/>
      <c r="JZK1" s="191"/>
      <c r="JZL1" s="191"/>
      <c r="JZM1" s="191"/>
      <c r="JZN1" s="191"/>
      <c r="JZO1" s="191"/>
      <c r="JZP1" s="191"/>
      <c r="JZQ1" s="191"/>
      <c r="JZR1" s="191"/>
      <c r="JZS1" s="191"/>
      <c r="JZT1" s="191"/>
      <c r="JZU1" s="191"/>
      <c r="JZV1" s="191"/>
      <c r="JZW1" s="191"/>
      <c r="JZX1" s="191"/>
      <c r="JZY1" s="191"/>
      <c r="JZZ1" s="191"/>
      <c r="KAA1" s="191"/>
      <c r="KAB1" s="191"/>
      <c r="KAC1" s="191"/>
      <c r="KAD1" s="191"/>
      <c r="KAE1" s="191"/>
      <c r="KAF1" s="191"/>
      <c r="KAG1" s="191"/>
      <c r="KAH1" s="191"/>
      <c r="KAI1" s="191"/>
      <c r="KAJ1" s="191"/>
      <c r="KAK1" s="191"/>
      <c r="KAL1" s="191"/>
      <c r="KAM1" s="191"/>
      <c r="KAN1" s="191"/>
      <c r="KAO1" s="191"/>
      <c r="KAP1" s="191"/>
      <c r="KAQ1" s="191"/>
      <c r="KAR1" s="191"/>
      <c r="KAS1" s="191"/>
      <c r="KAT1" s="191"/>
      <c r="KAU1" s="191"/>
      <c r="KAV1" s="191"/>
      <c r="KAW1" s="191"/>
      <c r="KAX1" s="191"/>
      <c r="KAY1" s="191"/>
      <c r="KAZ1" s="191"/>
      <c r="KBA1" s="191"/>
      <c r="KBB1" s="191"/>
      <c r="KBC1" s="191"/>
      <c r="KBD1" s="191"/>
      <c r="KBE1" s="191"/>
      <c r="KBF1" s="191"/>
      <c r="KBG1" s="191"/>
      <c r="KBH1" s="191"/>
      <c r="KBI1" s="191"/>
      <c r="KBJ1" s="191"/>
      <c r="KBK1" s="191"/>
      <c r="KBL1" s="191"/>
      <c r="KBM1" s="191"/>
      <c r="KBN1" s="191"/>
      <c r="KBO1" s="191"/>
      <c r="KBP1" s="191"/>
      <c r="KBQ1" s="191"/>
      <c r="KBR1" s="191"/>
      <c r="KBS1" s="191"/>
      <c r="KBT1" s="191"/>
      <c r="KBU1" s="191"/>
      <c r="KBV1" s="191"/>
      <c r="KBW1" s="191"/>
      <c r="KBX1" s="191"/>
      <c r="KBY1" s="191"/>
      <c r="KBZ1" s="191"/>
      <c r="KCA1" s="191"/>
      <c r="KCB1" s="191"/>
      <c r="KCC1" s="191"/>
      <c r="KCD1" s="191"/>
      <c r="KCE1" s="191"/>
      <c r="KCF1" s="191"/>
      <c r="KCG1" s="191"/>
      <c r="KCH1" s="191"/>
      <c r="KCI1" s="191"/>
      <c r="KCJ1" s="191"/>
      <c r="KCK1" s="191"/>
      <c r="KCL1" s="191"/>
      <c r="KCM1" s="191"/>
      <c r="KCN1" s="191"/>
      <c r="KCO1" s="191"/>
      <c r="KCP1" s="191"/>
      <c r="KCQ1" s="191"/>
      <c r="KCR1" s="191"/>
      <c r="KCS1" s="191"/>
      <c r="KCT1" s="191"/>
      <c r="KCU1" s="191"/>
      <c r="KCV1" s="191"/>
      <c r="KCW1" s="191"/>
      <c r="KCX1" s="191"/>
      <c r="KCY1" s="191"/>
      <c r="KCZ1" s="191"/>
      <c r="KDA1" s="191"/>
      <c r="KDB1" s="191"/>
      <c r="KDC1" s="191"/>
      <c r="KDD1" s="191"/>
      <c r="KDE1" s="191"/>
      <c r="KDF1" s="191"/>
      <c r="KDG1" s="191"/>
      <c r="KDH1" s="191"/>
      <c r="KDI1" s="191"/>
      <c r="KDJ1" s="191"/>
      <c r="KDK1" s="191"/>
      <c r="KDL1" s="191"/>
      <c r="KDM1" s="191"/>
      <c r="KDN1" s="191"/>
      <c r="KDO1" s="191"/>
      <c r="KDP1" s="191"/>
      <c r="KDQ1" s="191"/>
      <c r="KDR1" s="191"/>
      <c r="KDS1" s="191"/>
      <c r="KDT1" s="191"/>
      <c r="KDU1" s="191"/>
      <c r="KDV1" s="191"/>
      <c r="KDW1" s="191"/>
      <c r="KDX1" s="191"/>
      <c r="KDY1" s="191"/>
      <c r="KDZ1" s="191"/>
      <c r="KEA1" s="191"/>
      <c r="KEB1" s="191"/>
      <c r="KEC1" s="191"/>
      <c r="KED1" s="191"/>
      <c r="KEE1" s="191"/>
      <c r="KEF1" s="191"/>
      <c r="KEG1" s="191"/>
      <c r="KEH1" s="191"/>
      <c r="KEI1" s="191"/>
      <c r="KEJ1" s="191"/>
      <c r="KEK1" s="191"/>
      <c r="KEL1" s="191"/>
      <c r="KEM1" s="191"/>
      <c r="KEN1" s="191"/>
      <c r="KEO1" s="191"/>
      <c r="KEP1" s="191"/>
      <c r="KEQ1" s="191"/>
      <c r="KER1" s="191"/>
      <c r="KES1" s="191"/>
      <c r="KET1" s="191"/>
      <c r="KEU1" s="191"/>
      <c r="KEV1" s="191"/>
      <c r="KEW1" s="191"/>
      <c r="KEX1" s="191"/>
      <c r="KEY1" s="191"/>
      <c r="KEZ1" s="191"/>
      <c r="KFA1" s="191"/>
      <c r="KFB1" s="191"/>
      <c r="KFC1" s="191"/>
      <c r="KFD1" s="191"/>
      <c r="KFE1" s="191"/>
      <c r="KFF1" s="191"/>
      <c r="KFG1" s="191"/>
      <c r="KFH1" s="191"/>
      <c r="KFI1" s="191"/>
      <c r="KFJ1" s="191"/>
      <c r="KFK1" s="191"/>
      <c r="KFL1" s="191"/>
      <c r="KFM1" s="191"/>
      <c r="KFN1" s="191"/>
      <c r="KFO1" s="191"/>
      <c r="KFP1" s="191"/>
      <c r="KFQ1" s="191"/>
      <c r="KFR1" s="191"/>
      <c r="KFS1" s="191"/>
      <c r="KFT1" s="191"/>
      <c r="KFU1" s="191"/>
      <c r="KFV1" s="191"/>
      <c r="KFW1" s="191"/>
      <c r="KFX1" s="191"/>
      <c r="KFY1" s="191"/>
      <c r="KFZ1" s="191"/>
      <c r="KGA1" s="191"/>
      <c r="KGB1" s="191"/>
      <c r="KGC1" s="191"/>
      <c r="KGD1" s="191"/>
      <c r="KGE1" s="191"/>
      <c r="KGF1" s="191"/>
      <c r="KGG1" s="191"/>
      <c r="KGH1" s="191"/>
      <c r="KGI1" s="191"/>
      <c r="KGJ1" s="191"/>
      <c r="KGK1" s="191"/>
      <c r="KGL1" s="191"/>
      <c r="KGM1" s="191"/>
      <c r="KGN1" s="191"/>
      <c r="KGO1" s="191"/>
      <c r="KGP1" s="191"/>
      <c r="KGQ1" s="191"/>
      <c r="KGR1" s="191"/>
      <c r="KGS1" s="191"/>
      <c r="KGT1" s="191"/>
      <c r="KGU1" s="191"/>
      <c r="KGV1" s="191"/>
      <c r="KGW1" s="191"/>
      <c r="KGX1" s="191"/>
      <c r="KGY1" s="191"/>
      <c r="KGZ1" s="191"/>
      <c r="KHA1" s="191"/>
      <c r="KHB1" s="191"/>
      <c r="KHC1" s="191"/>
      <c r="KHD1" s="191"/>
      <c r="KHE1" s="191"/>
      <c r="KHF1" s="191"/>
      <c r="KHG1" s="191"/>
      <c r="KHH1" s="191"/>
      <c r="KHI1" s="191"/>
      <c r="KHJ1" s="191"/>
      <c r="KHK1" s="191"/>
      <c r="KHL1" s="191"/>
      <c r="KHM1" s="191"/>
      <c r="KHN1" s="191"/>
      <c r="KHO1" s="191"/>
      <c r="KHP1" s="191"/>
      <c r="KHQ1" s="191"/>
      <c r="KHR1" s="191"/>
      <c r="KHS1" s="191"/>
      <c r="KHT1" s="191"/>
      <c r="KHU1" s="191"/>
      <c r="KHV1" s="191"/>
      <c r="KHW1" s="191"/>
      <c r="KHX1" s="191"/>
      <c r="KHY1" s="191"/>
      <c r="KHZ1" s="191"/>
      <c r="KIA1" s="191"/>
      <c r="KIB1" s="191"/>
      <c r="KIC1" s="191"/>
      <c r="KID1" s="191"/>
      <c r="KIE1" s="191"/>
      <c r="KIF1" s="191"/>
      <c r="KIG1" s="191"/>
      <c r="KIH1" s="191"/>
      <c r="KII1" s="191"/>
      <c r="KIJ1" s="191"/>
      <c r="KIK1" s="191"/>
      <c r="KIL1" s="191"/>
      <c r="KIM1" s="191"/>
      <c r="KIN1" s="191"/>
      <c r="KIO1" s="191"/>
      <c r="KIP1" s="191"/>
      <c r="KIQ1" s="191"/>
      <c r="KIR1" s="191"/>
      <c r="KIS1" s="191"/>
      <c r="KIT1" s="191"/>
      <c r="KIU1" s="191"/>
      <c r="KIV1" s="191"/>
      <c r="KIW1" s="191"/>
      <c r="KIX1" s="191"/>
      <c r="KIY1" s="191"/>
      <c r="KIZ1" s="191"/>
      <c r="KJA1" s="191"/>
      <c r="KJB1" s="191"/>
      <c r="KJC1" s="191"/>
      <c r="KJD1" s="191"/>
      <c r="KJE1" s="191"/>
      <c r="KJF1" s="191"/>
      <c r="KJG1" s="191"/>
      <c r="KJH1" s="191"/>
      <c r="KJI1" s="191"/>
      <c r="KJJ1" s="191"/>
      <c r="KJK1" s="191"/>
      <c r="KJL1" s="191"/>
      <c r="KJM1" s="191"/>
      <c r="KJN1" s="191"/>
      <c r="KJO1" s="191"/>
      <c r="KJP1" s="191"/>
      <c r="KJQ1" s="191"/>
      <c r="KJR1" s="191"/>
      <c r="KJS1" s="191"/>
      <c r="KJT1" s="191"/>
      <c r="KJU1" s="191"/>
      <c r="KJV1" s="191"/>
      <c r="KJW1" s="191"/>
      <c r="KJX1" s="191"/>
      <c r="KJY1" s="191"/>
      <c r="KJZ1" s="191"/>
      <c r="KKA1" s="191"/>
      <c r="KKB1" s="191"/>
      <c r="KKC1" s="191"/>
      <c r="KKD1" s="191"/>
      <c r="KKE1" s="191"/>
      <c r="KKF1" s="191"/>
      <c r="KKG1" s="191"/>
      <c r="KKH1" s="191"/>
      <c r="KKI1" s="191"/>
      <c r="KKJ1" s="191"/>
      <c r="KKK1" s="191"/>
      <c r="KKL1" s="191"/>
      <c r="KKM1" s="191"/>
      <c r="KKN1" s="191"/>
      <c r="KKO1" s="191"/>
      <c r="KKP1" s="191"/>
      <c r="KKQ1" s="191"/>
      <c r="KKR1" s="191"/>
      <c r="KKS1" s="191"/>
      <c r="KKT1" s="191"/>
      <c r="KKU1" s="191"/>
      <c r="KKV1" s="191"/>
      <c r="KKW1" s="191"/>
      <c r="KKX1" s="191"/>
      <c r="KKY1" s="191"/>
      <c r="KKZ1" s="191"/>
      <c r="KLA1" s="191"/>
      <c r="KLB1" s="191"/>
      <c r="KLC1" s="191"/>
      <c r="KLD1" s="191"/>
      <c r="KLE1" s="191"/>
      <c r="KLF1" s="191"/>
      <c r="KLG1" s="191"/>
      <c r="KLH1" s="191"/>
      <c r="KLI1" s="191"/>
      <c r="KLJ1" s="191"/>
      <c r="KLK1" s="191"/>
      <c r="KLL1" s="191"/>
      <c r="KLM1" s="191"/>
      <c r="KLN1" s="191"/>
      <c r="KLO1" s="191"/>
      <c r="KLP1" s="191"/>
      <c r="KLQ1" s="191"/>
      <c r="KLR1" s="191"/>
      <c r="KLS1" s="191"/>
      <c r="KLT1" s="191"/>
      <c r="KLU1" s="191"/>
      <c r="KLV1" s="191"/>
      <c r="KLW1" s="191"/>
      <c r="KLX1" s="191"/>
      <c r="KLY1" s="191"/>
      <c r="KLZ1" s="191"/>
      <c r="KMA1" s="191"/>
      <c r="KMB1" s="191"/>
      <c r="KMC1" s="191"/>
      <c r="KMD1" s="191"/>
      <c r="KME1" s="191"/>
      <c r="KMF1" s="191"/>
      <c r="KMG1" s="191"/>
      <c r="KMH1" s="191"/>
      <c r="KMI1" s="191"/>
      <c r="KMJ1" s="191"/>
      <c r="KMK1" s="191"/>
      <c r="KML1" s="191"/>
      <c r="KMM1" s="191"/>
      <c r="KMN1" s="191"/>
      <c r="KMO1" s="191"/>
      <c r="KMP1" s="191"/>
      <c r="KMQ1" s="191"/>
      <c r="KMR1" s="191"/>
      <c r="KMS1" s="191"/>
      <c r="KMT1" s="191"/>
      <c r="KMU1" s="191"/>
      <c r="KMV1" s="191"/>
      <c r="KMW1" s="191"/>
      <c r="KMX1" s="191"/>
      <c r="KMY1" s="191"/>
      <c r="KMZ1" s="191"/>
      <c r="KNA1" s="191"/>
      <c r="KNB1" s="191"/>
      <c r="KNC1" s="191"/>
      <c r="KND1" s="191"/>
      <c r="KNE1" s="191"/>
      <c r="KNF1" s="191"/>
      <c r="KNG1" s="191"/>
      <c r="KNH1" s="191"/>
      <c r="KNI1" s="191"/>
      <c r="KNJ1" s="191"/>
      <c r="KNK1" s="191"/>
      <c r="KNL1" s="191"/>
      <c r="KNM1" s="191"/>
      <c r="KNN1" s="191"/>
      <c r="KNO1" s="191"/>
      <c r="KNP1" s="191"/>
      <c r="KNQ1" s="191"/>
      <c r="KNR1" s="191"/>
      <c r="KNS1" s="191"/>
      <c r="KNT1" s="191"/>
      <c r="KNU1" s="191"/>
      <c r="KNV1" s="191"/>
      <c r="KNW1" s="191"/>
      <c r="KNX1" s="191"/>
      <c r="KNY1" s="191"/>
      <c r="KNZ1" s="191"/>
      <c r="KOA1" s="191"/>
      <c r="KOB1" s="191"/>
      <c r="KOC1" s="191"/>
      <c r="KOD1" s="191"/>
      <c r="KOE1" s="191"/>
      <c r="KOF1" s="191"/>
      <c r="KOG1" s="191"/>
      <c r="KOH1" s="191"/>
      <c r="KOI1" s="191"/>
      <c r="KOJ1" s="191"/>
      <c r="KOK1" s="191"/>
      <c r="KOL1" s="191"/>
      <c r="KOM1" s="191"/>
      <c r="KON1" s="191"/>
      <c r="KOO1" s="191"/>
      <c r="KOP1" s="191"/>
      <c r="KOQ1" s="191"/>
      <c r="KOR1" s="191"/>
      <c r="KOS1" s="191"/>
      <c r="KOT1" s="191"/>
      <c r="KOU1" s="191"/>
      <c r="KOV1" s="191"/>
      <c r="KOW1" s="191"/>
      <c r="KOX1" s="191"/>
      <c r="KOY1" s="191"/>
      <c r="KOZ1" s="191"/>
      <c r="KPA1" s="191"/>
      <c r="KPB1" s="191"/>
      <c r="KPC1" s="191"/>
      <c r="KPD1" s="191"/>
      <c r="KPE1" s="191"/>
      <c r="KPF1" s="191"/>
      <c r="KPG1" s="191"/>
      <c r="KPH1" s="191"/>
      <c r="KPI1" s="191"/>
      <c r="KPJ1" s="191"/>
      <c r="KPK1" s="191"/>
      <c r="KPL1" s="191"/>
      <c r="KPM1" s="191"/>
      <c r="KPN1" s="191"/>
      <c r="KPO1" s="191"/>
      <c r="KPP1" s="191"/>
      <c r="KPQ1" s="191"/>
      <c r="KPR1" s="191"/>
      <c r="KPS1" s="191"/>
      <c r="KPT1" s="191"/>
      <c r="KPU1" s="191"/>
      <c r="KPV1" s="191"/>
      <c r="KPW1" s="191"/>
      <c r="KPX1" s="191"/>
      <c r="KPY1" s="191"/>
      <c r="KPZ1" s="191"/>
      <c r="KQA1" s="191"/>
      <c r="KQB1" s="191"/>
      <c r="KQC1" s="191"/>
      <c r="KQD1" s="191"/>
      <c r="KQE1" s="191"/>
      <c r="KQF1" s="191"/>
      <c r="KQG1" s="191"/>
      <c r="KQH1" s="191"/>
      <c r="KQI1" s="191"/>
      <c r="KQJ1" s="191"/>
      <c r="KQK1" s="191"/>
      <c r="KQL1" s="191"/>
      <c r="KQM1" s="191"/>
      <c r="KQN1" s="191"/>
      <c r="KQO1" s="191"/>
      <c r="KQP1" s="191"/>
      <c r="KQQ1" s="191"/>
      <c r="KQR1" s="191"/>
      <c r="KQS1" s="191"/>
      <c r="KQT1" s="191"/>
      <c r="KQU1" s="191"/>
      <c r="KQV1" s="191"/>
      <c r="KQW1" s="191"/>
      <c r="KQX1" s="191"/>
      <c r="KQY1" s="191"/>
      <c r="KQZ1" s="191"/>
      <c r="KRA1" s="191"/>
      <c r="KRB1" s="191"/>
      <c r="KRC1" s="191"/>
      <c r="KRD1" s="191"/>
      <c r="KRE1" s="191"/>
      <c r="KRF1" s="191"/>
      <c r="KRG1" s="191"/>
      <c r="KRH1" s="191"/>
      <c r="KRI1" s="191"/>
      <c r="KRJ1" s="191"/>
      <c r="KRK1" s="191"/>
      <c r="KRL1" s="191"/>
      <c r="KRM1" s="191"/>
      <c r="KRN1" s="191"/>
      <c r="KRO1" s="191"/>
      <c r="KRP1" s="191"/>
      <c r="KRQ1" s="191"/>
      <c r="KRR1" s="191"/>
      <c r="KRS1" s="191"/>
      <c r="KRT1" s="191"/>
      <c r="KRU1" s="191"/>
      <c r="KRV1" s="191"/>
      <c r="KRW1" s="191"/>
      <c r="KRX1" s="191"/>
      <c r="KRY1" s="191"/>
      <c r="KRZ1" s="191"/>
      <c r="KSA1" s="191"/>
      <c r="KSB1" s="191"/>
      <c r="KSC1" s="191"/>
      <c r="KSD1" s="191"/>
      <c r="KSE1" s="191"/>
      <c r="KSF1" s="191"/>
      <c r="KSG1" s="191"/>
      <c r="KSH1" s="191"/>
      <c r="KSI1" s="191"/>
      <c r="KSJ1" s="191"/>
      <c r="KSK1" s="191"/>
      <c r="KSL1" s="191"/>
      <c r="KSM1" s="191"/>
      <c r="KSN1" s="191"/>
      <c r="KSO1" s="191"/>
      <c r="KSP1" s="191"/>
      <c r="KSQ1" s="191"/>
      <c r="KSR1" s="191"/>
      <c r="KSS1" s="191"/>
      <c r="KST1" s="191"/>
      <c r="KSU1" s="191"/>
      <c r="KSV1" s="191"/>
      <c r="KSW1" s="191"/>
      <c r="KSX1" s="191"/>
      <c r="KSY1" s="191"/>
      <c r="KSZ1" s="191"/>
      <c r="KTA1" s="191"/>
      <c r="KTB1" s="191"/>
      <c r="KTC1" s="191"/>
      <c r="KTD1" s="191"/>
      <c r="KTE1" s="191"/>
      <c r="KTF1" s="191"/>
      <c r="KTG1" s="191"/>
      <c r="KTH1" s="191"/>
      <c r="KTI1" s="191"/>
      <c r="KTJ1" s="191"/>
      <c r="KTK1" s="191"/>
      <c r="KTL1" s="191"/>
      <c r="KTM1" s="191"/>
      <c r="KTN1" s="191"/>
      <c r="KTO1" s="191"/>
      <c r="KTP1" s="191"/>
      <c r="KTQ1" s="191"/>
      <c r="KTR1" s="191"/>
      <c r="KTS1" s="191"/>
      <c r="KTT1" s="191"/>
      <c r="KTU1" s="191"/>
      <c r="KTV1" s="191"/>
      <c r="KTW1" s="191"/>
      <c r="KTX1" s="191"/>
      <c r="KTY1" s="191"/>
      <c r="KTZ1" s="191"/>
      <c r="KUA1" s="191"/>
      <c r="KUB1" s="191"/>
      <c r="KUC1" s="191"/>
      <c r="KUD1" s="191"/>
      <c r="KUE1" s="191"/>
      <c r="KUF1" s="191"/>
      <c r="KUG1" s="191"/>
      <c r="KUH1" s="191"/>
      <c r="KUI1" s="191"/>
      <c r="KUJ1" s="191"/>
      <c r="KUK1" s="191"/>
      <c r="KUL1" s="191"/>
      <c r="KUM1" s="191"/>
      <c r="KUN1" s="191"/>
      <c r="KUO1" s="191"/>
      <c r="KUP1" s="191"/>
      <c r="KUQ1" s="191"/>
      <c r="KUR1" s="191"/>
      <c r="KUS1" s="191"/>
      <c r="KUT1" s="191"/>
      <c r="KUU1" s="191"/>
      <c r="KUV1" s="191"/>
      <c r="KUW1" s="191"/>
      <c r="KUX1" s="191"/>
      <c r="KUY1" s="191"/>
      <c r="KUZ1" s="191"/>
      <c r="KVA1" s="191"/>
      <c r="KVB1" s="191"/>
      <c r="KVC1" s="191"/>
      <c r="KVD1" s="191"/>
      <c r="KVE1" s="191"/>
      <c r="KVF1" s="191"/>
      <c r="KVG1" s="191"/>
      <c r="KVH1" s="191"/>
      <c r="KVI1" s="191"/>
      <c r="KVJ1" s="191"/>
      <c r="KVK1" s="191"/>
      <c r="KVL1" s="191"/>
      <c r="KVM1" s="191"/>
      <c r="KVN1" s="191"/>
      <c r="KVO1" s="191"/>
      <c r="KVP1" s="191"/>
      <c r="KVQ1" s="191"/>
      <c r="KVR1" s="191"/>
      <c r="KVS1" s="191"/>
      <c r="KVT1" s="191"/>
      <c r="KVU1" s="191"/>
      <c r="KVV1" s="191"/>
      <c r="KVW1" s="191"/>
      <c r="KVX1" s="191"/>
      <c r="KVY1" s="191"/>
      <c r="KVZ1" s="191"/>
      <c r="KWA1" s="191"/>
      <c r="KWB1" s="191"/>
      <c r="KWC1" s="191"/>
      <c r="KWD1" s="191"/>
      <c r="KWE1" s="191"/>
      <c r="KWF1" s="191"/>
      <c r="KWG1" s="191"/>
      <c r="KWH1" s="191"/>
      <c r="KWI1" s="191"/>
      <c r="KWJ1" s="191"/>
      <c r="KWK1" s="191"/>
      <c r="KWL1" s="191"/>
      <c r="KWM1" s="191"/>
      <c r="KWN1" s="191"/>
      <c r="KWO1" s="191"/>
      <c r="KWP1" s="191"/>
      <c r="KWQ1" s="191"/>
      <c r="KWR1" s="191"/>
      <c r="KWS1" s="191"/>
      <c r="KWT1" s="191"/>
      <c r="KWU1" s="191"/>
      <c r="KWV1" s="191"/>
      <c r="KWW1" s="191"/>
      <c r="KWX1" s="191"/>
      <c r="KWY1" s="191"/>
      <c r="KWZ1" s="191"/>
      <c r="KXA1" s="191"/>
      <c r="KXB1" s="191"/>
      <c r="KXC1" s="191"/>
      <c r="KXD1" s="191"/>
      <c r="KXE1" s="191"/>
      <c r="KXF1" s="191"/>
      <c r="KXG1" s="191"/>
      <c r="KXH1" s="191"/>
      <c r="KXI1" s="191"/>
      <c r="KXJ1" s="191"/>
      <c r="KXK1" s="191"/>
      <c r="KXL1" s="191"/>
      <c r="KXM1" s="191"/>
      <c r="KXN1" s="191"/>
      <c r="KXO1" s="191"/>
      <c r="KXP1" s="191"/>
      <c r="KXQ1" s="191"/>
      <c r="KXR1" s="191"/>
      <c r="KXS1" s="191"/>
      <c r="KXT1" s="191"/>
      <c r="KXU1" s="191"/>
      <c r="KXV1" s="191"/>
      <c r="KXW1" s="191"/>
      <c r="KXX1" s="191"/>
      <c r="KXY1" s="191"/>
      <c r="KXZ1" s="191"/>
      <c r="KYA1" s="191"/>
      <c r="KYB1" s="191"/>
      <c r="KYC1" s="191"/>
      <c r="KYD1" s="191"/>
      <c r="KYE1" s="191"/>
      <c r="KYF1" s="191"/>
      <c r="KYG1" s="191"/>
      <c r="KYH1" s="191"/>
      <c r="KYI1" s="191"/>
      <c r="KYJ1" s="191"/>
      <c r="KYK1" s="191"/>
      <c r="KYL1" s="191"/>
      <c r="KYM1" s="191"/>
      <c r="KYN1" s="191"/>
      <c r="KYO1" s="191"/>
      <c r="KYP1" s="191"/>
      <c r="KYQ1" s="191"/>
      <c r="KYR1" s="191"/>
      <c r="KYS1" s="191"/>
      <c r="KYT1" s="191"/>
      <c r="KYU1" s="191"/>
      <c r="KYV1" s="191"/>
      <c r="KYW1" s="191"/>
      <c r="KYX1" s="191"/>
      <c r="KYY1" s="191"/>
      <c r="KYZ1" s="191"/>
      <c r="KZA1" s="191"/>
      <c r="KZB1" s="191"/>
      <c r="KZC1" s="191"/>
      <c r="KZD1" s="191"/>
      <c r="KZE1" s="191"/>
      <c r="KZF1" s="191"/>
      <c r="KZG1" s="191"/>
      <c r="KZH1" s="191"/>
      <c r="KZI1" s="191"/>
      <c r="KZJ1" s="191"/>
      <c r="KZK1" s="191"/>
      <c r="KZL1" s="191"/>
      <c r="KZM1" s="191"/>
      <c r="KZN1" s="191"/>
      <c r="KZO1" s="191"/>
      <c r="KZP1" s="191"/>
      <c r="KZQ1" s="191"/>
      <c r="KZR1" s="191"/>
      <c r="KZS1" s="191"/>
      <c r="KZT1" s="191"/>
      <c r="KZU1" s="191"/>
      <c r="KZV1" s="191"/>
      <c r="KZW1" s="191"/>
      <c r="KZX1" s="191"/>
      <c r="KZY1" s="191"/>
      <c r="KZZ1" s="191"/>
      <c r="LAA1" s="191"/>
      <c r="LAB1" s="191"/>
      <c r="LAC1" s="191"/>
      <c r="LAD1" s="191"/>
      <c r="LAE1" s="191"/>
      <c r="LAF1" s="191"/>
      <c r="LAG1" s="191"/>
      <c r="LAH1" s="191"/>
      <c r="LAI1" s="191"/>
      <c r="LAJ1" s="191"/>
      <c r="LAK1" s="191"/>
      <c r="LAL1" s="191"/>
      <c r="LAM1" s="191"/>
      <c r="LAN1" s="191"/>
      <c r="LAO1" s="191"/>
      <c r="LAP1" s="191"/>
      <c r="LAQ1" s="191"/>
      <c r="LAR1" s="191"/>
      <c r="LAS1" s="191"/>
      <c r="LAT1" s="191"/>
      <c r="LAU1" s="191"/>
      <c r="LAV1" s="191"/>
      <c r="LAW1" s="191"/>
      <c r="LAX1" s="191"/>
      <c r="LAY1" s="191"/>
      <c r="LAZ1" s="191"/>
      <c r="LBA1" s="191"/>
      <c r="LBB1" s="191"/>
      <c r="LBC1" s="191"/>
      <c r="LBD1" s="191"/>
      <c r="LBE1" s="191"/>
      <c r="LBF1" s="191"/>
      <c r="LBG1" s="191"/>
      <c r="LBH1" s="191"/>
      <c r="LBI1" s="191"/>
      <c r="LBJ1" s="191"/>
      <c r="LBK1" s="191"/>
      <c r="LBL1" s="191"/>
      <c r="LBM1" s="191"/>
      <c r="LBN1" s="191"/>
      <c r="LBO1" s="191"/>
      <c r="LBP1" s="191"/>
      <c r="LBQ1" s="191"/>
      <c r="LBR1" s="191"/>
      <c r="LBS1" s="191"/>
      <c r="LBT1" s="191"/>
      <c r="LBU1" s="191"/>
      <c r="LBV1" s="191"/>
      <c r="LBW1" s="191"/>
      <c r="LBX1" s="191"/>
      <c r="LBY1" s="191"/>
      <c r="LBZ1" s="191"/>
      <c r="LCA1" s="191"/>
      <c r="LCB1" s="191"/>
      <c r="LCC1" s="191"/>
      <c r="LCD1" s="191"/>
      <c r="LCE1" s="191"/>
      <c r="LCF1" s="191"/>
      <c r="LCG1" s="191"/>
      <c r="LCH1" s="191"/>
      <c r="LCI1" s="191"/>
      <c r="LCJ1" s="191"/>
      <c r="LCK1" s="191"/>
      <c r="LCL1" s="191"/>
      <c r="LCM1" s="191"/>
      <c r="LCN1" s="191"/>
      <c r="LCO1" s="191"/>
      <c r="LCP1" s="191"/>
      <c r="LCQ1" s="191"/>
      <c r="LCR1" s="191"/>
      <c r="LCS1" s="191"/>
      <c r="LCT1" s="191"/>
      <c r="LCU1" s="191"/>
      <c r="LCV1" s="191"/>
      <c r="LCW1" s="191"/>
      <c r="LCX1" s="191"/>
      <c r="LCY1" s="191"/>
      <c r="LCZ1" s="191"/>
      <c r="LDA1" s="191"/>
      <c r="LDB1" s="191"/>
      <c r="LDC1" s="191"/>
      <c r="LDD1" s="191"/>
      <c r="LDE1" s="191"/>
      <c r="LDF1" s="191"/>
      <c r="LDG1" s="191"/>
      <c r="LDH1" s="191"/>
      <c r="LDI1" s="191"/>
      <c r="LDJ1" s="191"/>
      <c r="LDK1" s="191"/>
      <c r="LDL1" s="191"/>
      <c r="LDM1" s="191"/>
      <c r="LDN1" s="191"/>
      <c r="LDO1" s="191"/>
      <c r="LDP1" s="191"/>
      <c r="LDQ1" s="191"/>
      <c r="LDR1" s="191"/>
      <c r="LDS1" s="191"/>
      <c r="LDT1" s="191"/>
      <c r="LDU1" s="191"/>
      <c r="LDV1" s="191"/>
      <c r="LDW1" s="191"/>
      <c r="LDX1" s="191"/>
      <c r="LDY1" s="191"/>
      <c r="LDZ1" s="191"/>
      <c r="LEA1" s="191"/>
      <c r="LEB1" s="191"/>
      <c r="LEC1" s="191"/>
      <c r="LED1" s="191"/>
      <c r="LEE1" s="191"/>
      <c r="LEF1" s="191"/>
      <c r="LEG1" s="191"/>
      <c r="LEH1" s="191"/>
      <c r="LEI1" s="191"/>
      <c r="LEJ1" s="191"/>
      <c r="LEK1" s="191"/>
      <c r="LEL1" s="191"/>
      <c r="LEM1" s="191"/>
      <c r="LEN1" s="191"/>
      <c r="LEO1" s="191"/>
      <c r="LEP1" s="191"/>
      <c r="LEQ1" s="191"/>
      <c r="LER1" s="191"/>
      <c r="LES1" s="191"/>
      <c r="LET1" s="191"/>
      <c r="LEU1" s="191"/>
      <c r="LEV1" s="191"/>
      <c r="LEW1" s="191"/>
      <c r="LEX1" s="191"/>
      <c r="LEY1" s="191"/>
      <c r="LEZ1" s="191"/>
      <c r="LFA1" s="191"/>
      <c r="LFB1" s="191"/>
      <c r="LFC1" s="191"/>
      <c r="LFD1" s="191"/>
      <c r="LFE1" s="191"/>
      <c r="LFF1" s="191"/>
      <c r="LFG1" s="191"/>
      <c r="LFH1" s="191"/>
      <c r="LFI1" s="191"/>
      <c r="LFJ1" s="191"/>
      <c r="LFK1" s="191"/>
      <c r="LFL1" s="191"/>
      <c r="LFM1" s="191"/>
      <c r="LFN1" s="191"/>
      <c r="LFO1" s="191"/>
      <c r="LFP1" s="191"/>
      <c r="LFQ1" s="191"/>
      <c r="LFR1" s="191"/>
      <c r="LFS1" s="191"/>
      <c r="LFT1" s="191"/>
      <c r="LFU1" s="191"/>
      <c r="LFV1" s="191"/>
      <c r="LFW1" s="191"/>
      <c r="LFX1" s="191"/>
      <c r="LFY1" s="191"/>
      <c r="LFZ1" s="191"/>
      <c r="LGA1" s="191"/>
      <c r="LGB1" s="191"/>
      <c r="LGC1" s="191"/>
      <c r="LGD1" s="191"/>
      <c r="LGE1" s="191"/>
      <c r="LGF1" s="191"/>
      <c r="LGG1" s="191"/>
      <c r="LGH1" s="191"/>
      <c r="LGI1" s="191"/>
      <c r="LGJ1" s="191"/>
      <c r="LGK1" s="191"/>
      <c r="LGL1" s="191"/>
      <c r="LGM1" s="191"/>
      <c r="LGN1" s="191"/>
      <c r="LGO1" s="191"/>
      <c r="LGP1" s="191"/>
      <c r="LGQ1" s="191"/>
      <c r="LGR1" s="191"/>
      <c r="LGS1" s="191"/>
      <c r="LGT1" s="191"/>
      <c r="LGU1" s="191"/>
      <c r="LGV1" s="191"/>
      <c r="LGW1" s="191"/>
      <c r="LGX1" s="191"/>
      <c r="LGY1" s="191"/>
      <c r="LGZ1" s="191"/>
      <c r="LHA1" s="191"/>
      <c r="LHB1" s="191"/>
      <c r="LHC1" s="191"/>
      <c r="LHD1" s="191"/>
      <c r="LHE1" s="191"/>
      <c r="LHF1" s="191"/>
      <c r="LHG1" s="191"/>
      <c r="LHH1" s="191"/>
      <c r="LHI1" s="191"/>
      <c r="LHJ1" s="191"/>
      <c r="LHK1" s="191"/>
      <c r="LHL1" s="191"/>
      <c r="LHM1" s="191"/>
      <c r="LHN1" s="191"/>
      <c r="LHO1" s="191"/>
      <c r="LHP1" s="191"/>
      <c r="LHQ1" s="191"/>
      <c r="LHR1" s="191"/>
      <c r="LHS1" s="191"/>
      <c r="LHT1" s="191"/>
      <c r="LHU1" s="191"/>
      <c r="LHV1" s="191"/>
      <c r="LHW1" s="191"/>
      <c r="LHX1" s="191"/>
      <c r="LHY1" s="191"/>
      <c r="LHZ1" s="191"/>
      <c r="LIA1" s="191"/>
      <c r="LIB1" s="191"/>
      <c r="LIC1" s="191"/>
      <c r="LID1" s="191"/>
      <c r="LIE1" s="191"/>
      <c r="LIF1" s="191"/>
      <c r="LIG1" s="191"/>
      <c r="LIH1" s="191"/>
      <c r="LII1" s="191"/>
      <c r="LIJ1" s="191"/>
      <c r="LIK1" s="191"/>
      <c r="LIL1" s="191"/>
      <c r="LIM1" s="191"/>
      <c r="LIN1" s="191"/>
      <c r="LIO1" s="191"/>
      <c r="LIP1" s="191"/>
      <c r="LIQ1" s="191"/>
      <c r="LIR1" s="191"/>
      <c r="LIS1" s="191"/>
      <c r="LIT1" s="191"/>
      <c r="LIU1" s="191"/>
      <c r="LIV1" s="191"/>
      <c r="LIW1" s="191"/>
      <c r="LIX1" s="191"/>
      <c r="LIY1" s="191"/>
      <c r="LIZ1" s="191"/>
      <c r="LJA1" s="191"/>
      <c r="LJB1" s="191"/>
      <c r="LJC1" s="191"/>
      <c r="LJD1" s="191"/>
      <c r="LJE1" s="191"/>
      <c r="LJF1" s="191"/>
      <c r="LJG1" s="191"/>
      <c r="LJH1" s="191"/>
      <c r="LJI1" s="191"/>
      <c r="LJJ1" s="191"/>
      <c r="LJK1" s="191"/>
      <c r="LJL1" s="191"/>
      <c r="LJM1" s="191"/>
      <c r="LJN1" s="191"/>
      <c r="LJO1" s="191"/>
      <c r="LJP1" s="191"/>
      <c r="LJQ1" s="191"/>
      <c r="LJR1" s="191"/>
      <c r="LJS1" s="191"/>
      <c r="LJT1" s="191"/>
      <c r="LJU1" s="191"/>
      <c r="LJV1" s="191"/>
      <c r="LJW1" s="191"/>
      <c r="LJX1" s="191"/>
      <c r="LJY1" s="191"/>
      <c r="LJZ1" s="191"/>
      <c r="LKA1" s="191"/>
      <c r="LKB1" s="191"/>
      <c r="LKC1" s="191"/>
      <c r="LKD1" s="191"/>
      <c r="LKE1" s="191"/>
      <c r="LKF1" s="191"/>
      <c r="LKG1" s="191"/>
      <c r="LKH1" s="191"/>
      <c r="LKI1" s="191"/>
      <c r="LKJ1" s="191"/>
      <c r="LKK1" s="191"/>
      <c r="LKL1" s="191"/>
      <c r="LKM1" s="191"/>
      <c r="LKN1" s="191"/>
      <c r="LKO1" s="191"/>
      <c r="LKP1" s="191"/>
      <c r="LKQ1" s="191"/>
      <c r="LKR1" s="191"/>
      <c r="LKS1" s="191"/>
      <c r="LKT1" s="191"/>
      <c r="LKU1" s="191"/>
      <c r="LKV1" s="191"/>
      <c r="LKW1" s="191"/>
      <c r="LKX1" s="191"/>
      <c r="LKY1" s="191"/>
      <c r="LKZ1" s="191"/>
      <c r="LLA1" s="191"/>
      <c r="LLB1" s="191"/>
      <c r="LLC1" s="191"/>
      <c r="LLD1" s="191"/>
      <c r="LLE1" s="191"/>
      <c r="LLF1" s="191"/>
      <c r="LLG1" s="191"/>
      <c r="LLH1" s="191"/>
      <c r="LLI1" s="191"/>
      <c r="LLJ1" s="191"/>
      <c r="LLK1" s="191"/>
      <c r="LLL1" s="191"/>
      <c r="LLM1" s="191"/>
      <c r="LLN1" s="191"/>
      <c r="LLO1" s="191"/>
      <c r="LLP1" s="191"/>
      <c r="LLQ1" s="191"/>
      <c r="LLR1" s="191"/>
      <c r="LLS1" s="191"/>
      <c r="LLT1" s="191"/>
      <c r="LLU1" s="191"/>
      <c r="LLV1" s="191"/>
      <c r="LLW1" s="191"/>
      <c r="LLX1" s="191"/>
      <c r="LLY1" s="191"/>
      <c r="LLZ1" s="191"/>
      <c r="LMA1" s="191"/>
      <c r="LMB1" s="191"/>
      <c r="LMC1" s="191"/>
      <c r="LMD1" s="191"/>
      <c r="LME1" s="191"/>
      <c r="LMF1" s="191"/>
      <c r="LMG1" s="191"/>
      <c r="LMH1" s="191"/>
      <c r="LMI1" s="191"/>
      <c r="LMJ1" s="191"/>
      <c r="LMK1" s="191"/>
      <c r="LML1" s="191"/>
      <c r="LMM1" s="191"/>
      <c r="LMN1" s="191"/>
      <c r="LMO1" s="191"/>
      <c r="LMP1" s="191"/>
      <c r="LMQ1" s="191"/>
      <c r="LMR1" s="191"/>
      <c r="LMS1" s="191"/>
      <c r="LMT1" s="191"/>
      <c r="LMU1" s="191"/>
      <c r="LMV1" s="191"/>
      <c r="LMW1" s="191"/>
      <c r="LMX1" s="191"/>
      <c r="LMY1" s="191"/>
      <c r="LMZ1" s="191"/>
      <c r="LNA1" s="191"/>
      <c r="LNB1" s="191"/>
      <c r="LNC1" s="191"/>
      <c r="LND1" s="191"/>
      <c r="LNE1" s="191"/>
      <c r="LNF1" s="191"/>
      <c r="LNG1" s="191"/>
      <c r="LNH1" s="191"/>
      <c r="LNI1" s="191"/>
      <c r="LNJ1" s="191"/>
      <c r="LNK1" s="191"/>
      <c r="LNL1" s="191"/>
      <c r="LNM1" s="191"/>
      <c r="LNN1" s="191"/>
      <c r="LNO1" s="191"/>
      <c r="LNP1" s="191"/>
      <c r="LNQ1" s="191"/>
      <c r="LNR1" s="191"/>
      <c r="LNS1" s="191"/>
      <c r="LNT1" s="191"/>
      <c r="LNU1" s="191"/>
      <c r="LNV1" s="191"/>
      <c r="LNW1" s="191"/>
      <c r="LNX1" s="191"/>
      <c r="LNY1" s="191"/>
      <c r="LNZ1" s="191"/>
      <c r="LOA1" s="191"/>
      <c r="LOB1" s="191"/>
      <c r="LOC1" s="191"/>
      <c r="LOD1" s="191"/>
      <c r="LOE1" s="191"/>
      <c r="LOF1" s="191"/>
      <c r="LOG1" s="191"/>
      <c r="LOH1" s="191"/>
      <c r="LOI1" s="191"/>
      <c r="LOJ1" s="191"/>
      <c r="LOK1" s="191"/>
      <c r="LOL1" s="191"/>
      <c r="LOM1" s="191"/>
      <c r="LON1" s="191"/>
      <c r="LOO1" s="191"/>
      <c r="LOP1" s="191"/>
      <c r="LOQ1" s="191"/>
      <c r="LOR1" s="191"/>
      <c r="LOS1" s="191"/>
      <c r="LOT1" s="191"/>
      <c r="LOU1" s="191"/>
      <c r="LOV1" s="191"/>
      <c r="LOW1" s="191"/>
      <c r="LOX1" s="191"/>
      <c r="LOY1" s="191"/>
      <c r="LOZ1" s="191"/>
      <c r="LPA1" s="191"/>
      <c r="LPB1" s="191"/>
      <c r="LPC1" s="191"/>
      <c r="LPD1" s="191"/>
      <c r="LPE1" s="191"/>
      <c r="LPF1" s="191"/>
      <c r="LPG1" s="191"/>
      <c r="LPH1" s="191"/>
      <c r="LPI1" s="191"/>
      <c r="LPJ1" s="191"/>
      <c r="LPK1" s="191"/>
      <c r="LPL1" s="191"/>
      <c r="LPM1" s="191"/>
      <c r="LPN1" s="191"/>
      <c r="LPO1" s="191"/>
      <c r="LPP1" s="191"/>
      <c r="LPQ1" s="191"/>
      <c r="LPR1" s="191"/>
      <c r="LPS1" s="191"/>
      <c r="LPT1" s="191"/>
      <c r="LPU1" s="191"/>
      <c r="LPV1" s="191"/>
      <c r="LPW1" s="191"/>
      <c r="LPX1" s="191"/>
      <c r="LPY1" s="191"/>
      <c r="LPZ1" s="191"/>
      <c r="LQA1" s="191"/>
      <c r="LQB1" s="191"/>
      <c r="LQC1" s="191"/>
      <c r="LQD1" s="191"/>
      <c r="LQE1" s="191"/>
      <c r="LQF1" s="191"/>
      <c r="LQG1" s="191"/>
      <c r="LQH1" s="191"/>
      <c r="LQI1" s="191"/>
      <c r="LQJ1" s="191"/>
      <c r="LQK1" s="191"/>
      <c r="LQL1" s="191"/>
      <c r="LQM1" s="191"/>
      <c r="LQN1" s="191"/>
      <c r="LQO1" s="191"/>
      <c r="LQP1" s="191"/>
      <c r="LQQ1" s="191"/>
      <c r="LQR1" s="191"/>
      <c r="LQS1" s="191"/>
      <c r="LQT1" s="191"/>
      <c r="LQU1" s="191"/>
      <c r="LQV1" s="191"/>
      <c r="LQW1" s="191"/>
      <c r="LQX1" s="191"/>
      <c r="LQY1" s="191"/>
      <c r="LQZ1" s="191"/>
      <c r="LRA1" s="191"/>
      <c r="LRB1" s="191"/>
      <c r="LRC1" s="191"/>
      <c r="LRD1" s="191"/>
      <c r="LRE1" s="191"/>
      <c r="LRF1" s="191"/>
      <c r="LRG1" s="191"/>
      <c r="LRH1" s="191"/>
      <c r="LRI1" s="191"/>
      <c r="LRJ1" s="191"/>
      <c r="LRK1" s="191"/>
      <c r="LRL1" s="191"/>
      <c r="LRM1" s="191"/>
      <c r="LRN1" s="191"/>
      <c r="LRO1" s="191"/>
      <c r="LRP1" s="191"/>
      <c r="LRQ1" s="191"/>
      <c r="LRR1" s="191"/>
      <c r="LRS1" s="191"/>
      <c r="LRT1" s="191"/>
      <c r="LRU1" s="191"/>
      <c r="LRV1" s="191"/>
      <c r="LRW1" s="191"/>
      <c r="LRX1" s="191"/>
      <c r="LRY1" s="191"/>
      <c r="LRZ1" s="191"/>
      <c r="LSA1" s="191"/>
      <c r="LSB1" s="191"/>
      <c r="LSC1" s="191"/>
      <c r="LSD1" s="191"/>
      <c r="LSE1" s="191"/>
      <c r="LSF1" s="191"/>
      <c r="LSG1" s="191"/>
      <c r="LSH1" s="191"/>
      <c r="LSI1" s="191"/>
      <c r="LSJ1" s="191"/>
      <c r="LSK1" s="191"/>
      <c r="LSL1" s="191"/>
      <c r="LSM1" s="191"/>
      <c r="LSN1" s="191"/>
      <c r="LSO1" s="191"/>
      <c r="LSP1" s="191"/>
      <c r="LSQ1" s="191"/>
      <c r="LSR1" s="191"/>
      <c r="LSS1" s="191"/>
      <c r="LST1" s="191"/>
      <c r="LSU1" s="191"/>
      <c r="LSV1" s="191"/>
      <c r="LSW1" s="191"/>
      <c r="LSX1" s="191"/>
      <c r="LSY1" s="191"/>
      <c r="LSZ1" s="191"/>
      <c r="LTA1" s="191"/>
      <c r="LTB1" s="191"/>
      <c r="LTC1" s="191"/>
      <c r="LTD1" s="191"/>
      <c r="LTE1" s="191"/>
      <c r="LTF1" s="191"/>
      <c r="LTG1" s="191"/>
      <c r="LTH1" s="191"/>
      <c r="LTI1" s="191"/>
      <c r="LTJ1" s="191"/>
      <c r="LTK1" s="191"/>
      <c r="LTL1" s="191"/>
      <c r="LTM1" s="191"/>
      <c r="LTN1" s="191"/>
      <c r="LTO1" s="191"/>
      <c r="LTP1" s="191"/>
      <c r="LTQ1" s="191"/>
      <c r="LTR1" s="191"/>
      <c r="LTS1" s="191"/>
      <c r="LTT1" s="191"/>
      <c r="LTU1" s="191"/>
      <c r="LTV1" s="191"/>
      <c r="LTW1" s="191"/>
      <c r="LTX1" s="191"/>
      <c r="LTY1" s="191"/>
      <c r="LTZ1" s="191"/>
      <c r="LUA1" s="191"/>
      <c r="LUB1" s="191"/>
      <c r="LUC1" s="191"/>
      <c r="LUD1" s="191"/>
      <c r="LUE1" s="191"/>
      <c r="LUF1" s="191"/>
      <c r="LUG1" s="191"/>
      <c r="LUH1" s="191"/>
      <c r="LUI1" s="191"/>
      <c r="LUJ1" s="191"/>
      <c r="LUK1" s="191"/>
      <c r="LUL1" s="191"/>
      <c r="LUM1" s="191"/>
      <c r="LUN1" s="191"/>
      <c r="LUO1" s="191"/>
      <c r="LUP1" s="191"/>
      <c r="LUQ1" s="191"/>
      <c r="LUR1" s="191"/>
      <c r="LUS1" s="191"/>
      <c r="LUT1" s="191"/>
      <c r="LUU1" s="191"/>
      <c r="LUV1" s="191"/>
      <c r="LUW1" s="191"/>
      <c r="LUX1" s="191"/>
      <c r="LUY1" s="191"/>
      <c r="LUZ1" s="191"/>
      <c r="LVA1" s="191"/>
      <c r="LVB1" s="191"/>
      <c r="LVC1" s="191"/>
      <c r="LVD1" s="191"/>
      <c r="LVE1" s="191"/>
      <c r="LVF1" s="191"/>
      <c r="LVG1" s="191"/>
      <c r="LVH1" s="191"/>
      <c r="LVI1" s="191"/>
      <c r="LVJ1" s="191"/>
      <c r="LVK1" s="191"/>
      <c r="LVL1" s="191"/>
      <c r="LVM1" s="191"/>
      <c r="LVN1" s="191"/>
      <c r="LVO1" s="191"/>
      <c r="LVP1" s="191"/>
      <c r="LVQ1" s="191"/>
      <c r="LVR1" s="191"/>
      <c r="LVS1" s="191"/>
      <c r="LVT1" s="191"/>
      <c r="LVU1" s="191"/>
      <c r="LVV1" s="191"/>
      <c r="LVW1" s="191"/>
      <c r="LVX1" s="191"/>
      <c r="LVY1" s="191"/>
      <c r="LVZ1" s="191"/>
      <c r="LWA1" s="191"/>
      <c r="LWB1" s="191"/>
      <c r="LWC1" s="191"/>
      <c r="LWD1" s="191"/>
      <c r="LWE1" s="191"/>
      <c r="LWF1" s="191"/>
      <c r="LWG1" s="191"/>
      <c r="LWH1" s="191"/>
      <c r="LWI1" s="191"/>
      <c r="LWJ1" s="191"/>
      <c r="LWK1" s="191"/>
      <c r="LWL1" s="191"/>
      <c r="LWM1" s="191"/>
      <c r="LWN1" s="191"/>
      <c r="LWO1" s="191"/>
      <c r="LWP1" s="191"/>
      <c r="LWQ1" s="191"/>
      <c r="LWR1" s="191"/>
      <c r="LWS1" s="191"/>
      <c r="LWT1" s="191"/>
      <c r="LWU1" s="191"/>
      <c r="LWV1" s="191"/>
      <c r="LWW1" s="191"/>
      <c r="LWX1" s="191"/>
      <c r="LWY1" s="191"/>
      <c r="LWZ1" s="191"/>
      <c r="LXA1" s="191"/>
      <c r="LXB1" s="191"/>
      <c r="LXC1" s="191"/>
      <c r="LXD1" s="191"/>
      <c r="LXE1" s="191"/>
      <c r="LXF1" s="191"/>
      <c r="LXG1" s="191"/>
      <c r="LXH1" s="191"/>
      <c r="LXI1" s="191"/>
      <c r="LXJ1" s="191"/>
      <c r="LXK1" s="191"/>
      <c r="LXL1" s="191"/>
      <c r="LXM1" s="191"/>
      <c r="LXN1" s="191"/>
      <c r="LXO1" s="191"/>
      <c r="LXP1" s="191"/>
      <c r="LXQ1" s="191"/>
      <c r="LXR1" s="191"/>
      <c r="LXS1" s="191"/>
      <c r="LXT1" s="191"/>
      <c r="LXU1" s="191"/>
      <c r="LXV1" s="191"/>
      <c r="LXW1" s="191"/>
      <c r="LXX1" s="191"/>
      <c r="LXY1" s="191"/>
      <c r="LXZ1" s="191"/>
      <c r="LYA1" s="191"/>
      <c r="LYB1" s="191"/>
      <c r="LYC1" s="191"/>
      <c r="LYD1" s="191"/>
      <c r="LYE1" s="191"/>
      <c r="LYF1" s="191"/>
      <c r="LYG1" s="191"/>
      <c r="LYH1" s="191"/>
      <c r="LYI1" s="191"/>
      <c r="LYJ1" s="191"/>
      <c r="LYK1" s="191"/>
      <c r="LYL1" s="191"/>
      <c r="LYM1" s="191"/>
      <c r="LYN1" s="191"/>
      <c r="LYO1" s="191"/>
      <c r="LYP1" s="191"/>
      <c r="LYQ1" s="191"/>
      <c r="LYR1" s="191"/>
      <c r="LYS1" s="191"/>
      <c r="LYT1" s="191"/>
      <c r="LYU1" s="191"/>
      <c r="LYV1" s="191"/>
      <c r="LYW1" s="191"/>
      <c r="LYX1" s="191"/>
      <c r="LYY1" s="191"/>
      <c r="LYZ1" s="191"/>
      <c r="LZA1" s="191"/>
      <c r="LZB1" s="191"/>
      <c r="LZC1" s="191"/>
      <c r="LZD1" s="191"/>
      <c r="LZE1" s="191"/>
      <c r="LZF1" s="191"/>
      <c r="LZG1" s="191"/>
      <c r="LZH1" s="191"/>
      <c r="LZI1" s="191"/>
      <c r="LZJ1" s="191"/>
      <c r="LZK1" s="191"/>
      <c r="LZL1" s="191"/>
      <c r="LZM1" s="191"/>
      <c r="LZN1" s="191"/>
      <c r="LZO1" s="191"/>
      <c r="LZP1" s="191"/>
      <c r="LZQ1" s="191"/>
      <c r="LZR1" s="191"/>
      <c r="LZS1" s="191"/>
      <c r="LZT1" s="191"/>
      <c r="LZU1" s="191"/>
      <c r="LZV1" s="191"/>
      <c r="LZW1" s="191"/>
      <c r="LZX1" s="191"/>
      <c r="LZY1" s="191"/>
      <c r="LZZ1" s="191"/>
      <c r="MAA1" s="191"/>
      <c r="MAB1" s="191"/>
      <c r="MAC1" s="191"/>
      <c r="MAD1" s="191"/>
      <c r="MAE1" s="191"/>
      <c r="MAF1" s="191"/>
      <c r="MAG1" s="191"/>
      <c r="MAH1" s="191"/>
      <c r="MAI1" s="191"/>
      <c r="MAJ1" s="191"/>
      <c r="MAK1" s="191"/>
      <c r="MAL1" s="191"/>
      <c r="MAM1" s="191"/>
      <c r="MAN1" s="191"/>
      <c r="MAO1" s="191"/>
      <c r="MAP1" s="191"/>
      <c r="MAQ1" s="191"/>
      <c r="MAR1" s="191"/>
      <c r="MAS1" s="191"/>
      <c r="MAT1" s="191"/>
      <c r="MAU1" s="191"/>
      <c r="MAV1" s="191"/>
      <c r="MAW1" s="191"/>
      <c r="MAX1" s="191"/>
      <c r="MAY1" s="191"/>
      <c r="MAZ1" s="191"/>
      <c r="MBA1" s="191"/>
      <c r="MBB1" s="191"/>
      <c r="MBC1" s="191"/>
      <c r="MBD1" s="191"/>
      <c r="MBE1" s="191"/>
      <c r="MBF1" s="191"/>
      <c r="MBG1" s="191"/>
      <c r="MBH1" s="191"/>
      <c r="MBI1" s="191"/>
      <c r="MBJ1" s="191"/>
      <c r="MBK1" s="191"/>
      <c r="MBL1" s="191"/>
      <c r="MBM1" s="191"/>
      <c r="MBN1" s="191"/>
      <c r="MBO1" s="191"/>
      <c r="MBP1" s="191"/>
      <c r="MBQ1" s="191"/>
      <c r="MBR1" s="191"/>
      <c r="MBS1" s="191"/>
      <c r="MBT1" s="191"/>
      <c r="MBU1" s="191"/>
      <c r="MBV1" s="191"/>
      <c r="MBW1" s="191"/>
      <c r="MBX1" s="191"/>
      <c r="MBY1" s="191"/>
      <c r="MBZ1" s="191"/>
      <c r="MCA1" s="191"/>
      <c r="MCB1" s="191"/>
      <c r="MCC1" s="191"/>
      <c r="MCD1" s="191"/>
      <c r="MCE1" s="191"/>
      <c r="MCF1" s="191"/>
      <c r="MCG1" s="191"/>
      <c r="MCH1" s="191"/>
      <c r="MCI1" s="191"/>
      <c r="MCJ1" s="191"/>
      <c r="MCK1" s="191"/>
      <c r="MCL1" s="191"/>
      <c r="MCM1" s="191"/>
      <c r="MCN1" s="191"/>
      <c r="MCO1" s="191"/>
      <c r="MCP1" s="191"/>
      <c r="MCQ1" s="191"/>
      <c r="MCR1" s="191"/>
      <c r="MCS1" s="191"/>
      <c r="MCT1" s="191"/>
      <c r="MCU1" s="191"/>
      <c r="MCV1" s="191"/>
      <c r="MCW1" s="191"/>
      <c r="MCX1" s="191"/>
      <c r="MCY1" s="191"/>
      <c r="MCZ1" s="191"/>
      <c r="MDA1" s="191"/>
      <c r="MDB1" s="191"/>
      <c r="MDC1" s="191"/>
      <c r="MDD1" s="191"/>
      <c r="MDE1" s="191"/>
      <c r="MDF1" s="191"/>
      <c r="MDG1" s="191"/>
      <c r="MDH1" s="191"/>
      <c r="MDI1" s="191"/>
      <c r="MDJ1" s="191"/>
      <c r="MDK1" s="191"/>
      <c r="MDL1" s="191"/>
      <c r="MDM1" s="191"/>
      <c r="MDN1" s="191"/>
      <c r="MDO1" s="191"/>
      <c r="MDP1" s="191"/>
      <c r="MDQ1" s="191"/>
      <c r="MDR1" s="191"/>
      <c r="MDS1" s="191"/>
      <c r="MDT1" s="191"/>
      <c r="MDU1" s="191"/>
      <c r="MDV1" s="191"/>
      <c r="MDW1" s="191"/>
      <c r="MDX1" s="191"/>
      <c r="MDY1" s="191"/>
      <c r="MDZ1" s="191"/>
      <c r="MEA1" s="191"/>
      <c r="MEB1" s="191"/>
      <c r="MEC1" s="191"/>
      <c r="MED1" s="191"/>
      <c r="MEE1" s="191"/>
      <c r="MEF1" s="191"/>
      <c r="MEG1" s="191"/>
      <c r="MEH1" s="191"/>
      <c r="MEI1" s="191"/>
      <c r="MEJ1" s="191"/>
      <c r="MEK1" s="191"/>
      <c r="MEL1" s="191"/>
      <c r="MEM1" s="191"/>
      <c r="MEN1" s="191"/>
      <c r="MEO1" s="191"/>
      <c r="MEP1" s="191"/>
      <c r="MEQ1" s="191"/>
      <c r="MER1" s="191"/>
      <c r="MES1" s="191"/>
      <c r="MET1" s="191"/>
      <c r="MEU1" s="191"/>
      <c r="MEV1" s="191"/>
      <c r="MEW1" s="191"/>
      <c r="MEX1" s="191"/>
      <c r="MEY1" s="191"/>
      <c r="MEZ1" s="191"/>
      <c r="MFA1" s="191"/>
      <c r="MFB1" s="191"/>
      <c r="MFC1" s="191"/>
      <c r="MFD1" s="191"/>
      <c r="MFE1" s="191"/>
      <c r="MFF1" s="191"/>
      <c r="MFG1" s="191"/>
      <c r="MFH1" s="191"/>
      <c r="MFI1" s="191"/>
      <c r="MFJ1" s="191"/>
      <c r="MFK1" s="191"/>
      <c r="MFL1" s="191"/>
      <c r="MFM1" s="191"/>
      <c r="MFN1" s="191"/>
      <c r="MFO1" s="191"/>
      <c r="MFP1" s="191"/>
      <c r="MFQ1" s="191"/>
      <c r="MFR1" s="191"/>
      <c r="MFS1" s="191"/>
      <c r="MFT1" s="191"/>
      <c r="MFU1" s="191"/>
      <c r="MFV1" s="191"/>
      <c r="MFW1" s="191"/>
      <c r="MFX1" s="191"/>
      <c r="MFY1" s="191"/>
      <c r="MFZ1" s="191"/>
      <c r="MGA1" s="191"/>
      <c r="MGB1" s="191"/>
      <c r="MGC1" s="191"/>
      <c r="MGD1" s="191"/>
      <c r="MGE1" s="191"/>
      <c r="MGF1" s="191"/>
      <c r="MGG1" s="191"/>
      <c r="MGH1" s="191"/>
      <c r="MGI1" s="191"/>
      <c r="MGJ1" s="191"/>
      <c r="MGK1" s="191"/>
      <c r="MGL1" s="191"/>
      <c r="MGM1" s="191"/>
      <c r="MGN1" s="191"/>
      <c r="MGO1" s="191"/>
      <c r="MGP1" s="191"/>
      <c r="MGQ1" s="191"/>
      <c r="MGR1" s="191"/>
      <c r="MGS1" s="191"/>
      <c r="MGT1" s="191"/>
      <c r="MGU1" s="191"/>
      <c r="MGV1" s="191"/>
      <c r="MGW1" s="191"/>
      <c r="MGX1" s="191"/>
      <c r="MGY1" s="191"/>
      <c r="MGZ1" s="191"/>
      <c r="MHA1" s="191"/>
      <c r="MHB1" s="191"/>
      <c r="MHC1" s="191"/>
      <c r="MHD1" s="191"/>
      <c r="MHE1" s="191"/>
      <c r="MHF1" s="191"/>
      <c r="MHG1" s="191"/>
      <c r="MHH1" s="191"/>
      <c r="MHI1" s="191"/>
      <c r="MHJ1" s="191"/>
      <c r="MHK1" s="191"/>
      <c r="MHL1" s="191"/>
      <c r="MHM1" s="191"/>
      <c r="MHN1" s="191"/>
      <c r="MHO1" s="191"/>
      <c r="MHP1" s="191"/>
      <c r="MHQ1" s="191"/>
      <c r="MHR1" s="191"/>
      <c r="MHS1" s="191"/>
      <c r="MHT1" s="191"/>
      <c r="MHU1" s="191"/>
      <c r="MHV1" s="191"/>
      <c r="MHW1" s="191"/>
      <c r="MHX1" s="191"/>
      <c r="MHY1" s="191"/>
      <c r="MHZ1" s="191"/>
      <c r="MIA1" s="191"/>
      <c r="MIB1" s="191"/>
      <c r="MIC1" s="191"/>
      <c r="MID1" s="191"/>
      <c r="MIE1" s="191"/>
      <c r="MIF1" s="191"/>
      <c r="MIG1" s="191"/>
      <c r="MIH1" s="191"/>
      <c r="MII1" s="191"/>
      <c r="MIJ1" s="191"/>
      <c r="MIK1" s="191"/>
      <c r="MIL1" s="191"/>
      <c r="MIM1" s="191"/>
      <c r="MIN1" s="191"/>
      <c r="MIO1" s="191"/>
      <c r="MIP1" s="191"/>
      <c r="MIQ1" s="191"/>
      <c r="MIR1" s="191"/>
      <c r="MIS1" s="191"/>
      <c r="MIT1" s="191"/>
      <c r="MIU1" s="191"/>
      <c r="MIV1" s="191"/>
      <c r="MIW1" s="191"/>
      <c r="MIX1" s="191"/>
      <c r="MIY1" s="191"/>
      <c r="MIZ1" s="191"/>
      <c r="MJA1" s="191"/>
      <c r="MJB1" s="191"/>
      <c r="MJC1" s="191"/>
      <c r="MJD1" s="191"/>
      <c r="MJE1" s="191"/>
      <c r="MJF1" s="191"/>
      <c r="MJG1" s="191"/>
      <c r="MJH1" s="191"/>
      <c r="MJI1" s="191"/>
      <c r="MJJ1" s="191"/>
      <c r="MJK1" s="191"/>
      <c r="MJL1" s="191"/>
      <c r="MJM1" s="191"/>
      <c r="MJN1" s="191"/>
      <c r="MJO1" s="191"/>
      <c r="MJP1" s="191"/>
      <c r="MJQ1" s="191"/>
      <c r="MJR1" s="191"/>
      <c r="MJS1" s="191"/>
      <c r="MJT1" s="191"/>
      <c r="MJU1" s="191"/>
      <c r="MJV1" s="191"/>
      <c r="MJW1" s="191"/>
      <c r="MJX1" s="191"/>
      <c r="MJY1" s="191"/>
      <c r="MJZ1" s="191"/>
      <c r="MKA1" s="191"/>
      <c r="MKB1" s="191"/>
      <c r="MKC1" s="191"/>
      <c r="MKD1" s="191"/>
      <c r="MKE1" s="191"/>
      <c r="MKF1" s="191"/>
      <c r="MKG1" s="191"/>
      <c r="MKH1" s="191"/>
      <c r="MKI1" s="191"/>
      <c r="MKJ1" s="191"/>
      <c r="MKK1" s="191"/>
      <c r="MKL1" s="191"/>
      <c r="MKM1" s="191"/>
      <c r="MKN1" s="191"/>
      <c r="MKO1" s="191"/>
      <c r="MKP1" s="191"/>
      <c r="MKQ1" s="191"/>
      <c r="MKR1" s="191"/>
      <c r="MKS1" s="191"/>
      <c r="MKT1" s="191"/>
      <c r="MKU1" s="191"/>
      <c r="MKV1" s="191"/>
      <c r="MKW1" s="191"/>
      <c r="MKX1" s="191"/>
      <c r="MKY1" s="191"/>
      <c r="MKZ1" s="191"/>
      <c r="MLA1" s="191"/>
      <c r="MLB1" s="191"/>
      <c r="MLC1" s="191"/>
      <c r="MLD1" s="191"/>
      <c r="MLE1" s="191"/>
      <c r="MLF1" s="191"/>
      <c r="MLG1" s="191"/>
      <c r="MLH1" s="191"/>
      <c r="MLI1" s="191"/>
      <c r="MLJ1" s="191"/>
      <c r="MLK1" s="191"/>
      <c r="MLL1" s="191"/>
      <c r="MLM1" s="191"/>
      <c r="MLN1" s="191"/>
      <c r="MLO1" s="191"/>
      <c r="MLP1" s="191"/>
      <c r="MLQ1" s="191"/>
      <c r="MLR1" s="191"/>
      <c r="MLS1" s="191"/>
      <c r="MLT1" s="191"/>
      <c r="MLU1" s="191"/>
      <c r="MLV1" s="191"/>
      <c r="MLW1" s="191"/>
      <c r="MLX1" s="191"/>
      <c r="MLY1" s="191"/>
      <c r="MLZ1" s="191"/>
      <c r="MMA1" s="191"/>
      <c r="MMB1" s="191"/>
      <c r="MMC1" s="191"/>
      <c r="MMD1" s="191"/>
      <c r="MME1" s="191"/>
      <c r="MMF1" s="191"/>
      <c r="MMG1" s="191"/>
      <c r="MMH1" s="191"/>
      <c r="MMI1" s="191"/>
      <c r="MMJ1" s="191"/>
      <c r="MMK1" s="191"/>
      <c r="MML1" s="191"/>
      <c r="MMM1" s="191"/>
      <c r="MMN1" s="191"/>
      <c r="MMO1" s="191"/>
      <c r="MMP1" s="191"/>
      <c r="MMQ1" s="191"/>
      <c r="MMR1" s="191"/>
      <c r="MMS1" s="191"/>
      <c r="MMT1" s="191"/>
      <c r="MMU1" s="191"/>
      <c r="MMV1" s="191"/>
      <c r="MMW1" s="191"/>
      <c r="MMX1" s="191"/>
      <c r="MMY1" s="191"/>
      <c r="MMZ1" s="191"/>
      <c r="MNA1" s="191"/>
      <c r="MNB1" s="191"/>
      <c r="MNC1" s="191"/>
      <c r="MND1" s="191"/>
      <c r="MNE1" s="191"/>
      <c r="MNF1" s="191"/>
      <c r="MNG1" s="191"/>
      <c r="MNH1" s="191"/>
      <c r="MNI1" s="191"/>
      <c r="MNJ1" s="191"/>
      <c r="MNK1" s="191"/>
      <c r="MNL1" s="191"/>
      <c r="MNM1" s="191"/>
      <c r="MNN1" s="191"/>
      <c r="MNO1" s="191"/>
      <c r="MNP1" s="191"/>
      <c r="MNQ1" s="191"/>
      <c r="MNR1" s="191"/>
      <c r="MNS1" s="191"/>
      <c r="MNT1" s="191"/>
      <c r="MNU1" s="191"/>
      <c r="MNV1" s="191"/>
      <c r="MNW1" s="191"/>
      <c r="MNX1" s="191"/>
      <c r="MNY1" s="191"/>
      <c r="MNZ1" s="191"/>
      <c r="MOA1" s="191"/>
      <c r="MOB1" s="191"/>
      <c r="MOC1" s="191"/>
      <c r="MOD1" s="191"/>
      <c r="MOE1" s="191"/>
      <c r="MOF1" s="191"/>
      <c r="MOG1" s="191"/>
      <c r="MOH1" s="191"/>
      <c r="MOI1" s="191"/>
      <c r="MOJ1" s="191"/>
      <c r="MOK1" s="191"/>
      <c r="MOL1" s="191"/>
      <c r="MOM1" s="191"/>
      <c r="MON1" s="191"/>
      <c r="MOO1" s="191"/>
      <c r="MOP1" s="191"/>
      <c r="MOQ1" s="191"/>
      <c r="MOR1" s="191"/>
      <c r="MOS1" s="191"/>
      <c r="MOT1" s="191"/>
      <c r="MOU1" s="191"/>
      <c r="MOV1" s="191"/>
      <c r="MOW1" s="191"/>
      <c r="MOX1" s="191"/>
      <c r="MOY1" s="191"/>
      <c r="MOZ1" s="191"/>
      <c r="MPA1" s="191"/>
      <c r="MPB1" s="191"/>
      <c r="MPC1" s="191"/>
      <c r="MPD1" s="191"/>
      <c r="MPE1" s="191"/>
      <c r="MPF1" s="191"/>
      <c r="MPG1" s="191"/>
      <c r="MPH1" s="191"/>
      <c r="MPI1" s="191"/>
      <c r="MPJ1" s="191"/>
      <c r="MPK1" s="191"/>
      <c r="MPL1" s="191"/>
      <c r="MPM1" s="191"/>
      <c r="MPN1" s="191"/>
      <c r="MPO1" s="191"/>
      <c r="MPP1" s="191"/>
      <c r="MPQ1" s="191"/>
      <c r="MPR1" s="191"/>
      <c r="MPS1" s="191"/>
      <c r="MPT1" s="191"/>
      <c r="MPU1" s="191"/>
      <c r="MPV1" s="191"/>
      <c r="MPW1" s="191"/>
      <c r="MPX1" s="191"/>
      <c r="MPY1" s="191"/>
      <c r="MPZ1" s="191"/>
      <c r="MQA1" s="191"/>
      <c r="MQB1" s="191"/>
      <c r="MQC1" s="191"/>
      <c r="MQD1" s="191"/>
      <c r="MQE1" s="191"/>
      <c r="MQF1" s="191"/>
      <c r="MQG1" s="191"/>
      <c r="MQH1" s="191"/>
      <c r="MQI1" s="191"/>
      <c r="MQJ1" s="191"/>
      <c r="MQK1" s="191"/>
      <c r="MQL1" s="191"/>
      <c r="MQM1" s="191"/>
      <c r="MQN1" s="191"/>
      <c r="MQO1" s="191"/>
      <c r="MQP1" s="191"/>
      <c r="MQQ1" s="191"/>
      <c r="MQR1" s="191"/>
      <c r="MQS1" s="191"/>
      <c r="MQT1" s="191"/>
      <c r="MQU1" s="191"/>
      <c r="MQV1" s="191"/>
      <c r="MQW1" s="191"/>
      <c r="MQX1" s="191"/>
      <c r="MQY1" s="191"/>
      <c r="MQZ1" s="191"/>
      <c r="MRA1" s="191"/>
      <c r="MRB1" s="191"/>
      <c r="MRC1" s="191"/>
      <c r="MRD1" s="191"/>
      <c r="MRE1" s="191"/>
      <c r="MRF1" s="191"/>
      <c r="MRG1" s="191"/>
      <c r="MRH1" s="191"/>
      <c r="MRI1" s="191"/>
      <c r="MRJ1" s="191"/>
      <c r="MRK1" s="191"/>
      <c r="MRL1" s="191"/>
      <c r="MRM1" s="191"/>
      <c r="MRN1" s="191"/>
      <c r="MRO1" s="191"/>
      <c r="MRP1" s="191"/>
      <c r="MRQ1" s="191"/>
      <c r="MRR1" s="191"/>
      <c r="MRS1" s="191"/>
      <c r="MRT1" s="191"/>
      <c r="MRU1" s="191"/>
      <c r="MRV1" s="191"/>
      <c r="MRW1" s="191"/>
      <c r="MRX1" s="191"/>
      <c r="MRY1" s="191"/>
      <c r="MRZ1" s="191"/>
      <c r="MSA1" s="191"/>
      <c r="MSB1" s="191"/>
      <c r="MSC1" s="191"/>
      <c r="MSD1" s="191"/>
      <c r="MSE1" s="191"/>
      <c r="MSF1" s="191"/>
      <c r="MSG1" s="191"/>
      <c r="MSH1" s="191"/>
      <c r="MSI1" s="191"/>
      <c r="MSJ1" s="191"/>
      <c r="MSK1" s="191"/>
      <c r="MSL1" s="191"/>
      <c r="MSM1" s="191"/>
      <c r="MSN1" s="191"/>
      <c r="MSO1" s="191"/>
      <c r="MSP1" s="191"/>
      <c r="MSQ1" s="191"/>
      <c r="MSR1" s="191"/>
      <c r="MSS1" s="191"/>
      <c r="MST1" s="191"/>
      <c r="MSU1" s="191"/>
      <c r="MSV1" s="191"/>
      <c r="MSW1" s="191"/>
      <c r="MSX1" s="191"/>
      <c r="MSY1" s="191"/>
      <c r="MSZ1" s="191"/>
      <c r="MTA1" s="191"/>
      <c r="MTB1" s="191"/>
      <c r="MTC1" s="191"/>
      <c r="MTD1" s="191"/>
      <c r="MTE1" s="191"/>
      <c r="MTF1" s="191"/>
      <c r="MTG1" s="191"/>
      <c r="MTH1" s="191"/>
      <c r="MTI1" s="191"/>
      <c r="MTJ1" s="191"/>
      <c r="MTK1" s="191"/>
      <c r="MTL1" s="191"/>
      <c r="MTM1" s="191"/>
      <c r="MTN1" s="191"/>
      <c r="MTO1" s="191"/>
      <c r="MTP1" s="191"/>
      <c r="MTQ1" s="191"/>
      <c r="MTR1" s="191"/>
      <c r="MTS1" s="191"/>
      <c r="MTT1" s="191"/>
      <c r="MTU1" s="191"/>
      <c r="MTV1" s="191"/>
      <c r="MTW1" s="191"/>
      <c r="MTX1" s="191"/>
      <c r="MTY1" s="191"/>
      <c r="MTZ1" s="191"/>
      <c r="MUA1" s="191"/>
      <c r="MUB1" s="191"/>
      <c r="MUC1" s="191"/>
      <c r="MUD1" s="191"/>
      <c r="MUE1" s="191"/>
      <c r="MUF1" s="191"/>
      <c r="MUG1" s="191"/>
      <c r="MUH1" s="191"/>
      <c r="MUI1" s="191"/>
      <c r="MUJ1" s="191"/>
      <c r="MUK1" s="191"/>
      <c r="MUL1" s="191"/>
      <c r="MUM1" s="191"/>
      <c r="MUN1" s="191"/>
      <c r="MUO1" s="191"/>
      <c r="MUP1" s="191"/>
      <c r="MUQ1" s="191"/>
      <c r="MUR1" s="191"/>
      <c r="MUS1" s="191"/>
      <c r="MUT1" s="191"/>
      <c r="MUU1" s="191"/>
      <c r="MUV1" s="191"/>
      <c r="MUW1" s="191"/>
      <c r="MUX1" s="191"/>
      <c r="MUY1" s="191"/>
      <c r="MUZ1" s="191"/>
      <c r="MVA1" s="191"/>
      <c r="MVB1" s="191"/>
      <c r="MVC1" s="191"/>
      <c r="MVD1" s="191"/>
      <c r="MVE1" s="191"/>
      <c r="MVF1" s="191"/>
      <c r="MVG1" s="191"/>
      <c r="MVH1" s="191"/>
      <c r="MVI1" s="191"/>
      <c r="MVJ1" s="191"/>
      <c r="MVK1" s="191"/>
      <c r="MVL1" s="191"/>
      <c r="MVM1" s="191"/>
      <c r="MVN1" s="191"/>
      <c r="MVO1" s="191"/>
      <c r="MVP1" s="191"/>
      <c r="MVQ1" s="191"/>
      <c r="MVR1" s="191"/>
      <c r="MVS1" s="191"/>
      <c r="MVT1" s="191"/>
      <c r="MVU1" s="191"/>
      <c r="MVV1" s="191"/>
      <c r="MVW1" s="191"/>
      <c r="MVX1" s="191"/>
      <c r="MVY1" s="191"/>
      <c r="MVZ1" s="191"/>
      <c r="MWA1" s="191"/>
      <c r="MWB1" s="191"/>
      <c r="MWC1" s="191"/>
      <c r="MWD1" s="191"/>
      <c r="MWE1" s="191"/>
      <c r="MWF1" s="191"/>
      <c r="MWG1" s="191"/>
      <c r="MWH1" s="191"/>
      <c r="MWI1" s="191"/>
      <c r="MWJ1" s="191"/>
      <c r="MWK1" s="191"/>
      <c r="MWL1" s="191"/>
      <c r="MWM1" s="191"/>
      <c r="MWN1" s="191"/>
      <c r="MWO1" s="191"/>
      <c r="MWP1" s="191"/>
      <c r="MWQ1" s="191"/>
      <c r="MWR1" s="191"/>
      <c r="MWS1" s="191"/>
      <c r="MWT1" s="191"/>
      <c r="MWU1" s="191"/>
      <c r="MWV1" s="191"/>
      <c r="MWW1" s="191"/>
      <c r="MWX1" s="191"/>
      <c r="MWY1" s="191"/>
      <c r="MWZ1" s="191"/>
      <c r="MXA1" s="191"/>
      <c r="MXB1" s="191"/>
      <c r="MXC1" s="191"/>
      <c r="MXD1" s="191"/>
      <c r="MXE1" s="191"/>
      <c r="MXF1" s="191"/>
      <c r="MXG1" s="191"/>
      <c r="MXH1" s="191"/>
      <c r="MXI1" s="191"/>
      <c r="MXJ1" s="191"/>
      <c r="MXK1" s="191"/>
      <c r="MXL1" s="191"/>
      <c r="MXM1" s="191"/>
      <c r="MXN1" s="191"/>
      <c r="MXO1" s="191"/>
      <c r="MXP1" s="191"/>
      <c r="MXQ1" s="191"/>
      <c r="MXR1" s="191"/>
      <c r="MXS1" s="191"/>
      <c r="MXT1" s="191"/>
      <c r="MXU1" s="191"/>
      <c r="MXV1" s="191"/>
      <c r="MXW1" s="191"/>
      <c r="MXX1" s="191"/>
      <c r="MXY1" s="191"/>
      <c r="MXZ1" s="191"/>
      <c r="MYA1" s="191"/>
      <c r="MYB1" s="191"/>
      <c r="MYC1" s="191"/>
      <c r="MYD1" s="191"/>
      <c r="MYE1" s="191"/>
      <c r="MYF1" s="191"/>
      <c r="MYG1" s="191"/>
      <c r="MYH1" s="191"/>
      <c r="MYI1" s="191"/>
      <c r="MYJ1" s="191"/>
      <c r="MYK1" s="191"/>
      <c r="MYL1" s="191"/>
      <c r="MYM1" s="191"/>
      <c r="MYN1" s="191"/>
      <c r="MYO1" s="191"/>
      <c r="MYP1" s="191"/>
      <c r="MYQ1" s="191"/>
      <c r="MYR1" s="191"/>
      <c r="MYS1" s="191"/>
      <c r="MYT1" s="191"/>
      <c r="MYU1" s="191"/>
      <c r="MYV1" s="191"/>
      <c r="MYW1" s="191"/>
      <c r="MYX1" s="191"/>
      <c r="MYY1" s="191"/>
      <c r="MYZ1" s="191"/>
      <c r="MZA1" s="191"/>
      <c r="MZB1" s="191"/>
      <c r="MZC1" s="191"/>
      <c r="MZD1" s="191"/>
      <c r="MZE1" s="191"/>
      <c r="MZF1" s="191"/>
      <c r="MZG1" s="191"/>
      <c r="MZH1" s="191"/>
      <c r="MZI1" s="191"/>
      <c r="MZJ1" s="191"/>
      <c r="MZK1" s="191"/>
      <c r="MZL1" s="191"/>
      <c r="MZM1" s="191"/>
      <c r="MZN1" s="191"/>
      <c r="MZO1" s="191"/>
      <c r="MZP1" s="191"/>
      <c r="MZQ1" s="191"/>
      <c r="MZR1" s="191"/>
      <c r="MZS1" s="191"/>
      <c r="MZT1" s="191"/>
      <c r="MZU1" s="191"/>
      <c r="MZV1" s="191"/>
      <c r="MZW1" s="191"/>
      <c r="MZX1" s="191"/>
      <c r="MZY1" s="191"/>
      <c r="MZZ1" s="191"/>
      <c r="NAA1" s="191"/>
      <c r="NAB1" s="191"/>
      <c r="NAC1" s="191"/>
      <c r="NAD1" s="191"/>
      <c r="NAE1" s="191"/>
      <c r="NAF1" s="191"/>
      <c r="NAG1" s="191"/>
      <c r="NAH1" s="191"/>
      <c r="NAI1" s="191"/>
      <c r="NAJ1" s="191"/>
      <c r="NAK1" s="191"/>
      <c r="NAL1" s="191"/>
      <c r="NAM1" s="191"/>
      <c r="NAN1" s="191"/>
      <c r="NAO1" s="191"/>
      <c r="NAP1" s="191"/>
      <c r="NAQ1" s="191"/>
      <c r="NAR1" s="191"/>
      <c r="NAS1" s="191"/>
      <c r="NAT1" s="191"/>
      <c r="NAU1" s="191"/>
      <c r="NAV1" s="191"/>
      <c r="NAW1" s="191"/>
      <c r="NAX1" s="191"/>
      <c r="NAY1" s="191"/>
      <c r="NAZ1" s="191"/>
      <c r="NBA1" s="191"/>
      <c r="NBB1" s="191"/>
      <c r="NBC1" s="191"/>
      <c r="NBD1" s="191"/>
      <c r="NBE1" s="191"/>
      <c r="NBF1" s="191"/>
      <c r="NBG1" s="191"/>
      <c r="NBH1" s="191"/>
      <c r="NBI1" s="191"/>
      <c r="NBJ1" s="191"/>
      <c r="NBK1" s="191"/>
      <c r="NBL1" s="191"/>
      <c r="NBM1" s="191"/>
      <c r="NBN1" s="191"/>
      <c r="NBO1" s="191"/>
      <c r="NBP1" s="191"/>
      <c r="NBQ1" s="191"/>
      <c r="NBR1" s="191"/>
      <c r="NBS1" s="191"/>
      <c r="NBT1" s="191"/>
      <c r="NBU1" s="191"/>
      <c r="NBV1" s="191"/>
      <c r="NBW1" s="191"/>
      <c r="NBX1" s="191"/>
      <c r="NBY1" s="191"/>
      <c r="NBZ1" s="191"/>
      <c r="NCA1" s="191"/>
      <c r="NCB1" s="191"/>
      <c r="NCC1" s="191"/>
      <c r="NCD1" s="191"/>
      <c r="NCE1" s="191"/>
      <c r="NCF1" s="191"/>
      <c r="NCG1" s="191"/>
      <c r="NCH1" s="191"/>
      <c r="NCI1" s="191"/>
      <c r="NCJ1" s="191"/>
      <c r="NCK1" s="191"/>
      <c r="NCL1" s="191"/>
      <c r="NCM1" s="191"/>
      <c r="NCN1" s="191"/>
      <c r="NCO1" s="191"/>
      <c r="NCP1" s="191"/>
      <c r="NCQ1" s="191"/>
      <c r="NCR1" s="191"/>
      <c r="NCS1" s="191"/>
      <c r="NCT1" s="191"/>
      <c r="NCU1" s="191"/>
      <c r="NCV1" s="191"/>
      <c r="NCW1" s="191"/>
      <c r="NCX1" s="191"/>
      <c r="NCY1" s="191"/>
      <c r="NCZ1" s="191"/>
      <c r="NDA1" s="191"/>
      <c r="NDB1" s="191"/>
      <c r="NDC1" s="191"/>
      <c r="NDD1" s="191"/>
      <c r="NDE1" s="191"/>
      <c r="NDF1" s="191"/>
      <c r="NDG1" s="191"/>
      <c r="NDH1" s="191"/>
      <c r="NDI1" s="191"/>
      <c r="NDJ1" s="191"/>
      <c r="NDK1" s="191"/>
      <c r="NDL1" s="191"/>
      <c r="NDM1" s="191"/>
      <c r="NDN1" s="191"/>
      <c r="NDO1" s="191"/>
      <c r="NDP1" s="191"/>
      <c r="NDQ1" s="191"/>
      <c r="NDR1" s="191"/>
      <c r="NDS1" s="191"/>
      <c r="NDT1" s="191"/>
      <c r="NDU1" s="191"/>
      <c r="NDV1" s="191"/>
      <c r="NDW1" s="191"/>
      <c r="NDX1" s="191"/>
      <c r="NDY1" s="191"/>
      <c r="NDZ1" s="191"/>
      <c r="NEA1" s="191"/>
      <c r="NEB1" s="191"/>
      <c r="NEC1" s="191"/>
      <c r="NED1" s="191"/>
      <c r="NEE1" s="191"/>
      <c r="NEF1" s="191"/>
      <c r="NEG1" s="191"/>
      <c r="NEH1" s="191"/>
      <c r="NEI1" s="191"/>
      <c r="NEJ1" s="191"/>
      <c r="NEK1" s="191"/>
      <c r="NEL1" s="191"/>
      <c r="NEM1" s="191"/>
      <c r="NEN1" s="191"/>
      <c r="NEO1" s="191"/>
      <c r="NEP1" s="191"/>
      <c r="NEQ1" s="191"/>
      <c r="NER1" s="191"/>
      <c r="NES1" s="191"/>
      <c r="NET1" s="191"/>
      <c r="NEU1" s="191"/>
      <c r="NEV1" s="191"/>
      <c r="NEW1" s="191"/>
      <c r="NEX1" s="191"/>
      <c r="NEY1" s="191"/>
      <c r="NEZ1" s="191"/>
      <c r="NFA1" s="191"/>
      <c r="NFB1" s="191"/>
      <c r="NFC1" s="191"/>
      <c r="NFD1" s="191"/>
      <c r="NFE1" s="191"/>
      <c r="NFF1" s="191"/>
      <c r="NFG1" s="191"/>
      <c r="NFH1" s="191"/>
      <c r="NFI1" s="191"/>
      <c r="NFJ1" s="191"/>
      <c r="NFK1" s="191"/>
      <c r="NFL1" s="191"/>
      <c r="NFM1" s="191"/>
      <c r="NFN1" s="191"/>
      <c r="NFO1" s="191"/>
      <c r="NFP1" s="191"/>
      <c r="NFQ1" s="191"/>
      <c r="NFR1" s="191"/>
      <c r="NFS1" s="191"/>
      <c r="NFT1" s="191"/>
      <c r="NFU1" s="191"/>
      <c r="NFV1" s="191"/>
      <c r="NFW1" s="191"/>
      <c r="NFX1" s="191"/>
      <c r="NFY1" s="191"/>
      <c r="NFZ1" s="191"/>
      <c r="NGA1" s="191"/>
      <c r="NGB1" s="191"/>
      <c r="NGC1" s="191"/>
      <c r="NGD1" s="191"/>
      <c r="NGE1" s="191"/>
      <c r="NGF1" s="191"/>
      <c r="NGG1" s="191"/>
      <c r="NGH1" s="191"/>
      <c r="NGI1" s="191"/>
      <c r="NGJ1" s="191"/>
      <c r="NGK1" s="191"/>
      <c r="NGL1" s="191"/>
      <c r="NGM1" s="191"/>
      <c r="NGN1" s="191"/>
      <c r="NGO1" s="191"/>
      <c r="NGP1" s="191"/>
      <c r="NGQ1" s="191"/>
      <c r="NGR1" s="191"/>
      <c r="NGS1" s="191"/>
      <c r="NGT1" s="191"/>
      <c r="NGU1" s="191"/>
      <c r="NGV1" s="191"/>
      <c r="NGW1" s="191"/>
      <c r="NGX1" s="191"/>
      <c r="NGY1" s="191"/>
      <c r="NGZ1" s="191"/>
      <c r="NHA1" s="191"/>
      <c r="NHB1" s="191"/>
      <c r="NHC1" s="191"/>
      <c r="NHD1" s="191"/>
      <c r="NHE1" s="191"/>
      <c r="NHF1" s="191"/>
      <c r="NHG1" s="191"/>
      <c r="NHH1" s="191"/>
      <c r="NHI1" s="191"/>
      <c r="NHJ1" s="191"/>
      <c r="NHK1" s="191"/>
      <c r="NHL1" s="191"/>
      <c r="NHM1" s="191"/>
      <c r="NHN1" s="191"/>
      <c r="NHO1" s="191"/>
      <c r="NHP1" s="191"/>
      <c r="NHQ1" s="191"/>
      <c r="NHR1" s="191"/>
      <c r="NHS1" s="191"/>
      <c r="NHT1" s="191"/>
      <c r="NHU1" s="191"/>
      <c r="NHV1" s="191"/>
      <c r="NHW1" s="191"/>
      <c r="NHX1" s="191"/>
      <c r="NHY1" s="191"/>
      <c r="NHZ1" s="191"/>
      <c r="NIA1" s="191"/>
      <c r="NIB1" s="191"/>
      <c r="NIC1" s="191"/>
      <c r="NID1" s="191"/>
      <c r="NIE1" s="191"/>
      <c r="NIF1" s="191"/>
      <c r="NIG1" s="191"/>
      <c r="NIH1" s="191"/>
      <c r="NII1" s="191"/>
      <c r="NIJ1" s="191"/>
      <c r="NIK1" s="191"/>
      <c r="NIL1" s="191"/>
      <c r="NIM1" s="191"/>
      <c r="NIN1" s="191"/>
      <c r="NIO1" s="191"/>
      <c r="NIP1" s="191"/>
      <c r="NIQ1" s="191"/>
      <c r="NIR1" s="191"/>
      <c r="NIS1" s="191"/>
      <c r="NIT1" s="191"/>
      <c r="NIU1" s="191"/>
      <c r="NIV1" s="191"/>
      <c r="NIW1" s="191"/>
      <c r="NIX1" s="191"/>
      <c r="NIY1" s="191"/>
      <c r="NIZ1" s="191"/>
      <c r="NJA1" s="191"/>
      <c r="NJB1" s="191"/>
      <c r="NJC1" s="191"/>
      <c r="NJD1" s="191"/>
      <c r="NJE1" s="191"/>
      <c r="NJF1" s="191"/>
      <c r="NJG1" s="191"/>
      <c r="NJH1" s="191"/>
      <c r="NJI1" s="191"/>
      <c r="NJJ1" s="191"/>
      <c r="NJK1" s="191"/>
      <c r="NJL1" s="191"/>
      <c r="NJM1" s="191"/>
      <c r="NJN1" s="191"/>
      <c r="NJO1" s="191"/>
      <c r="NJP1" s="191"/>
      <c r="NJQ1" s="191"/>
      <c r="NJR1" s="191"/>
      <c r="NJS1" s="191"/>
      <c r="NJT1" s="191"/>
      <c r="NJU1" s="191"/>
      <c r="NJV1" s="191"/>
      <c r="NJW1" s="191"/>
      <c r="NJX1" s="191"/>
      <c r="NJY1" s="191"/>
      <c r="NJZ1" s="191"/>
      <c r="NKA1" s="191"/>
      <c r="NKB1" s="191"/>
      <c r="NKC1" s="191"/>
      <c r="NKD1" s="191"/>
      <c r="NKE1" s="191"/>
      <c r="NKF1" s="191"/>
      <c r="NKG1" s="191"/>
      <c r="NKH1" s="191"/>
      <c r="NKI1" s="191"/>
      <c r="NKJ1" s="191"/>
      <c r="NKK1" s="191"/>
      <c r="NKL1" s="191"/>
      <c r="NKM1" s="191"/>
      <c r="NKN1" s="191"/>
      <c r="NKO1" s="191"/>
      <c r="NKP1" s="191"/>
      <c r="NKQ1" s="191"/>
      <c r="NKR1" s="191"/>
      <c r="NKS1" s="191"/>
      <c r="NKT1" s="191"/>
      <c r="NKU1" s="191"/>
      <c r="NKV1" s="191"/>
      <c r="NKW1" s="191"/>
      <c r="NKX1" s="191"/>
      <c r="NKY1" s="191"/>
      <c r="NKZ1" s="191"/>
      <c r="NLA1" s="191"/>
      <c r="NLB1" s="191"/>
      <c r="NLC1" s="191"/>
      <c r="NLD1" s="191"/>
      <c r="NLE1" s="191"/>
      <c r="NLF1" s="191"/>
      <c r="NLG1" s="191"/>
      <c r="NLH1" s="191"/>
      <c r="NLI1" s="191"/>
      <c r="NLJ1" s="191"/>
      <c r="NLK1" s="191"/>
      <c r="NLL1" s="191"/>
      <c r="NLM1" s="191"/>
      <c r="NLN1" s="191"/>
      <c r="NLO1" s="191"/>
      <c r="NLP1" s="191"/>
      <c r="NLQ1" s="191"/>
      <c r="NLR1" s="191"/>
      <c r="NLS1" s="191"/>
      <c r="NLT1" s="191"/>
      <c r="NLU1" s="191"/>
      <c r="NLV1" s="191"/>
      <c r="NLW1" s="191"/>
      <c r="NLX1" s="191"/>
      <c r="NLY1" s="191"/>
      <c r="NLZ1" s="191"/>
      <c r="NMA1" s="191"/>
      <c r="NMB1" s="191"/>
      <c r="NMC1" s="191"/>
      <c r="NMD1" s="191"/>
      <c r="NME1" s="191"/>
      <c r="NMF1" s="191"/>
      <c r="NMG1" s="191"/>
      <c r="NMH1" s="191"/>
      <c r="NMI1" s="191"/>
      <c r="NMJ1" s="191"/>
      <c r="NMK1" s="191"/>
      <c r="NML1" s="191"/>
      <c r="NMM1" s="191"/>
      <c r="NMN1" s="191"/>
      <c r="NMO1" s="191"/>
      <c r="NMP1" s="191"/>
      <c r="NMQ1" s="191"/>
      <c r="NMR1" s="191"/>
      <c r="NMS1" s="191"/>
      <c r="NMT1" s="191"/>
      <c r="NMU1" s="191"/>
      <c r="NMV1" s="191"/>
      <c r="NMW1" s="191"/>
      <c r="NMX1" s="191"/>
      <c r="NMY1" s="191"/>
      <c r="NMZ1" s="191"/>
      <c r="NNA1" s="191"/>
      <c r="NNB1" s="191"/>
      <c r="NNC1" s="191"/>
      <c r="NND1" s="191"/>
      <c r="NNE1" s="191"/>
      <c r="NNF1" s="191"/>
      <c r="NNG1" s="191"/>
      <c r="NNH1" s="191"/>
      <c r="NNI1" s="191"/>
      <c r="NNJ1" s="191"/>
      <c r="NNK1" s="191"/>
      <c r="NNL1" s="191"/>
      <c r="NNM1" s="191"/>
      <c r="NNN1" s="191"/>
      <c r="NNO1" s="191"/>
      <c r="NNP1" s="191"/>
      <c r="NNQ1" s="191"/>
      <c r="NNR1" s="191"/>
      <c r="NNS1" s="191"/>
      <c r="NNT1" s="191"/>
      <c r="NNU1" s="191"/>
      <c r="NNV1" s="191"/>
      <c r="NNW1" s="191"/>
      <c r="NNX1" s="191"/>
      <c r="NNY1" s="191"/>
      <c r="NNZ1" s="191"/>
      <c r="NOA1" s="191"/>
      <c r="NOB1" s="191"/>
      <c r="NOC1" s="191"/>
      <c r="NOD1" s="191"/>
      <c r="NOE1" s="191"/>
      <c r="NOF1" s="191"/>
      <c r="NOG1" s="191"/>
      <c r="NOH1" s="191"/>
      <c r="NOI1" s="191"/>
      <c r="NOJ1" s="191"/>
      <c r="NOK1" s="191"/>
      <c r="NOL1" s="191"/>
      <c r="NOM1" s="191"/>
      <c r="NON1" s="191"/>
      <c r="NOO1" s="191"/>
      <c r="NOP1" s="191"/>
      <c r="NOQ1" s="191"/>
      <c r="NOR1" s="191"/>
      <c r="NOS1" s="191"/>
      <c r="NOT1" s="191"/>
      <c r="NOU1" s="191"/>
      <c r="NOV1" s="191"/>
      <c r="NOW1" s="191"/>
      <c r="NOX1" s="191"/>
      <c r="NOY1" s="191"/>
      <c r="NOZ1" s="191"/>
      <c r="NPA1" s="191"/>
      <c r="NPB1" s="191"/>
      <c r="NPC1" s="191"/>
      <c r="NPD1" s="191"/>
      <c r="NPE1" s="191"/>
      <c r="NPF1" s="191"/>
      <c r="NPG1" s="191"/>
      <c r="NPH1" s="191"/>
      <c r="NPI1" s="191"/>
      <c r="NPJ1" s="191"/>
      <c r="NPK1" s="191"/>
      <c r="NPL1" s="191"/>
      <c r="NPM1" s="191"/>
      <c r="NPN1" s="191"/>
      <c r="NPO1" s="191"/>
      <c r="NPP1" s="191"/>
      <c r="NPQ1" s="191"/>
      <c r="NPR1" s="191"/>
      <c r="NPS1" s="191"/>
      <c r="NPT1" s="191"/>
      <c r="NPU1" s="191"/>
      <c r="NPV1" s="191"/>
      <c r="NPW1" s="191"/>
      <c r="NPX1" s="191"/>
      <c r="NPY1" s="191"/>
      <c r="NPZ1" s="191"/>
      <c r="NQA1" s="191"/>
      <c r="NQB1" s="191"/>
      <c r="NQC1" s="191"/>
      <c r="NQD1" s="191"/>
      <c r="NQE1" s="191"/>
      <c r="NQF1" s="191"/>
      <c r="NQG1" s="191"/>
      <c r="NQH1" s="191"/>
      <c r="NQI1" s="191"/>
      <c r="NQJ1" s="191"/>
      <c r="NQK1" s="191"/>
      <c r="NQL1" s="191"/>
      <c r="NQM1" s="191"/>
      <c r="NQN1" s="191"/>
      <c r="NQO1" s="191"/>
      <c r="NQP1" s="191"/>
      <c r="NQQ1" s="191"/>
      <c r="NQR1" s="191"/>
      <c r="NQS1" s="191"/>
      <c r="NQT1" s="191"/>
      <c r="NQU1" s="191"/>
      <c r="NQV1" s="191"/>
      <c r="NQW1" s="191"/>
      <c r="NQX1" s="191"/>
      <c r="NQY1" s="191"/>
      <c r="NQZ1" s="191"/>
      <c r="NRA1" s="191"/>
      <c r="NRB1" s="191"/>
      <c r="NRC1" s="191"/>
      <c r="NRD1" s="191"/>
      <c r="NRE1" s="191"/>
      <c r="NRF1" s="191"/>
      <c r="NRG1" s="191"/>
      <c r="NRH1" s="191"/>
      <c r="NRI1" s="191"/>
      <c r="NRJ1" s="191"/>
      <c r="NRK1" s="191"/>
      <c r="NRL1" s="191"/>
      <c r="NRM1" s="191"/>
      <c r="NRN1" s="191"/>
      <c r="NRO1" s="191"/>
      <c r="NRP1" s="191"/>
      <c r="NRQ1" s="191"/>
      <c r="NRR1" s="191"/>
      <c r="NRS1" s="191"/>
      <c r="NRT1" s="191"/>
      <c r="NRU1" s="191"/>
      <c r="NRV1" s="191"/>
      <c r="NRW1" s="191"/>
      <c r="NRX1" s="191"/>
      <c r="NRY1" s="191"/>
      <c r="NRZ1" s="191"/>
      <c r="NSA1" s="191"/>
      <c r="NSB1" s="191"/>
      <c r="NSC1" s="191"/>
      <c r="NSD1" s="191"/>
      <c r="NSE1" s="191"/>
      <c r="NSF1" s="191"/>
      <c r="NSG1" s="191"/>
      <c r="NSH1" s="191"/>
      <c r="NSI1" s="191"/>
      <c r="NSJ1" s="191"/>
      <c r="NSK1" s="191"/>
      <c r="NSL1" s="191"/>
      <c r="NSM1" s="191"/>
      <c r="NSN1" s="191"/>
      <c r="NSO1" s="191"/>
      <c r="NSP1" s="191"/>
      <c r="NSQ1" s="191"/>
      <c r="NSR1" s="191"/>
      <c r="NSS1" s="191"/>
      <c r="NST1" s="191"/>
      <c r="NSU1" s="191"/>
      <c r="NSV1" s="191"/>
      <c r="NSW1" s="191"/>
      <c r="NSX1" s="191"/>
      <c r="NSY1" s="191"/>
      <c r="NSZ1" s="191"/>
      <c r="NTA1" s="191"/>
      <c r="NTB1" s="191"/>
      <c r="NTC1" s="191"/>
      <c r="NTD1" s="191"/>
      <c r="NTE1" s="191"/>
      <c r="NTF1" s="191"/>
      <c r="NTG1" s="191"/>
      <c r="NTH1" s="191"/>
      <c r="NTI1" s="191"/>
      <c r="NTJ1" s="191"/>
      <c r="NTK1" s="191"/>
      <c r="NTL1" s="191"/>
      <c r="NTM1" s="191"/>
      <c r="NTN1" s="191"/>
      <c r="NTO1" s="191"/>
      <c r="NTP1" s="191"/>
      <c r="NTQ1" s="191"/>
      <c r="NTR1" s="191"/>
      <c r="NTS1" s="191"/>
      <c r="NTT1" s="191"/>
      <c r="NTU1" s="191"/>
      <c r="NTV1" s="191"/>
      <c r="NTW1" s="191"/>
      <c r="NTX1" s="191"/>
      <c r="NTY1" s="191"/>
      <c r="NTZ1" s="191"/>
      <c r="NUA1" s="191"/>
      <c r="NUB1" s="191"/>
      <c r="NUC1" s="191"/>
      <c r="NUD1" s="191"/>
      <c r="NUE1" s="191"/>
      <c r="NUF1" s="191"/>
      <c r="NUG1" s="191"/>
      <c r="NUH1" s="191"/>
      <c r="NUI1" s="191"/>
      <c r="NUJ1" s="191"/>
      <c r="NUK1" s="191"/>
      <c r="NUL1" s="191"/>
      <c r="NUM1" s="191"/>
      <c r="NUN1" s="191"/>
      <c r="NUO1" s="191"/>
      <c r="NUP1" s="191"/>
      <c r="NUQ1" s="191"/>
      <c r="NUR1" s="191"/>
      <c r="NUS1" s="191"/>
      <c r="NUT1" s="191"/>
      <c r="NUU1" s="191"/>
      <c r="NUV1" s="191"/>
      <c r="NUW1" s="191"/>
      <c r="NUX1" s="191"/>
      <c r="NUY1" s="191"/>
      <c r="NUZ1" s="191"/>
      <c r="NVA1" s="191"/>
      <c r="NVB1" s="191"/>
      <c r="NVC1" s="191"/>
      <c r="NVD1" s="191"/>
      <c r="NVE1" s="191"/>
      <c r="NVF1" s="191"/>
      <c r="NVG1" s="191"/>
      <c r="NVH1" s="191"/>
      <c r="NVI1" s="191"/>
      <c r="NVJ1" s="191"/>
      <c r="NVK1" s="191"/>
      <c r="NVL1" s="191"/>
      <c r="NVM1" s="191"/>
      <c r="NVN1" s="191"/>
      <c r="NVO1" s="191"/>
      <c r="NVP1" s="191"/>
      <c r="NVQ1" s="191"/>
      <c r="NVR1" s="191"/>
      <c r="NVS1" s="191"/>
      <c r="NVT1" s="191"/>
      <c r="NVU1" s="191"/>
      <c r="NVV1" s="191"/>
      <c r="NVW1" s="191"/>
      <c r="NVX1" s="191"/>
      <c r="NVY1" s="191"/>
      <c r="NVZ1" s="191"/>
      <c r="NWA1" s="191"/>
      <c r="NWB1" s="191"/>
      <c r="NWC1" s="191"/>
      <c r="NWD1" s="191"/>
      <c r="NWE1" s="191"/>
      <c r="NWF1" s="191"/>
      <c r="NWG1" s="191"/>
      <c r="NWH1" s="191"/>
      <c r="NWI1" s="191"/>
      <c r="NWJ1" s="191"/>
      <c r="NWK1" s="191"/>
      <c r="NWL1" s="191"/>
      <c r="NWM1" s="191"/>
      <c r="NWN1" s="191"/>
      <c r="NWO1" s="191"/>
      <c r="NWP1" s="191"/>
      <c r="NWQ1" s="191"/>
      <c r="NWR1" s="191"/>
      <c r="NWS1" s="191"/>
      <c r="NWT1" s="191"/>
      <c r="NWU1" s="191"/>
      <c r="NWV1" s="191"/>
      <c r="NWW1" s="191"/>
      <c r="NWX1" s="191"/>
      <c r="NWY1" s="191"/>
      <c r="NWZ1" s="191"/>
      <c r="NXA1" s="191"/>
      <c r="NXB1" s="191"/>
      <c r="NXC1" s="191"/>
      <c r="NXD1" s="191"/>
      <c r="NXE1" s="191"/>
      <c r="NXF1" s="191"/>
      <c r="NXG1" s="191"/>
      <c r="NXH1" s="191"/>
      <c r="NXI1" s="191"/>
      <c r="NXJ1" s="191"/>
      <c r="NXK1" s="191"/>
      <c r="NXL1" s="191"/>
      <c r="NXM1" s="191"/>
      <c r="NXN1" s="191"/>
      <c r="NXO1" s="191"/>
      <c r="NXP1" s="191"/>
      <c r="NXQ1" s="191"/>
      <c r="NXR1" s="191"/>
      <c r="NXS1" s="191"/>
      <c r="NXT1" s="191"/>
      <c r="NXU1" s="191"/>
      <c r="NXV1" s="191"/>
      <c r="NXW1" s="191"/>
      <c r="NXX1" s="191"/>
      <c r="NXY1" s="191"/>
      <c r="NXZ1" s="191"/>
      <c r="NYA1" s="191"/>
      <c r="NYB1" s="191"/>
      <c r="NYC1" s="191"/>
      <c r="NYD1" s="191"/>
      <c r="NYE1" s="191"/>
      <c r="NYF1" s="191"/>
      <c r="NYG1" s="191"/>
      <c r="NYH1" s="191"/>
      <c r="NYI1" s="191"/>
      <c r="NYJ1" s="191"/>
      <c r="NYK1" s="191"/>
      <c r="NYL1" s="191"/>
      <c r="NYM1" s="191"/>
      <c r="NYN1" s="191"/>
      <c r="NYO1" s="191"/>
      <c r="NYP1" s="191"/>
      <c r="NYQ1" s="191"/>
      <c r="NYR1" s="191"/>
      <c r="NYS1" s="191"/>
      <c r="NYT1" s="191"/>
      <c r="NYU1" s="191"/>
      <c r="NYV1" s="191"/>
      <c r="NYW1" s="191"/>
      <c r="NYX1" s="191"/>
      <c r="NYY1" s="191"/>
      <c r="NYZ1" s="191"/>
      <c r="NZA1" s="191"/>
      <c r="NZB1" s="191"/>
      <c r="NZC1" s="191"/>
      <c r="NZD1" s="191"/>
      <c r="NZE1" s="191"/>
      <c r="NZF1" s="191"/>
      <c r="NZG1" s="191"/>
      <c r="NZH1" s="191"/>
      <c r="NZI1" s="191"/>
      <c r="NZJ1" s="191"/>
      <c r="NZK1" s="191"/>
      <c r="NZL1" s="191"/>
      <c r="NZM1" s="191"/>
      <c r="NZN1" s="191"/>
      <c r="NZO1" s="191"/>
      <c r="NZP1" s="191"/>
      <c r="NZQ1" s="191"/>
      <c r="NZR1" s="191"/>
      <c r="NZS1" s="191"/>
      <c r="NZT1" s="191"/>
      <c r="NZU1" s="191"/>
      <c r="NZV1" s="191"/>
      <c r="NZW1" s="191"/>
      <c r="NZX1" s="191"/>
      <c r="NZY1" s="191"/>
      <c r="NZZ1" s="191"/>
      <c r="OAA1" s="191"/>
      <c r="OAB1" s="191"/>
      <c r="OAC1" s="191"/>
      <c r="OAD1" s="191"/>
      <c r="OAE1" s="191"/>
      <c r="OAF1" s="191"/>
      <c r="OAG1" s="191"/>
      <c r="OAH1" s="191"/>
      <c r="OAI1" s="191"/>
      <c r="OAJ1" s="191"/>
      <c r="OAK1" s="191"/>
      <c r="OAL1" s="191"/>
      <c r="OAM1" s="191"/>
      <c r="OAN1" s="191"/>
      <c r="OAO1" s="191"/>
      <c r="OAP1" s="191"/>
      <c r="OAQ1" s="191"/>
      <c r="OAR1" s="191"/>
      <c r="OAS1" s="191"/>
      <c r="OAT1" s="191"/>
      <c r="OAU1" s="191"/>
      <c r="OAV1" s="191"/>
      <c r="OAW1" s="191"/>
      <c r="OAX1" s="191"/>
      <c r="OAY1" s="191"/>
      <c r="OAZ1" s="191"/>
      <c r="OBA1" s="191"/>
      <c r="OBB1" s="191"/>
      <c r="OBC1" s="191"/>
      <c r="OBD1" s="191"/>
      <c r="OBE1" s="191"/>
      <c r="OBF1" s="191"/>
      <c r="OBG1" s="191"/>
      <c r="OBH1" s="191"/>
      <c r="OBI1" s="191"/>
      <c r="OBJ1" s="191"/>
      <c r="OBK1" s="191"/>
      <c r="OBL1" s="191"/>
      <c r="OBM1" s="191"/>
      <c r="OBN1" s="191"/>
      <c r="OBO1" s="191"/>
      <c r="OBP1" s="191"/>
      <c r="OBQ1" s="191"/>
      <c r="OBR1" s="191"/>
      <c r="OBS1" s="191"/>
      <c r="OBT1" s="191"/>
      <c r="OBU1" s="191"/>
      <c r="OBV1" s="191"/>
      <c r="OBW1" s="191"/>
      <c r="OBX1" s="191"/>
      <c r="OBY1" s="191"/>
      <c r="OBZ1" s="191"/>
      <c r="OCA1" s="191"/>
      <c r="OCB1" s="191"/>
      <c r="OCC1" s="191"/>
      <c r="OCD1" s="191"/>
      <c r="OCE1" s="191"/>
      <c r="OCF1" s="191"/>
      <c r="OCG1" s="191"/>
      <c r="OCH1" s="191"/>
      <c r="OCI1" s="191"/>
      <c r="OCJ1" s="191"/>
      <c r="OCK1" s="191"/>
      <c r="OCL1" s="191"/>
      <c r="OCM1" s="191"/>
      <c r="OCN1" s="191"/>
      <c r="OCO1" s="191"/>
      <c r="OCP1" s="191"/>
      <c r="OCQ1" s="191"/>
      <c r="OCR1" s="191"/>
      <c r="OCS1" s="191"/>
      <c r="OCT1" s="191"/>
      <c r="OCU1" s="191"/>
      <c r="OCV1" s="191"/>
      <c r="OCW1" s="191"/>
      <c r="OCX1" s="191"/>
      <c r="OCY1" s="191"/>
      <c r="OCZ1" s="191"/>
      <c r="ODA1" s="191"/>
      <c r="ODB1" s="191"/>
      <c r="ODC1" s="191"/>
      <c r="ODD1" s="191"/>
      <c r="ODE1" s="191"/>
      <c r="ODF1" s="191"/>
      <c r="ODG1" s="191"/>
      <c r="ODH1" s="191"/>
      <c r="ODI1" s="191"/>
      <c r="ODJ1" s="191"/>
      <c r="ODK1" s="191"/>
      <c r="ODL1" s="191"/>
      <c r="ODM1" s="191"/>
      <c r="ODN1" s="191"/>
      <c r="ODO1" s="191"/>
      <c r="ODP1" s="191"/>
      <c r="ODQ1" s="191"/>
      <c r="ODR1" s="191"/>
      <c r="ODS1" s="191"/>
      <c r="ODT1" s="191"/>
      <c r="ODU1" s="191"/>
      <c r="ODV1" s="191"/>
      <c r="ODW1" s="191"/>
      <c r="ODX1" s="191"/>
      <c r="ODY1" s="191"/>
      <c r="ODZ1" s="191"/>
      <c r="OEA1" s="191"/>
      <c r="OEB1" s="191"/>
      <c r="OEC1" s="191"/>
      <c r="OED1" s="191"/>
      <c r="OEE1" s="191"/>
      <c r="OEF1" s="191"/>
      <c r="OEG1" s="191"/>
      <c r="OEH1" s="191"/>
      <c r="OEI1" s="191"/>
      <c r="OEJ1" s="191"/>
      <c r="OEK1" s="191"/>
      <c r="OEL1" s="191"/>
      <c r="OEM1" s="191"/>
      <c r="OEN1" s="191"/>
      <c r="OEO1" s="191"/>
      <c r="OEP1" s="191"/>
      <c r="OEQ1" s="191"/>
      <c r="OER1" s="191"/>
      <c r="OES1" s="191"/>
      <c r="OET1" s="191"/>
      <c r="OEU1" s="191"/>
      <c r="OEV1" s="191"/>
      <c r="OEW1" s="191"/>
      <c r="OEX1" s="191"/>
      <c r="OEY1" s="191"/>
      <c r="OEZ1" s="191"/>
      <c r="OFA1" s="191"/>
      <c r="OFB1" s="191"/>
      <c r="OFC1" s="191"/>
      <c r="OFD1" s="191"/>
      <c r="OFE1" s="191"/>
      <c r="OFF1" s="191"/>
      <c r="OFG1" s="191"/>
      <c r="OFH1" s="191"/>
      <c r="OFI1" s="191"/>
      <c r="OFJ1" s="191"/>
      <c r="OFK1" s="191"/>
      <c r="OFL1" s="191"/>
      <c r="OFM1" s="191"/>
      <c r="OFN1" s="191"/>
      <c r="OFO1" s="191"/>
      <c r="OFP1" s="191"/>
      <c r="OFQ1" s="191"/>
      <c r="OFR1" s="191"/>
      <c r="OFS1" s="191"/>
      <c r="OFT1" s="191"/>
      <c r="OFU1" s="191"/>
      <c r="OFV1" s="191"/>
      <c r="OFW1" s="191"/>
      <c r="OFX1" s="191"/>
      <c r="OFY1" s="191"/>
      <c r="OFZ1" s="191"/>
      <c r="OGA1" s="191"/>
      <c r="OGB1" s="191"/>
      <c r="OGC1" s="191"/>
      <c r="OGD1" s="191"/>
      <c r="OGE1" s="191"/>
      <c r="OGF1" s="191"/>
      <c r="OGG1" s="191"/>
      <c r="OGH1" s="191"/>
      <c r="OGI1" s="191"/>
      <c r="OGJ1" s="191"/>
      <c r="OGK1" s="191"/>
      <c r="OGL1" s="191"/>
      <c r="OGM1" s="191"/>
      <c r="OGN1" s="191"/>
      <c r="OGO1" s="191"/>
      <c r="OGP1" s="191"/>
      <c r="OGQ1" s="191"/>
      <c r="OGR1" s="191"/>
      <c r="OGS1" s="191"/>
      <c r="OGT1" s="191"/>
      <c r="OGU1" s="191"/>
      <c r="OGV1" s="191"/>
      <c r="OGW1" s="191"/>
      <c r="OGX1" s="191"/>
      <c r="OGY1" s="191"/>
      <c r="OGZ1" s="191"/>
      <c r="OHA1" s="191"/>
      <c r="OHB1" s="191"/>
      <c r="OHC1" s="191"/>
      <c r="OHD1" s="191"/>
      <c r="OHE1" s="191"/>
      <c r="OHF1" s="191"/>
      <c r="OHG1" s="191"/>
      <c r="OHH1" s="191"/>
      <c r="OHI1" s="191"/>
      <c r="OHJ1" s="191"/>
      <c r="OHK1" s="191"/>
      <c r="OHL1" s="191"/>
      <c r="OHM1" s="191"/>
      <c r="OHN1" s="191"/>
      <c r="OHO1" s="191"/>
      <c r="OHP1" s="191"/>
      <c r="OHQ1" s="191"/>
      <c r="OHR1" s="191"/>
      <c r="OHS1" s="191"/>
      <c r="OHT1" s="191"/>
      <c r="OHU1" s="191"/>
      <c r="OHV1" s="191"/>
      <c r="OHW1" s="191"/>
      <c r="OHX1" s="191"/>
      <c r="OHY1" s="191"/>
      <c r="OHZ1" s="191"/>
      <c r="OIA1" s="191"/>
      <c r="OIB1" s="191"/>
      <c r="OIC1" s="191"/>
      <c r="OID1" s="191"/>
      <c r="OIE1" s="191"/>
      <c r="OIF1" s="191"/>
      <c r="OIG1" s="191"/>
      <c r="OIH1" s="191"/>
      <c r="OII1" s="191"/>
      <c r="OIJ1" s="191"/>
      <c r="OIK1" s="191"/>
      <c r="OIL1" s="191"/>
      <c r="OIM1" s="191"/>
      <c r="OIN1" s="191"/>
      <c r="OIO1" s="191"/>
      <c r="OIP1" s="191"/>
      <c r="OIQ1" s="191"/>
      <c r="OIR1" s="191"/>
      <c r="OIS1" s="191"/>
      <c r="OIT1" s="191"/>
      <c r="OIU1" s="191"/>
      <c r="OIV1" s="191"/>
      <c r="OIW1" s="191"/>
      <c r="OIX1" s="191"/>
      <c r="OIY1" s="191"/>
      <c r="OIZ1" s="191"/>
      <c r="OJA1" s="191"/>
      <c r="OJB1" s="191"/>
      <c r="OJC1" s="191"/>
      <c r="OJD1" s="191"/>
      <c r="OJE1" s="191"/>
      <c r="OJF1" s="191"/>
      <c r="OJG1" s="191"/>
      <c r="OJH1" s="191"/>
      <c r="OJI1" s="191"/>
      <c r="OJJ1" s="191"/>
      <c r="OJK1" s="191"/>
      <c r="OJL1" s="191"/>
      <c r="OJM1" s="191"/>
      <c r="OJN1" s="191"/>
      <c r="OJO1" s="191"/>
      <c r="OJP1" s="191"/>
      <c r="OJQ1" s="191"/>
      <c r="OJR1" s="191"/>
      <c r="OJS1" s="191"/>
      <c r="OJT1" s="191"/>
      <c r="OJU1" s="191"/>
      <c r="OJV1" s="191"/>
      <c r="OJW1" s="191"/>
      <c r="OJX1" s="191"/>
      <c r="OJY1" s="191"/>
      <c r="OJZ1" s="191"/>
      <c r="OKA1" s="191"/>
      <c r="OKB1" s="191"/>
      <c r="OKC1" s="191"/>
      <c r="OKD1" s="191"/>
      <c r="OKE1" s="191"/>
      <c r="OKF1" s="191"/>
      <c r="OKG1" s="191"/>
      <c r="OKH1" s="191"/>
      <c r="OKI1" s="191"/>
      <c r="OKJ1" s="191"/>
      <c r="OKK1" s="191"/>
      <c r="OKL1" s="191"/>
      <c r="OKM1" s="191"/>
      <c r="OKN1" s="191"/>
      <c r="OKO1" s="191"/>
      <c r="OKP1" s="191"/>
      <c r="OKQ1" s="191"/>
      <c r="OKR1" s="191"/>
      <c r="OKS1" s="191"/>
      <c r="OKT1" s="191"/>
      <c r="OKU1" s="191"/>
      <c r="OKV1" s="191"/>
      <c r="OKW1" s="191"/>
      <c r="OKX1" s="191"/>
      <c r="OKY1" s="191"/>
      <c r="OKZ1" s="191"/>
      <c r="OLA1" s="191"/>
      <c r="OLB1" s="191"/>
      <c r="OLC1" s="191"/>
      <c r="OLD1" s="191"/>
      <c r="OLE1" s="191"/>
      <c r="OLF1" s="191"/>
      <c r="OLG1" s="191"/>
      <c r="OLH1" s="191"/>
      <c r="OLI1" s="191"/>
      <c r="OLJ1" s="191"/>
      <c r="OLK1" s="191"/>
      <c r="OLL1" s="191"/>
      <c r="OLM1" s="191"/>
      <c r="OLN1" s="191"/>
      <c r="OLO1" s="191"/>
      <c r="OLP1" s="191"/>
      <c r="OLQ1" s="191"/>
      <c r="OLR1" s="191"/>
      <c r="OLS1" s="191"/>
      <c r="OLT1" s="191"/>
      <c r="OLU1" s="191"/>
      <c r="OLV1" s="191"/>
      <c r="OLW1" s="191"/>
      <c r="OLX1" s="191"/>
      <c r="OLY1" s="191"/>
      <c r="OLZ1" s="191"/>
      <c r="OMA1" s="191"/>
      <c r="OMB1" s="191"/>
      <c r="OMC1" s="191"/>
      <c r="OMD1" s="191"/>
      <c r="OME1" s="191"/>
      <c r="OMF1" s="191"/>
      <c r="OMG1" s="191"/>
      <c r="OMH1" s="191"/>
      <c r="OMI1" s="191"/>
      <c r="OMJ1" s="191"/>
      <c r="OMK1" s="191"/>
      <c r="OML1" s="191"/>
      <c r="OMM1" s="191"/>
      <c r="OMN1" s="191"/>
      <c r="OMO1" s="191"/>
      <c r="OMP1" s="191"/>
      <c r="OMQ1" s="191"/>
      <c r="OMR1" s="191"/>
      <c r="OMS1" s="191"/>
      <c r="OMT1" s="191"/>
      <c r="OMU1" s="191"/>
      <c r="OMV1" s="191"/>
      <c r="OMW1" s="191"/>
      <c r="OMX1" s="191"/>
      <c r="OMY1" s="191"/>
      <c r="OMZ1" s="191"/>
      <c r="ONA1" s="191"/>
      <c r="ONB1" s="191"/>
      <c r="ONC1" s="191"/>
      <c r="OND1" s="191"/>
      <c r="ONE1" s="191"/>
      <c r="ONF1" s="191"/>
      <c r="ONG1" s="191"/>
      <c r="ONH1" s="191"/>
      <c r="ONI1" s="191"/>
      <c r="ONJ1" s="191"/>
      <c r="ONK1" s="191"/>
      <c r="ONL1" s="191"/>
      <c r="ONM1" s="191"/>
      <c r="ONN1" s="191"/>
      <c r="ONO1" s="191"/>
      <c r="ONP1" s="191"/>
      <c r="ONQ1" s="191"/>
      <c r="ONR1" s="191"/>
      <c r="ONS1" s="191"/>
      <c r="ONT1" s="191"/>
      <c r="ONU1" s="191"/>
      <c r="ONV1" s="191"/>
      <c r="ONW1" s="191"/>
      <c r="ONX1" s="191"/>
      <c r="ONY1" s="191"/>
      <c r="ONZ1" s="191"/>
      <c r="OOA1" s="191"/>
      <c r="OOB1" s="191"/>
      <c r="OOC1" s="191"/>
      <c r="OOD1" s="191"/>
      <c r="OOE1" s="191"/>
      <c r="OOF1" s="191"/>
      <c r="OOG1" s="191"/>
      <c r="OOH1" s="191"/>
      <c r="OOI1" s="191"/>
      <c r="OOJ1" s="191"/>
      <c r="OOK1" s="191"/>
      <c r="OOL1" s="191"/>
      <c r="OOM1" s="191"/>
      <c r="OON1" s="191"/>
      <c r="OOO1" s="191"/>
      <c r="OOP1" s="191"/>
      <c r="OOQ1" s="191"/>
      <c r="OOR1" s="191"/>
      <c r="OOS1" s="191"/>
      <c r="OOT1" s="191"/>
      <c r="OOU1" s="191"/>
      <c r="OOV1" s="191"/>
      <c r="OOW1" s="191"/>
      <c r="OOX1" s="191"/>
      <c r="OOY1" s="191"/>
      <c r="OOZ1" s="191"/>
      <c r="OPA1" s="191"/>
      <c r="OPB1" s="191"/>
      <c r="OPC1" s="191"/>
      <c r="OPD1" s="191"/>
      <c r="OPE1" s="191"/>
      <c r="OPF1" s="191"/>
      <c r="OPG1" s="191"/>
      <c r="OPH1" s="191"/>
      <c r="OPI1" s="191"/>
      <c r="OPJ1" s="191"/>
      <c r="OPK1" s="191"/>
      <c r="OPL1" s="191"/>
      <c r="OPM1" s="191"/>
      <c r="OPN1" s="191"/>
      <c r="OPO1" s="191"/>
      <c r="OPP1" s="191"/>
      <c r="OPQ1" s="191"/>
      <c r="OPR1" s="191"/>
      <c r="OPS1" s="191"/>
      <c r="OPT1" s="191"/>
      <c r="OPU1" s="191"/>
      <c r="OPV1" s="191"/>
      <c r="OPW1" s="191"/>
      <c r="OPX1" s="191"/>
      <c r="OPY1" s="191"/>
      <c r="OPZ1" s="191"/>
      <c r="OQA1" s="191"/>
      <c r="OQB1" s="191"/>
      <c r="OQC1" s="191"/>
      <c r="OQD1" s="191"/>
      <c r="OQE1" s="191"/>
      <c r="OQF1" s="191"/>
      <c r="OQG1" s="191"/>
      <c r="OQH1" s="191"/>
      <c r="OQI1" s="191"/>
      <c r="OQJ1" s="191"/>
      <c r="OQK1" s="191"/>
      <c r="OQL1" s="191"/>
      <c r="OQM1" s="191"/>
      <c r="OQN1" s="191"/>
      <c r="OQO1" s="191"/>
      <c r="OQP1" s="191"/>
      <c r="OQQ1" s="191"/>
      <c r="OQR1" s="191"/>
      <c r="OQS1" s="191"/>
      <c r="OQT1" s="191"/>
      <c r="OQU1" s="191"/>
      <c r="OQV1" s="191"/>
      <c r="OQW1" s="191"/>
      <c r="OQX1" s="191"/>
      <c r="OQY1" s="191"/>
      <c r="OQZ1" s="191"/>
      <c r="ORA1" s="191"/>
      <c r="ORB1" s="191"/>
      <c r="ORC1" s="191"/>
      <c r="ORD1" s="191"/>
      <c r="ORE1" s="191"/>
      <c r="ORF1" s="191"/>
      <c r="ORG1" s="191"/>
      <c r="ORH1" s="191"/>
      <c r="ORI1" s="191"/>
      <c r="ORJ1" s="191"/>
      <c r="ORK1" s="191"/>
      <c r="ORL1" s="191"/>
      <c r="ORM1" s="191"/>
      <c r="ORN1" s="191"/>
      <c r="ORO1" s="191"/>
      <c r="ORP1" s="191"/>
      <c r="ORQ1" s="191"/>
      <c r="ORR1" s="191"/>
      <c r="ORS1" s="191"/>
      <c r="ORT1" s="191"/>
      <c r="ORU1" s="191"/>
      <c r="ORV1" s="191"/>
      <c r="ORW1" s="191"/>
      <c r="ORX1" s="191"/>
      <c r="ORY1" s="191"/>
      <c r="ORZ1" s="191"/>
      <c r="OSA1" s="191"/>
      <c r="OSB1" s="191"/>
      <c r="OSC1" s="191"/>
      <c r="OSD1" s="191"/>
      <c r="OSE1" s="191"/>
      <c r="OSF1" s="191"/>
      <c r="OSG1" s="191"/>
      <c r="OSH1" s="191"/>
      <c r="OSI1" s="191"/>
      <c r="OSJ1" s="191"/>
      <c r="OSK1" s="191"/>
      <c r="OSL1" s="191"/>
      <c r="OSM1" s="191"/>
      <c r="OSN1" s="191"/>
      <c r="OSO1" s="191"/>
      <c r="OSP1" s="191"/>
      <c r="OSQ1" s="191"/>
      <c r="OSR1" s="191"/>
      <c r="OSS1" s="191"/>
      <c r="OST1" s="191"/>
      <c r="OSU1" s="191"/>
      <c r="OSV1" s="191"/>
      <c r="OSW1" s="191"/>
      <c r="OSX1" s="191"/>
      <c r="OSY1" s="191"/>
      <c r="OSZ1" s="191"/>
      <c r="OTA1" s="191"/>
      <c r="OTB1" s="191"/>
      <c r="OTC1" s="191"/>
      <c r="OTD1" s="191"/>
      <c r="OTE1" s="191"/>
      <c r="OTF1" s="191"/>
      <c r="OTG1" s="191"/>
      <c r="OTH1" s="191"/>
      <c r="OTI1" s="191"/>
      <c r="OTJ1" s="191"/>
      <c r="OTK1" s="191"/>
      <c r="OTL1" s="191"/>
      <c r="OTM1" s="191"/>
      <c r="OTN1" s="191"/>
      <c r="OTO1" s="191"/>
      <c r="OTP1" s="191"/>
      <c r="OTQ1" s="191"/>
      <c r="OTR1" s="191"/>
      <c r="OTS1" s="191"/>
      <c r="OTT1" s="191"/>
      <c r="OTU1" s="191"/>
      <c r="OTV1" s="191"/>
      <c r="OTW1" s="191"/>
      <c r="OTX1" s="191"/>
      <c r="OTY1" s="191"/>
      <c r="OTZ1" s="191"/>
      <c r="OUA1" s="191"/>
      <c r="OUB1" s="191"/>
      <c r="OUC1" s="191"/>
      <c r="OUD1" s="191"/>
      <c r="OUE1" s="191"/>
      <c r="OUF1" s="191"/>
      <c r="OUG1" s="191"/>
      <c r="OUH1" s="191"/>
      <c r="OUI1" s="191"/>
      <c r="OUJ1" s="191"/>
      <c r="OUK1" s="191"/>
      <c r="OUL1" s="191"/>
      <c r="OUM1" s="191"/>
      <c r="OUN1" s="191"/>
      <c r="OUO1" s="191"/>
      <c r="OUP1" s="191"/>
      <c r="OUQ1" s="191"/>
      <c r="OUR1" s="191"/>
      <c r="OUS1" s="191"/>
      <c r="OUT1" s="191"/>
      <c r="OUU1" s="191"/>
      <c r="OUV1" s="191"/>
      <c r="OUW1" s="191"/>
      <c r="OUX1" s="191"/>
      <c r="OUY1" s="191"/>
      <c r="OUZ1" s="191"/>
      <c r="OVA1" s="191"/>
      <c r="OVB1" s="191"/>
      <c r="OVC1" s="191"/>
      <c r="OVD1" s="191"/>
      <c r="OVE1" s="191"/>
      <c r="OVF1" s="191"/>
      <c r="OVG1" s="191"/>
      <c r="OVH1" s="191"/>
      <c r="OVI1" s="191"/>
      <c r="OVJ1" s="191"/>
      <c r="OVK1" s="191"/>
      <c r="OVL1" s="191"/>
      <c r="OVM1" s="191"/>
      <c r="OVN1" s="191"/>
      <c r="OVO1" s="191"/>
      <c r="OVP1" s="191"/>
      <c r="OVQ1" s="191"/>
      <c r="OVR1" s="191"/>
      <c r="OVS1" s="191"/>
      <c r="OVT1" s="191"/>
      <c r="OVU1" s="191"/>
      <c r="OVV1" s="191"/>
      <c r="OVW1" s="191"/>
      <c r="OVX1" s="191"/>
      <c r="OVY1" s="191"/>
      <c r="OVZ1" s="191"/>
      <c r="OWA1" s="191"/>
      <c r="OWB1" s="191"/>
      <c r="OWC1" s="191"/>
      <c r="OWD1" s="191"/>
      <c r="OWE1" s="191"/>
      <c r="OWF1" s="191"/>
      <c r="OWG1" s="191"/>
      <c r="OWH1" s="191"/>
      <c r="OWI1" s="191"/>
      <c r="OWJ1" s="191"/>
      <c r="OWK1" s="191"/>
      <c r="OWL1" s="191"/>
      <c r="OWM1" s="191"/>
      <c r="OWN1" s="191"/>
      <c r="OWO1" s="191"/>
      <c r="OWP1" s="191"/>
      <c r="OWQ1" s="191"/>
      <c r="OWR1" s="191"/>
      <c r="OWS1" s="191"/>
      <c r="OWT1" s="191"/>
      <c r="OWU1" s="191"/>
      <c r="OWV1" s="191"/>
      <c r="OWW1" s="191"/>
      <c r="OWX1" s="191"/>
      <c r="OWY1" s="191"/>
      <c r="OWZ1" s="191"/>
      <c r="OXA1" s="191"/>
      <c r="OXB1" s="191"/>
      <c r="OXC1" s="191"/>
      <c r="OXD1" s="191"/>
      <c r="OXE1" s="191"/>
      <c r="OXF1" s="191"/>
      <c r="OXG1" s="191"/>
      <c r="OXH1" s="191"/>
      <c r="OXI1" s="191"/>
      <c r="OXJ1" s="191"/>
      <c r="OXK1" s="191"/>
      <c r="OXL1" s="191"/>
      <c r="OXM1" s="191"/>
      <c r="OXN1" s="191"/>
      <c r="OXO1" s="191"/>
      <c r="OXP1" s="191"/>
      <c r="OXQ1" s="191"/>
      <c r="OXR1" s="191"/>
      <c r="OXS1" s="191"/>
      <c r="OXT1" s="191"/>
      <c r="OXU1" s="191"/>
      <c r="OXV1" s="191"/>
      <c r="OXW1" s="191"/>
      <c r="OXX1" s="191"/>
      <c r="OXY1" s="191"/>
      <c r="OXZ1" s="191"/>
      <c r="OYA1" s="191"/>
      <c r="OYB1" s="191"/>
      <c r="OYC1" s="191"/>
      <c r="OYD1" s="191"/>
      <c r="OYE1" s="191"/>
      <c r="OYF1" s="191"/>
      <c r="OYG1" s="191"/>
      <c r="OYH1" s="191"/>
      <c r="OYI1" s="191"/>
      <c r="OYJ1" s="191"/>
      <c r="OYK1" s="191"/>
      <c r="OYL1" s="191"/>
      <c r="OYM1" s="191"/>
      <c r="OYN1" s="191"/>
      <c r="OYO1" s="191"/>
      <c r="OYP1" s="191"/>
      <c r="OYQ1" s="191"/>
      <c r="OYR1" s="191"/>
      <c r="OYS1" s="191"/>
      <c r="OYT1" s="191"/>
      <c r="OYU1" s="191"/>
      <c r="OYV1" s="191"/>
      <c r="OYW1" s="191"/>
      <c r="OYX1" s="191"/>
      <c r="OYY1" s="191"/>
      <c r="OYZ1" s="191"/>
      <c r="OZA1" s="191"/>
      <c r="OZB1" s="191"/>
      <c r="OZC1" s="191"/>
      <c r="OZD1" s="191"/>
      <c r="OZE1" s="191"/>
      <c r="OZF1" s="191"/>
      <c r="OZG1" s="191"/>
      <c r="OZH1" s="191"/>
      <c r="OZI1" s="191"/>
      <c r="OZJ1" s="191"/>
      <c r="OZK1" s="191"/>
      <c r="OZL1" s="191"/>
      <c r="OZM1" s="191"/>
      <c r="OZN1" s="191"/>
      <c r="OZO1" s="191"/>
      <c r="OZP1" s="191"/>
      <c r="OZQ1" s="191"/>
      <c r="OZR1" s="191"/>
      <c r="OZS1" s="191"/>
      <c r="OZT1" s="191"/>
      <c r="OZU1" s="191"/>
      <c r="OZV1" s="191"/>
      <c r="OZW1" s="191"/>
      <c r="OZX1" s="191"/>
      <c r="OZY1" s="191"/>
      <c r="OZZ1" s="191"/>
      <c r="PAA1" s="191"/>
      <c r="PAB1" s="191"/>
      <c r="PAC1" s="191"/>
      <c r="PAD1" s="191"/>
      <c r="PAE1" s="191"/>
      <c r="PAF1" s="191"/>
      <c r="PAG1" s="191"/>
      <c r="PAH1" s="191"/>
      <c r="PAI1" s="191"/>
      <c r="PAJ1" s="191"/>
      <c r="PAK1" s="191"/>
      <c r="PAL1" s="191"/>
      <c r="PAM1" s="191"/>
      <c r="PAN1" s="191"/>
      <c r="PAO1" s="191"/>
      <c r="PAP1" s="191"/>
      <c r="PAQ1" s="191"/>
      <c r="PAR1" s="191"/>
      <c r="PAS1" s="191"/>
      <c r="PAT1" s="191"/>
      <c r="PAU1" s="191"/>
      <c r="PAV1" s="191"/>
      <c r="PAW1" s="191"/>
      <c r="PAX1" s="191"/>
      <c r="PAY1" s="191"/>
      <c r="PAZ1" s="191"/>
      <c r="PBA1" s="191"/>
      <c r="PBB1" s="191"/>
      <c r="PBC1" s="191"/>
      <c r="PBD1" s="191"/>
      <c r="PBE1" s="191"/>
      <c r="PBF1" s="191"/>
      <c r="PBG1" s="191"/>
      <c r="PBH1" s="191"/>
      <c r="PBI1" s="191"/>
      <c r="PBJ1" s="191"/>
      <c r="PBK1" s="191"/>
      <c r="PBL1" s="191"/>
      <c r="PBM1" s="191"/>
      <c r="PBN1" s="191"/>
      <c r="PBO1" s="191"/>
      <c r="PBP1" s="191"/>
      <c r="PBQ1" s="191"/>
      <c r="PBR1" s="191"/>
      <c r="PBS1" s="191"/>
      <c r="PBT1" s="191"/>
      <c r="PBU1" s="191"/>
      <c r="PBV1" s="191"/>
      <c r="PBW1" s="191"/>
      <c r="PBX1" s="191"/>
      <c r="PBY1" s="191"/>
      <c r="PBZ1" s="191"/>
      <c r="PCA1" s="191"/>
      <c r="PCB1" s="191"/>
      <c r="PCC1" s="191"/>
      <c r="PCD1" s="191"/>
      <c r="PCE1" s="191"/>
      <c r="PCF1" s="191"/>
      <c r="PCG1" s="191"/>
      <c r="PCH1" s="191"/>
      <c r="PCI1" s="191"/>
      <c r="PCJ1" s="191"/>
      <c r="PCK1" s="191"/>
      <c r="PCL1" s="191"/>
      <c r="PCM1" s="191"/>
      <c r="PCN1" s="191"/>
      <c r="PCO1" s="191"/>
      <c r="PCP1" s="191"/>
      <c r="PCQ1" s="191"/>
      <c r="PCR1" s="191"/>
      <c r="PCS1" s="191"/>
      <c r="PCT1" s="191"/>
      <c r="PCU1" s="191"/>
      <c r="PCV1" s="191"/>
      <c r="PCW1" s="191"/>
      <c r="PCX1" s="191"/>
      <c r="PCY1" s="191"/>
      <c r="PCZ1" s="191"/>
      <c r="PDA1" s="191"/>
      <c r="PDB1" s="191"/>
      <c r="PDC1" s="191"/>
      <c r="PDD1" s="191"/>
      <c r="PDE1" s="191"/>
      <c r="PDF1" s="191"/>
      <c r="PDG1" s="191"/>
      <c r="PDH1" s="191"/>
      <c r="PDI1" s="191"/>
      <c r="PDJ1" s="191"/>
      <c r="PDK1" s="191"/>
      <c r="PDL1" s="191"/>
      <c r="PDM1" s="191"/>
      <c r="PDN1" s="191"/>
      <c r="PDO1" s="191"/>
      <c r="PDP1" s="191"/>
      <c r="PDQ1" s="191"/>
      <c r="PDR1" s="191"/>
      <c r="PDS1" s="191"/>
      <c r="PDT1" s="191"/>
      <c r="PDU1" s="191"/>
      <c r="PDV1" s="191"/>
      <c r="PDW1" s="191"/>
      <c r="PDX1" s="191"/>
      <c r="PDY1" s="191"/>
      <c r="PDZ1" s="191"/>
      <c r="PEA1" s="191"/>
      <c r="PEB1" s="191"/>
      <c r="PEC1" s="191"/>
      <c r="PED1" s="191"/>
      <c r="PEE1" s="191"/>
      <c r="PEF1" s="191"/>
      <c r="PEG1" s="191"/>
      <c r="PEH1" s="191"/>
      <c r="PEI1" s="191"/>
      <c r="PEJ1" s="191"/>
      <c r="PEK1" s="191"/>
      <c r="PEL1" s="191"/>
      <c r="PEM1" s="191"/>
      <c r="PEN1" s="191"/>
      <c r="PEO1" s="191"/>
      <c r="PEP1" s="191"/>
      <c r="PEQ1" s="191"/>
      <c r="PER1" s="191"/>
      <c r="PES1" s="191"/>
      <c r="PET1" s="191"/>
      <c r="PEU1" s="191"/>
      <c r="PEV1" s="191"/>
      <c r="PEW1" s="191"/>
      <c r="PEX1" s="191"/>
      <c r="PEY1" s="191"/>
      <c r="PEZ1" s="191"/>
      <c r="PFA1" s="191"/>
      <c r="PFB1" s="191"/>
      <c r="PFC1" s="191"/>
      <c r="PFD1" s="191"/>
      <c r="PFE1" s="191"/>
      <c r="PFF1" s="191"/>
      <c r="PFG1" s="191"/>
      <c r="PFH1" s="191"/>
      <c r="PFI1" s="191"/>
      <c r="PFJ1" s="191"/>
      <c r="PFK1" s="191"/>
      <c r="PFL1" s="191"/>
      <c r="PFM1" s="191"/>
      <c r="PFN1" s="191"/>
      <c r="PFO1" s="191"/>
      <c r="PFP1" s="191"/>
      <c r="PFQ1" s="191"/>
      <c r="PFR1" s="191"/>
      <c r="PFS1" s="191"/>
      <c r="PFT1" s="191"/>
      <c r="PFU1" s="191"/>
      <c r="PFV1" s="191"/>
      <c r="PFW1" s="191"/>
      <c r="PFX1" s="191"/>
      <c r="PFY1" s="191"/>
      <c r="PFZ1" s="191"/>
      <c r="PGA1" s="191"/>
      <c r="PGB1" s="191"/>
      <c r="PGC1" s="191"/>
      <c r="PGD1" s="191"/>
      <c r="PGE1" s="191"/>
      <c r="PGF1" s="191"/>
      <c r="PGG1" s="191"/>
      <c r="PGH1" s="191"/>
      <c r="PGI1" s="191"/>
      <c r="PGJ1" s="191"/>
      <c r="PGK1" s="191"/>
      <c r="PGL1" s="191"/>
      <c r="PGM1" s="191"/>
      <c r="PGN1" s="191"/>
      <c r="PGO1" s="191"/>
      <c r="PGP1" s="191"/>
      <c r="PGQ1" s="191"/>
      <c r="PGR1" s="191"/>
      <c r="PGS1" s="191"/>
      <c r="PGT1" s="191"/>
      <c r="PGU1" s="191"/>
      <c r="PGV1" s="191"/>
      <c r="PGW1" s="191"/>
      <c r="PGX1" s="191"/>
      <c r="PGY1" s="191"/>
      <c r="PGZ1" s="191"/>
      <c r="PHA1" s="191"/>
      <c r="PHB1" s="191"/>
      <c r="PHC1" s="191"/>
      <c r="PHD1" s="191"/>
      <c r="PHE1" s="191"/>
      <c r="PHF1" s="191"/>
      <c r="PHG1" s="191"/>
      <c r="PHH1" s="191"/>
      <c r="PHI1" s="191"/>
      <c r="PHJ1" s="191"/>
      <c r="PHK1" s="191"/>
      <c r="PHL1" s="191"/>
      <c r="PHM1" s="191"/>
      <c r="PHN1" s="191"/>
      <c r="PHO1" s="191"/>
      <c r="PHP1" s="191"/>
      <c r="PHQ1" s="191"/>
      <c r="PHR1" s="191"/>
      <c r="PHS1" s="191"/>
      <c r="PHT1" s="191"/>
      <c r="PHU1" s="191"/>
      <c r="PHV1" s="191"/>
      <c r="PHW1" s="191"/>
      <c r="PHX1" s="191"/>
      <c r="PHY1" s="191"/>
      <c r="PHZ1" s="191"/>
      <c r="PIA1" s="191"/>
      <c r="PIB1" s="191"/>
      <c r="PIC1" s="191"/>
      <c r="PID1" s="191"/>
      <c r="PIE1" s="191"/>
      <c r="PIF1" s="191"/>
      <c r="PIG1" s="191"/>
      <c r="PIH1" s="191"/>
      <c r="PII1" s="191"/>
      <c r="PIJ1" s="191"/>
      <c r="PIK1" s="191"/>
      <c r="PIL1" s="191"/>
      <c r="PIM1" s="191"/>
      <c r="PIN1" s="191"/>
      <c r="PIO1" s="191"/>
      <c r="PIP1" s="191"/>
      <c r="PIQ1" s="191"/>
      <c r="PIR1" s="191"/>
      <c r="PIS1" s="191"/>
      <c r="PIT1" s="191"/>
      <c r="PIU1" s="191"/>
      <c r="PIV1" s="191"/>
      <c r="PIW1" s="191"/>
      <c r="PIX1" s="191"/>
      <c r="PIY1" s="191"/>
      <c r="PIZ1" s="191"/>
      <c r="PJA1" s="191"/>
      <c r="PJB1" s="191"/>
      <c r="PJC1" s="191"/>
      <c r="PJD1" s="191"/>
      <c r="PJE1" s="191"/>
      <c r="PJF1" s="191"/>
      <c r="PJG1" s="191"/>
      <c r="PJH1" s="191"/>
      <c r="PJI1" s="191"/>
      <c r="PJJ1" s="191"/>
      <c r="PJK1" s="191"/>
      <c r="PJL1" s="191"/>
      <c r="PJM1" s="191"/>
      <c r="PJN1" s="191"/>
      <c r="PJO1" s="191"/>
      <c r="PJP1" s="191"/>
      <c r="PJQ1" s="191"/>
      <c r="PJR1" s="191"/>
      <c r="PJS1" s="191"/>
      <c r="PJT1" s="191"/>
      <c r="PJU1" s="191"/>
      <c r="PJV1" s="191"/>
      <c r="PJW1" s="191"/>
      <c r="PJX1" s="191"/>
      <c r="PJY1" s="191"/>
      <c r="PJZ1" s="191"/>
      <c r="PKA1" s="191"/>
      <c r="PKB1" s="191"/>
      <c r="PKC1" s="191"/>
      <c r="PKD1" s="191"/>
      <c r="PKE1" s="191"/>
      <c r="PKF1" s="191"/>
      <c r="PKG1" s="191"/>
      <c r="PKH1" s="191"/>
      <c r="PKI1" s="191"/>
      <c r="PKJ1" s="191"/>
      <c r="PKK1" s="191"/>
      <c r="PKL1" s="191"/>
      <c r="PKM1" s="191"/>
      <c r="PKN1" s="191"/>
      <c r="PKO1" s="191"/>
      <c r="PKP1" s="191"/>
      <c r="PKQ1" s="191"/>
      <c r="PKR1" s="191"/>
      <c r="PKS1" s="191"/>
      <c r="PKT1" s="191"/>
      <c r="PKU1" s="191"/>
      <c r="PKV1" s="191"/>
      <c r="PKW1" s="191"/>
      <c r="PKX1" s="191"/>
      <c r="PKY1" s="191"/>
      <c r="PKZ1" s="191"/>
      <c r="PLA1" s="191"/>
      <c r="PLB1" s="191"/>
      <c r="PLC1" s="191"/>
      <c r="PLD1" s="191"/>
      <c r="PLE1" s="191"/>
      <c r="PLF1" s="191"/>
      <c r="PLG1" s="191"/>
      <c r="PLH1" s="191"/>
      <c r="PLI1" s="191"/>
      <c r="PLJ1" s="191"/>
      <c r="PLK1" s="191"/>
      <c r="PLL1" s="191"/>
      <c r="PLM1" s="191"/>
      <c r="PLN1" s="191"/>
      <c r="PLO1" s="191"/>
      <c r="PLP1" s="191"/>
      <c r="PLQ1" s="191"/>
      <c r="PLR1" s="191"/>
      <c r="PLS1" s="191"/>
      <c r="PLT1" s="191"/>
      <c r="PLU1" s="191"/>
      <c r="PLV1" s="191"/>
      <c r="PLW1" s="191"/>
      <c r="PLX1" s="191"/>
      <c r="PLY1" s="191"/>
      <c r="PLZ1" s="191"/>
      <c r="PMA1" s="191"/>
      <c r="PMB1" s="191"/>
      <c r="PMC1" s="191"/>
      <c r="PMD1" s="191"/>
      <c r="PME1" s="191"/>
      <c r="PMF1" s="191"/>
      <c r="PMG1" s="191"/>
      <c r="PMH1" s="191"/>
      <c r="PMI1" s="191"/>
      <c r="PMJ1" s="191"/>
      <c r="PMK1" s="191"/>
      <c r="PML1" s="191"/>
      <c r="PMM1" s="191"/>
      <c r="PMN1" s="191"/>
      <c r="PMO1" s="191"/>
      <c r="PMP1" s="191"/>
      <c r="PMQ1" s="191"/>
      <c r="PMR1" s="191"/>
      <c r="PMS1" s="191"/>
      <c r="PMT1" s="191"/>
      <c r="PMU1" s="191"/>
      <c r="PMV1" s="191"/>
      <c r="PMW1" s="191"/>
      <c r="PMX1" s="191"/>
      <c r="PMY1" s="191"/>
      <c r="PMZ1" s="191"/>
      <c r="PNA1" s="191"/>
      <c r="PNB1" s="191"/>
      <c r="PNC1" s="191"/>
      <c r="PND1" s="191"/>
      <c r="PNE1" s="191"/>
      <c r="PNF1" s="191"/>
      <c r="PNG1" s="191"/>
      <c r="PNH1" s="191"/>
      <c r="PNI1" s="191"/>
      <c r="PNJ1" s="191"/>
      <c r="PNK1" s="191"/>
      <c r="PNL1" s="191"/>
      <c r="PNM1" s="191"/>
      <c r="PNN1" s="191"/>
      <c r="PNO1" s="191"/>
      <c r="PNP1" s="191"/>
      <c r="PNQ1" s="191"/>
      <c r="PNR1" s="191"/>
      <c r="PNS1" s="191"/>
      <c r="PNT1" s="191"/>
      <c r="PNU1" s="191"/>
      <c r="PNV1" s="191"/>
      <c r="PNW1" s="191"/>
      <c r="PNX1" s="191"/>
      <c r="PNY1" s="191"/>
      <c r="PNZ1" s="191"/>
      <c r="POA1" s="191"/>
      <c r="POB1" s="191"/>
      <c r="POC1" s="191"/>
      <c r="POD1" s="191"/>
      <c r="POE1" s="191"/>
      <c r="POF1" s="191"/>
      <c r="POG1" s="191"/>
      <c r="POH1" s="191"/>
      <c r="POI1" s="191"/>
      <c r="POJ1" s="191"/>
      <c r="POK1" s="191"/>
      <c r="POL1" s="191"/>
      <c r="POM1" s="191"/>
      <c r="PON1" s="191"/>
      <c r="POO1" s="191"/>
      <c r="POP1" s="191"/>
      <c r="POQ1" s="191"/>
      <c r="POR1" s="191"/>
      <c r="POS1" s="191"/>
      <c r="POT1" s="191"/>
      <c r="POU1" s="191"/>
      <c r="POV1" s="191"/>
      <c r="POW1" s="191"/>
      <c r="POX1" s="191"/>
      <c r="POY1" s="191"/>
      <c r="POZ1" s="191"/>
      <c r="PPA1" s="191"/>
      <c r="PPB1" s="191"/>
      <c r="PPC1" s="191"/>
      <c r="PPD1" s="191"/>
      <c r="PPE1" s="191"/>
      <c r="PPF1" s="191"/>
      <c r="PPG1" s="191"/>
      <c r="PPH1" s="191"/>
      <c r="PPI1" s="191"/>
      <c r="PPJ1" s="191"/>
      <c r="PPK1" s="191"/>
      <c r="PPL1" s="191"/>
      <c r="PPM1" s="191"/>
      <c r="PPN1" s="191"/>
      <c r="PPO1" s="191"/>
      <c r="PPP1" s="191"/>
      <c r="PPQ1" s="191"/>
      <c r="PPR1" s="191"/>
      <c r="PPS1" s="191"/>
      <c r="PPT1" s="191"/>
      <c r="PPU1" s="191"/>
      <c r="PPV1" s="191"/>
      <c r="PPW1" s="191"/>
      <c r="PPX1" s="191"/>
      <c r="PPY1" s="191"/>
      <c r="PPZ1" s="191"/>
      <c r="PQA1" s="191"/>
      <c r="PQB1" s="191"/>
      <c r="PQC1" s="191"/>
      <c r="PQD1" s="191"/>
      <c r="PQE1" s="191"/>
      <c r="PQF1" s="191"/>
      <c r="PQG1" s="191"/>
      <c r="PQH1" s="191"/>
      <c r="PQI1" s="191"/>
      <c r="PQJ1" s="191"/>
      <c r="PQK1" s="191"/>
      <c r="PQL1" s="191"/>
      <c r="PQM1" s="191"/>
      <c r="PQN1" s="191"/>
      <c r="PQO1" s="191"/>
      <c r="PQP1" s="191"/>
      <c r="PQQ1" s="191"/>
      <c r="PQR1" s="191"/>
      <c r="PQS1" s="191"/>
      <c r="PQT1" s="191"/>
      <c r="PQU1" s="191"/>
      <c r="PQV1" s="191"/>
      <c r="PQW1" s="191"/>
      <c r="PQX1" s="191"/>
      <c r="PQY1" s="191"/>
      <c r="PQZ1" s="191"/>
      <c r="PRA1" s="191"/>
      <c r="PRB1" s="191"/>
      <c r="PRC1" s="191"/>
      <c r="PRD1" s="191"/>
      <c r="PRE1" s="191"/>
      <c r="PRF1" s="191"/>
      <c r="PRG1" s="191"/>
      <c r="PRH1" s="191"/>
      <c r="PRI1" s="191"/>
      <c r="PRJ1" s="191"/>
      <c r="PRK1" s="191"/>
      <c r="PRL1" s="191"/>
      <c r="PRM1" s="191"/>
      <c r="PRN1" s="191"/>
      <c r="PRO1" s="191"/>
      <c r="PRP1" s="191"/>
      <c r="PRQ1" s="191"/>
      <c r="PRR1" s="191"/>
      <c r="PRS1" s="191"/>
      <c r="PRT1" s="191"/>
      <c r="PRU1" s="191"/>
      <c r="PRV1" s="191"/>
      <c r="PRW1" s="191"/>
      <c r="PRX1" s="191"/>
      <c r="PRY1" s="191"/>
      <c r="PRZ1" s="191"/>
      <c r="PSA1" s="191"/>
      <c r="PSB1" s="191"/>
      <c r="PSC1" s="191"/>
      <c r="PSD1" s="191"/>
      <c r="PSE1" s="191"/>
      <c r="PSF1" s="191"/>
      <c r="PSG1" s="191"/>
      <c r="PSH1" s="191"/>
      <c r="PSI1" s="191"/>
      <c r="PSJ1" s="191"/>
      <c r="PSK1" s="191"/>
      <c r="PSL1" s="191"/>
      <c r="PSM1" s="191"/>
      <c r="PSN1" s="191"/>
      <c r="PSO1" s="191"/>
      <c r="PSP1" s="191"/>
      <c r="PSQ1" s="191"/>
      <c r="PSR1" s="191"/>
      <c r="PSS1" s="191"/>
      <c r="PST1" s="191"/>
      <c r="PSU1" s="191"/>
      <c r="PSV1" s="191"/>
      <c r="PSW1" s="191"/>
      <c r="PSX1" s="191"/>
      <c r="PSY1" s="191"/>
      <c r="PSZ1" s="191"/>
      <c r="PTA1" s="191"/>
      <c r="PTB1" s="191"/>
      <c r="PTC1" s="191"/>
      <c r="PTD1" s="191"/>
      <c r="PTE1" s="191"/>
      <c r="PTF1" s="191"/>
      <c r="PTG1" s="191"/>
      <c r="PTH1" s="191"/>
      <c r="PTI1" s="191"/>
      <c r="PTJ1" s="191"/>
      <c r="PTK1" s="191"/>
      <c r="PTL1" s="191"/>
      <c r="PTM1" s="191"/>
      <c r="PTN1" s="191"/>
      <c r="PTO1" s="191"/>
      <c r="PTP1" s="191"/>
      <c r="PTQ1" s="191"/>
      <c r="PTR1" s="191"/>
      <c r="PTS1" s="191"/>
      <c r="PTT1" s="191"/>
      <c r="PTU1" s="191"/>
      <c r="PTV1" s="191"/>
      <c r="PTW1" s="191"/>
      <c r="PTX1" s="191"/>
      <c r="PTY1" s="191"/>
      <c r="PTZ1" s="191"/>
      <c r="PUA1" s="191"/>
      <c r="PUB1" s="191"/>
      <c r="PUC1" s="191"/>
      <c r="PUD1" s="191"/>
      <c r="PUE1" s="191"/>
      <c r="PUF1" s="191"/>
      <c r="PUG1" s="191"/>
      <c r="PUH1" s="191"/>
      <c r="PUI1" s="191"/>
      <c r="PUJ1" s="191"/>
      <c r="PUK1" s="191"/>
      <c r="PUL1" s="191"/>
      <c r="PUM1" s="191"/>
      <c r="PUN1" s="191"/>
      <c r="PUO1" s="191"/>
      <c r="PUP1" s="191"/>
      <c r="PUQ1" s="191"/>
      <c r="PUR1" s="191"/>
      <c r="PUS1" s="191"/>
      <c r="PUT1" s="191"/>
      <c r="PUU1" s="191"/>
      <c r="PUV1" s="191"/>
      <c r="PUW1" s="191"/>
      <c r="PUX1" s="191"/>
      <c r="PUY1" s="191"/>
      <c r="PUZ1" s="191"/>
      <c r="PVA1" s="191"/>
      <c r="PVB1" s="191"/>
      <c r="PVC1" s="191"/>
      <c r="PVD1" s="191"/>
      <c r="PVE1" s="191"/>
      <c r="PVF1" s="191"/>
      <c r="PVG1" s="191"/>
      <c r="PVH1" s="191"/>
      <c r="PVI1" s="191"/>
      <c r="PVJ1" s="191"/>
      <c r="PVK1" s="191"/>
      <c r="PVL1" s="191"/>
      <c r="PVM1" s="191"/>
      <c r="PVN1" s="191"/>
      <c r="PVO1" s="191"/>
      <c r="PVP1" s="191"/>
      <c r="PVQ1" s="191"/>
      <c r="PVR1" s="191"/>
      <c r="PVS1" s="191"/>
      <c r="PVT1" s="191"/>
      <c r="PVU1" s="191"/>
      <c r="PVV1" s="191"/>
      <c r="PVW1" s="191"/>
      <c r="PVX1" s="191"/>
      <c r="PVY1" s="191"/>
      <c r="PVZ1" s="191"/>
      <c r="PWA1" s="191"/>
      <c r="PWB1" s="191"/>
      <c r="PWC1" s="191"/>
      <c r="PWD1" s="191"/>
      <c r="PWE1" s="191"/>
      <c r="PWF1" s="191"/>
      <c r="PWG1" s="191"/>
      <c r="PWH1" s="191"/>
      <c r="PWI1" s="191"/>
      <c r="PWJ1" s="191"/>
      <c r="PWK1" s="191"/>
      <c r="PWL1" s="191"/>
      <c r="PWM1" s="191"/>
      <c r="PWN1" s="191"/>
      <c r="PWO1" s="191"/>
      <c r="PWP1" s="191"/>
      <c r="PWQ1" s="191"/>
      <c r="PWR1" s="191"/>
      <c r="PWS1" s="191"/>
      <c r="PWT1" s="191"/>
      <c r="PWU1" s="191"/>
      <c r="PWV1" s="191"/>
      <c r="PWW1" s="191"/>
      <c r="PWX1" s="191"/>
      <c r="PWY1" s="191"/>
      <c r="PWZ1" s="191"/>
      <c r="PXA1" s="191"/>
      <c r="PXB1" s="191"/>
      <c r="PXC1" s="191"/>
      <c r="PXD1" s="191"/>
      <c r="PXE1" s="191"/>
      <c r="PXF1" s="191"/>
      <c r="PXG1" s="191"/>
      <c r="PXH1" s="191"/>
      <c r="PXI1" s="191"/>
      <c r="PXJ1" s="191"/>
      <c r="PXK1" s="191"/>
      <c r="PXL1" s="191"/>
      <c r="PXM1" s="191"/>
      <c r="PXN1" s="191"/>
      <c r="PXO1" s="191"/>
      <c r="PXP1" s="191"/>
      <c r="PXQ1" s="191"/>
      <c r="PXR1" s="191"/>
      <c r="PXS1" s="191"/>
      <c r="PXT1" s="191"/>
      <c r="PXU1" s="191"/>
      <c r="PXV1" s="191"/>
      <c r="PXW1" s="191"/>
      <c r="PXX1" s="191"/>
      <c r="PXY1" s="191"/>
      <c r="PXZ1" s="191"/>
      <c r="PYA1" s="191"/>
      <c r="PYB1" s="191"/>
      <c r="PYC1" s="191"/>
      <c r="PYD1" s="191"/>
      <c r="PYE1" s="191"/>
      <c r="PYF1" s="191"/>
      <c r="PYG1" s="191"/>
      <c r="PYH1" s="191"/>
      <c r="PYI1" s="191"/>
      <c r="PYJ1" s="191"/>
      <c r="PYK1" s="191"/>
      <c r="PYL1" s="191"/>
      <c r="PYM1" s="191"/>
      <c r="PYN1" s="191"/>
      <c r="PYO1" s="191"/>
      <c r="PYP1" s="191"/>
      <c r="PYQ1" s="191"/>
      <c r="PYR1" s="191"/>
      <c r="PYS1" s="191"/>
      <c r="PYT1" s="191"/>
      <c r="PYU1" s="191"/>
      <c r="PYV1" s="191"/>
      <c r="PYW1" s="191"/>
      <c r="PYX1" s="191"/>
      <c r="PYY1" s="191"/>
      <c r="PYZ1" s="191"/>
      <c r="PZA1" s="191"/>
      <c r="PZB1" s="191"/>
      <c r="PZC1" s="191"/>
      <c r="PZD1" s="191"/>
      <c r="PZE1" s="191"/>
      <c r="PZF1" s="191"/>
      <c r="PZG1" s="191"/>
      <c r="PZH1" s="191"/>
      <c r="PZI1" s="191"/>
      <c r="PZJ1" s="191"/>
      <c r="PZK1" s="191"/>
      <c r="PZL1" s="191"/>
      <c r="PZM1" s="191"/>
      <c r="PZN1" s="191"/>
      <c r="PZO1" s="191"/>
      <c r="PZP1" s="191"/>
      <c r="PZQ1" s="191"/>
      <c r="PZR1" s="191"/>
      <c r="PZS1" s="191"/>
      <c r="PZT1" s="191"/>
      <c r="PZU1" s="191"/>
      <c r="PZV1" s="191"/>
      <c r="PZW1" s="191"/>
      <c r="PZX1" s="191"/>
      <c r="PZY1" s="191"/>
      <c r="PZZ1" s="191"/>
      <c r="QAA1" s="191"/>
      <c r="QAB1" s="191"/>
      <c r="QAC1" s="191"/>
      <c r="QAD1" s="191"/>
      <c r="QAE1" s="191"/>
      <c r="QAF1" s="191"/>
      <c r="QAG1" s="191"/>
      <c r="QAH1" s="191"/>
      <c r="QAI1" s="191"/>
      <c r="QAJ1" s="191"/>
      <c r="QAK1" s="191"/>
      <c r="QAL1" s="191"/>
      <c r="QAM1" s="191"/>
      <c r="QAN1" s="191"/>
      <c r="QAO1" s="191"/>
      <c r="QAP1" s="191"/>
      <c r="QAQ1" s="191"/>
      <c r="QAR1" s="191"/>
      <c r="QAS1" s="191"/>
      <c r="QAT1" s="191"/>
      <c r="QAU1" s="191"/>
      <c r="QAV1" s="191"/>
      <c r="QAW1" s="191"/>
      <c r="QAX1" s="191"/>
      <c r="QAY1" s="191"/>
      <c r="QAZ1" s="191"/>
      <c r="QBA1" s="191"/>
      <c r="QBB1" s="191"/>
      <c r="QBC1" s="191"/>
      <c r="QBD1" s="191"/>
      <c r="QBE1" s="191"/>
      <c r="QBF1" s="191"/>
      <c r="QBG1" s="191"/>
      <c r="QBH1" s="191"/>
      <c r="QBI1" s="191"/>
      <c r="QBJ1" s="191"/>
      <c r="QBK1" s="191"/>
      <c r="QBL1" s="191"/>
      <c r="QBM1" s="191"/>
      <c r="QBN1" s="191"/>
      <c r="QBO1" s="191"/>
      <c r="QBP1" s="191"/>
      <c r="QBQ1" s="191"/>
      <c r="QBR1" s="191"/>
      <c r="QBS1" s="191"/>
      <c r="QBT1" s="191"/>
      <c r="QBU1" s="191"/>
      <c r="QBV1" s="191"/>
      <c r="QBW1" s="191"/>
      <c r="QBX1" s="191"/>
      <c r="QBY1" s="191"/>
      <c r="QBZ1" s="191"/>
      <c r="QCA1" s="191"/>
      <c r="QCB1" s="191"/>
      <c r="QCC1" s="191"/>
      <c r="QCD1" s="191"/>
      <c r="QCE1" s="191"/>
      <c r="QCF1" s="191"/>
      <c r="QCG1" s="191"/>
      <c r="QCH1" s="191"/>
      <c r="QCI1" s="191"/>
      <c r="QCJ1" s="191"/>
      <c r="QCK1" s="191"/>
      <c r="QCL1" s="191"/>
      <c r="QCM1" s="191"/>
      <c r="QCN1" s="191"/>
      <c r="QCO1" s="191"/>
      <c r="QCP1" s="191"/>
      <c r="QCQ1" s="191"/>
      <c r="QCR1" s="191"/>
      <c r="QCS1" s="191"/>
      <c r="QCT1" s="191"/>
      <c r="QCU1" s="191"/>
      <c r="QCV1" s="191"/>
      <c r="QCW1" s="191"/>
      <c r="QCX1" s="191"/>
      <c r="QCY1" s="191"/>
      <c r="QCZ1" s="191"/>
      <c r="QDA1" s="191"/>
      <c r="QDB1" s="191"/>
      <c r="QDC1" s="191"/>
      <c r="QDD1" s="191"/>
      <c r="QDE1" s="191"/>
      <c r="QDF1" s="191"/>
      <c r="QDG1" s="191"/>
      <c r="QDH1" s="191"/>
      <c r="QDI1" s="191"/>
      <c r="QDJ1" s="191"/>
      <c r="QDK1" s="191"/>
      <c r="QDL1" s="191"/>
      <c r="QDM1" s="191"/>
      <c r="QDN1" s="191"/>
      <c r="QDO1" s="191"/>
      <c r="QDP1" s="191"/>
      <c r="QDQ1" s="191"/>
      <c r="QDR1" s="191"/>
      <c r="QDS1" s="191"/>
      <c r="QDT1" s="191"/>
      <c r="QDU1" s="191"/>
      <c r="QDV1" s="191"/>
      <c r="QDW1" s="191"/>
      <c r="QDX1" s="191"/>
      <c r="QDY1" s="191"/>
      <c r="QDZ1" s="191"/>
      <c r="QEA1" s="191"/>
      <c r="QEB1" s="191"/>
      <c r="QEC1" s="191"/>
      <c r="QED1" s="191"/>
      <c r="QEE1" s="191"/>
      <c r="QEF1" s="191"/>
      <c r="QEG1" s="191"/>
      <c r="QEH1" s="191"/>
      <c r="QEI1" s="191"/>
      <c r="QEJ1" s="191"/>
      <c r="QEK1" s="191"/>
      <c r="QEL1" s="191"/>
      <c r="QEM1" s="191"/>
      <c r="QEN1" s="191"/>
      <c r="QEO1" s="191"/>
      <c r="QEP1" s="191"/>
      <c r="QEQ1" s="191"/>
      <c r="QER1" s="191"/>
      <c r="QES1" s="191"/>
      <c r="QET1" s="191"/>
      <c r="QEU1" s="191"/>
      <c r="QEV1" s="191"/>
      <c r="QEW1" s="191"/>
      <c r="QEX1" s="191"/>
      <c r="QEY1" s="191"/>
      <c r="QEZ1" s="191"/>
      <c r="QFA1" s="191"/>
      <c r="QFB1" s="191"/>
      <c r="QFC1" s="191"/>
      <c r="QFD1" s="191"/>
      <c r="QFE1" s="191"/>
      <c r="QFF1" s="191"/>
      <c r="QFG1" s="191"/>
      <c r="QFH1" s="191"/>
      <c r="QFI1" s="191"/>
      <c r="QFJ1" s="191"/>
      <c r="QFK1" s="191"/>
      <c r="QFL1" s="191"/>
      <c r="QFM1" s="191"/>
      <c r="QFN1" s="191"/>
      <c r="QFO1" s="191"/>
      <c r="QFP1" s="191"/>
      <c r="QFQ1" s="191"/>
      <c r="QFR1" s="191"/>
      <c r="QFS1" s="191"/>
      <c r="QFT1" s="191"/>
      <c r="QFU1" s="191"/>
      <c r="QFV1" s="191"/>
      <c r="QFW1" s="191"/>
      <c r="QFX1" s="191"/>
      <c r="QFY1" s="191"/>
      <c r="QFZ1" s="191"/>
      <c r="QGA1" s="191"/>
      <c r="QGB1" s="191"/>
      <c r="QGC1" s="191"/>
      <c r="QGD1" s="191"/>
      <c r="QGE1" s="191"/>
      <c r="QGF1" s="191"/>
      <c r="QGG1" s="191"/>
      <c r="QGH1" s="191"/>
      <c r="QGI1" s="191"/>
      <c r="QGJ1" s="191"/>
      <c r="QGK1" s="191"/>
      <c r="QGL1" s="191"/>
      <c r="QGM1" s="191"/>
      <c r="QGN1" s="191"/>
      <c r="QGO1" s="191"/>
      <c r="QGP1" s="191"/>
      <c r="QGQ1" s="191"/>
      <c r="QGR1" s="191"/>
      <c r="QGS1" s="191"/>
      <c r="QGT1" s="191"/>
      <c r="QGU1" s="191"/>
      <c r="QGV1" s="191"/>
      <c r="QGW1" s="191"/>
      <c r="QGX1" s="191"/>
      <c r="QGY1" s="191"/>
      <c r="QGZ1" s="191"/>
      <c r="QHA1" s="191"/>
      <c r="QHB1" s="191"/>
      <c r="QHC1" s="191"/>
      <c r="QHD1" s="191"/>
      <c r="QHE1" s="191"/>
      <c r="QHF1" s="191"/>
      <c r="QHG1" s="191"/>
      <c r="QHH1" s="191"/>
      <c r="QHI1" s="191"/>
      <c r="QHJ1" s="191"/>
      <c r="QHK1" s="191"/>
      <c r="QHL1" s="191"/>
      <c r="QHM1" s="191"/>
      <c r="QHN1" s="191"/>
      <c r="QHO1" s="191"/>
      <c r="QHP1" s="191"/>
      <c r="QHQ1" s="191"/>
      <c r="QHR1" s="191"/>
      <c r="QHS1" s="191"/>
      <c r="QHT1" s="191"/>
      <c r="QHU1" s="191"/>
      <c r="QHV1" s="191"/>
      <c r="QHW1" s="191"/>
      <c r="QHX1" s="191"/>
      <c r="QHY1" s="191"/>
      <c r="QHZ1" s="191"/>
      <c r="QIA1" s="191"/>
      <c r="QIB1" s="191"/>
      <c r="QIC1" s="191"/>
      <c r="QID1" s="191"/>
      <c r="QIE1" s="191"/>
      <c r="QIF1" s="191"/>
      <c r="QIG1" s="191"/>
      <c r="QIH1" s="191"/>
      <c r="QII1" s="191"/>
      <c r="QIJ1" s="191"/>
      <c r="QIK1" s="191"/>
      <c r="QIL1" s="191"/>
      <c r="QIM1" s="191"/>
      <c r="QIN1" s="191"/>
      <c r="QIO1" s="191"/>
      <c r="QIP1" s="191"/>
      <c r="QIQ1" s="191"/>
      <c r="QIR1" s="191"/>
      <c r="QIS1" s="191"/>
      <c r="QIT1" s="191"/>
      <c r="QIU1" s="191"/>
      <c r="QIV1" s="191"/>
      <c r="QIW1" s="191"/>
      <c r="QIX1" s="191"/>
      <c r="QIY1" s="191"/>
      <c r="QIZ1" s="191"/>
      <c r="QJA1" s="191"/>
      <c r="QJB1" s="191"/>
      <c r="QJC1" s="191"/>
      <c r="QJD1" s="191"/>
      <c r="QJE1" s="191"/>
      <c r="QJF1" s="191"/>
      <c r="QJG1" s="191"/>
      <c r="QJH1" s="191"/>
      <c r="QJI1" s="191"/>
      <c r="QJJ1" s="191"/>
      <c r="QJK1" s="191"/>
      <c r="QJL1" s="191"/>
      <c r="QJM1" s="191"/>
      <c r="QJN1" s="191"/>
      <c r="QJO1" s="191"/>
      <c r="QJP1" s="191"/>
      <c r="QJQ1" s="191"/>
      <c r="QJR1" s="191"/>
      <c r="QJS1" s="191"/>
      <c r="QJT1" s="191"/>
      <c r="QJU1" s="191"/>
      <c r="QJV1" s="191"/>
      <c r="QJW1" s="191"/>
      <c r="QJX1" s="191"/>
      <c r="QJY1" s="191"/>
      <c r="QJZ1" s="191"/>
      <c r="QKA1" s="191"/>
      <c r="QKB1" s="191"/>
      <c r="QKC1" s="191"/>
      <c r="QKD1" s="191"/>
      <c r="QKE1" s="191"/>
      <c r="QKF1" s="191"/>
      <c r="QKG1" s="191"/>
      <c r="QKH1" s="191"/>
      <c r="QKI1" s="191"/>
      <c r="QKJ1" s="191"/>
      <c r="QKK1" s="191"/>
      <c r="QKL1" s="191"/>
      <c r="QKM1" s="191"/>
      <c r="QKN1" s="191"/>
      <c r="QKO1" s="191"/>
      <c r="QKP1" s="191"/>
      <c r="QKQ1" s="191"/>
      <c r="QKR1" s="191"/>
      <c r="QKS1" s="191"/>
      <c r="QKT1" s="191"/>
      <c r="QKU1" s="191"/>
      <c r="QKV1" s="191"/>
      <c r="QKW1" s="191"/>
      <c r="QKX1" s="191"/>
      <c r="QKY1" s="191"/>
      <c r="QKZ1" s="191"/>
      <c r="QLA1" s="191"/>
      <c r="QLB1" s="191"/>
      <c r="QLC1" s="191"/>
      <c r="QLD1" s="191"/>
      <c r="QLE1" s="191"/>
      <c r="QLF1" s="191"/>
      <c r="QLG1" s="191"/>
      <c r="QLH1" s="191"/>
      <c r="QLI1" s="191"/>
      <c r="QLJ1" s="191"/>
      <c r="QLK1" s="191"/>
      <c r="QLL1" s="191"/>
      <c r="QLM1" s="191"/>
      <c r="QLN1" s="191"/>
      <c r="QLO1" s="191"/>
      <c r="QLP1" s="191"/>
      <c r="QLQ1" s="191"/>
      <c r="QLR1" s="191"/>
      <c r="QLS1" s="191"/>
      <c r="QLT1" s="191"/>
      <c r="QLU1" s="191"/>
      <c r="QLV1" s="191"/>
      <c r="QLW1" s="191"/>
      <c r="QLX1" s="191"/>
      <c r="QLY1" s="191"/>
      <c r="QLZ1" s="191"/>
      <c r="QMA1" s="191"/>
      <c r="QMB1" s="191"/>
      <c r="QMC1" s="191"/>
      <c r="QMD1" s="191"/>
      <c r="QME1" s="191"/>
      <c r="QMF1" s="191"/>
      <c r="QMG1" s="191"/>
      <c r="QMH1" s="191"/>
      <c r="QMI1" s="191"/>
      <c r="QMJ1" s="191"/>
      <c r="QMK1" s="191"/>
      <c r="QML1" s="191"/>
      <c r="QMM1" s="191"/>
      <c r="QMN1" s="191"/>
      <c r="QMO1" s="191"/>
      <c r="QMP1" s="191"/>
      <c r="QMQ1" s="191"/>
      <c r="QMR1" s="191"/>
      <c r="QMS1" s="191"/>
      <c r="QMT1" s="191"/>
      <c r="QMU1" s="191"/>
      <c r="QMV1" s="191"/>
      <c r="QMW1" s="191"/>
      <c r="QMX1" s="191"/>
      <c r="QMY1" s="191"/>
      <c r="QMZ1" s="191"/>
      <c r="QNA1" s="191"/>
      <c r="QNB1" s="191"/>
      <c r="QNC1" s="191"/>
      <c r="QND1" s="191"/>
      <c r="QNE1" s="191"/>
      <c r="QNF1" s="191"/>
      <c r="QNG1" s="191"/>
      <c r="QNH1" s="191"/>
      <c r="QNI1" s="191"/>
      <c r="QNJ1" s="191"/>
      <c r="QNK1" s="191"/>
      <c r="QNL1" s="191"/>
      <c r="QNM1" s="191"/>
      <c r="QNN1" s="191"/>
      <c r="QNO1" s="191"/>
      <c r="QNP1" s="191"/>
      <c r="QNQ1" s="191"/>
      <c r="QNR1" s="191"/>
      <c r="QNS1" s="191"/>
      <c r="QNT1" s="191"/>
      <c r="QNU1" s="191"/>
      <c r="QNV1" s="191"/>
      <c r="QNW1" s="191"/>
      <c r="QNX1" s="191"/>
      <c r="QNY1" s="191"/>
      <c r="QNZ1" s="191"/>
      <c r="QOA1" s="191"/>
      <c r="QOB1" s="191"/>
      <c r="QOC1" s="191"/>
      <c r="QOD1" s="191"/>
      <c r="QOE1" s="191"/>
      <c r="QOF1" s="191"/>
      <c r="QOG1" s="191"/>
      <c r="QOH1" s="191"/>
      <c r="QOI1" s="191"/>
      <c r="QOJ1" s="191"/>
      <c r="QOK1" s="191"/>
      <c r="QOL1" s="191"/>
      <c r="QOM1" s="191"/>
      <c r="QON1" s="191"/>
      <c r="QOO1" s="191"/>
      <c r="QOP1" s="191"/>
      <c r="QOQ1" s="191"/>
      <c r="QOR1" s="191"/>
      <c r="QOS1" s="191"/>
      <c r="QOT1" s="191"/>
      <c r="QOU1" s="191"/>
      <c r="QOV1" s="191"/>
      <c r="QOW1" s="191"/>
      <c r="QOX1" s="191"/>
      <c r="QOY1" s="191"/>
      <c r="QOZ1" s="191"/>
      <c r="QPA1" s="191"/>
      <c r="QPB1" s="191"/>
      <c r="QPC1" s="191"/>
      <c r="QPD1" s="191"/>
      <c r="QPE1" s="191"/>
      <c r="QPF1" s="191"/>
      <c r="QPG1" s="191"/>
      <c r="QPH1" s="191"/>
      <c r="QPI1" s="191"/>
      <c r="QPJ1" s="191"/>
      <c r="QPK1" s="191"/>
      <c r="QPL1" s="191"/>
      <c r="QPM1" s="191"/>
      <c r="QPN1" s="191"/>
      <c r="QPO1" s="191"/>
      <c r="QPP1" s="191"/>
      <c r="QPQ1" s="191"/>
      <c r="QPR1" s="191"/>
      <c r="QPS1" s="191"/>
      <c r="QPT1" s="191"/>
      <c r="QPU1" s="191"/>
      <c r="QPV1" s="191"/>
      <c r="QPW1" s="191"/>
      <c r="QPX1" s="191"/>
      <c r="QPY1" s="191"/>
      <c r="QPZ1" s="191"/>
      <c r="QQA1" s="191"/>
      <c r="QQB1" s="191"/>
      <c r="QQC1" s="191"/>
      <c r="QQD1" s="191"/>
      <c r="QQE1" s="191"/>
      <c r="QQF1" s="191"/>
      <c r="QQG1" s="191"/>
      <c r="QQH1" s="191"/>
      <c r="QQI1" s="191"/>
      <c r="QQJ1" s="191"/>
      <c r="QQK1" s="191"/>
      <c r="QQL1" s="191"/>
      <c r="QQM1" s="191"/>
      <c r="QQN1" s="191"/>
      <c r="QQO1" s="191"/>
      <c r="QQP1" s="191"/>
      <c r="QQQ1" s="191"/>
      <c r="QQR1" s="191"/>
      <c r="QQS1" s="191"/>
      <c r="QQT1" s="191"/>
      <c r="QQU1" s="191"/>
      <c r="QQV1" s="191"/>
      <c r="QQW1" s="191"/>
      <c r="QQX1" s="191"/>
      <c r="QQY1" s="191"/>
      <c r="QQZ1" s="191"/>
      <c r="QRA1" s="191"/>
      <c r="QRB1" s="191"/>
      <c r="QRC1" s="191"/>
      <c r="QRD1" s="191"/>
      <c r="QRE1" s="191"/>
      <c r="QRF1" s="191"/>
      <c r="QRG1" s="191"/>
      <c r="QRH1" s="191"/>
      <c r="QRI1" s="191"/>
      <c r="QRJ1" s="191"/>
      <c r="QRK1" s="191"/>
      <c r="QRL1" s="191"/>
      <c r="QRM1" s="191"/>
      <c r="QRN1" s="191"/>
      <c r="QRO1" s="191"/>
      <c r="QRP1" s="191"/>
      <c r="QRQ1" s="191"/>
      <c r="QRR1" s="191"/>
      <c r="QRS1" s="191"/>
      <c r="QRT1" s="191"/>
      <c r="QRU1" s="191"/>
      <c r="QRV1" s="191"/>
      <c r="QRW1" s="191"/>
      <c r="QRX1" s="191"/>
      <c r="QRY1" s="191"/>
      <c r="QRZ1" s="191"/>
      <c r="QSA1" s="191"/>
      <c r="QSB1" s="191"/>
      <c r="QSC1" s="191"/>
      <c r="QSD1" s="191"/>
      <c r="QSE1" s="191"/>
      <c r="QSF1" s="191"/>
      <c r="QSG1" s="191"/>
      <c r="QSH1" s="191"/>
      <c r="QSI1" s="191"/>
      <c r="QSJ1" s="191"/>
      <c r="QSK1" s="191"/>
      <c r="QSL1" s="191"/>
      <c r="QSM1" s="191"/>
      <c r="QSN1" s="191"/>
      <c r="QSO1" s="191"/>
      <c r="QSP1" s="191"/>
      <c r="QSQ1" s="191"/>
      <c r="QSR1" s="191"/>
      <c r="QSS1" s="191"/>
      <c r="QST1" s="191"/>
      <c r="QSU1" s="191"/>
      <c r="QSV1" s="191"/>
      <c r="QSW1" s="191"/>
      <c r="QSX1" s="191"/>
      <c r="QSY1" s="191"/>
      <c r="QSZ1" s="191"/>
      <c r="QTA1" s="191"/>
      <c r="QTB1" s="191"/>
      <c r="QTC1" s="191"/>
      <c r="QTD1" s="191"/>
      <c r="QTE1" s="191"/>
      <c r="QTF1" s="191"/>
      <c r="QTG1" s="191"/>
      <c r="QTH1" s="191"/>
      <c r="QTI1" s="191"/>
      <c r="QTJ1" s="191"/>
      <c r="QTK1" s="191"/>
      <c r="QTL1" s="191"/>
      <c r="QTM1" s="191"/>
      <c r="QTN1" s="191"/>
      <c r="QTO1" s="191"/>
      <c r="QTP1" s="191"/>
      <c r="QTQ1" s="191"/>
      <c r="QTR1" s="191"/>
      <c r="QTS1" s="191"/>
      <c r="QTT1" s="191"/>
      <c r="QTU1" s="191"/>
      <c r="QTV1" s="191"/>
      <c r="QTW1" s="191"/>
      <c r="QTX1" s="191"/>
      <c r="QTY1" s="191"/>
      <c r="QTZ1" s="191"/>
      <c r="QUA1" s="191"/>
      <c r="QUB1" s="191"/>
      <c r="QUC1" s="191"/>
      <c r="QUD1" s="191"/>
      <c r="QUE1" s="191"/>
      <c r="QUF1" s="191"/>
      <c r="QUG1" s="191"/>
      <c r="QUH1" s="191"/>
      <c r="QUI1" s="191"/>
      <c r="QUJ1" s="191"/>
      <c r="QUK1" s="191"/>
      <c r="QUL1" s="191"/>
      <c r="QUM1" s="191"/>
      <c r="QUN1" s="191"/>
      <c r="QUO1" s="191"/>
      <c r="QUP1" s="191"/>
      <c r="QUQ1" s="191"/>
      <c r="QUR1" s="191"/>
      <c r="QUS1" s="191"/>
      <c r="QUT1" s="191"/>
      <c r="QUU1" s="191"/>
      <c r="QUV1" s="191"/>
      <c r="QUW1" s="191"/>
      <c r="QUX1" s="191"/>
      <c r="QUY1" s="191"/>
      <c r="QUZ1" s="191"/>
      <c r="QVA1" s="191"/>
      <c r="QVB1" s="191"/>
      <c r="QVC1" s="191"/>
      <c r="QVD1" s="191"/>
      <c r="QVE1" s="191"/>
      <c r="QVF1" s="191"/>
      <c r="QVG1" s="191"/>
      <c r="QVH1" s="191"/>
      <c r="QVI1" s="191"/>
      <c r="QVJ1" s="191"/>
      <c r="QVK1" s="191"/>
      <c r="QVL1" s="191"/>
      <c r="QVM1" s="191"/>
      <c r="QVN1" s="191"/>
      <c r="QVO1" s="191"/>
      <c r="QVP1" s="191"/>
      <c r="QVQ1" s="191"/>
      <c r="QVR1" s="191"/>
      <c r="QVS1" s="191"/>
      <c r="QVT1" s="191"/>
      <c r="QVU1" s="191"/>
      <c r="QVV1" s="191"/>
      <c r="QVW1" s="191"/>
      <c r="QVX1" s="191"/>
      <c r="QVY1" s="191"/>
      <c r="QVZ1" s="191"/>
      <c r="QWA1" s="191"/>
      <c r="QWB1" s="191"/>
      <c r="QWC1" s="191"/>
      <c r="QWD1" s="191"/>
      <c r="QWE1" s="191"/>
      <c r="QWF1" s="191"/>
      <c r="QWG1" s="191"/>
      <c r="QWH1" s="191"/>
      <c r="QWI1" s="191"/>
      <c r="QWJ1" s="191"/>
      <c r="QWK1" s="191"/>
      <c r="QWL1" s="191"/>
      <c r="QWM1" s="191"/>
      <c r="QWN1" s="191"/>
      <c r="QWO1" s="191"/>
      <c r="QWP1" s="191"/>
      <c r="QWQ1" s="191"/>
      <c r="QWR1" s="191"/>
      <c r="QWS1" s="191"/>
      <c r="QWT1" s="191"/>
      <c r="QWU1" s="191"/>
      <c r="QWV1" s="191"/>
      <c r="QWW1" s="191"/>
      <c r="QWX1" s="191"/>
      <c r="QWY1" s="191"/>
      <c r="QWZ1" s="191"/>
      <c r="QXA1" s="191"/>
      <c r="QXB1" s="191"/>
      <c r="QXC1" s="191"/>
      <c r="QXD1" s="191"/>
      <c r="QXE1" s="191"/>
      <c r="QXF1" s="191"/>
      <c r="QXG1" s="191"/>
      <c r="QXH1" s="191"/>
      <c r="QXI1" s="191"/>
      <c r="QXJ1" s="191"/>
      <c r="QXK1" s="191"/>
      <c r="QXL1" s="191"/>
      <c r="QXM1" s="191"/>
      <c r="QXN1" s="191"/>
      <c r="QXO1" s="191"/>
      <c r="QXP1" s="191"/>
      <c r="QXQ1" s="191"/>
      <c r="QXR1" s="191"/>
      <c r="QXS1" s="191"/>
      <c r="QXT1" s="191"/>
      <c r="QXU1" s="191"/>
      <c r="QXV1" s="191"/>
      <c r="QXW1" s="191"/>
      <c r="QXX1" s="191"/>
      <c r="QXY1" s="191"/>
      <c r="QXZ1" s="191"/>
      <c r="QYA1" s="191"/>
      <c r="QYB1" s="191"/>
      <c r="QYC1" s="191"/>
      <c r="QYD1" s="191"/>
      <c r="QYE1" s="191"/>
      <c r="QYF1" s="191"/>
      <c r="QYG1" s="191"/>
      <c r="QYH1" s="191"/>
      <c r="QYI1" s="191"/>
      <c r="QYJ1" s="191"/>
      <c r="QYK1" s="191"/>
      <c r="QYL1" s="191"/>
      <c r="QYM1" s="191"/>
      <c r="QYN1" s="191"/>
      <c r="QYO1" s="191"/>
      <c r="QYP1" s="191"/>
      <c r="QYQ1" s="191"/>
      <c r="QYR1" s="191"/>
      <c r="QYS1" s="191"/>
      <c r="QYT1" s="191"/>
      <c r="QYU1" s="191"/>
      <c r="QYV1" s="191"/>
      <c r="QYW1" s="191"/>
      <c r="QYX1" s="191"/>
      <c r="QYY1" s="191"/>
      <c r="QYZ1" s="191"/>
      <c r="QZA1" s="191"/>
      <c r="QZB1" s="191"/>
      <c r="QZC1" s="191"/>
      <c r="QZD1" s="191"/>
      <c r="QZE1" s="191"/>
      <c r="QZF1" s="191"/>
      <c r="QZG1" s="191"/>
      <c r="QZH1" s="191"/>
      <c r="QZI1" s="191"/>
      <c r="QZJ1" s="191"/>
      <c r="QZK1" s="191"/>
      <c r="QZL1" s="191"/>
      <c r="QZM1" s="191"/>
      <c r="QZN1" s="191"/>
      <c r="QZO1" s="191"/>
      <c r="QZP1" s="191"/>
      <c r="QZQ1" s="191"/>
      <c r="QZR1" s="191"/>
      <c r="QZS1" s="191"/>
      <c r="QZT1" s="191"/>
      <c r="QZU1" s="191"/>
      <c r="QZV1" s="191"/>
      <c r="QZW1" s="191"/>
      <c r="QZX1" s="191"/>
      <c r="QZY1" s="191"/>
      <c r="QZZ1" s="191"/>
      <c r="RAA1" s="191"/>
      <c r="RAB1" s="191"/>
      <c r="RAC1" s="191"/>
      <c r="RAD1" s="191"/>
      <c r="RAE1" s="191"/>
      <c r="RAF1" s="191"/>
      <c r="RAG1" s="191"/>
      <c r="RAH1" s="191"/>
      <c r="RAI1" s="191"/>
      <c r="RAJ1" s="191"/>
      <c r="RAK1" s="191"/>
      <c r="RAL1" s="191"/>
      <c r="RAM1" s="191"/>
      <c r="RAN1" s="191"/>
      <c r="RAO1" s="191"/>
      <c r="RAP1" s="191"/>
      <c r="RAQ1" s="191"/>
      <c r="RAR1" s="191"/>
      <c r="RAS1" s="191"/>
      <c r="RAT1" s="191"/>
      <c r="RAU1" s="191"/>
      <c r="RAV1" s="191"/>
      <c r="RAW1" s="191"/>
      <c r="RAX1" s="191"/>
      <c r="RAY1" s="191"/>
      <c r="RAZ1" s="191"/>
      <c r="RBA1" s="191"/>
      <c r="RBB1" s="191"/>
      <c r="RBC1" s="191"/>
      <c r="RBD1" s="191"/>
      <c r="RBE1" s="191"/>
      <c r="RBF1" s="191"/>
      <c r="RBG1" s="191"/>
      <c r="RBH1" s="191"/>
      <c r="RBI1" s="191"/>
      <c r="RBJ1" s="191"/>
      <c r="RBK1" s="191"/>
      <c r="RBL1" s="191"/>
      <c r="RBM1" s="191"/>
      <c r="RBN1" s="191"/>
      <c r="RBO1" s="191"/>
      <c r="RBP1" s="191"/>
      <c r="RBQ1" s="191"/>
      <c r="RBR1" s="191"/>
      <c r="RBS1" s="191"/>
      <c r="RBT1" s="191"/>
      <c r="RBU1" s="191"/>
      <c r="RBV1" s="191"/>
      <c r="RBW1" s="191"/>
      <c r="RBX1" s="191"/>
      <c r="RBY1" s="191"/>
      <c r="RBZ1" s="191"/>
      <c r="RCA1" s="191"/>
      <c r="RCB1" s="191"/>
      <c r="RCC1" s="191"/>
      <c r="RCD1" s="191"/>
      <c r="RCE1" s="191"/>
      <c r="RCF1" s="191"/>
      <c r="RCG1" s="191"/>
      <c r="RCH1" s="191"/>
      <c r="RCI1" s="191"/>
      <c r="RCJ1" s="191"/>
      <c r="RCK1" s="191"/>
      <c r="RCL1" s="191"/>
      <c r="RCM1" s="191"/>
      <c r="RCN1" s="191"/>
      <c r="RCO1" s="191"/>
      <c r="RCP1" s="191"/>
      <c r="RCQ1" s="191"/>
      <c r="RCR1" s="191"/>
      <c r="RCS1" s="191"/>
      <c r="RCT1" s="191"/>
      <c r="RCU1" s="191"/>
      <c r="RCV1" s="191"/>
      <c r="RCW1" s="191"/>
      <c r="RCX1" s="191"/>
      <c r="RCY1" s="191"/>
      <c r="RCZ1" s="191"/>
      <c r="RDA1" s="191"/>
      <c r="RDB1" s="191"/>
      <c r="RDC1" s="191"/>
      <c r="RDD1" s="191"/>
      <c r="RDE1" s="191"/>
      <c r="RDF1" s="191"/>
      <c r="RDG1" s="191"/>
      <c r="RDH1" s="191"/>
      <c r="RDI1" s="191"/>
      <c r="RDJ1" s="191"/>
      <c r="RDK1" s="191"/>
      <c r="RDL1" s="191"/>
      <c r="RDM1" s="191"/>
      <c r="RDN1" s="191"/>
      <c r="RDO1" s="191"/>
      <c r="RDP1" s="191"/>
      <c r="RDQ1" s="191"/>
      <c r="RDR1" s="191"/>
      <c r="RDS1" s="191"/>
      <c r="RDT1" s="191"/>
      <c r="RDU1" s="191"/>
      <c r="RDV1" s="191"/>
      <c r="RDW1" s="191"/>
      <c r="RDX1" s="191"/>
      <c r="RDY1" s="191"/>
      <c r="RDZ1" s="191"/>
      <c r="REA1" s="191"/>
      <c r="REB1" s="191"/>
      <c r="REC1" s="191"/>
      <c r="RED1" s="191"/>
      <c r="REE1" s="191"/>
      <c r="REF1" s="191"/>
      <c r="REG1" s="191"/>
      <c r="REH1" s="191"/>
      <c r="REI1" s="191"/>
      <c r="REJ1" s="191"/>
      <c r="REK1" s="191"/>
      <c r="REL1" s="191"/>
      <c r="REM1" s="191"/>
      <c r="REN1" s="191"/>
      <c r="REO1" s="191"/>
      <c r="REP1" s="191"/>
      <c r="REQ1" s="191"/>
      <c r="RER1" s="191"/>
      <c r="RES1" s="191"/>
      <c r="RET1" s="191"/>
      <c r="REU1" s="191"/>
      <c r="REV1" s="191"/>
      <c r="REW1" s="191"/>
      <c r="REX1" s="191"/>
      <c r="REY1" s="191"/>
      <c r="REZ1" s="191"/>
      <c r="RFA1" s="191"/>
      <c r="RFB1" s="191"/>
      <c r="RFC1" s="191"/>
      <c r="RFD1" s="191"/>
      <c r="RFE1" s="191"/>
      <c r="RFF1" s="191"/>
      <c r="RFG1" s="191"/>
      <c r="RFH1" s="191"/>
      <c r="RFI1" s="191"/>
      <c r="RFJ1" s="191"/>
      <c r="RFK1" s="191"/>
      <c r="RFL1" s="191"/>
      <c r="RFM1" s="191"/>
      <c r="RFN1" s="191"/>
      <c r="RFO1" s="191"/>
      <c r="RFP1" s="191"/>
      <c r="RFQ1" s="191"/>
      <c r="RFR1" s="191"/>
      <c r="RFS1" s="191"/>
      <c r="RFT1" s="191"/>
      <c r="RFU1" s="191"/>
      <c r="RFV1" s="191"/>
      <c r="RFW1" s="191"/>
      <c r="RFX1" s="191"/>
      <c r="RFY1" s="191"/>
      <c r="RFZ1" s="191"/>
      <c r="RGA1" s="191"/>
      <c r="RGB1" s="191"/>
      <c r="RGC1" s="191"/>
      <c r="RGD1" s="191"/>
      <c r="RGE1" s="191"/>
      <c r="RGF1" s="191"/>
      <c r="RGG1" s="191"/>
      <c r="RGH1" s="191"/>
      <c r="RGI1" s="191"/>
      <c r="RGJ1" s="191"/>
      <c r="RGK1" s="191"/>
      <c r="RGL1" s="191"/>
      <c r="RGM1" s="191"/>
      <c r="RGN1" s="191"/>
      <c r="RGO1" s="191"/>
      <c r="RGP1" s="191"/>
      <c r="RGQ1" s="191"/>
      <c r="RGR1" s="191"/>
      <c r="RGS1" s="191"/>
      <c r="RGT1" s="191"/>
      <c r="RGU1" s="191"/>
      <c r="RGV1" s="191"/>
      <c r="RGW1" s="191"/>
      <c r="RGX1" s="191"/>
      <c r="RGY1" s="191"/>
      <c r="RGZ1" s="191"/>
      <c r="RHA1" s="191"/>
      <c r="RHB1" s="191"/>
      <c r="RHC1" s="191"/>
      <c r="RHD1" s="191"/>
      <c r="RHE1" s="191"/>
      <c r="RHF1" s="191"/>
      <c r="RHG1" s="191"/>
      <c r="RHH1" s="191"/>
      <c r="RHI1" s="191"/>
      <c r="RHJ1" s="191"/>
      <c r="RHK1" s="191"/>
      <c r="RHL1" s="191"/>
      <c r="RHM1" s="191"/>
      <c r="RHN1" s="191"/>
      <c r="RHO1" s="191"/>
      <c r="RHP1" s="191"/>
      <c r="RHQ1" s="191"/>
      <c r="RHR1" s="191"/>
      <c r="RHS1" s="191"/>
      <c r="RHT1" s="191"/>
      <c r="RHU1" s="191"/>
      <c r="RHV1" s="191"/>
      <c r="RHW1" s="191"/>
      <c r="RHX1" s="191"/>
      <c r="RHY1" s="191"/>
      <c r="RHZ1" s="191"/>
      <c r="RIA1" s="191"/>
      <c r="RIB1" s="191"/>
      <c r="RIC1" s="191"/>
      <c r="RID1" s="191"/>
      <c r="RIE1" s="191"/>
      <c r="RIF1" s="191"/>
      <c r="RIG1" s="191"/>
      <c r="RIH1" s="191"/>
      <c r="RII1" s="191"/>
      <c r="RIJ1" s="191"/>
      <c r="RIK1" s="191"/>
      <c r="RIL1" s="191"/>
      <c r="RIM1" s="191"/>
      <c r="RIN1" s="191"/>
      <c r="RIO1" s="191"/>
      <c r="RIP1" s="191"/>
      <c r="RIQ1" s="191"/>
      <c r="RIR1" s="191"/>
      <c r="RIS1" s="191"/>
      <c r="RIT1" s="191"/>
      <c r="RIU1" s="191"/>
      <c r="RIV1" s="191"/>
      <c r="RIW1" s="191"/>
      <c r="RIX1" s="191"/>
      <c r="RIY1" s="191"/>
      <c r="RIZ1" s="191"/>
      <c r="RJA1" s="191"/>
      <c r="RJB1" s="191"/>
      <c r="RJC1" s="191"/>
      <c r="RJD1" s="191"/>
      <c r="RJE1" s="191"/>
      <c r="RJF1" s="191"/>
      <c r="RJG1" s="191"/>
      <c r="RJH1" s="191"/>
      <c r="RJI1" s="191"/>
      <c r="RJJ1" s="191"/>
      <c r="RJK1" s="191"/>
      <c r="RJL1" s="191"/>
      <c r="RJM1" s="191"/>
      <c r="RJN1" s="191"/>
      <c r="RJO1" s="191"/>
      <c r="RJP1" s="191"/>
      <c r="RJQ1" s="191"/>
      <c r="RJR1" s="191"/>
      <c r="RJS1" s="191"/>
      <c r="RJT1" s="191"/>
      <c r="RJU1" s="191"/>
      <c r="RJV1" s="191"/>
      <c r="RJW1" s="191"/>
      <c r="RJX1" s="191"/>
      <c r="RJY1" s="191"/>
      <c r="RJZ1" s="191"/>
      <c r="RKA1" s="191"/>
      <c r="RKB1" s="191"/>
      <c r="RKC1" s="191"/>
      <c r="RKD1" s="191"/>
      <c r="RKE1" s="191"/>
      <c r="RKF1" s="191"/>
      <c r="RKG1" s="191"/>
      <c r="RKH1" s="191"/>
      <c r="RKI1" s="191"/>
      <c r="RKJ1" s="191"/>
      <c r="RKK1" s="191"/>
      <c r="RKL1" s="191"/>
      <c r="RKM1" s="191"/>
      <c r="RKN1" s="191"/>
      <c r="RKO1" s="191"/>
      <c r="RKP1" s="191"/>
      <c r="RKQ1" s="191"/>
      <c r="RKR1" s="191"/>
      <c r="RKS1" s="191"/>
      <c r="RKT1" s="191"/>
      <c r="RKU1" s="191"/>
      <c r="RKV1" s="191"/>
      <c r="RKW1" s="191"/>
      <c r="RKX1" s="191"/>
      <c r="RKY1" s="191"/>
      <c r="RKZ1" s="191"/>
      <c r="RLA1" s="191"/>
      <c r="RLB1" s="191"/>
      <c r="RLC1" s="191"/>
      <c r="RLD1" s="191"/>
      <c r="RLE1" s="191"/>
      <c r="RLF1" s="191"/>
      <c r="RLG1" s="191"/>
      <c r="RLH1" s="191"/>
      <c r="RLI1" s="191"/>
      <c r="RLJ1" s="191"/>
      <c r="RLK1" s="191"/>
      <c r="RLL1" s="191"/>
      <c r="RLM1" s="191"/>
      <c r="RLN1" s="191"/>
      <c r="RLO1" s="191"/>
      <c r="RLP1" s="191"/>
      <c r="RLQ1" s="191"/>
      <c r="RLR1" s="191"/>
      <c r="RLS1" s="191"/>
      <c r="RLT1" s="191"/>
      <c r="RLU1" s="191"/>
      <c r="RLV1" s="191"/>
      <c r="RLW1" s="191"/>
      <c r="RLX1" s="191"/>
      <c r="RLY1" s="191"/>
      <c r="RLZ1" s="191"/>
      <c r="RMA1" s="191"/>
      <c r="RMB1" s="191"/>
      <c r="RMC1" s="191"/>
      <c r="RMD1" s="191"/>
      <c r="RME1" s="191"/>
      <c r="RMF1" s="191"/>
      <c r="RMG1" s="191"/>
      <c r="RMH1" s="191"/>
      <c r="RMI1" s="191"/>
      <c r="RMJ1" s="191"/>
      <c r="RMK1" s="191"/>
      <c r="RML1" s="191"/>
      <c r="RMM1" s="191"/>
      <c r="RMN1" s="191"/>
      <c r="RMO1" s="191"/>
      <c r="RMP1" s="191"/>
      <c r="RMQ1" s="191"/>
      <c r="RMR1" s="191"/>
      <c r="RMS1" s="191"/>
      <c r="RMT1" s="191"/>
      <c r="RMU1" s="191"/>
      <c r="RMV1" s="191"/>
      <c r="RMW1" s="191"/>
      <c r="RMX1" s="191"/>
      <c r="RMY1" s="191"/>
      <c r="RMZ1" s="191"/>
      <c r="RNA1" s="191"/>
      <c r="RNB1" s="191"/>
      <c r="RNC1" s="191"/>
      <c r="RND1" s="191"/>
      <c r="RNE1" s="191"/>
      <c r="RNF1" s="191"/>
      <c r="RNG1" s="191"/>
      <c r="RNH1" s="191"/>
      <c r="RNI1" s="191"/>
      <c r="RNJ1" s="191"/>
      <c r="RNK1" s="191"/>
      <c r="RNL1" s="191"/>
      <c r="RNM1" s="191"/>
      <c r="RNN1" s="191"/>
      <c r="RNO1" s="191"/>
      <c r="RNP1" s="191"/>
      <c r="RNQ1" s="191"/>
      <c r="RNR1" s="191"/>
      <c r="RNS1" s="191"/>
      <c r="RNT1" s="191"/>
      <c r="RNU1" s="191"/>
      <c r="RNV1" s="191"/>
      <c r="RNW1" s="191"/>
      <c r="RNX1" s="191"/>
      <c r="RNY1" s="191"/>
      <c r="RNZ1" s="191"/>
      <c r="ROA1" s="191"/>
      <c r="ROB1" s="191"/>
      <c r="ROC1" s="191"/>
      <c r="ROD1" s="191"/>
      <c r="ROE1" s="191"/>
      <c r="ROF1" s="191"/>
      <c r="ROG1" s="191"/>
      <c r="ROH1" s="191"/>
      <c r="ROI1" s="191"/>
      <c r="ROJ1" s="191"/>
      <c r="ROK1" s="191"/>
      <c r="ROL1" s="191"/>
      <c r="ROM1" s="191"/>
      <c r="RON1" s="191"/>
      <c r="ROO1" s="191"/>
      <c r="ROP1" s="191"/>
      <c r="ROQ1" s="191"/>
      <c r="ROR1" s="191"/>
      <c r="ROS1" s="191"/>
      <c r="ROT1" s="191"/>
      <c r="ROU1" s="191"/>
      <c r="ROV1" s="191"/>
      <c r="ROW1" s="191"/>
      <c r="ROX1" s="191"/>
      <c r="ROY1" s="191"/>
      <c r="ROZ1" s="191"/>
      <c r="RPA1" s="191"/>
      <c r="RPB1" s="191"/>
      <c r="RPC1" s="191"/>
      <c r="RPD1" s="191"/>
      <c r="RPE1" s="191"/>
      <c r="RPF1" s="191"/>
      <c r="RPG1" s="191"/>
      <c r="RPH1" s="191"/>
      <c r="RPI1" s="191"/>
      <c r="RPJ1" s="191"/>
      <c r="RPK1" s="191"/>
      <c r="RPL1" s="191"/>
      <c r="RPM1" s="191"/>
      <c r="RPN1" s="191"/>
      <c r="RPO1" s="191"/>
      <c r="RPP1" s="191"/>
      <c r="RPQ1" s="191"/>
      <c r="RPR1" s="191"/>
      <c r="RPS1" s="191"/>
      <c r="RPT1" s="191"/>
      <c r="RPU1" s="191"/>
      <c r="RPV1" s="191"/>
      <c r="RPW1" s="191"/>
      <c r="RPX1" s="191"/>
      <c r="RPY1" s="191"/>
      <c r="RPZ1" s="191"/>
      <c r="RQA1" s="191"/>
      <c r="RQB1" s="191"/>
      <c r="RQC1" s="191"/>
      <c r="RQD1" s="191"/>
      <c r="RQE1" s="191"/>
      <c r="RQF1" s="191"/>
      <c r="RQG1" s="191"/>
      <c r="RQH1" s="191"/>
      <c r="RQI1" s="191"/>
      <c r="RQJ1" s="191"/>
      <c r="RQK1" s="191"/>
      <c r="RQL1" s="191"/>
      <c r="RQM1" s="191"/>
      <c r="RQN1" s="191"/>
      <c r="RQO1" s="191"/>
      <c r="RQP1" s="191"/>
      <c r="RQQ1" s="191"/>
      <c r="RQR1" s="191"/>
      <c r="RQS1" s="191"/>
      <c r="RQT1" s="191"/>
      <c r="RQU1" s="191"/>
      <c r="RQV1" s="191"/>
      <c r="RQW1" s="191"/>
      <c r="RQX1" s="191"/>
      <c r="RQY1" s="191"/>
      <c r="RQZ1" s="191"/>
      <c r="RRA1" s="191"/>
      <c r="RRB1" s="191"/>
      <c r="RRC1" s="191"/>
      <c r="RRD1" s="191"/>
      <c r="RRE1" s="191"/>
      <c r="RRF1" s="191"/>
      <c r="RRG1" s="191"/>
      <c r="RRH1" s="191"/>
      <c r="RRI1" s="191"/>
      <c r="RRJ1" s="191"/>
      <c r="RRK1" s="191"/>
      <c r="RRL1" s="191"/>
      <c r="RRM1" s="191"/>
      <c r="RRN1" s="191"/>
      <c r="RRO1" s="191"/>
      <c r="RRP1" s="191"/>
      <c r="RRQ1" s="191"/>
      <c r="RRR1" s="191"/>
      <c r="RRS1" s="191"/>
      <c r="RRT1" s="191"/>
      <c r="RRU1" s="191"/>
      <c r="RRV1" s="191"/>
      <c r="RRW1" s="191"/>
      <c r="RRX1" s="191"/>
      <c r="RRY1" s="191"/>
      <c r="RRZ1" s="191"/>
      <c r="RSA1" s="191"/>
      <c r="RSB1" s="191"/>
      <c r="RSC1" s="191"/>
      <c r="RSD1" s="191"/>
      <c r="RSE1" s="191"/>
      <c r="RSF1" s="191"/>
      <c r="RSG1" s="191"/>
      <c r="RSH1" s="191"/>
      <c r="RSI1" s="191"/>
      <c r="RSJ1" s="191"/>
      <c r="RSK1" s="191"/>
      <c r="RSL1" s="191"/>
      <c r="RSM1" s="191"/>
      <c r="RSN1" s="191"/>
      <c r="RSO1" s="191"/>
      <c r="RSP1" s="191"/>
      <c r="RSQ1" s="191"/>
      <c r="RSR1" s="191"/>
      <c r="RSS1" s="191"/>
      <c r="RST1" s="191"/>
      <c r="RSU1" s="191"/>
      <c r="RSV1" s="191"/>
      <c r="RSW1" s="191"/>
      <c r="RSX1" s="191"/>
      <c r="RSY1" s="191"/>
      <c r="RSZ1" s="191"/>
      <c r="RTA1" s="191"/>
      <c r="RTB1" s="191"/>
      <c r="RTC1" s="191"/>
      <c r="RTD1" s="191"/>
      <c r="RTE1" s="191"/>
      <c r="RTF1" s="191"/>
      <c r="RTG1" s="191"/>
      <c r="RTH1" s="191"/>
      <c r="RTI1" s="191"/>
      <c r="RTJ1" s="191"/>
      <c r="RTK1" s="191"/>
      <c r="RTL1" s="191"/>
      <c r="RTM1" s="191"/>
      <c r="RTN1" s="191"/>
      <c r="RTO1" s="191"/>
      <c r="RTP1" s="191"/>
      <c r="RTQ1" s="191"/>
      <c r="RTR1" s="191"/>
      <c r="RTS1" s="191"/>
      <c r="RTT1" s="191"/>
      <c r="RTU1" s="191"/>
      <c r="RTV1" s="191"/>
      <c r="RTW1" s="191"/>
      <c r="RTX1" s="191"/>
      <c r="RTY1" s="191"/>
      <c r="RTZ1" s="191"/>
      <c r="RUA1" s="191"/>
      <c r="RUB1" s="191"/>
      <c r="RUC1" s="191"/>
      <c r="RUD1" s="191"/>
      <c r="RUE1" s="191"/>
      <c r="RUF1" s="191"/>
      <c r="RUG1" s="191"/>
      <c r="RUH1" s="191"/>
      <c r="RUI1" s="191"/>
      <c r="RUJ1" s="191"/>
      <c r="RUK1" s="191"/>
      <c r="RUL1" s="191"/>
      <c r="RUM1" s="191"/>
      <c r="RUN1" s="191"/>
      <c r="RUO1" s="191"/>
      <c r="RUP1" s="191"/>
      <c r="RUQ1" s="191"/>
      <c r="RUR1" s="191"/>
      <c r="RUS1" s="191"/>
      <c r="RUT1" s="191"/>
      <c r="RUU1" s="191"/>
      <c r="RUV1" s="191"/>
      <c r="RUW1" s="191"/>
      <c r="RUX1" s="191"/>
      <c r="RUY1" s="191"/>
      <c r="RUZ1" s="191"/>
      <c r="RVA1" s="191"/>
      <c r="RVB1" s="191"/>
      <c r="RVC1" s="191"/>
      <c r="RVD1" s="191"/>
      <c r="RVE1" s="191"/>
      <c r="RVF1" s="191"/>
      <c r="RVG1" s="191"/>
      <c r="RVH1" s="191"/>
      <c r="RVI1" s="191"/>
      <c r="RVJ1" s="191"/>
      <c r="RVK1" s="191"/>
      <c r="RVL1" s="191"/>
      <c r="RVM1" s="191"/>
      <c r="RVN1" s="191"/>
      <c r="RVO1" s="191"/>
      <c r="RVP1" s="191"/>
      <c r="RVQ1" s="191"/>
      <c r="RVR1" s="191"/>
      <c r="RVS1" s="191"/>
      <c r="RVT1" s="191"/>
      <c r="RVU1" s="191"/>
      <c r="RVV1" s="191"/>
      <c r="RVW1" s="191"/>
      <c r="RVX1" s="191"/>
      <c r="RVY1" s="191"/>
      <c r="RVZ1" s="191"/>
      <c r="RWA1" s="191"/>
      <c r="RWB1" s="191"/>
      <c r="RWC1" s="191"/>
      <c r="RWD1" s="191"/>
      <c r="RWE1" s="191"/>
      <c r="RWF1" s="191"/>
      <c r="RWG1" s="191"/>
      <c r="RWH1" s="191"/>
      <c r="RWI1" s="191"/>
      <c r="RWJ1" s="191"/>
      <c r="RWK1" s="191"/>
      <c r="RWL1" s="191"/>
      <c r="RWM1" s="191"/>
      <c r="RWN1" s="191"/>
      <c r="RWO1" s="191"/>
      <c r="RWP1" s="191"/>
      <c r="RWQ1" s="191"/>
      <c r="RWR1" s="191"/>
      <c r="RWS1" s="191"/>
      <c r="RWT1" s="191"/>
      <c r="RWU1" s="191"/>
      <c r="RWV1" s="191"/>
      <c r="RWW1" s="191"/>
      <c r="RWX1" s="191"/>
      <c r="RWY1" s="191"/>
      <c r="RWZ1" s="191"/>
      <c r="RXA1" s="191"/>
      <c r="RXB1" s="191"/>
      <c r="RXC1" s="191"/>
      <c r="RXD1" s="191"/>
      <c r="RXE1" s="191"/>
      <c r="RXF1" s="191"/>
      <c r="RXG1" s="191"/>
      <c r="RXH1" s="191"/>
      <c r="RXI1" s="191"/>
      <c r="RXJ1" s="191"/>
      <c r="RXK1" s="191"/>
      <c r="RXL1" s="191"/>
      <c r="RXM1" s="191"/>
      <c r="RXN1" s="191"/>
      <c r="RXO1" s="191"/>
      <c r="RXP1" s="191"/>
      <c r="RXQ1" s="191"/>
      <c r="RXR1" s="191"/>
      <c r="RXS1" s="191"/>
      <c r="RXT1" s="191"/>
      <c r="RXU1" s="191"/>
      <c r="RXV1" s="191"/>
      <c r="RXW1" s="191"/>
      <c r="RXX1" s="191"/>
      <c r="RXY1" s="191"/>
      <c r="RXZ1" s="191"/>
      <c r="RYA1" s="191"/>
      <c r="RYB1" s="191"/>
      <c r="RYC1" s="191"/>
      <c r="RYD1" s="191"/>
      <c r="RYE1" s="191"/>
      <c r="RYF1" s="191"/>
      <c r="RYG1" s="191"/>
      <c r="RYH1" s="191"/>
      <c r="RYI1" s="191"/>
      <c r="RYJ1" s="191"/>
      <c r="RYK1" s="191"/>
      <c r="RYL1" s="191"/>
      <c r="RYM1" s="191"/>
      <c r="RYN1" s="191"/>
      <c r="RYO1" s="191"/>
      <c r="RYP1" s="191"/>
      <c r="RYQ1" s="191"/>
      <c r="RYR1" s="191"/>
      <c r="RYS1" s="191"/>
      <c r="RYT1" s="191"/>
      <c r="RYU1" s="191"/>
      <c r="RYV1" s="191"/>
      <c r="RYW1" s="191"/>
      <c r="RYX1" s="191"/>
      <c r="RYY1" s="191"/>
      <c r="RYZ1" s="191"/>
      <c r="RZA1" s="191"/>
      <c r="RZB1" s="191"/>
      <c r="RZC1" s="191"/>
      <c r="RZD1" s="191"/>
      <c r="RZE1" s="191"/>
      <c r="RZF1" s="191"/>
      <c r="RZG1" s="191"/>
      <c r="RZH1" s="191"/>
      <c r="RZI1" s="191"/>
      <c r="RZJ1" s="191"/>
      <c r="RZK1" s="191"/>
      <c r="RZL1" s="191"/>
      <c r="RZM1" s="191"/>
      <c r="RZN1" s="191"/>
      <c r="RZO1" s="191"/>
      <c r="RZP1" s="191"/>
      <c r="RZQ1" s="191"/>
      <c r="RZR1" s="191"/>
      <c r="RZS1" s="191"/>
      <c r="RZT1" s="191"/>
      <c r="RZU1" s="191"/>
      <c r="RZV1" s="191"/>
      <c r="RZW1" s="191"/>
      <c r="RZX1" s="191"/>
      <c r="RZY1" s="191"/>
      <c r="RZZ1" s="191"/>
      <c r="SAA1" s="191"/>
      <c r="SAB1" s="191"/>
      <c r="SAC1" s="191"/>
      <c r="SAD1" s="191"/>
      <c r="SAE1" s="191"/>
      <c r="SAF1" s="191"/>
      <c r="SAG1" s="191"/>
      <c r="SAH1" s="191"/>
      <c r="SAI1" s="191"/>
      <c r="SAJ1" s="191"/>
      <c r="SAK1" s="191"/>
      <c r="SAL1" s="191"/>
      <c r="SAM1" s="191"/>
      <c r="SAN1" s="191"/>
      <c r="SAO1" s="191"/>
      <c r="SAP1" s="191"/>
      <c r="SAQ1" s="191"/>
      <c r="SAR1" s="191"/>
      <c r="SAS1" s="191"/>
      <c r="SAT1" s="191"/>
      <c r="SAU1" s="191"/>
      <c r="SAV1" s="191"/>
      <c r="SAW1" s="191"/>
      <c r="SAX1" s="191"/>
      <c r="SAY1" s="191"/>
      <c r="SAZ1" s="191"/>
      <c r="SBA1" s="191"/>
      <c r="SBB1" s="191"/>
      <c r="SBC1" s="191"/>
      <c r="SBD1" s="191"/>
      <c r="SBE1" s="191"/>
      <c r="SBF1" s="191"/>
      <c r="SBG1" s="191"/>
      <c r="SBH1" s="191"/>
      <c r="SBI1" s="191"/>
      <c r="SBJ1" s="191"/>
      <c r="SBK1" s="191"/>
      <c r="SBL1" s="191"/>
      <c r="SBM1" s="191"/>
      <c r="SBN1" s="191"/>
      <c r="SBO1" s="191"/>
      <c r="SBP1" s="191"/>
      <c r="SBQ1" s="191"/>
      <c r="SBR1" s="191"/>
      <c r="SBS1" s="191"/>
      <c r="SBT1" s="191"/>
      <c r="SBU1" s="191"/>
      <c r="SBV1" s="191"/>
      <c r="SBW1" s="191"/>
      <c r="SBX1" s="191"/>
      <c r="SBY1" s="191"/>
      <c r="SBZ1" s="191"/>
      <c r="SCA1" s="191"/>
      <c r="SCB1" s="191"/>
      <c r="SCC1" s="191"/>
      <c r="SCD1" s="191"/>
      <c r="SCE1" s="191"/>
      <c r="SCF1" s="191"/>
      <c r="SCG1" s="191"/>
      <c r="SCH1" s="191"/>
      <c r="SCI1" s="191"/>
      <c r="SCJ1" s="191"/>
      <c r="SCK1" s="191"/>
      <c r="SCL1" s="191"/>
      <c r="SCM1" s="191"/>
      <c r="SCN1" s="191"/>
      <c r="SCO1" s="191"/>
      <c r="SCP1" s="191"/>
      <c r="SCQ1" s="191"/>
      <c r="SCR1" s="191"/>
      <c r="SCS1" s="191"/>
      <c r="SCT1" s="191"/>
      <c r="SCU1" s="191"/>
      <c r="SCV1" s="191"/>
      <c r="SCW1" s="191"/>
      <c r="SCX1" s="191"/>
      <c r="SCY1" s="191"/>
      <c r="SCZ1" s="191"/>
      <c r="SDA1" s="191"/>
      <c r="SDB1" s="191"/>
      <c r="SDC1" s="191"/>
      <c r="SDD1" s="191"/>
      <c r="SDE1" s="191"/>
      <c r="SDF1" s="191"/>
      <c r="SDG1" s="191"/>
      <c r="SDH1" s="191"/>
      <c r="SDI1" s="191"/>
      <c r="SDJ1" s="191"/>
      <c r="SDK1" s="191"/>
      <c r="SDL1" s="191"/>
      <c r="SDM1" s="191"/>
      <c r="SDN1" s="191"/>
      <c r="SDO1" s="191"/>
      <c r="SDP1" s="191"/>
      <c r="SDQ1" s="191"/>
      <c r="SDR1" s="191"/>
      <c r="SDS1" s="191"/>
      <c r="SDT1" s="191"/>
      <c r="SDU1" s="191"/>
      <c r="SDV1" s="191"/>
      <c r="SDW1" s="191"/>
      <c r="SDX1" s="191"/>
      <c r="SDY1" s="191"/>
      <c r="SDZ1" s="191"/>
      <c r="SEA1" s="191"/>
      <c r="SEB1" s="191"/>
      <c r="SEC1" s="191"/>
      <c r="SED1" s="191"/>
      <c r="SEE1" s="191"/>
      <c r="SEF1" s="191"/>
      <c r="SEG1" s="191"/>
      <c r="SEH1" s="191"/>
      <c r="SEI1" s="191"/>
      <c r="SEJ1" s="191"/>
      <c r="SEK1" s="191"/>
      <c r="SEL1" s="191"/>
      <c r="SEM1" s="191"/>
      <c r="SEN1" s="191"/>
      <c r="SEO1" s="191"/>
      <c r="SEP1" s="191"/>
      <c r="SEQ1" s="191"/>
      <c r="SER1" s="191"/>
      <c r="SES1" s="191"/>
      <c r="SET1" s="191"/>
      <c r="SEU1" s="191"/>
      <c r="SEV1" s="191"/>
      <c r="SEW1" s="191"/>
      <c r="SEX1" s="191"/>
      <c r="SEY1" s="191"/>
      <c r="SEZ1" s="191"/>
      <c r="SFA1" s="191"/>
      <c r="SFB1" s="191"/>
      <c r="SFC1" s="191"/>
      <c r="SFD1" s="191"/>
      <c r="SFE1" s="191"/>
      <c r="SFF1" s="191"/>
      <c r="SFG1" s="191"/>
      <c r="SFH1" s="191"/>
      <c r="SFI1" s="191"/>
      <c r="SFJ1" s="191"/>
      <c r="SFK1" s="191"/>
      <c r="SFL1" s="191"/>
      <c r="SFM1" s="191"/>
      <c r="SFN1" s="191"/>
      <c r="SFO1" s="191"/>
      <c r="SFP1" s="191"/>
      <c r="SFQ1" s="191"/>
      <c r="SFR1" s="191"/>
      <c r="SFS1" s="191"/>
      <c r="SFT1" s="191"/>
      <c r="SFU1" s="191"/>
      <c r="SFV1" s="191"/>
      <c r="SFW1" s="191"/>
      <c r="SFX1" s="191"/>
      <c r="SFY1" s="191"/>
      <c r="SFZ1" s="191"/>
      <c r="SGA1" s="191"/>
      <c r="SGB1" s="191"/>
      <c r="SGC1" s="191"/>
      <c r="SGD1" s="191"/>
      <c r="SGE1" s="191"/>
      <c r="SGF1" s="191"/>
      <c r="SGG1" s="191"/>
      <c r="SGH1" s="191"/>
      <c r="SGI1" s="191"/>
      <c r="SGJ1" s="191"/>
      <c r="SGK1" s="191"/>
      <c r="SGL1" s="191"/>
      <c r="SGM1" s="191"/>
      <c r="SGN1" s="191"/>
      <c r="SGO1" s="191"/>
      <c r="SGP1" s="191"/>
      <c r="SGQ1" s="191"/>
      <c r="SGR1" s="191"/>
      <c r="SGS1" s="191"/>
      <c r="SGT1" s="191"/>
      <c r="SGU1" s="191"/>
      <c r="SGV1" s="191"/>
      <c r="SGW1" s="191"/>
      <c r="SGX1" s="191"/>
      <c r="SGY1" s="191"/>
      <c r="SGZ1" s="191"/>
      <c r="SHA1" s="191"/>
      <c r="SHB1" s="191"/>
      <c r="SHC1" s="191"/>
      <c r="SHD1" s="191"/>
      <c r="SHE1" s="191"/>
      <c r="SHF1" s="191"/>
      <c r="SHG1" s="191"/>
      <c r="SHH1" s="191"/>
      <c r="SHI1" s="191"/>
      <c r="SHJ1" s="191"/>
      <c r="SHK1" s="191"/>
      <c r="SHL1" s="191"/>
      <c r="SHM1" s="191"/>
      <c r="SHN1" s="191"/>
      <c r="SHO1" s="191"/>
      <c r="SHP1" s="191"/>
      <c r="SHQ1" s="191"/>
      <c r="SHR1" s="191"/>
      <c r="SHS1" s="191"/>
      <c r="SHT1" s="191"/>
      <c r="SHU1" s="191"/>
      <c r="SHV1" s="191"/>
      <c r="SHW1" s="191"/>
      <c r="SHX1" s="191"/>
      <c r="SHY1" s="191"/>
      <c r="SHZ1" s="191"/>
      <c r="SIA1" s="191"/>
      <c r="SIB1" s="191"/>
      <c r="SIC1" s="191"/>
      <c r="SID1" s="191"/>
      <c r="SIE1" s="191"/>
      <c r="SIF1" s="191"/>
      <c r="SIG1" s="191"/>
      <c r="SIH1" s="191"/>
      <c r="SII1" s="191"/>
      <c r="SIJ1" s="191"/>
      <c r="SIK1" s="191"/>
      <c r="SIL1" s="191"/>
      <c r="SIM1" s="191"/>
      <c r="SIN1" s="191"/>
      <c r="SIO1" s="191"/>
      <c r="SIP1" s="191"/>
      <c r="SIQ1" s="191"/>
      <c r="SIR1" s="191"/>
      <c r="SIS1" s="191"/>
      <c r="SIT1" s="191"/>
      <c r="SIU1" s="191"/>
      <c r="SIV1" s="191"/>
      <c r="SIW1" s="191"/>
      <c r="SIX1" s="191"/>
      <c r="SIY1" s="191"/>
      <c r="SIZ1" s="191"/>
      <c r="SJA1" s="191"/>
      <c r="SJB1" s="191"/>
      <c r="SJC1" s="191"/>
      <c r="SJD1" s="191"/>
      <c r="SJE1" s="191"/>
      <c r="SJF1" s="191"/>
      <c r="SJG1" s="191"/>
      <c r="SJH1" s="191"/>
      <c r="SJI1" s="191"/>
      <c r="SJJ1" s="191"/>
      <c r="SJK1" s="191"/>
      <c r="SJL1" s="191"/>
      <c r="SJM1" s="191"/>
      <c r="SJN1" s="191"/>
      <c r="SJO1" s="191"/>
      <c r="SJP1" s="191"/>
      <c r="SJQ1" s="191"/>
      <c r="SJR1" s="191"/>
      <c r="SJS1" s="191"/>
      <c r="SJT1" s="191"/>
      <c r="SJU1" s="191"/>
      <c r="SJV1" s="191"/>
      <c r="SJW1" s="191"/>
      <c r="SJX1" s="191"/>
      <c r="SJY1" s="191"/>
      <c r="SJZ1" s="191"/>
      <c r="SKA1" s="191"/>
      <c r="SKB1" s="191"/>
      <c r="SKC1" s="191"/>
      <c r="SKD1" s="191"/>
      <c r="SKE1" s="191"/>
      <c r="SKF1" s="191"/>
      <c r="SKG1" s="191"/>
      <c r="SKH1" s="191"/>
      <c r="SKI1" s="191"/>
      <c r="SKJ1" s="191"/>
      <c r="SKK1" s="191"/>
      <c r="SKL1" s="191"/>
      <c r="SKM1" s="191"/>
      <c r="SKN1" s="191"/>
      <c r="SKO1" s="191"/>
      <c r="SKP1" s="191"/>
      <c r="SKQ1" s="191"/>
      <c r="SKR1" s="191"/>
      <c r="SKS1" s="191"/>
      <c r="SKT1" s="191"/>
      <c r="SKU1" s="191"/>
      <c r="SKV1" s="191"/>
      <c r="SKW1" s="191"/>
      <c r="SKX1" s="191"/>
      <c r="SKY1" s="191"/>
      <c r="SKZ1" s="191"/>
      <c r="SLA1" s="191"/>
      <c r="SLB1" s="191"/>
      <c r="SLC1" s="191"/>
      <c r="SLD1" s="191"/>
      <c r="SLE1" s="191"/>
      <c r="SLF1" s="191"/>
      <c r="SLG1" s="191"/>
      <c r="SLH1" s="191"/>
      <c r="SLI1" s="191"/>
      <c r="SLJ1" s="191"/>
      <c r="SLK1" s="191"/>
      <c r="SLL1" s="191"/>
      <c r="SLM1" s="191"/>
      <c r="SLN1" s="191"/>
      <c r="SLO1" s="191"/>
      <c r="SLP1" s="191"/>
      <c r="SLQ1" s="191"/>
      <c r="SLR1" s="191"/>
      <c r="SLS1" s="191"/>
      <c r="SLT1" s="191"/>
      <c r="SLU1" s="191"/>
      <c r="SLV1" s="191"/>
      <c r="SLW1" s="191"/>
      <c r="SLX1" s="191"/>
      <c r="SLY1" s="191"/>
      <c r="SLZ1" s="191"/>
      <c r="SMA1" s="191"/>
      <c r="SMB1" s="191"/>
      <c r="SMC1" s="191"/>
      <c r="SMD1" s="191"/>
      <c r="SME1" s="191"/>
      <c r="SMF1" s="191"/>
      <c r="SMG1" s="191"/>
      <c r="SMH1" s="191"/>
      <c r="SMI1" s="191"/>
      <c r="SMJ1" s="191"/>
      <c r="SMK1" s="191"/>
      <c r="SML1" s="191"/>
      <c r="SMM1" s="191"/>
      <c r="SMN1" s="191"/>
      <c r="SMO1" s="191"/>
      <c r="SMP1" s="191"/>
      <c r="SMQ1" s="191"/>
      <c r="SMR1" s="191"/>
      <c r="SMS1" s="191"/>
      <c r="SMT1" s="191"/>
      <c r="SMU1" s="191"/>
      <c r="SMV1" s="191"/>
      <c r="SMW1" s="191"/>
      <c r="SMX1" s="191"/>
      <c r="SMY1" s="191"/>
      <c r="SMZ1" s="191"/>
      <c r="SNA1" s="191"/>
      <c r="SNB1" s="191"/>
      <c r="SNC1" s="191"/>
      <c r="SND1" s="191"/>
      <c r="SNE1" s="191"/>
      <c r="SNF1" s="191"/>
      <c r="SNG1" s="191"/>
      <c r="SNH1" s="191"/>
      <c r="SNI1" s="191"/>
      <c r="SNJ1" s="191"/>
      <c r="SNK1" s="191"/>
      <c r="SNL1" s="191"/>
      <c r="SNM1" s="191"/>
      <c r="SNN1" s="191"/>
      <c r="SNO1" s="191"/>
      <c r="SNP1" s="191"/>
      <c r="SNQ1" s="191"/>
      <c r="SNR1" s="191"/>
      <c r="SNS1" s="191"/>
      <c r="SNT1" s="191"/>
      <c r="SNU1" s="191"/>
      <c r="SNV1" s="191"/>
      <c r="SNW1" s="191"/>
      <c r="SNX1" s="191"/>
      <c r="SNY1" s="191"/>
      <c r="SNZ1" s="191"/>
      <c r="SOA1" s="191"/>
      <c r="SOB1" s="191"/>
      <c r="SOC1" s="191"/>
      <c r="SOD1" s="191"/>
      <c r="SOE1" s="191"/>
      <c r="SOF1" s="191"/>
      <c r="SOG1" s="191"/>
      <c r="SOH1" s="191"/>
      <c r="SOI1" s="191"/>
      <c r="SOJ1" s="191"/>
      <c r="SOK1" s="191"/>
      <c r="SOL1" s="191"/>
      <c r="SOM1" s="191"/>
      <c r="SON1" s="191"/>
      <c r="SOO1" s="191"/>
      <c r="SOP1" s="191"/>
      <c r="SOQ1" s="191"/>
      <c r="SOR1" s="191"/>
      <c r="SOS1" s="191"/>
      <c r="SOT1" s="191"/>
      <c r="SOU1" s="191"/>
      <c r="SOV1" s="191"/>
      <c r="SOW1" s="191"/>
      <c r="SOX1" s="191"/>
      <c r="SOY1" s="191"/>
      <c r="SOZ1" s="191"/>
      <c r="SPA1" s="191"/>
      <c r="SPB1" s="191"/>
      <c r="SPC1" s="191"/>
      <c r="SPD1" s="191"/>
      <c r="SPE1" s="191"/>
      <c r="SPF1" s="191"/>
      <c r="SPG1" s="191"/>
      <c r="SPH1" s="191"/>
      <c r="SPI1" s="191"/>
      <c r="SPJ1" s="191"/>
      <c r="SPK1" s="191"/>
      <c r="SPL1" s="191"/>
      <c r="SPM1" s="191"/>
      <c r="SPN1" s="191"/>
      <c r="SPO1" s="191"/>
      <c r="SPP1" s="191"/>
      <c r="SPQ1" s="191"/>
      <c r="SPR1" s="191"/>
      <c r="SPS1" s="191"/>
      <c r="SPT1" s="191"/>
      <c r="SPU1" s="191"/>
      <c r="SPV1" s="191"/>
      <c r="SPW1" s="191"/>
      <c r="SPX1" s="191"/>
      <c r="SPY1" s="191"/>
      <c r="SPZ1" s="191"/>
      <c r="SQA1" s="191"/>
      <c r="SQB1" s="191"/>
      <c r="SQC1" s="191"/>
      <c r="SQD1" s="191"/>
      <c r="SQE1" s="191"/>
      <c r="SQF1" s="191"/>
      <c r="SQG1" s="191"/>
      <c r="SQH1" s="191"/>
      <c r="SQI1" s="191"/>
      <c r="SQJ1" s="191"/>
      <c r="SQK1" s="191"/>
      <c r="SQL1" s="191"/>
      <c r="SQM1" s="191"/>
      <c r="SQN1" s="191"/>
      <c r="SQO1" s="191"/>
      <c r="SQP1" s="191"/>
      <c r="SQQ1" s="191"/>
      <c r="SQR1" s="191"/>
      <c r="SQS1" s="191"/>
      <c r="SQT1" s="191"/>
      <c r="SQU1" s="191"/>
      <c r="SQV1" s="191"/>
      <c r="SQW1" s="191"/>
      <c r="SQX1" s="191"/>
      <c r="SQY1" s="191"/>
      <c r="SQZ1" s="191"/>
      <c r="SRA1" s="191"/>
      <c r="SRB1" s="191"/>
      <c r="SRC1" s="191"/>
      <c r="SRD1" s="191"/>
      <c r="SRE1" s="191"/>
      <c r="SRF1" s="191"/>
      <c r="SRG1" s="191"/>
      <c r="SRH1" s="191"/>
      <c r="SRI1" s="191"/>
      <c r="SRJ1" s="191"/>
      <c r="SRK1" s="191"/>
      <c r="SRL1" s="191"/>
      <c r="SRM1" s="191"/>
      <c r="SRN1" s="191"/>
      <c r="SRO1" s="191"/>
      <c r="SRP1" s="191"/>
      <c r="SRQ1" s="191"/>
      <c r="SRR1" s="191"/>
      <c r="SRS1" s="191"/>
      <c r="SRT1" s="191"/>
      <c r="SRU1" s="191"/>
      <c r="SRV1" s="191"/>
      <c r="SRW1" s="191"/>
      <c r="SRX1" s="191"/>
      <c r="SRY1" s="191"/>
      <c r="SRZ1" s="191"/>
      <c r="SSA1" s="191"/>
      <c r="SSB1" s="191"/>
      <c r="SSC1" s="191"/>
      <c r="SSD1" s="191"/>
      <c r="SSE1" s="191"/>
      <c r="SSF1" s="191"/>
      <c r="SSG1" s="191"/>
      <c r="SSH1" s="191"/>
      <c r="SSI1" s="191"/>
      <c r="SSJ1" s="191"/>
      <c r="SSK1" s="191"/>
      <c r="SSL1" s="191"/>
      <c r="SSM1" s="191"/>
      <c r="SSN1" s="191"/>
      <c r="SSO1" s="191"/>
      <c r="SSP1" s="191"/>
      <c r="SSQ1" s="191"/>
      <c r="SSR1" s="191"/>
      <c r="SSS1" s="191"/>
      <c r="SST1" s="191"/>
      <c r="SSU1" s="191"/>
      <c r="SSV1" s="191"/>
      <c r="SSW1" s="191"/>
      <c r="SSX1" s="191"/>
      <c r="SSY1" s="191"/>
      <c r="SSZ1" s="191"/>
      <c r="STA1" s="191"/>
      <c r="STB1" s="191"/>
      <c r="STC1" s="191"/>
      <c r="STD1" s="191"/>
      <c r="STE1" s="191"/>
      <c r="STF1" s="191"/>
      <c r="STG1" s="191"/>
      <c r="STH1" s="191"/>
      <c r="STI1" s="191"/>
      <c r="STJ1" s="191"/>
      <c r="STK1" s="191"/>
      <c r="STL1" s="191"/>
      <c r="STM1" s="191"/>
      <c r="STN1" s="191"/>
      <c r="STO1" s="191"/>
      <c r="STP1" s="191"/>
      <c r="STQ1" s="191"/>
      <c r="STR1" s="191"/>
      <c r="STS1" s="191"/>
      <c r="STT1" s="191"/>
      <c r="STU1" s="191"/>
      <c r="STV1" s="191"/>
      <c r="STW1" s="191"/>
      <c r="STX1" s="191"/>
      <c r="STY1" s="191"/>
      <c r="STZ1" s="191"/>
      <c r="SUA1" s="191"/>
      <c r="SUB1" s="191"/>
      <c r="SUC1" s="191"/>
      <c r="SUD1" s="191"/>
      <c r="SUE1" s="191"/>
      <c r="SUF1" s="191"/>
      <c r="SUG1" s="191"/>
      <c r="SUH1" s="191"/>
      <c r="SUI1" s="191"/>
      <c r="SUJ1" s="191"/>
      <c r="SUK1" s="191"/>
      <c r="SUL1" s="191"/>
      <c r="SUM1" s="191"/>
      <c r="SUN1" s="191"/>
      <c r="SUO1" s="191"/>
      <c r="SUP1" s="191"/>
      <c r="SUQ1" s="191"/>
      <c r="SUR1" s="191"/>
      <c r="SUS1" s="191"/>
      <c r="SUT1" s="191"/>
      <c r="SUU1" s="191"/>
      <c r="SUV1" s="191"/>
      <c r="SUW1" s="191"/>
      <c r="SUX1" s="191"/>
      <c r="SUY1" s="191"/>
      <c r="SUZ1" s="191"/>
      <c r="SVA1" s="191"/>
      <c r="SVB1" s="191"/>
      <c r="SVC1" s="191"/>
      <c r="SVD1" s="191"/>
      <c r="SVE1" s="191"/>
      <c r="SVF1" s="191"/>
      <c r="SVG1" s="191"/>
      <c r="SVH1" s="191"/>
      <c r="SVI1" s="191"/>
      <c r="SVJ1" s="191"/>
      <c r="SVK1" s="191"/>
      <c r="SVL1" s="191"/>
      <c r="SVM1" s="191"/>
      <c r="SVN1" s="191"/>
      <c r="SVO1" s="191"/>
      <c r="SVP1" s="191"/>
      <c r="SVQ1" s="191"/>
      <c r="SVR1" s="191"/>
      <c r="SVS1" s="191"/>
      <c r="SVT1" s="191"/>
      <c r="SVU1" s="191"/>
      <c r="SVV1" s="191"/>
      <c r="SVW1" s="191"/>
      <c r="SVX1" s="191"/>
      <c r="SVY1" s="191"/>
      <c r="SVZ1" s="191"/>
      <c r="SWA1" s="191"/>
      <c r="SWB1" s="191"/>
      <c r="SWC1" s="191"/>
      <c r="SWD1" s="191"/>
      <c r="SWE1" s="191"/>
      <c r="SWF1" s="191"/>
      <c r="SWG1" s="191"/>
      <c r="SWH1" s="191"/>
      <c r="SWI1" s="191"/>
      <c r="SWJ1" s="191"/>
      <c r="SWK1" s="191"/>
      <c r="SWL1" s="191"/>
      <c r="SWM1" s="191"/>
      <c r="SWN1" s="191"/>
      <c r="SWO1" s="191"/>
      <c r="SWP1" s="191"/>
      <c r="SWQ1" s="191"/>
      <c r="SWR1" s="191"/>
      <c r="SWS1" s="191"/>
      <c r="SWT1" s="191"/>
      <c r="SWU1" s="191"/>
      <c r="SWV1" s="191"/>
      <c r="SWW1" s="191"/>
      <c r="SWX1" s="191"/>
      <c r="SWY1" s="191"/>
      <c r="SWZ1" s="191"/>
      <c r="SXA1" s="191"/>
      <c r="SXB1" s="191"/>
      <c r="SXC1" s="191"/>
      <c r="SXD1" s="191"/>
      <c r="SXE1" s="191"/>
      <c r="SXF1" s="191"/>
      <c r="SXG1" s="191"/>
      <c r="SXH1" s="191"/>
      <c r="SXI1" s="191"/>
      <c r="SXJ1" s="191"/>
      <c r="SXK1" s="191"/>
      <c r="SXL1" s="191"/>
      <c r="SXM1" s="191"/>
      <c r="SXN1" s="191"/>
      <c r="SXO1" s="191"/>
      <c r="SXP1" s="191"/>
      <c r="SXQ1" s="191"/>
      <c r="SXR1" s="191"/>
      <c r="SXS1" s="191"/>
      <c r="SXT1" s="191"/>
      <c r="SXU1" s="191"/>
      <c r="SXV1" s="191"/>
      <c r="SXW1" s="191"/>
      <c r="SXX1" s="191"/>
      <c r="SXY1" s="191"/>
      <c r="SXZ1" s="191"/>
      <c r="SYA1" s="191"/>
      <c r="SYB1" s="191"/>
      <c r="SYC1" s="191"/>
      <c r="SYD1" s="191"/>
      <c r="SYE1" s="191"/>
      <c r="SYF1" s="191"/>
      <c r="SYG1" s="191"/>
      <c r="SYH1" s="191"/>
      <c r="SYI1" s="191"/>
      <c r="SYJ1" s="191"/>
      <c r="SYK1" s="191"/>
      <c r="SYL1" s="191"/>
      <c r="SYM1" s="191"/>
      <c r="SYN1" s="191"/>
      <c r="SYO1" s="191"/>
      <c r="SYP1" s="191"/>
      <c r="SYQ1" s="191"/>
      <c r="SYR1" s="191"/>
      <c r="SYS1" s="191"/>
      <c r="SYT1" s="191"/>
      <c r="SYU1" s="191"/>
      <c r="SYV1" s="191"/>
      <c r="SYW1" s="191"/>
      <c r="SYX1" s="191"/>
      <c r="SYY1" s="191"/>
      <c r="SYZ1" s="191"/>
      <c r="SZA1" s="191"/>
      <c r="SZB1" s="191"/>
      <c r="SZC1" s="191"/>
      <c r="SZD1" s="191"/>
      <c r="SZE1" s="191"/>
      <c r="SZF1" s="191"/>
      <c r="SZG1" s="191"/>
      <c r="SZH1" s="191"/>
      <c r="SZI1" s="191"/>
      <c r="SZJ1" s="191"/>
      <c r="SZK1" s="191"/>
      <c r="SZL1" s="191"/>
      <c r="SZM1" s="191"/>
      <c r="SZN1" s="191"/>
      <c r="SZO1" s="191"/>
      <c r="SZP1" s="191"/>
      <c r="SZQ1" s="191"/>
      <c r="SZR1" s="191"/>
      <c r="SZS1" s="191"/>
      <c r="SZT1" s="191"/>
      <c r="SZU1" s="191"/>
      <c r="SZV1" s="191"/>
      <c r="SZW1" s="191"/>
      <c r="SZX1" s="191"/>
      <c r="SZY1" s="191"/>
      <c r="SZZ1" s="191"/>
      <c r="TAA1" s="191"/>
      <c r="TAB1" s="191"/>
      <c r="TAC1" s="191"/>
      <c r="TAD1" s="191"/>
      <c r="TAE1" s="191"/>
      <c r="TAF1" s="191"/>
      <c r="TAG1" s="191"/>
      <c r="TAH1" s="191"/>
      <c r="TAI1" s="191"/>
      <c r="TAJ1" s="191"/>
      <c r="TAK1" s="191"/>
      <c r="TAL1" s="191"/>
      <c r="TAM1" s="191"/>
      <c r="TAN1" s="191"/>
      <c r="TAO1" s="191"/>
      <c r="TAP1" s="191"/>
      <c r="TAQ1" s="191"/>
      <c r="TAR1" s="191"/>
      <c r="TAS1" s="191"/>
      <c r="TAT1" s="191"/>
      <c r="TAU1" s="191"/>
      <c r="TAV1" s="191"/>
      <c r="TAW1" s="191"/>
      <c r="TAX1" s="191"/>
      <c r="TAY1" s="191"/>
      <c r="TAZ1" s="191"/>
      <c r="TBA1" s="191"/>
      <c r="TBB1" s="191"/>
      <c r="TBC1" s="191"/>
      <c r="TBD1" s="191"/>
      <c r="TBE1" s="191"/>
      <c r="TBF1" s="191"/>
      <c r="TBG1" s="191"/>
      <c r="TBH1" s="191"/>
      <c r="TBI1" s="191"/>
      <c r="TBJ1" s="191"/>
      <c r="TBK1" s="191"/>
      <c r="TBL1" s="191"/>
      <c r="TBM1" s="191"/>
      <c r="TBN1" s="191"/>
      <c r="TBO1" s="191"/>
      <c r="TBP1" s="191"/>
      <c r="TBQ1" s="191"/>
      <c r="TBR1" s="191"/>
      <c r="TBS1" s="191"/>
      <c r="TBT1" s="191"/>
      <c r="TBU1" s="191"/>
      <c r="TBV1" s="191"/>
      <c r="TBW1" s="191"/>
      <c r="TBX1" s="191"/>
      <c r="TBY1" s="191"/>
      <c r="TBZ1" s="191"/>
      <c r="TCA1" s="191"/>
      <c r="TCB1" s="191"/>
      <c r="TCC1" s="191"/>
      <c r="TCD1" s="191"/>
      <c r="TCE1" s="191"/>
      <c r="TCF1" s="191"/>
      <c r="TCG1" s="191"/>
      <c r="TCH1" s="191"/>
      <c r="TCI1" s="191"/>
      <c r="TCJ1" s="191"/>
      <c r="TCK1" s="191"/>
      <c r="TCL1" s="191"/>
      <c r="TCM1" s="191"/>
      <c r="TCN1" s="191"/>
      <c r="TCO1" s="191"/>
      <c r="TCP1" s="191"/>
      <c r="TCQ1" s="191"/>
      <c r="TCR1" s="191"/>
      <c r="TCS1" s="191"/>
      <c r="TCT1" s="191"/>
      <c r="TCU1" s="191"/>
      <c r="TCV1" s="191"/>
      <c r="TCW1" s="191"/>
      <c r="TCX1" s="191"/>
      <c r="TCY1" s="191"/>
      <c r="TCZ1" s="191"/>
      <c r="TDA1" s="191"/>
      <c r="TDB1" s="191"/>
      <c r="TDC1" s="191"/>
      <c r="TDD1" s="191"/>
      <c r="TDE1" s="191"/>
      <c r="TDF1" s="191"/>
      <c r="TDG1" s="191"/>
      <c r="TDH1" s="191"/>
      <c r="TDI1" s="191"/>
      <c r="TDJ1" s="191"/>
      <c r="TDK1" s="191"/>
      <c r="TDL1" s="191"/>
      <c r="TDM1" s="191"/>
      <c r="TDN1" s="191"/>
      <c r="TDO1" s="191"/>
      <c r="TDP1" s="191"/>
      <c r="TDQ1" s="191"/>
      <c r="TDR1" s="191"/>
      <c r="TDS1" s="191"/>
      <c r="TDT1" s="191"/>
      <c r="TDU1" s="191"/>
      <c r="TDV1" s="191"/>
      <c r="TDW1" s="191"/>
      <c r="TDX1" s="191"/>
      <c r="TDY1" s="191"/>
      <c r="TDZ1" s="191"/>
      <c r="TEA1" s="191"/>
      <c r="TEB1" s="191"/>
      <c r="TEC1" s="191"/>
      <c r="TED1" s="191"/>
      <c r="TEE1" s="191"/>
      <c r="TEF1" s="191"/>
      <c r="TEG1" s="191"/>
      <c r="TEH1" s="191"/>
      <c r="TEI1" s="191"/>
      <c r="TEJ1" s="191"/>
      <c r="TEK1" s="191"/>
      <c r="TEL1" s="191"/>
      <c r="TEM1" s="191"/>
      <c r="TEN1" s="191"/>
      <c r="TEO1" s="191"/>
      <c r="TEP1" s="191"/>
      <c r="TEQ1" s="191"/>
      <c r="TER1" s="191"/>
      <c r="TES1" s="191"/>
      <c r="TET1" s="191"/>
      <c r="TEU1" s="191"/>
      <c r="TEV1" s="191"/>
      <c r="TEW1" s="191"/>
      <c r="TEX1" s="191"/>
      <c r="TEY1" s="191"/>
      <c r="TEZ1" s="191"/>
      <c r="TFA1" s="191"/>
      <c r="TFB1" s="191"/>
      <c r="TFC1" s="191"/>
      <c r="TFD1" s="191"/>
      <c r="TFE1" s="191"/>
      <c r="TFF1" s="191"/>
      <c r="TFG1" s="191"/>
      <c r="TFH1" s="191"/>
      <c r="TFI1" s="191"/>
      <c r="TFJ1" s="191"/>
      <c r="TFK1" s="191"/>
      <c r="TFL1" s="191"/>
      <c r="TFM1" s="191"/>
      <c r="TFN1" s="191"/>
      <c r="TFO1" s="191"/>
      <c r="TFP1" s="191"/>
      <c r="TFQ1" s="191"/>
      <c r="TFR1" s="191"/>
      <c r="TFS1" s="191"/>
      <c r="TFT1" s="191"/>
      <c r="TFU1" s="191"/>
      <c r="TFV1" s="191"/>
      <c r="TFW1" s="191"/>
      <c r="TFX1" s="191"/>
      <c r="TFY1" s="191"/>
      <c r="TFZ1" s="191"/>
      <c r="TGA1" s="191"/>
      <c r="TGB1" s="191"/>
      <c r="TGC1" s="191"/>
      <c r="TGD1" s="191"/>
      <c r="TGE1" s="191"/>
      <c r="TGF1" s="191"/>
      <c r="TGG1" s="191"/>
      <c r="TGH1" s="191"/>
      <c r="TGI1" s="191"/>
      <c r="TGJ1" s="191"/>
      <c r="TGK1" s="191"/>
      <c r="TGL1" s="191"/>
      <c r="TGM1" s="191"/>
      <c r="TGN1" s="191"/>
      <c r="TGO1" s="191"/>
      <c r="TGP1" s="191"/>
      <c r="TGQ1" s="191"/>
      <c r="TGR1" s="191"/>
      <c r="TGS1" s="191"/>
      <c r="TGT1" s="191"/>
      <c r="TGU1" s="191"/>
      <c r="TGV1" s="191"/>
      <c r="TGW1" s="191"/>
      <c r="TGX1" s="191"/>
      <c r="TGY1" s="191"/>
      <c r="TGZ1" s="191"/>
      <c r="THA1" s="191"/>
      <c r="THB1" s="191"/>
      <c r="THC1" s="191"/>
      <c r="THD1" s="191"/>
      <c r="THE1" s="191"/>
      <c r="THF1" s="191"/>
      <c r="THG1" s="191"/>
      <c r="THH1" s="191"/>
      <c r="THI1" s="191"/>
      <c r="THJ1" s="191"/>
      <c r="THK1" s="191"/>
      <c r="THL1" s="191"/>
      <c r="THM1" s="191"/>
      <c r="THN1" s="191"/>
      <c r="THO1" s="191"/>
      <c r="THP1" s="191"/>
      <c r="THQ1" s="191"/>
      <c r="THR1" s="191"/>
      <c r="THS1" s="191"/>
      <c r="THT1" s="191"/>
      <c r="THU1" s="191"/>
      <c r="THV1" s="191"/>
      <c r="THW1" s="191"/>
      <c r="THX1" s="191"/>
      <c r="THY1" s="191"/>
      <c r="THZ1" s="191"/>
      <c r="TIA1" s="191"/>
      <c r="TIB1" s="191"/>
      <c r="TIC1" s="191"/>
      <c r="TID1" s="191"/>
      <c r="TIE1" s="191"/>
      <c r="TIF1" s="191"/>
      <c r="TIG1" s="191"/>
      <c r="TIH1" s="191"/>
      <c r="TII1" s="191"/>
      <c r="TIJ1" s="191"/>
      <c r="TIK1" s="191"/>
      <c r="TIL1" s="191"/>
      <c r="TIM1" s="191"/>
      <c r="TIN1" s="191"/>
      <c r="TIO1" s="191"/>
      <c r="TIP1" s="191"/>
      <c r="TIQ1" s="191"/>
      <c r="TIR1" s="191"/>
      <c r="TIS1" s="191"/>
      <c r="TIT1" s="191"/>
      <c r="TIU1" s="191"/>
      <c r="TIV1" s="191"/>
      <c r="TIW1" s="191"/>
      <c r="TIX1" s="191"/>
      <c r="TIY1" s="191"/>
      <c r="TIZ1" s="191"/>
      <c r="TJA1" s="191"/>
      <c r="TJB1" s="191"/>
      <c r="TJC1" s="191"/>
      <c r="TJD1" s="191"/>
      <c r="TJE1" s="191"/>
      <c r="TJF1" s="191"/>
      <c r="TJG1" s="191"/>
      <c r="TJH1" s="191"/>
      <c r="TJI1" s="191"/>
      <c r="TJJ1" s="191"/>
      <c r="TJK1" s="191"/>
      <c r="TJL1" s="191"/>
      <c r="TJM1" s="191"/>
      <c r="TJN1" s="191"/>
      <c r="TJO1" s="191"/>
      <c r="TJP1" s="191"/>
      <c r="TJQ1" s="191"/>
      <c r="TJR1" s="191"/>
      <c r="TJS1" s="191"/>
      <c r="TJT1" s="191"/>
      <c r="TJU1" s="191"/>
      <c r="TJV1" s="191"/>
      <c r="TJW1" s="191"/>
      <c r="TJX1" s="191"/>
      <c r="TJY1" s="191"/>
      <c r="TJZ1" s="191"/>
      <c r="TKA1" s="191"/>
      <c r="TKB1" s="191"/>
      <c r="TKC1" s="191"/>
      <c r="TKD1" s="191"/>
      <c r="TKE1" s="191"/>
      <c r="TKF1" s="191"/>
      <c r="TKG1" s="191"/>
      <c r="TKH1" s="191"/>
      <c r="TKI1" s="191"/>
      <c r="TKJ1" s="191"/>
      <c r="TKK1" s="191"/>
      <c r="TKL1" s="191"/>
      <c r="TKM1" s="191"/>
      <c r="TKN1" s="191"/>
      <c r="TKO1" s="191"/>
      <c r="TKP1" s="191"/>
      <c r="TKQ1" s="191"/>
      <c r="TKR1" s="191"/>
      <c r="TKS1" s="191"/>
      <c r="TKT1" s="191"/>
      <c r="TKU1" s="191"/>
      <c r="TKV1" s="191"/>
      <c r="TKW1" s="191"/>
      <c r="TKX1" s="191"/>
      <c r="TKY1" s="191"/>
      <c r="TKZ1" s="191"/>
      <c r="TLA1" s="191"/>
      <c r="TLB1" s="191"/>
      <c r="TLC1" s="191"/>
      <c r="TLD1" s="191"/>
      <c r="TLE1" s="191"/>
      <c r="TLF1" s="191"/>
      <c r="TLG1" s="191"/>
      <c r="TLH1" s="191"/>
      <c r="TLI1" s="191"/>
      <c r="TLJ1" s="191"/>
      <c r="TLK1" s="191"/>
      <c r="TLL1" s="191"/>
      <c r="TLM1" s="191"/>
      <c r="TLN1" s="191"/>
      <c r="TLO1" s="191"/>
      <c r="TLP1" s="191"/>
      <c r="TLQ1" s="191"/>
      <c r="TLR1" s="191"/>
      <c r="TLS1" s="191"/>
      <c r="TLT1" s="191"/>
      <c r="TLU1" s="191"/>
      <c r="TLV1" s="191"/>
      <c r="TLW1" s="191"/>
      <c r="TLX1" s="191"/>
      <c r="TLY1" s="191"/>
      <c r="TLZ1" s="191"/>
      <c r="TMA1" s="191"/>
      <c r="TMB1" s="191"/>
      <c r="TMC1" s="191"/>
      <c r="TMD1" s="191"/>
      <c r="TME1" s="191"/>
      <c r="TMF1" s="191"/>
      <c r="TMG1" s="191"/>
      <c r="TMH1" s="191"/>
      <c r="TMI1" s="191"/>
      <c r="TMJ1" s="191"/>
      <c r="TMK1" s="191"/>
      <c r="TML1" s="191"/>
      <c r="TMM1" s="191"/>
      <c r="TMN1" s="191"/>
      <c r="TMO1" s="191"/>
      <c r="TMP1" s="191"/>
      <c r="TMQ1" s="191"/>
      <c r="TMR1" s="191"/>
      <c r="TMS1" s="191"/>
      <c r="TMT1" s="191"/>
      <c r="TMU1" s="191"/>
      <c r="TMV1" s="191"/>
      <c r="TMW1" s="191"/>
      <c r="TMX1" s="191"/>
      <c r="TMY1" s="191"/>
      <c r="TMZ1" s="191"/>
      <c r="TNA1" s="191"/>
      <c r="TNB1" s="191"/>
      <c r="TNC1" s="191"/>
      <c r="TND1" s="191"/>
      <c r="TNE1" s="191"/>
      <c r="TNF1" s="191"/>
      <c r="TNG1" s="191"/>
      <c r="TNH1" s="191"/>
      <c r="TNI1" s="191"/>
      <c r="TNJ1" s="191"/>
      <c r="TNK1" s="191"/>
      <c r="TNL1" s="191"/>
      <c r="TNM1" s="191"/>
      <c r="TNN1" s="191"/>
      <c r="TNO1" s="191"/>
      <c r="TNP1" s="191"/>
      <c r="TNQ1" s="191"/>
      <c r="TNR1" s="191"/>
      <c r="TNS1" s="191"/>
      <c r="TNT1" s="191"/>
      <c r="TNU1" s="191"/>
      <c r="TNV1" s="191"/>
      <c r="TNW1" s="191"/>
      <c r="TNX1" s="191"/>
      <c r="TNY1" s="191"/>
      <c r="TNZ1" s="191"/>
      <c r="TOA1" s="191"/>
      <c r="TOB1" s="191"/>
      <c r="TOC1" s="191"/>
      <c r="TOD1" s="191"/>
      <c r="TOE1" s="191"/>
      <c r="TOF1" s="191"/>
      <c r="TOG1" s="191"/>
      <c r="TOH1" s="191"/>
      <c r="TOI1" s="191"/>
      <c r="TOJ1" s="191"/>
      <c r="TOK1" s="191"/>
      <c r="TOL1" s="191"/>
      <c r="TOM1" s="191"/>
      <c r="TON1" s="191"/>
      <c r="TOO1" s="191"/>
      <c r="TOP1" s="191"/>
      <c r="TOQ1" s="191"/>
      <c r="TOR1" s="191"/>
      <c r="TOS1" s="191"/>
      <c r="TOT1" s="191"/>
      <c r="TOU1" s="191"/>
      <c r="TOV1" s="191"/>
      <c r="TOW1" s="191"/>
      <c r="TOX1" s="191"/>
      <c r="TOY1" s="191"/>
      <c r="TOZ1" s="191"/>
      <c r="TPA1" s="191"/>
      <c r="TPB1" s="191"/>
      <c r="TPC1" s="191"/>
      <c r="TPD1" s="191"/>
      <c r="TPE1" s="191"/>
      <c r="TPF1" s="191"/>
      <c r="TPG1" s="191"/>
      <c r="TPH1" s="191"/>
      <c r="TPI1" s="191"/>
      <c r="TPJ1" s="191"/>
      <c r="TPK1" s="191"/>
      <c r="TPL1" s="191"/>
      <c r="TPM1" s="191"/>
      <c r="TPN1" s="191"/>
      <c r="TPO1" s="191"/>
      <c r="TPP1" s="191"/>
      <c r="TPQ1" s="191"/>
      <c r="TPR1" s="191"/>
      <c r="TPS1" s="191"/>
      <c r="TPT1" s="191"/>
      <c r="TPU1" s="191"/>
      <c r="TPV1" s="191"/>
      <c r="TPW1" s="191"/>
      <c r="TPX1" s="191"/>
      <c r="TPY1" s="191"/>
      <c r="TPZ1" s="191"/>
      <c r="TQA1" s="191"/>
      <c r="TQB1" s="191"/>
      <c r="TQC1" s="191"/>
      <c r="TQD1" s="191"/>
      <c r="TQE1" s="191"/>
      <c r="TQF1" s="191"/>
      <c r="TQG1" s="191"/>
      <c r="TQH1" s="191"/>
      <c r="TQI1" s="191"/>
      <c r="TQJ1" s="191"/>
      <c r="TQK1" s="191"/>
      <c r="TQL1" s="191"/>
      <c r="TQM1" s="191"/>
      <c r="TQN1" s="191"/>
      <c r="TQO1" s="191"/>
      <c r="TQP1" s="191"/>
      <c r="TQQ1" s="191"/>
      <c r="TQR1" s="191"/>
      <c r="TQS1" s="191"/>
      <c r="TQT1" s="191"/>
      <c r="TQU1" s="191"/>
      <c r="TQV1" s="191"/>
      <c r="TQW1" s="191"/>
      <c r="TQX1" s="191"/>
      <c r="TQY1" s="191"/>
      <c r="TQZ1" s="191"/>
      <c r="TRA1" s="191"/>
      <c r="TRB1" s="191"/>
      <c r="TRC1" s="191"/>
      <c r="TRD1" s="191"/>
      <c r="TRE1" s="191"/>
      <c r="TRF1" s="191"/>
      <c r="TRG1" s="191"/>
      <c r="TRH1" s="191"/>
      <c r="TRI1" s="191"/>
      <c r="TRJ1" s="191"/>
      <c r="TRK1" s="191"/>
      <c r="TRL1" s="191"/>
      <c r="TRM1" s="191"/>
      <c r="TRN1" s="191"/>
      <c r="TRO1" s="191"/>
      <c r="TRP1" s="191"/>
      <c r="TRQ1" s="191"/>
      <c r="TRR1" s="191"/>
      <c r="TRS1" s="191"/>
      <c r="TRT1" s="191"/>
      <c r="TRU1" s="191"/>
      <c r="TRV1" s="191"/>
      <c r="TRW1" s="191"/>
      <c r="TRX1" s="191"/>
      <c r="TRY1" s="191"/>
      <c r="TRZ1" s="191"/>
      <c r="TSA1" s="191"/>
      <c r="TSB1" s="191"/>
      <c r="TSC1" s="191"/>
      <c r="TSD1" s="191"/>
      <c r="TSE1" s="191"/>
      <c r="TSF1" s="191"/>
      <c r="TSG1" s="191"/>
      <c r="TSH1" s="191"/>
      <c r="TSI1" s="191"/>
      <c r="TSJ1" s="191"/>
      <c r="TSK1" s="191"/>
      <c r="TSL1" s="191"/>
      <c r="TSM1" s="191"/>
      <c r="TSN1" s="191"/>
      <c r="TSO1" s="191"/>
      <c r="TSP1" s="191"/>
      <c r="TSQ1" s="191"/>
      <c r="TSR1" s="191"/>
      <c r="TSS1" s="191"/>
      <c r="TST1" s="191"/>
      <c r="TSU1" s="191"/>
      <c r="TSV1" s="191"/>
      <c r="TSW1" s="191"/>
      <c r="TSX1" s="191"/>
      <c r="TSY1" s="191"/>
      <c r="TSZ1" s="191"/>
      <c r="TTA1" s="191"/>
      <c r="TTB1" s="191"/>
      <c r="TTC1" s="191"/>
      <c r="TTD1" s="191"/>
      <c r="TTE1" s="191"/>
      <c r="TTF1" s="191"/>
      <c r="TTG1" s="191"/>
      <c r="TTH1" s="191"/>
      <c r="TTI1" s="191"/>
      <c r="TTJ1" s="191"/>
      <c r="TTK1" s="191"/>
      <c r="TTL1" s="191"/>
      <c r="TTM1" s="191"/>
      <c r="TTN1" s="191"/>
      <c r="TTO1" s="191"/>
      <c r="TTP1" s="191"/>
      <c r="TTQ1" s="191"/>
      <c r="TTR1" s="191"/>
      <c r="TTS1" s="191"/>
      <c r="TTT1" s="191"/>
      <c r="TTU1" s="191"/>
      <c r="TTV1" s="191"/>
      <c r="TTW1" s="191"/>
      <c r="TTX1" s="191"/>
      <c r="TTY1" s="191"/>
      <c r="TTZ1" s="191"/>
      <c r="TUA1" s="191"/>
      <c r="TUB1" s="191"/>
      <c r="TUC1" s="191"/>
      <c r="TUD1" s="191"/>
      <c r="TUE1" s="191"/>
      <c r="TUF1" s="191"/>
      <c r="TUG1" s="191"/>
      <c r="TUH1" s="191"/>
      <c r="TUI1" s="191"/>
      <c r="TUJ1" s="191"/>
      <c r="TUK1" s="191"/>
      <c r="TUL1" s="191"/>
      <c r="TUM1" s="191"/>
      <c r="TUN1" s="191"/>
      <c r="TUO1" s="191"/>
      <c r="TUP1" s="191"/>
      <c r="TUQ1" s="191"/>
      <c r="TUR1" s="191"/>
      <c r="TUS1" s="191"/>
      <c r="TUT1" s="191"/>
      <c r="TUU1" s="191"/>
      <c r="TUV1" s="191"/>
      <c r="TUW1" s="191"/>
      <c r="TUX1" s="191"/>
      <c r="TUY1" s="191"/>
      <c r="TUZ1" s="191"/>
      <c r="TVA1" s="191"/>
      <c r="TVB1" s="191"/>
      <c r="TVC1" s="191"/>
      <c r="TVD1" s="191"/>
      <c r="TVE1" s="191"/>
      <c r="TVF1" s="191"/>
      <c r="TVG1" s="191"/>
      <c r="TVH1" s="191"/>
      <c r="TVI1" s="191"/>
      <c r="TVJ1" s="191"/>
      <c r="TVK1" s="191"/>
      <c r="TVL1" s="191"/>
      <c r="TVM1" s="191"/>
      <c r="TVN1" s="191"/>
      <c r="TVO1" s="191"/>
      <c r="TVP1" s="191"/>
      <c r="TVQ1" s="191"/>
      <c r="TVR1" s="191"/>
      <c r="TVS1" s="191"/>
      <c r="TVT1" s="191"/>
      <c r="TVU1" s="191"/>
      <c r="TVV1" s="191"/>
      <c r="TVW1" s="191"/>
      <c r="TVX1" s="191"/>
      <c r="TVY1" s="191"/>
      <c r="TVZ1" s="191"/>
      <c r="TWA1" s="191"/>
      <c r="TWB1" s="191"/>
      <c r="TWC1" s="191"/>
      <c r="TWD1" s="191"/>
      <c r="TWE1" s="191"/>
      <c r="TWF1" s="191"/>
      <c r="TWG1" s="191"/>
      <c r="TWH1" s="191"/>
      <c r="TWI1" s="191"/>
      <c r="TWJ1" s="191"/>
      <c r="TWK1" s="191"/>
      <c r="TWL1" s="191"/>
      <c r="TWM1" s="191"/>
      <c r="TWN1" s="191"/>
      <c r="TWO1" s="191"/>
      <c r="TWP1" s="191"/>
      <c r="TWQ1" s="191"/>
      <c r="TWR1" s="191"/>
      <c r="TWS1" s="191"/>
      <c r="TWT1" s="191"/>
      <c r="TWU1" s="191"/>
      <c r="TWV1" s="191"/>
      <c r="TWW1" s="191"/>
      <c r="TWX1" s="191"/>
      <c r="TWY1" s="191"/>
      <c r="TWZ1" s="191"/>
      <c r="TXA1" s="191"/>
      <c r="TXB1" s="191"/>
      <c r="TXC1" s="191"/>
      <c r="TXD1" s="191"/>
      <c r="TXE1" s="191"/>
      <c r="TXF1" s="191"/>
      <c r="TXG1" s="191"/>
      <c r="TXH1" s="191"/>
      <c r="TXI1" s="191"/>
      <c r="TXJ1" s="191"/>
      <c r="TXK1" s="191"/>
      <c r="TXL1" s="191"/>
      <c r="TXM1" s="191"/>
      <c r="TXN1" s="191"/>
      <c r="TXO1" s="191"/>
      <c r="TXP1" s="191"/>
      <c r="TXQ1" s="191"/>
      <c r="TXR1" s="191"/>
      <c r="TXS1" s="191"/>
      <c r="TXT1" s="191"/>
      <c r="TXU1" s="191"/>
      <c r="TXV1" s="191"/>
      <c r="TXW1" s="191"/>
      <c r="TXX1" s="191"/>
      <c r="TXY1" s="191"/>
      <c r="TXZ1" s="191"/>
      <c r="TYA1" s="191"/>
      <c r="TYB1" s="191"/>
      <c r="TYC1" s="191"/>
      <c r="TYD1" s="191"/>
      <c r="TYE1" s="191"/>
      <c r="TYF1" s="191"/>
      <c r="TYG1" s="191"/>
      <c r="TYH1" s="191"/>
      <c r="TYI1" s="191"/>
      <c r="TYJ1" s="191"/>
      <c r="TYK1" s="191"/>
      <c r="TYL1" s="191"/>
      <c r="TYM1" s="191"/>
      <c r="TYN1" s="191"/>
      <c r="TYO1" s="191"/>
      <c r="TYP1" s="191"/>
      <c r="TYQ1" s="191"/>
      <c r="TYR1" s="191"/>
      <c r="TYS1" s="191"/>
      <c r="TYT1" s="191"/>
      <c r="TYU1" s="191"/>
      <c r="TYV1" s="191"/>
      <c r="TYW1" s="191"/>
      <c r="TYX1" s="191"/>
      <c r="TYY1" s="191"/>
      <c r="TYZ1" s="191"/>
      <c r="TZA1" s="191"/>
      <c r="TZB1" s="191"/>
      <c r="TZC1" s="191"/>
      <c r="TZD1" s="191"/>
      <c r="TZE1" s="191"/>
      <c r="TZF1" s="191"/>
      <c r="TZG1" s="191"/>
      <c r="TZH1" s="191"/>
      <c r="TZI1" s="191"/>
      <c r="TZJ1" s="191"/>
      <c r="TZK1" s="191"/>
      <c r="TZL1" s="191"/>
      <c r="TZM1" s="191"/>
      <c r="TZN1" s="191"/>
      <c r="TZO1" s="191"/>
      <c r="TZP1" s="191"/>
      <c r="TZQ1" s="191"/>
      <c r="TZR1" s="191"/>
      <c r="TZS1" s="191"/>
      <c r="TZT1" s="191"/>
      <c r="TZU1" s="191"/>
      <c r="TZV1" s="191"/>
      <c r="TZW1" s="191"/>
      <c r="TZX1" s="191"/>
      <c r="TZY1" s="191"/>
      <c r="TZZ1" s="191"/>
      <c r="UAA1" s="191"/>
      <c r="UAB1" s="191"/>
      <c r="UAC1" s="191"/>
      <c r="UAD1" s="191"/>
      <c r="UAE1" s="191"/>
      <c r="UAF1" s="191"/>
      <c r="UAG1" s="191"/>
      <c r="UAH1" s="191"/>
      <c r="UAI1" s="191"/>
      <c r="UAJ1" s="191"/>
      <c r="UAK1" s="191"/>
      <c r="UAL1" s="191"/>
      <c r="UAM1" s="191"/>
      <c r="UAN1" s="191"/>
      <c r="UAO1" s="191"/>
      <c r="UAP1" s="191"/>
      <c r="UAQ1" s="191"/>
      <c r="UAR1" s="191"/>
      <c r="UAS1" s="191"/>
      <c r="UAT1" s="191"/>
      <c r="UAU1" s="191"/>
      <c r="UAV1" s="191"/>
      <c r="UAW1" s="191"/>
      <c r="UAX1" s="191"/>
      <c r="UAY1" s="191"/>
      <c r="UAZ1" s="191"/>
      <c r="UBA1" s="191"/>
      <c r="UBB1" s="191"/>
      <c r="UBC1" s="191"/>
      <c r="UBD1" s="191"/>
      <c r="UBE1" s="191"/>
      <c r="UBF1" s="191"/>
      <c r="UBG1" s="191"/>
      <c r="UBH1" s="191"/>
      <c r="UBI1" s="191"/>
      <c r="UBJ1" s="191"/>
      <c r="UBK1" s="191"/>
      <c r="UBL1" s="191"/>
      <c r="UBM1" s="191"/>
      <c r="UBN1" s="191"/>
      <c r="UBO1" s="191"/>
      <c r="UBP1" s="191"/>
      <c r="UBQ1" s="191"/>
      <c r="UBR1" s="191"/>
      <c r="UBS1" s="191"/>
      <c r="UBT1" s="191"/>
      <c r="UBU1" s="191"/>
      <c r="UBV1" s="191"/>
      <c r="UBW1" s="191"/>
      <c r="UBX1" s="191"/>
      <c r="UBY1" s="191"/>
      <c r="UBZ1" s="191"/>
      <c r="UCA1" s="191"/>
      <c r="UCB1" s="191"/>
      <c r="UCC1" s="191"/>
      <c r="UCD1" s="191"/>
      <c r="UCE1" s="191"/>
      <c r="UCF1" s="191"/>
      <c r="UCG1" s="191"/>
      <c r="UCH1" s="191"/>
      <c r="UCI1" s="191"/>
      <c r="UCJ1" s="191"/>
      <c r="UCK1" s="191"/>
      <c r="UCL1" s="191"/>
      <c r="UCM1" s="191"/>
      <c r="UCN1" s="191"/>
      <c r="UCO1" s="191"/>
      <c r="UCP1" s="191"/>
      <c r="UCQ1" s="191"/>
      <c r="UCR1" s="191"/>
      <c r="UCS1" s="191"/>
      <c r="UCT1" s="191"/>
      <c r="UCU1" s="191"/>
      <c r="UCV1" s="191"/>
      <c r="UCW1" s="191"/>
      <c r="UCX1" s="191"/>
      <c r="UCY1" s="191"/>
      <c r="UCZ1" s="191"/>
      <c r="UDA1" s="191"/>
      <c r="UDB1" s="191"/>
      <c r="UDC1" s="191"/>
      <c r="UDD1" s="191"/>
      <c r="UDE1" s="191"/>
      <c r="UDF1" s="191"/>
      <c r="UDG1" s="191"/>
      <c r="UDH1" s="191"/>
      <c r="UDI1" s="191"/>
      <c r="UDJ1" s="191"/>
      <c r="UDK1" s="191"/>
      <c r="UDL1" s="191"/>
      <c r="UDM1" s="191"/>
      <c r="UDN1" s="191"/>
      <c r="UDO1" s="191"/>
      <c r="UDP1" s="191"/>
      <c r="UDQ1" s="191"/>
      <c r="UDR1" s="191"/>
      <c r="UDS1" s="191"/>
      <c r="UDT1" s="191"/>
      <c r="UDU1" s="191"/>
      <c r="UDV1" s="191"/>
      <c r="UDW1" s="191"/>
      <c r="UDX1" s="191"/>
      <c r="UDY1" s="191"/>
      <c r="UDZ1" s="191"/>
      <c r="UEA1" s="191"/>
      <c r="UEB1" s="191"/>
      <c r="UEC1" s="191"/>
      <c r="UED1" s="191"/>
      <c r="UEE1" s="191"/>
      <c r="UEF1" s="191"/>
      <c r="UEG1" s="191"/>
      <c r="UEH1" s="191"/>
      <c r="UEI1" s="191"/>
      <c r="UEJ1" s="191"/>
      <c r="UEK1" s="191"/>
      <c r="UEL1" s="191"/>
      <c r="UEM1" s="191"/>
      <c r="UEN1" s="191"/>
      <c r="UEO1" s="191"/>
      <c r="UEP1" s="191"/>
      <c r="UEQ1" s="191"/>
      <c r="UER1" s="191"/>
      <c r="UES1" s="191"/>
      <c r="UET1" s="191"/>
      <c r="UEU1" s="191"/>
      <c r="UEV1" s="191"/>
      <c r="UEW1" s="191"/>
      <c r="UEX1" s="191"/>
      <c r="UEY1" s="191"/>
      <c r="UEZ1" s="191"/>
      <c r="UFA1" s="191"/>
      <c r="UFB1" s="191"/>
      <c r="UFC1" s="191"/>
      <c r="UFD1" s="191"/>
      <c r="UFE1" s="191"/>
      <c r="UFF1" s="191"/>
      <c r="UFG1" s="191"/>
      <c r="UFH1" s="191"/>
      <c r="UFI1" s="191"/>
      <c r="UFJ1" s="191"/>
      <c r="UFK1" s="191"/>
      <c r="UFL1" s="191"/>
      <c r="UFM1" s="191"/>
      <c r="UFN1" s="191"/>
      <c r="UFO1" s="191"/>
      <c r="UFP1" s="191"/>
      <c r="UFQ1" s="191"/>
      <c r="UFR1" s="191"/>
      <c r="UFS1" s="191"/>
      <c r="UFT1" s="191"/>
      <c r="UFU1" s="191"/>
      <c r="UFV1" s="191"/>
      <c r="UFW1" s="191"/>
      <c r="UFX1" s="191"/>
      <c r="UFY1" s="191"/>
      <c r="UFZ1" s="191"/>
      <c r="UGA1" s="191"/>
      <c r="UGB1" s="191"/>
      <c r="UGC1" s="191"/>
      <c r="UGD1" s="191"/>
      <c r="UGE1" s="191"/>
      <c r="UGF1" s="191"/>
      <c r="UGG1" s="191"/>
      <c r="UGH1" s="191"/>
      <c r="UGI1" s="191"/>
      <c r="UGJ1" s="191"/>
      <c r="UGK1" s="191"/>
      <c r="UGL1" s="191"/>
      <c r="UGM1" s="191"/>
      <c r="UGN1" s="191"/>
      <c r="UGO1" s="191"/>
      <c r="UGP1" s="191"/>
      <c r="UGQ1" s="191"/>
      <c r="UGR1" s="191"/>
      <c r="UGS1" s="191"/>
      <c r="UGT1" s="191"/>
      <c r="UGU1" s="191"/>
      <c r="UGV1" s="191"/>
      <c r="UGW1" s="191"/>
      <c r="UGX1" s="191"/>
      <c r="UGY1" s="191"/>
      <c r="UGZ1" s="191"/>
      <c r="UHA1" s="191"/>
      <c r="UHB1" s="191"/>
      <c r="UHC1" s="191"/>
      <c r="UHD1" s="191"/>
      <c r="UHE1" s="191"/>
      <c r="UHF1" s="191"/>
      <c r="UHG1" s="191"/>
      <c r="UHH1" s="191"/>
      <c r="UHI1" s="191"/>
      <c r="UHJ1" s="191"/>
      <c r="UHK1" s="191"/>
      <c r="UHL1" s="191"/>
      <c r="UHM1" s="191"/>
      <c r="UHN1" s="191"/>
      <c r="UHO1" s="191"/>
      <c r="UHP1" s="191"/>
      <c r="UHQ1" s="191"/>
      <c r="UHR1" s="191"/>
      <c r="UHS1" s="191"/>
      <c r="UHT1" s="191"/>
      <c r="UHU1" s="191"/>
      <c r="UHV1" s="191"/>
      <c r="UHW1" s="191"/>
      <c r="UHX1" s="191"/>
      <c r="UHY1" s="191"/>
      <c r="UHZ1" s="191"/>
      <c r="UIA1" s="191"/>
      <c r="UIB1" s="191"/>
      <c r="UIC1" s="191"/>
      <c r="UID1" s="191"/>
      <c r="UIE1" s="191"/>
      <c r="UIF1" s="191"/>
      <c r="UIG1" s="191"/>
      <c r="UIH1" s="191"/>
      <c r="UII1" s="191"/>
      <c r="UIJ1" s="191"/>
      <c r="UIK1" s="191"/>
      <c r="UIL1" s="191"/>
      <c r="UIM1" s="191"/>
      <c r="UIN1" s="191"/>
      <c r="UIO1" s="191"/>
      <c r="UIP1" s="191"/>
      <c r="UIQ1" s="191"/>
      <c r="UIR1" s="191"/>
      <c r="UIS1" s="191"/>
      <c r="UIT1" s="191"/>
      <c r="UIU1" s="191"/>
      <c r="UIV1" s="191"/>
      <c r="UIW1" s="191"/>
      <c r="UIX1" s="191"/>
      <c r="UIY1" s="191"/>
      <c r="UIZ1" s="191"/>
      <c r="UJA1" s="191"/>
      <c r="UJB1" s="191"/>
      <c r="UJC1" s="191"/>
      <c r="UJD1" s="191"/>
      <c r="UJE1" s="191"/>
      <c r="UJF1" s="191"/>
      <c r="UJG1" s="191"/>
      <c r="UJH1" s="191"/>
      <c r="UJI1" s="191"/>
      <c r="UJJ1" s="191"/>
      <c r="UJK1" s="191"/>
      <c r="UJL1" s="191"/>
      <c r="UJM1" s="191"/>
      <c r="UJN1" s="191"/>
      <c r="UJO1" s="191"/>
      <c r="UJP1" s="191"/>
      <c r="UJQ1" s="191"/>
      <c r="UJR1" s="191"/>
      <c r="UJS1" s="191"/>
      <c r="UJT1" s="191"/>
      <c r="UJU1" s="191"/>
      <c r="UJV1" s="191"/>
      <c r="UJW1" s="191"/>
      <c r="UJX1" s="191"/>
      <c r="UJY1" s="191"/>
      <c r="UJZ1" s="191"/>
      <c r="UKA1" s="191"/>
      <c r="UKB1" s="191"/>
      <c r="UKC1" s="191"/>
      <c r="UKD1" s="191"/>
      <c r="UKE1" s="191"/>
      <c r="UKF1" s="191"/>
      <c r="UKG1" s="191"/>
      <c r="UKH1" s="191"/>
      <c r="UKI1" s="191"/>
      <c r="UKJ1" s="191"/>
      <c r="UKK1" s="191"/>
      <c r="UKL1" s="191"/>
      <c r="UKM1" s="191"/>
      <c r="UKN1" s="191"/>
      <c r="UKO1" s="191"/>
      <c r="UKP1" s="191"/>
      <c r="UKQ1" s="191"/>
      <c r="UKR1" s="191"/>
      <c r="UKS1" s="191"/>
      <c r="UKT1" s="191"/>
      <c r="UKU1" s="191"/>
      <c r="UKV1" s="191"/>
      <c r="UKW1" s="191"/>
      <c r="UKX1" s="191"/>
      <c r="UKY1" s="191"/>
      <c r="UKZ1" s="191"/>
      <c r="ULA1" s="191"/>
      <c r="ULB1" s="191"/>
      <c r="ULC1" s="191"/>
      <c r="ULD1" s="191"/>
      <c r="ULE1" s="191"/>
      <c r="ULF1" s="191"/>
      <c r="ULG1" s="191"/>
      <c r="ULH1" s="191"/>
      <c r="ULI1" s="191"/>
      <c r="ULJ1" s="191"/>
      <c r="ULK1" s="191"/>
      <c r="ULL1" s="191"/>
      <c r="ULM1" s="191"/>
      <c r="ULN1" s="191"/>
      <c r="ULO1" s="191"/>
      <c r="ULP1" s="191"/>
      <c r="ULQ1" s="191"/>
      <c r="ULR1" s="191"/>
      <c r="ULS1" s="191"/>
      <c r="ULT1" s="191"/>
      <c r="ULU1" s="191"/>
      <c r="ULV1" s="191"/>
      <c r="ULW1" s="191"/>
      <c r="ULX1" s="191"/>
      <c r="ULY1" s="191"/>
      <c r="ULZ1" s="191"/>
      <c r="UMA1" s="191"/>
      <c r="UMB1" s="191"/>
      <c r="UMC1" s="191"/>
      <c r="UMD1" s="191"/>
      <c r="UME1" s="191"/>
      <c r="UMF1" s="191"/>
      <c r="UMG1" s="191"/>
      <c r="UMH1" s="191"/>
      <c r="UMI1" s="191"/>
      <c r="UMJ1" s="191"/>
      <c r="UMK1" s="191"/>
      <c r="UML1" s="191"/>
      <c r="UMM1" s="191"/>
      <c r="UMN1" s="191"/>
      <c r="UMO1" s="191"/>
      <c r="UMP1" s="191"/>
      <c r="UMQ1" s="191"/>
      <c r="UMR1" s="191"/>
      <c r="UMS1" s="191"/>
      <c r="UMT1" s="191"/>
      <c r="UMU1" s="191"/>
      <c r="UMV1" s="191"/>
      <c r="UMW1" s="191"/>
      <c r="UMX1" s="191"/>
      <c r="UMY1" s="191"/>
      <c r="UMZ1" s="191"/>
      <c r="UNA1" s="191"/>
      <c r="UNB1" s="191"/>
      <c r="UNC1" s="191"/>
      <c r="UND1" s="191"/>
      <c r="UNE1" s="191"/>
      <c r="UNF1" s="191"/>
      <c r="UNG1" s="191"/>
      <c r="UNH1" s="191"/>
      <c r="UNI1" s="191"/>
      <c r="UNJ1" s="191"/>
      <c r="UNK1" s="191"/>
      <c r="UNL1" s="191"/>
      <c r="UNM1" s="191"/>
      <c r="UNN1" s="191"/>
      <c r="UNO1" s="191"/>
      <c r="UNP1" s="191"/>
      <c r="UNQ1" s="191"/>
      <c r="UNR1" s="191"/>
      <c r="UNS1" s="191"/>
      <c r="UNT1" s="191"/>
      <c r="UNU1" s="191"/>
      <c r="UNV1" s="191"/>
      <c r="UNW1" s="191"/>
      <c r="UNX1" s="191"/>
      <c r="UNY1" s="191"/>
      <c r="UNZ1" s="191"/>
      <c r="UOA1" s="191"/>
      <c r="UOB1" s="191"/>
      <c r="UOC1" s="191"/>
      <c r="UOD1" s="191"/>
      <c r="UOE1" s="191"/>
      <c r="UOF1" s="191"/>
      <c r="UOG1" s="191"/>
      <c r="UOH1" s="191"/>
      <c r="UOI1" s="191"/>
      <c r="UOJ1" s="191"/>
      <c r="UOK1" s="191"/>
      <c r="UOL1" s="191"/>
      <c r="UOM1" s="191"/>
      <c r="UON1" s="191"/>
      <c r="UOO1" s="191"/>
      <c r="UOP1" s="191"/>
      <c r="UOQ1" s="191"/>
      <c r="UOR1" s="191"/>
      <c r="UOS1" s="191"/>
      <c r="UOT1" s="191"/>
      <c r="UOU1" s="191"/>
      <c r="UOV1" s="191"/>
      <c r="UOW1" s="191"/>
      <c r="UOX1" s="191"/>
      <c r="UOY1" s="191"/>
      <c r="UOZ1" s="191"/>
      <c r="UPA1" s="191"/>
      <c r="UPB1" s="191"/>
      <c r="UPC1" s="191"/>
      <c r="UPD1" s="191"/>
      <c r="UPE1" s="191"/>
      <c r="UPF1" s="191"/>
      <c r="UPG1" s="191"/>
      <c r="UPH1" s="191"/>
      <c r="UPI1" s="191"/>
      <c r="UPJ1" s="191"/>
      <c r="UPK1" s="191"/>
      <c r="UPL1" s="191"/>
      <c r="UPM1" s="191"/>
      <c r="UPN1" s="191"/>
      <c r="UPO1" s="191"/>
      <c r="UPP1" s="191"/>
      <c r="UPQ1" s="191"/>
      <c r="UPR1" s="191"/>
      <c r="UPS1" s="191"/>
      <c r="UPT1" s="191"/>
      <c r="UPU1" s="191"/>
      <c r="UPV1" s="191"/>
      <c r="UPW1" s="191"/>
      <c r="UPX1" s="191"/>
      <c r="UPY1" s="191"/>
      <c r="UPZ1" s="191"/>
      <c r="UQA1" s="191"/>
      <c r="UQB1" s="191"/>
      <c r="UQC1" s="191"/>
      <c r="UQD1" s="191"/>
      <c r="UQE1" s="191"/>
      <c r="UQF1" s="191"/>
      <c r="UQG1" s="191"/>
      <c r="UQH1" s="191"/>
      <c r="UQI1" s="191"/>
      <c r="UQJ1" s="191"/>
      <c r="UQK1" s="191"/>
      <c r="UQL1" s="191"/>
      <c r="UQM1" s="191"/>
      <c r="UQN1" s="191"/>
      <c r="UQO1" s="191"/>
      <c r="UQP1" s="191"/>
      <c r="UQQ1" s="191"/>
      <c r="UQR1" s="191"/>
      <c r="UQS1" s="191"/>
      <c r="UQT1" s="191"/>
      <c r="UQU1" s="191"/>
      <c r="UQV1" s="191"/>
      <c r="UQW1" s="191"/>
      <c r="UQX1" s="191"/>
      <c r="UQY1" s="191"/>
      <c r="UQZ1" s="191"/>
      <c r="URA1" s="191"/>
      <c r="URB1" s="191"/>
      <c r="URC1" s="191"/>
      <c r="URD1" s="191"/>
      <c r="URE1" s="191"/>
      <c r="URF1" s="191"/>
      <c r="URG1" s="191"/>
      <c r="URH1" s="191"/>
      <c r="URI1" s="191"/>
      <c r="URJ1" s="191"/>
      <c r="URK1" s="191"/>
      <c r="URL1" s="191"/>
      <c r="URM1" s="191"/>
      <c r="URN1" s="191"/>
      <c r="URO1" s="191"/>
      <c r="URP1" s="191"/>
      <c r="URQ1" s="191"/>
      <c r="URR1" s="191"/>
      <c r="URS1" s="191"/>
      <c r="URT1" s="191"/>
      <c r="URU1" s="191"/>
      <c r="URV1" s="191"/>
      <c r="URW1" s="191"/>
      <c r="URX1" s="191"/>
      <c r="URY1" s="191"/>
      <c r="URZ1" s="191"/>
      <c r="USA1" s="191"/>
      <c r="USB1" s="191"/>
      <c r="USC1" s="191"/>
      <c r="USD1" s="191"/>
      <c r="USE1" s="191"/>
      <c r="USF1" s="191"/>
      <c r="USG1" s="191"/>
      <c r="USH1" s="191"/>
      <c r="USI1" s="191"/>
      <c r="USJ1" s="191"/>
      <c r="USK1" s="191"/>
      <c r="USL1" s="191"/>
      <c r="USM1" s="191"/>
      <c r="USN1" s="191"/>
      <c r="USO1" s="191"/>
      <c r="USP1" s="191"/>
      <c r="USQ1" s="191"/>
      <c r="USR1" s="191"/>
      <c r="USS1" s="191"/>
      <c r="UST1" s="191"/>
      <c r="USU1" s="191"/>
      <c r="USV1" s="191"/>
      <c r="USW1" s="191"/>
      <c r="USX1" s="191"/>
      <c r="USY1" s="191"/>
      <c r="USZ1" s="191"/>
      <c r="UTA1" s="191"/>
      <c r="UTB1" s="191"/>
      <c r="UTC1" s="191"/>
      <c r="UTD1" s="191"/>
      <c r="UTE1" s="191"/>
      <c r="UTF1" s="191"/>
      <c r="UTG1" s="191"/>
      <c r="UTH1" s="191"/>
      <c r="UTI1" s="191"/>
      <c r="UTJ1" s="191"/>
      <c r="UTK1" s="191"/>
      <c r="UTL1" s="191"/>
      <c r="UTM1" s="191"/>
      <c r="UTN1" s="191"/>
      <c r="UTO1" s="191"/>
      <c r="UTP1" s="191"/>
      <c r="UTQ1" s="191"/>
      <c r="UTR1" s="191"/>
      <c r="UTS1" s="191"/>
      <c r="UTT1" s="191"/>
      <c r="UTU1" s="191"/>
      <c r="UTV1" s="191"/>
      <c r="UTW1" s="191"/>
      <c r="UTX1" s="191"/>
      <c r="UTY1" s="191"/>
      <c r="UTZ1" s="191"/>
      <c r="UUA1" s="191"/>
      <c r="UUB1" s="191"/>
      <c r="UUC1" s="191"/>
      <c r="UUD1" s="191"/>
      <c r="UUE1" s="191"/>
      <c r="UUF1" s="191"/>
      <c r="UUG1" s="191"/>
      <c r="UUH1" s="191"/>
      <c r="UUI1" s="191"/>
      <c r="UUJ1" s="191"/>
      <c r="UUK1" s="191"/>
      <c r="UUL1" s="191"/>
      <c r="UUM1" s="191"/>
      <c r="UUN1" s="191"/>
      <c r="UUO1" s="191"/>
      <c r="UUP1" s="191"/>
      <c r="UUQ1" s="191"/>
      <c r="UUR1" s="191"/>
      <c r="UUS1" s="191"/>
      <c r="UUT1" s="191"/>
      <c r="UUU1" s="191"/>
      <c r="UUV1" s="191"/>
      <c r="UUW1" s="191"/>
      <c r="UUX1" s="191"/>
      <c r="UUY1" s="191"/>
      <c r="UUZ1" s="191"/>
      <c r="UVA1" s="191"/>
      <c r="UVB1" s="191"/>
      <c r="UVC1" s="191"/>
      <c r="UVD1" s="191"/>
      <c r="UVE1" s="191"/>
      <c r="UVF1" s="191"/>
      <c r="UVG1" s="191"/>
      <c r="UVH1" s="191"/>
      <c r="UVI1" s="191"/>
      <c r="UVJ1" s="191"/>
      <c r="UVK1" s="191"/>
      <c r="UVL1" s="191"/>
      <c r="UVM1" s="191"/>
      <c r="UVN1" s="191"/>
      <c r="UVO1" s="191"/>
      <c r="UVP1" s="191"/>
      <c r="UVQ1" s="191"/>
      <c r="UVR1" s="191"/>
      <c r="UVS1" s="191"/>
      <c r="UVT1" s="191"/>
      <c r="UVU1" s="191"/>
      <c r="UVV1" s="191"/>
      <c r="UVW1" s="191"/>
      <c r="UVX1" s="191"/>
      <c r="UVY1" s="191"/>
      <c r="UVZ1" s="191"/>
      <c r="UWA1" s="191"/>
      <c r="UWB1" s="191"/>
      <c r="UWC1" s="191"/>
      <c r="UWD1" s="191"/>
      <c r="UWE1" s="191"/>
      <c r="UWF1" s="191"/>
      <c r="UWG1" s="191"/>
      <c r="UWH1" s="191"/>
      <c r="UWI1" s="191"/>
      <c r="UWJ1" s="191"/>
      <c r="UWK1" s="191"/>
      <c r="UWL1" s="191"/>
      <c r="UWM1" s="191"/>
      <c r="UWN1" s="191"/>
      <c r="UWO1" s="191"/>
      <c r="UWP1" s="191"/>
      <c r="UWQ1" s="191"/>
      <c r="UWR1" s="191"/>
      <c r="UWS1" s="191"/>
      <c r="UWT1" s="191"/>
      <c r="UWU1" s="191"/>
      <c r="UWV1" s="191"/>
      <c r="UWW1" s="191"/>
      <c r="UWX1" s="191"/>
      <c r="UWY1" s="191"/>
      <c r="UWZ1" s="191"/>
      <c r="UXA1" s="191"/>
      <c r="UXB1" s="191"/>
      <c r="UXC1" s="191"/>
      <c r="UXD1" s="191"/>
      <c r="UXE1" s="191"/>
      <c r="UXF1" s="191"/>
      <c r="UXG1" s="191"/>
      <c r="UXH1" s="191"/>
      <c r="UXI1" s="191"/>
      <c r="UXJ1" s="191"/>
      <c r="UXK1" s="191"/>
      <c r="UXL1" s="191"/>
      <c r="UXM1" s="191"/>
      <c r="UXN1" s="191"/>
      <c r="UXO1" s="191"/>
      <c r="UXP1" s="191"/>
      <c r="UXQ1" s="191"/>
      <c r="UXR1" s="191"/>
      <c r="UXS1" s="191"/>
      <c r="UXT1" s="191"/>
      <c r="UXU1" s="191"/>
      <c r="UXV1" s="191"/>
      <c r="UXW1" s="191"/>
      <c r="UXX1" s="191"/>
      <c r="UXY1" s="191"/>
      <c r="UXZ1" s="191"/>
      <c r="UYA1" s="191"/>
      <c r="UYB1" s="191"/>
      <c r="UYC1" s="191"/>
      <c r="UYD1" s="191"/>
      <c r="UYE1" s="191"/>
      <c r="UYF1" s="191"/>
      <c r="UYG1" s="191"/>
      <c r="UYH1" s="191"/>
      <c r="UYI1" s="191"/>
      <c r="UYJ1" s="191"/>
      <c r="UYK1" s="191"/>
      <c r="UYL1" s="191"/>
      <c r="UYM1" s="191"/>
      <c r="UYN1" s="191"/>
      <c r="UYO1" s="191"/>
      <c r="UYP1" s="191"/>
      <c r="UYQ1" s="191"/>
      <c r="UYR1" s="191"/>
      <c r="UYS1" s="191"/>
      <c r="UYT1" s="191"/>
      <c r="UYU1" s="191"/>
      <c r="UYV1" s="191"/>
      <c r="UYW1" s="191"/>
      <c r="UYX1" s="191"/>
      <c r="UYY1" s="191"/>
      <c r="UYZ1" s="191"/>
      <c r="UZA1" s="191"/>
      <c r="UZB1" s="191"/>
      <c r="UZC1" s="191"/>
      <c r="UZD1" s="191"/>
      <c r="UZE1" s="191"/>
      <c r="UZF1" s="191"/>
      <c r="UZG1" s="191"/>
      <c r="UZH1" s="191"/>
      <c r="UZI1" s="191"/>
      <c r="UZJ1" s="191"/>
      <c r="UZK1" s="191"/>
      <c r="UZL1" s="191"/>
      <c r="UZM1" s="191"/>
      <c r="UZN1" s="191"/>
      <c r="UZO1" s="191"/>
      <c r="UZP1" s="191"/>
      <c r="UZQ1" s="191"/>
      <c r="UZR1" s="191"/>
      <c r="UZS1" s="191"/>
      <c r="UZT1" s="191"/>
      <c r="UZU1" s="191"/>
      <c r="UZV1" s="191"/>
      <c r="UZW1" s="191"/>
      <c r="UZX1" s="191"/>
      <c r="UZY1" s="191"/>
      <c r="UZZ1" s="191"/>
      <c r="VAA1" s="191"/>
      <c r="VAB1" s="191"/>
      <c r="VAC1" s="191"/>
      <c r="VAD1" s="191"/>
      <c r="VAE1" s="191"/>
      <c r="VAF1" s="191"/>
      <c r="VAG1" s="191"/>
      <c r="VAH1" s="191"/>
      <c r="VAI1" s="191"/>
      <c r="VAJ1" s="191"/>
      <c r="VAK1" s="191"/>
      <c r="VAL1" s="191"/>
      <c r="VAM1" s="191"/>
      <c r="VAN1" s="191"/>
      <c r="VAO1" s="191"/>
      <c r="VAP1" s="191"/>
      <c r="VAQ1" s="191"/>
      <c r="VAR1" s="191"/>
      <c r="VAS1" s="191"/>
      <c r="VAT1" s="191"/>
      <c r="VAU1" s="191"/>
      <c r="VAV1" s="191"/>
      <c r="VAW1" s="191"/>
      <c r="VAX1" s="191"/>
      <c r="VAY1" s="191"/>
      <c r="VAZ1" s="191"/>
      <c r="VBA1" s="191"/>
      <c r="VBB1" s="191"/>
      <c r="VBC1" s="191"/>
      <c r="VBD1" s="191"/>
      <c r="VBE1" s="191"/>
      <c r="VBF1" s="191"/>
      <c r="VBG1" s="191"/>
      <c r="VBH1" s="191"/>
      <c r="VBI1" s="191"/>
      <c r="VBJ1" s="191"/>
      <c r="VBK1" s="191"/>
      <c r="VBL1" s="191"/>
      <c r="VBM1" s="191"/>
      <c r="VBN1" s="191"/>
      <c r="VBO1" s="191"/>
      <c r="VBP1" s="191"/>
      <c r="VBQ1" s="191"/>
      <c r="VBR1" s="191"/>
      <c r="VBS1" s="191"/>
      <c r="VBT1" s="191"/>
      <c r="VBU1" s="191"/>
      <c r="VBV1" s="191"/>
      <c r="VBW1" s="191"/>
      <c r="VBX1" s="191"/>
      <c r="VBY1" s="191"/>
      <c r="VBZ1" s="191"/>
      <c r="VCA1" s="191"/>
      <c r="VCB1" s="191"/>
      <c r="VCC1" s="191"/>
      <c r="VCD1" s="191"/>
      <c r="VCE1" s="191"/>
      <c r="VCF1" s="191"/>
      <c r="VCG1" s="191"/>
      <c r="VCH1" s="191"/>
      <c r="VCI1" s="191"/>
      <c r="VCJ1" s="191"/>
      <c r="VCK1" s="191"/>
      <c r="VCL1" s="191"/>
      <c r="VCM1" s="191"/>
      <c r="VCN1" s="191"/>
      <c r="VCO1" s="191"/>
      <c r="VCP1" s="191"/>
      <c r="VCQ1" s="191"/>
      <c r="VCR1" s="191"/>
      <c r="VCS1" s="191"/>
      <c r="VCT1" s="191"/>
      <c r="VCU1" s="191"/>
      <c r="VCV1" s="191"/>
      <c r="VCW1" s="191"/>
      <c r="VCX1" s="191"/>
      <c r="VCY1" s="191"/>
      <c r="VCZ1" s="191"/>
      <c r="VDA1" s="191"/>
      <c r="VDB1" s="191"/>
      <c r="VDC1" s="191"/>
      <c r="VDD1" s="191"/>
      <c r="VDE1" s="191"/>
      <c r="VDF1" s="191"/>
      <c r="VDG1" s="191"/>
      <c r="VDH1" s="191"/>
      <c r="VDI1" s="191"/>
      <c r="VDJ1" s="191"/>
      <c r="VDK1" s="191"/>
      <c r="VDL1" s="191"/>
      <c r="VDM1" s="191"/>
      <c r="VDN1" s="191"/>
      <c r="VDO1" s="191"/>
      <c r="VDP1" s="191"/>
      <c r="VDQ1" s="191"/>
      <c r="VDR1" s="191"/>
      <c r="VDS1" s="191"/>
      <c r="VDT1" s="191"/>
      <c r="VDU1" s="191"/>
      <c r="VDV1" s="191"/>
      <c r="VDW1" s="191"/>
      <c r="VDX1" s="191"/>
      <c r="VDY1" s="191"/>
      <c r="VDZ1" s="191"/>
      <c r="VEA1" s="191"/>
      <c r="VEB1" s="191"/>
      <c r="VEC1" s="191"/>
      <c r="VED1" s="191"/>
      <c r="VEE1" s="191"/>
      <c r="VEF1" s="191"/>
      <c r="VEG1" s="191"/>
      <c r="VEH1" s="191"/>
      <c r="VEI1" s="191"/>
      <c r="VEJ1" s="191"/>
      <c r="VEK1" s="191"/>
      <c r="VEL1" s="191"/>
      <c r="VEM1" s="191"/>
      <c r="VEN1" s="191"/>
      <c r="VEO1" s="191"/>
      <c r="VEP1" s="191"/>
      <c r="VEQ1" s="191"/>
      <c r="VER1" s="191"/>
      <c r="VES1" s="191"/>
      <c r="VET1" s="191"/>
      <c r="VEU1" s="191"/>
      <c r="VEV1" s="191"/>
      <c r="VEW1" s="191"/>
      <c r="VEX1" s="191"/>
      <c r="VEY1" s="191"/>
      <c r="VEZ1" s="191"/>
      <c r="VFA1" s="191"/>
      <c r="VFB1" s="191"/>
      <c r="VFC1" s="191"/>
      <c r="VFD1" s="191"/>
      <c r="VFE1" s="191"/>
      <c r="VFF1" s="191"/>
      <c r="VFG1" s="191"/>
      <c r="VFH1" s="191"/>
      <c r="VFI1" s="191"/>
      <c r="VFJ1" s="191"/>
      <c r="VFK1" s="191"/>
      <c r="VFL1" s="191"/>
      <c r="VFM1" s="191"/>
      <c r="VFN1" s="191"/>
      <c r="VFO1" s="191"/>
      <c r="VFP1" s="191"/>
      <c r="VFQ1" s="191"/>
      <c r="VFR1" s="191"/>
      <c r="VFS1" s="191"/>
      <c r="VFT1" s="191"/>
      <c r="VFU1" s="191"/>
      <c r="VFV1" s="191"/>
      <c r="VFW1" s="191"/>
      <c r="VFX1" s="191"/>
      <c r="VFY1" s="191"/>
      <c r="VFZ1" s="191"/>
      <c r="VGA1" s="191"/>
      <c r="VGB1" s="191"/>
      <c r="VGC1" s="191"/>
      <c r="VGD1" s="191"/>
      <c r="VGE1" s="191"/>
      <c r="VGF1" s="191"/>
      <c r="VGG1" s="191"/>
      <c r="VGH1" s="191"/>
      <c r="VGI1" s="191"/>
      <c r="VGJ1" s="191"/>
      <c r="VGK1" s="191"/>
      <c r="VGL1" s="191"/>
      <c r="VGM1" s="191"/>
      <c r="VGN1" s="191"/>
      <c r="VGO1" s="191"/>
      <c r="VGP1" s="191"/>
      <c r="VGQ1" s="191"/>
      <c r="VGR1" s="191"/>
      <c r="VGS1" s="191"/>
      <c r="VGT1" s="191"/>
      <c r="VGU1" s="191"/>
      <c r="VGV1" s="191"/>
      <c r="VGW1" s="191"/>
      <c r="VGX1" s="191"/>
      <c r="VGY1" s="191"/>
      <c r="VGZ1" s="191"/>
      <c r="VHA1" s="191"/>
      <c r="VHB1" s="191"/>
      <c r="VHC1" s="191"/>
      <c r="VHD1" s="191"/>
      <c r="VHE1" s="191"/>
      <c r="VHF1" s="191"/>
      <c r="VHG1" s="191"/>
      <c r="VHH1" s="191"/>
      <c r="VHI1" s="191"/>
      <c r="VHJ1" s="191"/>
      <c r="VHK1" s="191"/>
      <c r="VHL1" s="191"/>
      <c r="VHM1" s="191"/>
      <c r="VHN1" s="191"/>
      <c r="VHO1" s="191"/>
      <c r="VHP1" s="191"/>
      <c r="VHQ1" s="191"/>
      <c r="VHR1" s="191"/>
      <c r="VHS1" s="191"/>
      <c r="VHT1" s="191"/>
      <c r="VHU1" s="191"/>
      <c r="VHV1" s="191"/>
      <c r="VHW1" s="191"/>
      <c r="VHX1" s="191"/>
      <c r="VHY1" s="191"/>
      <c r="VHZ1" s="191"/>
      <c r="VIA1" s="191"/>
      <c r="VIB1" s="191"/>
      <c r="VIC1" s="191"/>
      <c r="VID1" s="191"/>
      <c r="VIE1" s="191"/>
      <c r="VIF1" s="191"/>
      <c r="VIG1" s="191"/>
      <c r="VIH1" s="191"/>
      <c r="VII1" s="191"/>
      <c r="VIJ1" s="191"/>
      <c r="VIK1" s="191"/>
      <c r="VIL1" s="191"/>
      <c r="VIM1" s="191"/>
      <c r="VIN1" s="191"/>
      <c r="VIO1" s="191"/>
      <c r="VIP1" s="191"/>
      <c r="VIQ1" s="191"/>
      <c r="VIR1" s="191"/>
      <c r="VIS1" s="191"/>
      <c r="VIT1" s="191"/>
      <c r="VIU1" s="191"/>
      <c r="VIV1" s="191"/>
      <c r="VIW1" s="191"/>
      <c r="VIX1" s="191"/>
      <c r="VIY1" s="191"/>
      <c r="VIZ1" s="191"/>
      <c r="VJA1" s="191"/>
      <c r="VJB1" s="191"/>
      <c r="VJC1" s="191"/>
      <c r="VJD1" s="191"/>
      <c r="VJE1" s="191"/>
      <c r="VJF1" s="191"/>
      <c r="VJG1" s="191"/>
      <c r="VJH1" s="191"/>
      <c r="VJI1" s="191"/>
      <c r="VJJ1" s="191"/>
      <c r="VJK1" s="191"/>
      <c r="VJL1" s="191"/>
      <c r="VJM1" s="191"/>
      <c r="VJN1" s="191"/>
      <c r="VJO1" s="191"/>
      <c r="VJP1" s="191"/>
      <c r="VJQ1" s="191"/>
      <c r="VJR1" s="191"/>
      <c r="VJS1" s="191"/>
      <c r="VJT1" s="191"/>
      <c r="VJU1" s="191"/>
      <c r="VJV1" s="191"/>
      <c r="VJW1" s="191"/>
      <c r="VJX1" s="191"/>
      <c r="VJY1" s="191"/>
      <c r="VJZ1" s="191"/>
      <c r="VKA1" s="191"/>
      <c r="VKB1" s="191"/>
      <c r="VKC1" s="191"/>
      <c r="VKD1" s="191"/>
      <c r="VKE1" s="191"/>
      <c r="VKF1" s="191"/>
      <c r="VKG1" s="191"/>
      <c r="VKH1" s="191"/>
      <c r="VKI1" s="191"/>
      <c r="VKJ1" s="191"/>
      <c r="VKK1" s="191"/>
      <c r="VKL1" s="191"/>
      <c r="VKM1" s="191"/>
      <c r="VKN1" s="191"/>
      <c r="VKO1" s="191"/>
      <c r="VKP1" s="191"/>
      <c r="VKQ1" s="191"/>
      <c r="VKR1" s="191"/>
      <c r="VKS1" s="191"/>
      <c r="VKT1" s="191"/>
      <c r="VKU1" s="191"/>
      <c r="VKV1" s="191"/>
      <c r="VKW1" s="191"/>
      <c r="VKX1" s="191"/>
      <c r="VKY1" s="191"/>
      <c r="VKZ1" s="191"/>
      <c r="VLA1" s="191"/>
      <c r="VLB1" s="191"/>
      <c r="VLC1" s="191"/>
      <c r="VLD1" s="191"/>
      <c r="VLE1" s="191"/>
      <c r="VLF1" s="191"/>
      <c r="VLG1" s="191"/>
      <c r="VLH1" s="191"/>
      <c r="VLI1" s="191"/>
      <c r="VLJ1" s="191"/>
      <c r="VLK1" s="191"/>
      <c r="VLL1" s="191"/>
      <c r="VLM1" s="191"/>
      <c r="VLN1" s="191"/>
      <c r="VLO1" s="191"/>
      <c r="VLP1" s="191"/>
      <c r="VLQ1" s="191"/>
      <c r="VLR1" s="191"/>
      <c r="VLS1" s="191"/>
      <c r="VLT1" s="191"/>
      <c r="VLU1" s="191"/>
      <c r="VLV1" s="191"/>
      <c r="VLW1" s="191"/>
      <c r="VLX1" s="191"/>
      <c r="VLY1" s="191"/>
      <c r="VLZ1" s="191"/>
      <c r="VMA1" s="191"/>
      <c r="VMB1" s="191"/>
      <c r="VMC1" s="191"/>
      <c r="VMD1" s="191"/>
      <c r="VME1" s="191"/>
      <c r="VMF1" s="191"/>
      <c r="VMG1" s="191"/>
      <c r="VMH1" s="191"/>
      <c r="VMI1" s="191"/>
      <c r="VMJ1" s="191"/>
      <c r="VMK1" s="191"/>
      <c r="VML1" s="191"/>
      <c r="VMM1" s="191"/>
      <c r="VMN1" s="191"/>
      <c r="VMO1" s="191"/>
      <c r="VMP1" s="191"/>
      <c r="VMQ1" s="191"/>
      <c r="VMR1" s="191"/>
      <c r="VMS1" s="191"/>
      <c r="VMT1" s="191"/>
      <c r="VMU1" s="191"/>
      <c r="VMV1" s="191"/>
      <c r="VMW1" s="191"/>
      <c r="VMX1" s="191"/>
      <c r="VMY1" s="191"/>
      <c r="VMZ1" s="191"/>
      <c r="VNA1" s="191"/>
      <c r="VNB1" s="191"/>
      <c r="VNC1" s="191"/>
      <c r="VND1" s="191"/>
      <c r="VNE1" s="191"/>
      <c r="VNF1" s="191"/>
      <c r="VNG1" s="191"/>
      <c r="VNH1" s="191"/>
      <c r="VNI1" s="191"/>
      <c r="VNJ1" s="191"/>
      <c r="VNK1" s="191"/>
      <c r="VNL1" s="191"/>
      <c r="VNM1" s="191"/>
      <c r="VNN1" s="191"/>
      <c r="VNO1" s="191"/>
      <c r="VNP1" s="191"/>
      <c r="VNQ1" s="191"/>
      <c r="VNR1" s="191"/>
      <c r="VNS1" s="191"/>
      <c r="VNT1" s="191"/>
      <c r="VNU1" s="191"/>
      <c r="VNV1" s="191"/>
      <c r="VNW1" s="191"/>
      <c r="VNX1" s="191"/>
      <c r="VNY1" s="191"/>
      <c r="VNZ1" s="191"/>
      <c r="VOA1" s="191"/>
      <c r="VOB1" s="191"/>
      <c r="VOC1" s="191"/>
      <c r="VOD1" s="191"/>
      <c r="VOE1" s="191"/>
      <c r="VOF1" s="191"/>
      <c r="VOG1" s="191"/>
      <c r="VOH1" s="191"/>
      <c r="VOI1" s="191"/>
      <c r="VOJ1" s="191"/>
      <c r="VOK1" s="191"/>
      <c r="VOL1" s="191"/>
      <c r="VOM1" s="191"/>
      <c r="VON1" s="191"/>
      <c r="VOO1" s="191"/>
      <c r="VOP1" s="191"/>
      <c r="VOQ1" s="191"/>
      <c r="VOR1" s="191"/>
      <c r="VOS1" s="191"/>
      <c r="VOT1" s="191"/>
      <c r="VOU1" s="191"/>
      <c r="VOV1" s="191"/>
      <c r="VOW1" s="191"/>
      <c r="VOX1" s="191"/>
      <c r="VOY1" s="191"/>
      <c r="VOZ1" s="191"/>
      <c r="VPA1" s="191"/>
      <c r="VPB1" s="191"/>
      <c r="VPC1" s="191"/>
      <c r="VPD1" s="191"/>
      <c r="VPE1" s="191"/>
      <c r="VPF1" s="191"/>
      <c r="VPG1" s="191"/>
      <c r="VPH1" s="191"/>
      <c r="VPI1" s="191"/>
      <c r="VPJ1" s="191"/>
      <c r="VPK1" s="191"/>
      <c r="VPL1" s="191"/>
      <c r="VPM1" s="191"/>
      <c r="VPN1" s="191"/>
      <c r="VPO1" s="191"/>
      <c r="VPP1" s="191"/>
      <c r="VPQ1" s="191"/>
      <c r="VPR1" s="191"/>
      <c r="VPS1" s="191"/>
      <c r="VPT1" s="191"/>
      <c r="VPU1" s="191"/>
      <c r="VPV1" s="191"/>
      <c r="VPW1" s="191"/>
      <c r="VPX1" s="191"/>
      <c r="VPY1" s="191"/>
      <c r="VPZ1" s="191"/>
      <c r="VQA1" s="191"/>
      <c r="VQB1" s="191"/>
      <c r="VQC1" s="191"/>
      <c r="VQD1" s="191"/>
      <c r="VQE1" s="191"/>
      <c r="VQF1" s="191"/>
      <c r="VQG1" s="191"/>
      <c r="VQH1" s="191"/>
      <c r="VQI1" s="191"/>
      <c r="VQJ1" s="191"/>
      <c r="VQK1" s="191"/>
      <c r="VQL1" s="191"/>
      <c r="VQM1" s="191"/>
      <c r="VQN1" s="191"/>
      <c r="VQO1" s="191"/>
      <c r="VQP1" s="191"/>
      <c r="VQQ1" s="191"/>
      <c r="VQR1" s="191"/>
      <c r="VQS1" s="191"/>
      <c r="VQT1" s="191"/>
      <c r="VQU1" s="191"/>
      <c r="VQV1" s="191"/>
      <c r="VQW1" s="191"/>
      <c r="VQX1" s="191"/>
      <c r="VQY1" s="191"/>
      <c r="VQZ1" s="191"/>
      <c r="VRA1" s="191"/>
      <c r="VRB1" s="191"/>
      <c r="VRC1" s="191"/>
      <c r="VRD1" s="191"/>
      <c r="VRE1" s="191"/>
      <c r="VRF1" s="191"/>
      <c r="VRG1" s="191"/>
      <c r="VRH1" s="191"/>
      <c r="VRI1" s="191"/>
      <c r="VRJ1" s="191"/>
      <c r="VRK1" s="191"/>
      <c r="VRL1" s="191"/>
      <c r="VRM1" s="191"/>
      <c r="VRN1" s="191"/>
      <c r="VRO1" s="191"/>
      <c r="VRP1" s="191"/>
      <c r="VRQ1" s="191"/>
      <c r="VRR1" s="191"/>
      <c r="VRS1" s="191"/>
      <c r="VRT1" s="191"/>
      <c r="VRU1" s="191"/>
      <c r="VRV1" s="191"/>
      <c r="VRW1" s="191"/>
      <c r="VRX1" s="191"/>
      <c r="VRY1" s="191"/>
      <c r="VRZ1" s="191"/>
      <c r="VSA1" s="191"/>
      <c r="VSB1" s="191"/>
      <c r="VSC1" s="191"/>
      <c r="VSD1" s="191"/>
      <c r="VSE1" s="191"/>
      <c r="VSF1" s="191"/>
      <c r="VSG1" s="191"/>
      <c r="VSH1" s="191"/>
      <c r="VSI1" s="191"/>
      <c r="VSJ1" s="191"/>
      <c r="VSK1" s="191"/>
      <c r="VSL1" s="191"/>
      <c r="VSM1" s="191"/>
      <c r="VSN1" s="191"/>
      <c r="VSO1" s="191"/>
      <c r="VSP1" s="191"/>
      <c r="VSQ1" s="191"/>
      <c r="VSR1" s="191"/>
      <c r="VSS1" s="191"/>
      <c r="VST1" s="191"/>
      <c r="VSU1" s="191"/>
      <c r="VSV1" s="191"/>
      <c r="VSW1" s="191"/>
      <c r="VSX1" s="191"/>
      <c r="VSY1" s="191"/>
      <c r="VSZ1" s="191"/>
      <c r="VTA1" s="191"/>
      <c r="VTB1" s="191"/>
      <c r="VTC1" s="191"/>
      <c r="VTD1" s="191"/>
      <c r="VTE1" s="191"/>
      <c r="VTF1" s="191"/>
      <c r="VTG1" s="191"/>
      <c r="VTH1" s="191"/>
      <c r="VTI1" s="191"/>
      <c r="VTJ1" s="191"/>
      <c r="VTK1" s="191"/>
      <c r="VTL1" s="191"/>
      <c r="VTM1" s="191"/>
      <c r="VTN1" s="191"/>
      <c r="VTO1" s="191"/>
      <c r="VTP1" s="191"/>
      <c r="VTQ1" s="191"/>
      <c r="VTR1" s="191"/>
      <c r="VTS1" s="191"/>
      <c r="VTT1" s="191"/>
      <c r="VTU1" s="191"/>
      <c r="VTV1" s="191"/>
      <c r="VTW1" s="191"/>
      <c r="VTX1" s="191"/>
      <c r="VTY1" s="191"/>
      <c r="VTZ1" s="191"/>
      <c r="VUA1" s="191"/>
      <c r="VUB1" s="191"/>
      <c r="VUC1" s="191"/>
      <c r="VUD1" s="191"/>
      <c r="VUE1" s="191"/>
      <c r="VUF1" s="191"/>
      <c r="VUG1" s="191"/>
      <c r="VUH1" s="191"/>
      <c r="VUI1" s="191"/>
      <c r="VUJ1" s="191"/>
      <c r="VUK1" s="191"/>
      <c r="VUL1" s="191"/>
      <c r="VUM1" s="191"/>
      <c r="VUN1" s="191"/>
      <c r="VUO1" s="191"/>
      <c r="VUP1" s="191"/>
      <c r="VUQ1" s="191"/>
      <c r="VUR1" s="191"/>
      <c r="VUS1" s="191"/>
      <c r="VUT1" s="191"/>
      <c r="VUU1" s="191"/>
      <c r="VUV1" s="191"/>
      <c r="VUW1" s="191"/>
      <c r="VUX1" s="191"/>
      <c r="VUY1" s="191"/>
      <c r="VUZ1" s="191"/>
      <c r="VVA1" s="191"/>
      <c r="VVB1" s="191"/>
      <c r="VVC1" s="191"/>
      <c r="VVD1" s="191"/>
      <c r="VVE1" s="191"/>
      <c r="VVF1" s="191"/>
      <c r="VVG1" s="191"/>
      <c r="VVH1" s="191"/>
      <c r="VVI1" s="191"/>
      <c r="VVJ1" s="191"/>
      <c r="VVK1" s="191"/>
      <c r="VVL1" s="191"/>
      <c r="VVM1" s="191"/>
      <c r="VVN1" s="191"/>
      <c r="VVO1" s="191"/>
      <c r="VVP1" s="191"/>
      <c r="VVQ1" s="191"/>
      <c r="VVR1" s="191"/>
      <c r="VVS1" s="191"/>
      <c r="VVT1" s="191"/>
      <c r="VVU1" s="191"/>
      <c r="VVV1" s="191"/>
      <c r="VVW1" s="191"/>
      <c r="VVX1" s="191"/>
      <c r="VVY1" s="191"/>
      <c r="VVZ1" s="191"/>
      <c r="VWA1" s="191"/>
      <c r="VWB1" s="191"/>
      <c r="VWC1" s="191"/>
      <c r="VWD1" s="191"/>
      <c r="VWE1" s="191"/>
      <c r="VWF1" s="191"/>
      <c r="VWG1" s="191"/>
      <c r="VWH1" s="191"/>
      <c r="VWI1" s="191"/>
      <c r="VWJ1" s="191"/>
      <c r="VWK1" s="191"/>
      <c r="VWL1" s="191"/>
      <c r="VWM1" s="191"/>
      <c r="VWN1" s="191"/>
      <c r="VWO1" s="191"/>
      <c r="VWP1" s="191"/>
      <c r="VWQ1" s="191"/>
      <c r="VWR1" s="191"/>
      <c r="VWS1" s="191"/>
      <c r="VWT1" s="191"/>
      <c r="VWU1" s="191"/>
      <c r="VWV1" s="191"/>
      <c r="VWW1" s="191"/>
      <c r="VWX1" s="191"/>
      <c r="VWY1" s="191"/>
      <c r="VWZ1" s="191"/>
      <c r="VXA1" s="191"/>
      <c r="VXB1" s="191"/>
      <c r="VXC1" s="191"/>
      <c r="VXD1" s="191"/>
      <c r="VXE1" s="191"/>
      <c r="VXF1" s="191"/>
      <c r="VXG1" s="191"/>
      <c r="VXH1" s="191"/>
      <c r="VXI1" s="191"/>
      <c r="VXJ1" s="191"/>
      <c r="VXK1" s="191"/>
      <c r="VXL1" s="191"/>
      <c r="VXM1" s="191"/>
      <c r="VXN1" s="191"/>
      <c r="VXO1" s="191"/>
      <c r="VXP1" s="191"/>
      <c r="VXQ1" s="191"/>
      <c r="VXR1" s="191"/>
      <c r="VXS1" s="191"/>
      <c r="VXT1" s="191"/>
      <c r="VXU1" s="191"/>
      <c r="VXV1" s="191"/>
      <c r="VXW1" s="191"/>
      <c r="VXX1" s="191"/>
      <c r="VXY1" s="191"/>
      <c r="VXZ1" s="191"/>
      <c r="VYA1" s="191"/>
      <c r="VYB1" s="191"/>
      <c r="VYC1" s="191"/>
      <c r="VYD1" s="191"/>
      <c r="VYE1" s="191"/>
      <c r="VYF1" s="191"/>
      <c r="VYG1" s="191"/>
      <c r="VYH1" s="191"/>
      <c r="VYI1" s="191"/>
      <c r="VYJ1" s="191"/>
      <c r="VYK1" s="191"/>
      <c r="VYL1" s="191"/>
      <c r="VYM1" s="191"/>
      <c r="VYN1" s="191"/>
      <c r="VYO1" s="191"/>
      <c r="VYP1" s="191"/>
      <c r="VYQ1" s="191"/>
      <c r="VYR1" s="191"/>
      <c r="VYS1" s="191"/>
      <c r="VYT1" s="191"/>
      <c r="VYU1" s="191"/>
      <c r="VYV1" s="191"/>
      <c r="VYW1" s="191"/>
      <c r="VYX1" s="191"/>
      <c r="VYY1" s="191"/>
      <c r="VYZ1" s="191"/>
      <c r="VZA1" s="191"/>
      <c r="VZB1" s="191"/>
      <c r="VZC1" s="191"/>
      <c r="VZD1" s="191"/>
      <c r="VZE1" s="191"/>
      <c r="VZF1" s="191"/>
      <c r="VZG1" s="191"/>
      <c r="VZH1" s="191"/>
      <c r="VZI1" s="191"/>
      <c r="VZJ1" s="191"/>
      <c r="VZK1" s="191"/>
      <c r="VZL1" s="191"/>
      <c r="VZM1" s="191"/>
      <c r="VZN1" s="191"/>
      <c r="VZO1" s="191"/>
      <c r="VZP1" s="191"/>
      <c r="VZQ1" s="191"/>
      <c r="VZR1" s="191"/>
      <c r="VZS1" s="191"/>
      <c r="VZT1" s="191"/>
      <c r="VZU1" s="191"/>
      <c r="VZV1" s="191"/>
      <c r="VZW1" s="191"/>
      <c r="VZX1" s="191"/>
      <c r="VZY1" s="191"/>
      <c r="VZZ1" s="191"/>
      <c r="WAA1" s="191"/>
      <c r="WAB1" s="191"/>
      <c r="WAC1" s="191"/>
      <c r="WAD1" s="191"/>
      <c r="WAE1" s="191"/>
      <c r="WAF1" s="191"/>
      <c r="WAG1" s="191"/>
      <c r="WAH1" s="191"/>
      <c r="WAI1" s="191"/>
      <c r="WAJ1" s="191"/>
      <c r="WAK1" s="191"/>
      <c r="WAL1" s="191"/>
      <c r="WAM1" s="191"/>
      <c r="WAN1" s="191"/>
      <c r="WAO1" s="191"/>
      <c r="WAP1" s="191"/>
      <c r="WAQ1" s="191"/>
      <c r="WAR1" s="191"/>
      <c r="WAS1" s="191"/>
      <c r="WAT1" s="191"/>
      <c r="WAU1" s="191"/>
      <c r="WAV1" s="191"/>
      <c r="WAW1" s="191"/>
      <c r="WAX1" s="191"/>
      <c r="WAY1" s="191"/>
      <c r="WAZ1" s="191"/>
      <c r="WBA1" s="191"/>
      <c r="WBB1" s="191"/>
      <c r="WBC1" s="191"/>
      <c r="WBD1" s="191"/>
      <c r="WBE1" s="191"/>
      <c r="WBF1" s="191"/>
      <c r="WBG1" s="191"/>
      <c r="WBH1" s="191"/>
      <c r="WBI1" s="191"/>
      <c r="WBJ1" s="191"/>
      <c r="WBK1" s="191"/>
      <c r="WBL1" s="191"/>
      <c r="WBM1" s="191"/>
      <c r="WBN1" s="191"/>
      <c r="WBO1" s="191"/>
      <c r="WBP1" s="191"/>
      <c r="WBQ1" s="191"/>
      <c r="WBR1" s="191"/>
      <c r="WBS1" s="191"/>
      <c r="WBT1" s="191"/>
      <c r="WBU1" s="191"/>
      <c r="WBV1" s="191"/>
      <c r="WBW1" s="191"/>
      <c r="WBX1" s="191"/>
      <c r="WBY1" s="191"/>
      <c r="WBZ1" s="191"/>
      <c r="WCA1" s="191"/>
      <c r="WCB1" s="191"/>
      <c r="WCC1" s="191"/>
      <c r="WCD1" s="191"/>
      <c r="WCE1" s="191"/>
      <c r="WCF1" s="191"/>
      <c r="WCG1" s="191"/>
      <c r="WCH1" s="191"/>
      <c r="WCI1" s="191"/>
      <c r="WCJ1" s="191"/>
      <c r="WCK1" s="191"/>
      <c r="WCL1" s="191"/>
      <c r="WCM1" s="191"/>
      <c r="WCN1" s="191"/>
      <c r="WCO1" s="191"/>
      <c r="WCP1" s="191"/>
      <c r="WCQ1" s="191"/>
      <c r="WCR1" s="191"/>
      <c r="WCS1" s="191"/>
      <c r="WCT1" s="191"/>
      <c r="WCU1" s="191"/>
      <c r="WCV1" s="191"/>
      <c r="WCW1" s="191"/>
      <c r="WCX1" s="191"/>
      <c r="WCY1" s="191"/>
      <c r="WCZ1" s="191"/>
      <c r="WDA1" s="191"/>
      <c r="WDB1" s="191"/>
      <c r="WDC1" s="191"/>
      <c r="WDD1" s="191"/>
      <c r="WDE1" s="191"/>
      <c r="WDF1" s="191"/>
      <c r="WDG1" s="191"/>
      <c r="WDH1" s="191"/>
      <c r="WDI1" s="191"/>
      <c r="WDJ1" s="191"/>
      <c r="WDK1" s="191"/>
      <c r="WDL1" s="191"/>
      <c r="WDM1" s="191"/>
      <c r="WDN1" s="191"/>
      <c r="WDO1" s="191"/>
      <c r="WDP1" s="191"/>
      <c r="WDQ1" s="191"/>
      <c r="WDR1" s="191"/>
      <c r="WDS1" s="191"/>
      <c r="WDT1" s="191"/>
      <c r="WDU1" s="191"/>
      <c r="WDV1" s="191"/>
      <c r="WDW1" s="191"/>
      <c r="WDX1" s="191"/>
      <c r="WDY1" s="191"/>
      <c r="WDZ1" s="191"/>
      <c r="WEA1" s="191"/>
      <c r="WEB1" s="191"/>
      <c r="WEC1" s="191"/>
      <c r="WED1" s="191"/>
      <c r="WEE1" s="191"/>
      <c r="WEF1" s="191"/>
      <c r="WEG1" s="191"/>
      <c r="WEH1" s="191"/>
      <c r="WEI1" s="191"/>
      <c r="WEJ1" s="191"/>
      <c r="WEK1" s="191"/>
      <c r="WEL1" s="191"/>
      <c r="WEM1" s="191"/>
      <c r="WEN1" s="191"/>
      <c r="WEO1" s="191"/>
      <c r="WEP1" s="191"/>
      <c r="WEQ1" s="191"/>
      <c r="WER1" s="191"/>
      <c r="WES1" s="191"/>
      <c r="WET1" s="191"/>
      <c r="WEU1" s="191"/>
      <c r="WEV1" s="191"/>
      <c r="WEW1" s="191"/>
      <c r="WEX1" s="191"/>
      <c r="WEY1" s="191"/>
      <c r="WEZ1" s="191"/>
      <c r="WFA1" s="191"/>
      <c r="WFB1" s="191"/>
      <c r="WFC1" s="191"/>
      <c r="WFD1" s="191"/>
      <c r="WFE1" s="191"/>
      <c r="WFF1" s="191"/>
      <c r="WFG1" s="191"/>
      <c r="WFH1" s="191"/>
      <c r="WFI1" s="191"/>
      <c r="WFJ1" s="191"/>
      <c r="WFK1" s="191"/>
      <c r="WFL1" s="191"/>
      <c r="WFM1" s="191"/>
      <c r="WFN1" s="191"/>
      <c r="WFO1" s="191"/>
      <c r="WFP1" s="191"/>
      <c r="WFQ1" s="191"/>
      <c r="WFR1" s="191"/>
      <c r="WFS1" s="191"/>
      <c r="WFT1" s="191"/>
      <c r="WFU1" s="191"/>
      <c r="WFV1" s="191"/>
      <c r="WFW1" s="191"/>
      <c r="WFX1" s="191"/>
      <c r="WFY1" s="191"/>
      <c r="WFZ1" s="191"/>
      <c r="WGA1" s="191"/>
      <c r="WGB1" s="191"/>
      <c r="WGC1" s="191"/>
      <c r="WGD1" s="191"/>
      <c r="WGE1" s="191"/>
      <c r="WGF1" s="191"/>
      <c r="WGG1" s="191"/>
      <c r="WGH1" s="191"/>
      <c r="WGI1" s="191"/>
      <c r="WGJ1" s="191"/>
      <c r="WGK1" s="191"/>
      <c r="WGL1" s="191"/>
      <c r="WGM1" s="191"/>
      <c r="WGN1" s="191"/>
      <c r="WGO1" s="191"/>
      <c r="WGP1" s="191"/>
      <c r="WGQ1" s="191"/>
      <c r="WGR1" s="191"/>
      <c r="WGS1" s="191"/>
      <c r="WGT1" s="191"/>
      <c r="WGU1" s="191"/>
      <c r="WGV1" s="191"/>
      <c r="WGW1" s="191"/>
      <c r="WGX1" s="191"/>
      <c r="WGY1" s="191"/>
      <c r="WGZ1" s="191"/>
      <c r="WHA1" s="191"/>
      <c r="WHB1" s="191"/>
      <c r="WHC1" s="191"/>
      <c r="WHD1" s="191"/>
      <c r="WHE1" s="191"/>
      <c r="WHF1" s="191"/>
      <c r="WHG1" s="191"/>
      <c r="WHH1" s="191"/>
      <c r="WHI1" s="191"/>
      <c r="WHJ1" s="191"/>
      <c r="WHK1" s="191"/>
      <c r="WHL1" s="191"/>
      <c r="WHM1" s="191"/>
      <c r="WHN1" s="191"/>
      <c r="WHO1" s="191"/>
      <c r="WHP1" s="191"/>
      <c r="WHQ1" s="191"/>
      <c r="WHR1" s="191"/>
      <c r="WHS1" s="191"/>
      <c r="WHT1" s="191"/>
      <c r="WHU1" s="191"/>
      <c r="WHV1" s="191"/>
      <c r="WHW1" s="191"/>
      <c r="WHX1" s="191"/>
      <c r="WHY1" s="191"/>
      <c r="WHZ1" s="191"/>
      <c r="WIA1" s="191"/>
      <c r="WIB1" s="191"/>
      <c r="WIC1" s="191"/>
      <c r="WID1" s="191"/>
      <c r="WIE1" s="191"/>
      <c r="WIF1" s="191"/>
      <c r="WIG1" s="191"/>
      <c r="WIH1" s="191"/>
      <c r="WII1" s="191"/>
      <c r="WIJ1" s="191"/>
      <c r="WIK1" s="191"/>
      <c r="WIL1" s="191"/>
      <c r="WIM1" s="191"/>
      <c r="WIN1" s="191"/>
      <c r="WIO1" s="191"/>
      <c r="WIP1" s="191"/>
      <c r="WIQ1" s="191"/>
      <c r="WIR1" s="191"/>
      <c r="WIS1" s="191"/>
      <c r="WIT1" s="191"/>
      <c r="WIU1" s="191"/>
      <c r="WIV1" s="191"/>
      <c r="WIW1" s="191"/>
      <c r="WIX1" s="191"/>
      <c r="WIY1" s="191"/>
      <c r="WIZ1" s="191"/>
      <c r="WJA1" s="191"/>
      <c r="WJB1" s="191"/>
      <c r="WJC1" s="191"/>
      <c r="WJD1" s="191"/>
      <c r="WJE1" s="191"/>
      <c r="WJF1" s="191"/>
      <c r="WJG1" s="191"/>
      <c r="WJH1" s="191"/>
      <c r="WJI1" s="191"/>
      <c r="WJJ1" s="191"/>
      <c r="WJK1" s="191"/>
      <c r="WJL1" s="191"/>
      <c r="WJM1" s="191"/>
      <c r="WJN1" s="191"/>
      <c r="WJO1" s="191"/>
      <c r="WJP1" s="191"/>
      <c r="WJQ1" s="191"/>
      <c r="WJR1" s="191"/>
      <c r="WJS1" s="191"/>
      <c r="WJT1" s="191"/>
      <c r="WJU1" s="191"/>
      <c r="WJV1" s="191"/>
      <c r="WJW1" s="191"/>
      <c r="WJX1" s="191"/>
      <c r="WJY1" s="191"/>
      <c r="WJZ1" s="191"/>
      <c r="WKA1" s="191"/>
      <c r="WKB1" s="191"/>
      <c r="WKC1" s="191"/>
      <c r="WKD1" s="191"/>
      <c r="WKE1" s="191"/>
      <c r="WKF1" s="191"/>
      <c r="WKG1" s="191"/>
      <c r="WKH1" s="191"/>
      <c r="WKI1" s="191"/>
      <c r="WKJ1" s="191"/>
      <c r="WKK1" s="191"/>
      <c r="WKL1" s="191"/>
      <c r="WKM1" s="191"/>
      <c r="WKN1" s="191"/>
      <c r="WKO1" s="191"/>
      <c r="WKP1" s="191"/>
      <c r="WKQ1" s="191"/>
      <c r="WKR1" s="191"/>
      <c r="WKS1" s="191"/>
      <c r="WKT1" s="191"/>
      <c r="WKU1" s="191"/>
      <c r="WKV1" s="191"/>
      <c r="WKW1" s="191"/>
      <c r="WKX1" s="191"/>
      <c r="WKY1" s="191"/>
      <c r="WKZ1" s="191"/>
      <c r="WLA1" s="191"/>
      <c r="WLB1" s="191"/>
      <c r="WLC1" s="191"/>
      <c r="WLD1" s="191"/>
      <c r="WLE1" s="191"/>
      <c r="WLF1" s="191"/>
      <c r="WLG1" s="191"/>
      <c r="WLH1" s="191"/>
      <c r="WLI1" s="191"/>
      <c r="WLJ1" s="191"/>
      <c r="WLK1" s="191"/>
      <c r="WLL1" s="191"/>
      <c r="WLM1" s="191"/>
      <c r="WLN1" s="191"/>
      <c r="WLO1" s="191"/>
      <c r="WLP1" s="191"/>
      <c r="WLQ1" s="191"/>
      <c r="WLR1" s="191"/>
      <c r="WLS1" s="191"/>
      <c r="WLT1" s="191"/>
      <c r="WLU1" s="191"/>
      <c r="WLV1" s="191"/>
      <c r="WLW1" s="191"/>
      <c r="WLX1" s="191"/>
      <c r="WLY1" s="191"/>
      <c r="WLZ1" s="191"/>
      <c r="WMA1" s="191"/>
      <c r="WMB1" s="191"/>
      <c r="WMC1" s="191"/>
      <c r="WMD1" s="191"/>
      <c r="WME1" s="191"/>
      <c r="WMF1" s="191"/>
      <c r="WMG1" s="191"/>
      <c r="WMH1" s="191"/>
      <c r="WMI1" s="191"/>
      <c r="WMJ1" s="191"/>
      <c r="WMK1" s="191"/>
      <c r="WML1" s="191"/>
      <c r="WMM1" s="191"/>
      <c r="WMN1" s="191"/>
      <c r="WMO1" s="191"/>
      <c r="WMP1" s="191"/>
      <c r="WMQ1" s="191"/>
      <c r="WMR1" s="191"/>
      <c r="WMS1" s="191"/>
      <c r="WMT1" s="191"/>
      <c r="WMU1" s="191"/>
      <c r="WMV1" s="191"/>
      <c r="WMW1" s="191"/>
      <c r="WMX1" s="191"/>
      <c r="WMY1" s="191"/>
      <c r="WMZ1" s="191"/>
      <c r="WNA1" s="191"/>
      <c r="WNB1" s="191"/>
      <c r="WNC1" s="191"/>
      <c r="WND1" s="191"/>
      <c r="WNE1" s="191"/>
      <c r="WNF1" s="191"/>
      <c r="WNG1" s="191"/>
      <c r="WNH1" s="191"/>
      <c r="WNI1" s="191"/>
      <c r="WNJ1" s="191"/>
      <c r="WNK1" s="191"/>
      <c r="WNL1" s="191"/>
      <c r="WNM1" s="191"/>
      <c r="WNN1" s="191"/>
      <c r="WNO1" s="191"/>
      <c r="WNP1" s="191"/>
      <c r="WNQ1" s="191"/>
      <c r="WNR1" s="191"/>
      <c r="WNS1" s="191"/>
      <c r="WNT1" s="191"/>
      <c r="WNU1" s="191"/>
      <c r="WNV1" s="191"/>
      <c r="WNW1" s="191"/>
      <c r="WNX1" s="191"/>
      <c r="WNY1" s="191"/>
      <c r="WNZ1" s="191"/>
      <c r="WOA1" s="191"/>
      <c r="WOB1" s="191"/>
      <c r="WOC1" s="191"/>
      <c r="WOD1" s="191"/>
      <c r="WOE1" s="191"/>
      <c r="WOF1" s="191"/>
      <c r="WOG1" s="191"/>
      <c r="WOH1" s="191"/>
      <c r="WOI1" s="191"/>
      <c r="WOJ1" s="191"/>
      <c r="WOK1" s="191"/>
      <c r="WOL1" s="191"/>
      <c r="WOM1" s="191"/>
      <c r="WON1" s="191"/>
      <c r="WOO1" s="191"/>
      <c r="WOP1" s="191"/>
      <c r="WOQ1" s="191"/>
      <c r="WOR1" s="191"/>
      <c r="WOS1" s="191"/>
      <c r="WOT1" s="191"/>
      <c r="WOU1" s="191"/>
      <c r="WOV1" s="191"/>
      <c r="WOW1" s="191"/>
      <c r="WOX1" s="191"/>
      <c r="WOY1" s="191"/>
      <c r="WOZ1" s="191"/>
      <c r="WPA1" s="191"/>
      <c r="WPB1" s="191"/>
      <c r="WPC1" s="191"/>
      <c r="WPD1" s="191"/>
      <c r="WPE1" s="191"/>
      <c r="WPF1" s="191"/>
      <c r="WPG1" s="191"/>
      <c r="WPH1" s="191"/>
      <c r="WPI1" s="191"/>
      <c r="WPJ1" s="191"/>
      <c r="WPK1" s="191"/>
      <c r="WPL1" s="191"/>
      <c r="WPM1" s="191"/>
      <c r="WPN1" s="191"/>
      <c r="WPO1" s="191"/>
      <c r="WPP1" s="191"/>
      <c r="WPQ1" s="191"/>
      <c r="WPR1" s="191"/>
      <c r="WPS1" s="191"/>
      <c r="WPT1" s="191"/>
      <c r="WPU1" s="191"/>
      <c r="WPV1" s="191"/>
      <c r="WPW1" s="191"/>
      <c r="WPX1" s="191"/>
      <c r="WPY1" s="191"/>
      <c r="WPZ1" s="191"/>
      <c r="WQA1" s="191"/>
      <c r="WQB1" s="191"/>
      <c r="WQC1" s="191"/>
      <c r="WQD1" s="191"/>
      <c r="WQE1" s="191"/>
      <c r="WQF1" s="191"/>
      <c r="WQG1" s="191"/>
      <c r="WQH1" s="191"/>
      <c r="WQI1" s="191"/>
      <c r="WQJ1" s="191"/>
      <c r="WQK1" s="191"/>
      <c r="WQL1" s="191"/>
      <c r="WQM1" s="191"/>
      <c r="WQN1" s="191"/>
      <c r="WQO1" s="191"/>
      <c r="WQP1" s="191"/>
      <c r="WQQ1" s="191"/>
      <c r="WQR1" s="191"/>
      <c r="WQS1" s="191"/>
      <c r="WQT1" s="191"/>
      <c r="WQU1" s="191"/>
      <c r="WQV1" s="191"/>
      <c r="WQW1" s="191"/>
      <c r="WQX1" s="191"/>
      <c r="WQY1" s="191"/>
      <c r="WQZ1" s="191"/>
      <c r="WRA1" s="191"/>
      <c r="WRB1" s="191"/>
      <c r="WRC1" s="191"/>
      <c r="WRD1" s="191"/>
      <c r="WRE1" s="191"/>
      <c r="WRF1" s="191"/>
      <c r="WRG1" s="191"/>
      <c r="WRH1" s="191"/>
      <c r="WRI1" s="191"/>
      <c r="WRJ1" s="191"/>
      <c r="WRK1" s="191"/>
      <c r="WRL1" s="191"/>
      <c r="WRM1" s="191"/>
      <c r="WRN1" s="191"/>
      <c r="WRO1" s="191"/>
      <c r="WRP1" s="191"/>
      <c r="WRQ1" s="191"/>
      <c r="WRR1" s="191"/>
      <c r="WRS1" s="191"/>
      <c r="WRT1" s="191"/>
      <c r="WRU1" s="191"/>
      <c r="WRV1" s="191"/>
      <c r="WRW1" s="191"/>
      <c r="WRX1" s="191"/>
      <c r="WRY1" s="191"/>
      <c r="WRZ1" s="191"/>
      <c r="WSA1" s="191"/>
      <c r="WSB1" s="191"/>
      <c r="WSC1" s="191"/>
      <c r="WSD1" s="191"/>
      <c r="WSE1" s="191"/>
      <c r="WSF1" s="191"/>
      <c r="WSG1" s="191"/>
      <c r="WSH1" s="191"/>
      <c r="WSI1" s="191"/>
      <c r="WSJ1" s="191"/>
      <c r="WSK1" s="191"/>
      <c r="WSL1" s="191"/>
      <c r="WSM1" s="191"/>
      <c r="WSN1" s="191"/>
      <c r="WSO1" s="191"/>
      <c r="WSP1" s="191"/>
      <c r="WSQ1" s="191"/>
      <c r="WSR1" s="191"/>
      <c r="WSS1" s="191"/>
      <c r="WST1" s="191"/>
      <c r="WSU1" s="191"/>
      <c r="WSV1" s="191"/>
      <c r="WSW1" s="191"/>
      <c r="WSX1" s="191"/>
      <c r="WSY1" s="191"/>
      <c r="WSZ1" s="191"/>
      <c r="WTA1" s="191"/>
      <c r="WTB1" s="191"/>
      <c r="WTC1" s="191"/>
      <c r="WTD1" s="191"/>
      <c r="WTE1" s="191"/>
      <c r="WTF1" s="191"/>
      <c r="WTG1" s="191"/>
      <c r="WTH1" s="191"/>
      <c r="WTI1" s="191"/>
      <c r="WTJ1" s="191"/>
      <c r="WTK1" s="191"/>
      <c r="WTL1" s="191"/>
      <c r="WTM1" s="191"/>
      <c r="WTN1" s="191"/>
      <c r="WTO1" s="191"/>
      <c r="WTP1" s="191"/>
      <c r="WTQ1" s="191"/>
      <c r="WTR1" s="191"/>
      <c r="WTS1" s="191"/>
      <c r="WTT1" s="191"/>
      <c r="WTU1" s="191"/>
      <c r="WTV1" s="191"/>
      <c r="WTW1" s="191"/>
      <c r="WTX1" s="191"/>
      <c r="WTY1" s="191"/>
      <c r="WTZ1" s="191"/>
      <c r="WUA1" s="191"/>
      <c r="WUB1" s="191"/>
      <c r="WUC1" s="191"/>
      <c r="WUD1" s="191"/>
      <c r="WUE1" s="191"/>
      <c r="WUF1" s="191"/>
      <c r="WUG1" s="191"/>
      <c r="WUH1" s="191"/>
      <c r="WUI1" s="191"/>
      <c r="WUJ1" s="191"/>
      <c r="WUK1" s="191"/>
      <c r="WUL1" s="191"/>
      <c r="WUM1" s="191"/>
      <c r="WUN1" s="191"/>
      <c r="WUO1" s="191"/>
      <c r="WUP1" s="191"/>
      <c r="WUQ1" s="191"/>
      <c r="WUR1" s="191"/>
      <c r="WUS1" s="191"/>
      <c r="WUT1" s="191"/>
      <c r="WUU1" s="191"/>
      <c r="WUV1" s="191"/>
      <c r="WUW1" s="191"/>
      <c r="WUX1" s="191"/>
      <c r="WUY1" s="191"/>
      <c r="WUZ1" s="191"/>
      <c r="WVA1" s="191"/>
      <c r="WVB1" s="191"/>
      <c r="WVC1" s="191"/>
      <c r="WVD1" s="191"/>
      <c r="WVE1" s="191"/>
      <c r="WVF1" s="191"/>
      <c r="WVG1" s="191"/>
      <c r="WVH1" s="191"/>
      <c r="WVI1" s="191"/>
      <c r="WVJ1" s="191"/>
      <c r="WVK1" s="191"/>
      <c r="WVL1" s="191"/>
      <c r="WVM1" s="191"/>
      <c r="WVN1" s="191"/>
      <c r="WVO1" s="191"/>
      <c r="WVP1" s="191"/>
      <c r="WVQ1" s="191"/>
      <c r="WVR1" s="191"/>
      <c r="WVS1" s="191"/>
      <c r="WVT1" s="191"/>
      <c r="WVU1" s="191"/>
      <c r="WVV1" s="191"/>
      <c r="WVW1" s="191"/>
      <c r="WVX1" s="191"/>
      <c r="WVY1" s="191"/>
      <c r="WVZ1" s="191"/>
      <c r="WWA1" s="191"/>
      <c r="WWB1" s="191"/>
      <c r="WWC1" s="191"/>
      <c r="WWD1" s="191"/>
      <c r="WWE1" s="191"/>
      <c r="WWF1" s="191"/>
      <c r="WWG1" s="191"/>
      <c r="WWH1" s="191"/>
      <c r="WWI1" s="191"/>
      <c r="WWJ1" s="191"/>
      <c r="WWK1" s="191"/>
      <c r="WWL1" s="191"/>
      <c r="WWM1" s="191"/>
      <c r="WWN1" s="191"/>
      <c r="WWO1" s="191"/>
      <c r="WWP1" s="191"/>
      <c r="WWQ1" s="191"/>
      <c r="WWR1" s="191"/>
      <c r="WWS1" s="191"/>
      <c r="WWT1" s="191"/>
      <c r="WWU1" s="191"/>
      <c r="WWV1" s="191"/>
      <c r="WWW1" s="191"/>
      <c r="WWX1" s="191"/>
      <c r="WWY1" s="191"/>
      <c r="WWZ1" s="191"/>
      <c r="WXA1" s="191"/>
      <c r="WXB1" s="191"/>
      <c r="WXC1" s="191"/>
      <c r="WXD1" s="191"/>
      <c r="WXE1" s="191"/>
      <c r="WXF1" s="191"/>
      <c r="WXG1" s="191"/>
      <c r="WXH1" s="191"/>
      <c r="WXI1" s="191"/>
      <c r="WXJ1" s="191"/>
      <c r="WXK1" s="191"/>
      <c r="WXL1" s="191"/>
      <c r="WXM1" s="191"/>
      <c r="WXN1" s="191"/>
      <c r="WXO1" s="191"/>
      <c r="WXP1" s="191"/>
      <c r="WXQ1" s="191"/>
      <c r="WXR1" s="191"/>
      <c r="WXS1" s="191"/>
      <c r="WXT1" s="191"/>
      <c r="WXU1" s="191"/>
      <c r="WXV1" s="191"/>
      <c r="WXW1" s="191"/>
      <c r="WXX1" s="191"/>
      <c r="WXY1" s="191"/>
      <c r="WXZ1" s="191"/>
      <c r="WYA1" s="191"/>
      <c r="WYB1" s="191"/>
      <c r="WYC1" s="191"/>
      <c r="WYD1" s="191"/>
      <c r="WYE1" s="191"/>
      <c r="WYF1" s="191"/>
      <c r="WYG1" s="191"/>
      <c r="WYH1" s="191"/>
      <c r="WYI1" s="191"/>
      <c r="WYJ1" s="191"/>
      <c r="WYK1" s="191"/>
      <c r="WYL1" s="191"/>
      <c r="WYM1" s="191"/>
      <c r="WYN1" s="191"/>
      <c r="WYO1" s="191"/>
      <c r="WYP1" s="191"/>
      <c r="WYQ1" s="191"/>
      <c r="WYR1" s="191"/>
      <c r="WYS1" s="191"/>
      <c r="WYT1" s="191"/>
      <c r="WYU1" s="191"/>
      <c r="WYV1" s="191"/>
      <c r="WYW1" s="191"/>
      <c r="WYX1" s="191"/>
      <c r="WYY1" s="191"/>
      <c r="WYZ1" s="191"/>
      <c r="WZA1" s="191"/>
      <c r="WZB1" s="191"/>
      <c r="WZC1" s="191"/>
      <c r="WZD1" s="191"/>
      <c r="WZE1" s="191"/>
      <c r="WZF1" s="191"/>
      <c r="WZG1" s="191"/>
      <c r="WZH1" s="191"/>
      <c r="WZI1" s="191"/>
      <c r="WZJ1" s="191"/>
      <c r="WZK1" s="191"/>
      <c r="WZL1" s="191"/>
      <c r="WZM1" s="191"/>
      <c r="WZN1" s="191"/>
      <c r="WZO1" s="191"/>
      <c r="WZP1" s="191"/>
      <c r="WZQ1" s="191"/>
      <c r="WZR1" s="191"/>
      <c r="WZS1" s="191"/>
      <c r="WZT1" s="191"/>
      <c r="WZU1" s="191"/>
      <c r="WZV1" s="191"/>
      <c r="WZW1" s="191"/>
      <c r="WZX1" s="191"/>
      <c r="WZY1" s="191"/>
      <c r="WZZ1" s="191"/>
      <c r="XAA1" s="191"/>
      <c r="XAB1" s="191"/>
    </row>
    <row r="2" spans="1:16252" ht="15.95" customHeight="1" x14ac:dyDescent="0.25">
      <c r="A2" s="220" t="s">
        <v>173</v>
      </c>
      <c r="B2" s="181"/>
      <c r="C2" s="181"/>
      <c r="D2" s="181"/>
    </row>
    <row r="3" spans="1:16252" ht="15.75" thickBot="1" x14ac:dyDescent="0.3">
      <c r="A3" s="218" t="s">
        <v>174</v>
      </c>
      <c r="B3" s="218"/>
      <c r="C3" s="218"/>
      <c r="D3" s="218"/>
      <c r="F3" s="219" t="s">
        <v>175</v>
      </c>
      <c r="G3" s="219"/>
      <c r="H3" s="219"/>
      <c r="I3" s="219"/>
      <c r="J3" s="219"/>
      <c r="K3" s="219"/>
      <c r="L3" s="219"/>
      <c r="M3" s="219"/>
      <c r="N3" s="219"/>
    </row>
    <row r="4" spans="1:16252" ht="15.75" thickBot="1" x14ac:dyDescent="0.3">
      <c r="A4" s="93"/>
      <c r="B4" s="94" t="s">
        <v>176</v>
      </c>
      <c r="C4" s="94" t="s">
        <v>177</v>
      </c>
      <c r="D4" s="94" t="s">
        <v>178</v>
      </c>
      <c r="F4" s="219"/>
      <c r="G4" s="219"/>
      <c r="H4" s="219"/>
      <c r="I4" s="219"/>
      <c r="J4" s="219"/>
      <c r="K4" s="219"/>
      <c r="L4" s="219"/>
      <c r="M4" s="219"/>
      <c r="N4" s="219"/>
    </row>
    <row r="5" spans="1:16252" ht="15.75" thickBot="1" x14ac:dyDescent="0.3">
      <c r="A5" s="94" t="s">
        <v>176</v>
      </c>
      <c r="B5" s="95">
        <v>1</v>
      </c>
      <c r="C5" s="96">
        <v>0.82299999999999995</v>
      </c>
      <c r="D5" s="97">
        <v>-0.57999999999999996</v>
      </c>
      <c r="F5" s="219"/>
      <c r="G5" s="219"/>
      <c r="H5" s="219"/>
      <c r="I5" s="219"/>
      <c r="J5" s="219"/>
      <c r="K5" s="219"/>
      <c r="L5" s="219"/>
      <c r="M5" s="219"/>
      <c r="N5" s="219"/>
    </row>
    <row r="6" spans="1:16252" ht="15.75" thickBot="1" x14ac:dyDescent="0.3">
      <c r="A6" s="94" t="s">
        <v>177</v>
      </c>
      <c r="B6" s="96">
        <v>0.82299999999999995</v>
      </c>
      <c r="C6" s="95">
        <v>1</v>
      </c>
      <c r="D6" s="97">
        <v>-0.49399999999999999</v>
      </c>
      <c r="F6" s="219"/>
      <c r="G6" s="219"/>
      <c r="H6" s="219"/>
      <c r="I6" s="219"/>
      <c r="J6" s="219"/>
      <c r="K6" s="219"/>
      <c r="L6" s="219"/>
      <c r="M6" s="219"/>
      <c r="N6" s="219"/>
    </row>
    <row r="7" spans="1:16252" ht="15.75" thickBot="1" x14ac:dyDescent="0.3">
      <c r="A7" s="94" t="s">
        <v>178</v>
      </c>
      <c r="B7" s="97">
        <v>-0.57999999999999996</v>
      </c>
      <c r="C7" s="97">
        <v>-0.49399999999999999</v>
      </c>
      <c r="D7" s="95">
        <v>1</v>
      </c>
      <c r="F7" s="219"/>
      <c r="G7" s="219"/>
      <c r="H7" s="219"/>
      <c r="I7" s="219"/>
      <c r="J7" s="219"/>
      <c r="K7" s="219"/>
      <c r="L7" s="219"/>
      <c r="M7" s="219"/>
      <c r="N7" s="219"/>
    </row>
    <row r="10" spans="1:16252" ht="15.75" thickBot="1" x14ac:dyDescent="0.3">
      <c r="A10" s="218" t="s">
        <v>179</v>
      </c>
      <c r="B10" s="218"/>
      <c r="C10" s="218"/>
      <c r="D10" s="218"/>
      <c r="F10" s="219" t="s">
        <v>180</v>
      </c>
      <c r="G10" s="219"/>
      <c r="H10" s="219"/>
      <c r="I10" s="219"/>
      <c r="J10" s="219"/>
      <c r="K10" s="219"/>
      <c r="L10" s="219"/>
      <c r="M10" s="219"/>
      <c r="N10" s="219"/>
    </row>
    <row r="11" spans="1:16252" ht="15.75" thickBot="1" x14ac:dyDescent="0.3">
      <c r="A11" s="93"/>
      <c r="B11" s="94" t="s">
        <v>181</v>
      </c>
      <c r="C11" s="94" t="s">
        <v>182</v>
      </c>
      <c r="D11" s="94" t="s">
        <v>183</v>
      </c>
      <c r="F11" s="219"/>
      <c r="G11" s="219"/>
      <c r="H11" s="219"/>
      <c r="I11" s="219"/>
      <c r="J11" s="219"/>
      <c r="K11" s="219"/>
      <c r="L11" s="219"/>
      <c r="M11" s="219"/>
      <c r="N11" s="219"/>
    </row>
    <row r="12" spans="1:16252" ht="15.75" thickBot="1" x14ac:dyDescent="0.3">
      <c r="A12" s="94" t="s">
        <v>181</v>
      </c>
      <c r="B12" s="95">
        <v>1</v>
      </c>
      <c r="C12" s="98">
        <v>0.28299999999999997</v>
      </c>
      <c r="D12" s="97">
        <v>0.35799999999999998</v>
      </c>
      <c r="F12" s="219"/>
      <c r="G12" s="219"/>
      <c r="H12" s="219"/>
      <c r="I12" s="219"/>
      <c r="J12" s="219"/>
      <c r="K12" s="219"/>
      <c r="L12" s="219"/>
      <c r="M12" s="219"/>
      <c r="N12" s="219"/>
    </row>
    <row r="13" spans="1:16252" ht="15.75" thickBot="1" x14ac:dyDescent="0.3">
      <c r="A13" s="94" t="s">
        <v>182</v>
      </c>
      <c r="B13" s="98">
        <v>0.28299999999999997</v>
      </c>
      <c r="C13" s="95">
        <v>1</v>
      </c>
      <c r="D13" s="97">
        <v>0.40400000000000003</v>
      </c>
      <c r="F13" s="219"/>
      <c r="G13" s="219"/>
      <c r="H13" s="219"/>
      <c r="I13" s="219"/>
      <c r="J13" s="219"/>
      <c r="K13" s="219"/>
      <c r="L13" s="219"/>
      <c r="M13" s="219"/>
      <c r="N13" s="219"/>
    </row>
    <row r="14" spans="1:16252" ht="15.75" thickBot="1" x14ac:dyDescent="0.3">
      <c r="A14" s="94" t="s">
        <v>183</v>
      </c>
      <c r="B14" s="97">
        <v>0.35799999999999998</v>
      </c>
      <c r="C14" s="97">
        <v>0.40400000000000003</v>
      </c>
      <c r="D14" s="95">
        <v>1</v>
      </c>
      <c r="F14" s="219"/>
      <c r="G14" s="219"/>
      <c r="H14" s="219"/>
      <c r="I14" s="219"/>
      <c r="J14" s="219"/>
      <c r="K14" s="219"/>
      <c r="L14" s="219"/>
      <c r="M14" s="219"/>
      <c r="N14" s="219"/>
    </row>
    <row r="17" spans="1:14" ht="15.75" customHeight="1" thickBot="1" x14ac:dyDescent="0.3">
      <c r="A17" s="218" t="s">
        <v>184</v>
      </c>
      <c r="B17" s="218"/>
      <c r="C17" s="218"/>
      <c r="D17" s="218"/>
      <c r="F17" s="219" t="s">
        <v>185</v>
      </c>
      <c r="G17" s="219"/>
      <c r="H17" s="219"/>
      <c r="I17" s="219"/>
      <c r="J17" s="219"/>
      <c r="K17" s="219"/>
      <c r="L17" s="219"/>
      <c r="M17" s="219"/>
      <c r="N17" s="219"/>
    </row>
    <row r="18" spans="1:14" ht="15.75" thickBot="1" x14ac:dyDescent="0.3">
      <c r="A18" s="93"/>
      <c r="B18" s="94" t="s">
        <v>186</v>
      </c>
      <c r="C18" s="94" t="s">
        <v>187</v>
      </c>
      <c r="D18" s="94" t="s">
        <v>188</v>
      </c>
      <c r="F18" s="219"/>
      <c r="G18" s="219"/>
      <c r="H18" s="219"/>
      <c r="I18" s="219"/>
      <c r="J18" s="219"/>
      <c r="K18" s="219"/>
      <c r="L18" s="219"/>
      <c r="M18" s="219"/>
      <c r="N18" s="219"/>
    </row>
    <row r="19" spans="1:14" ht="15.75" thickBot="1" x14ac:dyDescent="0.3">
      <c r="A19" s="94" t="s">
        <v>186</v>
      </c>
      <c r="B19" s="95">
        <v>1</v>
      </c>
      <c r="C19" s="99">
        <v>0.89</v>
      </c>
      <c r="D19" s="96">
        <v>0.83599999999999997</v>
      </c>
      <c r="F19" s="219"/>
      <c r="G19" s="219"/>
      <c r="H19" s="219"/>
      <c r="I19" s="219"/>
      <c r="J19" s="219"/>
      <c r="K19" s="219"/>
      <c r="L19" s="219"/>
      <c r="M19" s="219"/>
      <c r="N19" s="219"/>
    </row>
    <row r="20" spans="1:14" ht="15.75" thickBot="1" x14ac:dyDescent="0.3">
      <c r="A20" s="94" t="s">
        <v>187</v>
      </c>
      <c r="B20" s="99">
        <v>0.89</v>
      </c>
      <c r="C20" s="95">
        <v>1</v>
      </c>
      <c r="D20" s="96">
        <v>0.71499999999999997</v>
      </c>
      <c r="F20" s="219"/>
      <c r="G20" s="219"/>
      <c r="H20" s="219"/>
      <c r="I20" s="219"/>
      <c r="J20" s="219"/>
      <c r="K20" s="219"/>
      <c r="L20" s="219"/>
      <c r="M20" s="219"/>
      <c r="N20" s="219"/>
    </row>
    <row r="21" spans="1:14" ht="15.75" thickBot="1" x14ac:dyDescent="0.3">
      <c r="A21" s="94" t="s">
        <v>188</v>
      </c>
      <c r="B21" s="96">
        <v>0.83599999999999997</v>
      </c>
      <c r="C21" s="96">
        <v>0.71499999999999997</v>
      </c>
      <c r="D21" s="95">
        <v>1</v>
      </c>
      <c r="F21" s="219"/>
      <c r="G21" s="219"/>
      <c r="H21" s="219"/>
      <c r="I21" s="219"/>
      <c r="J21" s="219"/>
      <c r="K21" s="219"/>
      <c r="L21" s="219"/>
      <c r="M21" s="219"/>
      <c r="N21" s="219"/>
    </row>
    <row r="24" spans="1:14" ht="15.75" thickBot="1" x14ac:dyDescent="0.3">
      <c r="A24" s="218" t="s">
        <v>189</v>
      </c>
      <c r="B24" s="218"/>
      <c r="C24" s="218"/>
      <c r="D24" s="218"/>
      <c r="F24" s="219" t="s">
        <v>190</v>
      </c>
      <c r="G24" s="219"/>
      <c r="H24" s="219"/>
      <c r="I24" s="219"/>
      <c r="J24" s="219"/>
      <c r="K24" s="219"/>
      <c r="L24" s="219"/>
      <c r="M24" s="219"/>
      <c r="N24" s="219"/>
    </row>
    <row r="25" spans="1:14" ht="15.75" thickBot="1" x14ac:dyDescent="0.3">
      <c r="A25" s="93"/>
      <c r="B25" s="94" t="s">
        <v>191</v>
      </c>
      <c r="C25" s="94" t="s">
        <v>192</v>
      </c>
      <c r="D25" s="94" t="s">
        <v>193</v>
      </c>
      <c r="F25" s="219"/>
      <c r="G25" s="219"/>
      <c r="H25" s="219"/>
      <c r="I25" s="219"/>
      <c r="J25" s="219"/>
      <c r="K25" s="219"/>
      <c r="L25" s="219"/>
      <c r="M25" s="219"/>
      <c r="N25" s="219"/>
    </row>
    <row r="26" spans="1:14" ht="15.75" thickBot="1" x14ac:dyDescent="0.3">
      <c r="A26" s="94" t="s">
        <v>191</v>
      </c>
      <c r="B26" s="95">
        <v>1</v>
      </c>
      <c r="C26" s="97">
        <v>0.42899999999999999</v>
      </c>
      <c r="D26" s="97">
        <v>0.41</v>
      </c>
      <c r="F26" s="219"/>
      <c r="G26" s="219"/>
      <c r="H26" s="219"/>
      <c r="I26" s="219"/>
      <c r="J26" s="219"/>
      <c r="K26" s="219"/>
      <c r="L26" s="219"/>
      <c r="M26" s="219"/>
      <c r="N26" s="219"/>
    </row>
    <row r="27" spans="1:14" ht="15.75" thickBot="1" x14ac:dyDescent="0.3">
      <c r="A27" s="94" t="s">
        <v>192</v>
      </c>
      <c r="B27" s="97">
        <v>0.42899999999999999</v>
      </c>
      <c r="C27" s="95">
        <v>1</v>
      </c>
      <c r="D27" s="99">
        <v>0.89500000000000002</v>
      </c>
      <c r="F27" s="219"/>
      <c r="G27" s="219"/>
      <c r="H27" s="219"/>
      <c r="I27" s="219"/>
      <c r="J27" s="219"/>
      <c r="K27" s="219"/>
      <c r="L27" s="219"/>
      <c r="M27" s="219"/>
      <c r="N27" s="219"/>
    </row>
    <row r="28" spans="1:14" ht="15.75" thickBot="1" x14ac:dyDescent="0.3">
      <c r="A28" s="94" t="s">
        <v>193</v>
      </c>
      <c r="B28" s="97">
        <v>0.41</v>
      </c>
      <c r="C28" s="99">
        <v>0.89500000000000002</v>
      </c>
      <c r="D28" s="95">
        <v>1</v>
      </c>
      <c r="F28" s="219"/>
      <c r="G28" s="219"/>
      <c r="H28" s="219"/>
      <c r="I28" s="219"/>
      <c r="J28" s="219"/>
      <c r="K28" s="219"/>
      <c r="L28" s="219"/>
      <c r="M28" s="219"/>
      <c r="N28" s="219"/>
    </row>
  </sheetData>
  <mergeCells count="2041">
    <mergeCell ref="A10:D10"/>
    <mergeCell ref="F10:N14"/>
    <mergeCell ref="A17:D17"/>
    <mergeCell ref="F17:N21"/>
    <mergeCell ref="A24:D24"/>
    <mergeCell ref="F24:N28"/>
    <mergeCell ref="WYW1:WZD1"/>
    <mergeCell ref="WZE1:WZL1"/>
    <mergeCell ref="WZM1:WZT1"/>
    <mergeCell ref="WZU1:XAB1"/>
    <mergeCell ref="A2:D2"/>
    <mergeCell ref="A3:D3"/>
    <mergeCell ref="F3:N7"/>
    <mergeCell ref="WXA1:WXH1"/>
    <mergeCell ref="WXI1:WXP1"/>
    <mergeCell ref="WXQ1:WXX1"/>
    <mergeCell ref="WXY1:WYF1"/>
    <mergeCell ref="WYG1:WYN1"/>
    <mergeCell ref="WYO1:WYV1"/>
    <mergeCell ref="WVE1:WVL1"/>
    <mergeCell ref="WVM1:WVT1"/>
    <mergeCell ref="WVU1:WWB1"/>
    <mergeCell ref="WWC1:WWJ1"/>
    <mergeCell ref="WWK1:WWR1"/>
    <mergeCell ref="WWS1:WWZ1"/>
    <mergeCell ref="WTI1:WTP1"/>
    <mergeCell ref="WTQ1:WTX1"/>
    <mergeCell ref="WTY1:WUF1"/>
    <mergeCell ref="WUG1:WUN1"/>
    <mergeCell ref="WUO1:WUV1"/>
    <mergeCell ref="WUW1:WVD1"/>
    <mergeCell ref="WRM1:WRT1"/>
    <mergeCell ref="WRU1:WSB1"/>
    <mergeCell ref="WSC1:WSJ1"/>
    <mergeCell ref="WSK1:WSR1"/>
    <mergeCell ref="WSS1:WSZ1"/>
    <mergeCell ref="WTA1:WTH1"/>
    <mergeCell ref="WPQ1:WPX1"/>
    <mergeCell ref="WPY1:WQF1"/>
    <mergeCell ref="WQG1:WQN1"/>
    <mergeCell ref="WQO1:WQV1"/>
    <mergeCell ref="WQW1:WRD1"/>
    <mergeCell ref="WRE1:WRL1"/>
    <mergeCell ref="WNU1:WOB1"/>
    <mergeCell ref="WOC1:WOJ1"/>
    <mergeCell ref="WOK1:WOR1"/>
    <mergeCell ref="WOS1:WOZ1"/>
    <mergeCell ref="WPA1:WPH1"/>
    <mergeCell ref="WPI1:WPP1"/>
    <mergeCell ref="WLY1:WMF1"/>
    <mergeCell ref="WMG1:WMN1"/>
    <mergeCell ref="WMO1:WMV1"/>
    <mergeCell ref="WMW1:WND1"/>
    <mergeCell ref="WNE1:WNL1"/>
    <mergeCell ref="WNM1:WNT1"/>
    <mergeCell ref="WKC1:WKJ1"/>
    <mergeCell ref="WKK1:WKR1"/>
    <mergeCell ref="WKS1:WKZ1"/>
    <mergeCell ref="WLA1:WLH1"/>
    <mergeCell ref="WLI1:WLP1"/>
    <mergeCell ref="WLQ1:WLX1"/>
    <mergeCell ref="WIG1:WIN1"/>
    <mergeCell ref="WIO1:WIV1"/>
    <mergeCell ref="WIW1:WJD1"/>
    <mergeCell ref="WJE1:WJL1"/>
    <mergeCell ref="WJM1:WJT1"/>
    <mergeCell ref="WJU1:WKB1"/>
    <mergeCell ref="WGK1:WGR1"/>
    <mergeCell ref="WGS1:WGZ1"/>
    <mergeCell ref="WHA1:WHH1"/>
    <mergeCell ref="WHI1:WHP1"/>
    <mergeCell ref="WHQ1:WHX1"/>
    <mergeCell ref="WHY1:WIF1"/>
    <mergeCell ref="WEO1:WEV1"/>
    <mergeCell ref="WEW1:WFD1"/>
    <mergeCell ref="WFE1:WFL1"/>
    <mergeCell ref="WFM1:WFT1"/>
    <mergeCell ref="WFU1:WGB1"/>
    <mergeCell ref="WGC1:WGJ1"/>
    <mergeCell ref="WCS1:WCZ1"/>
    <mergeCell ref="WDA1:WDH1"/>
    <mergeCell ref="WDI1:WDP1"/>
    <mergeCell ref="WDQ1:WDX1"/>
    <mergeCell ref="WDY1:WEF1"/>
    <mergeCell ref="WEG1:WEN1"/>
    <mergeCell ref="WAW1:WBD1"/>
    <mergeCell ref="WBE1:WBL1"/>
    <mergeCell ref="WBM1:WBT1"/>
    <mergeCell ref="WBU1:WCB1"/>
    <mergeCell ref="WCC1:WCJ1"/>
    <mergeCell ref="WCK1:WCR1"/>
    <mergeCell ref="VZA1:VZH1"/>
    <mergeCell ref="VZI1:VZP1"/>
    <mergeCell ref="VZQ1:VZX1"/>
    <mergeCell ref="VZY1:WAF1"/>
    <mergeCell ref="WAG1:WAN1"/>
    <mergeCell ref="WAO1:WAV1"/>
    <mergeCell ref="VXE1:VXL1"/>
    <mergeCell ref="VXM1:VXT1"/>
    <mergeCell ref="VXU1:VYB1"/>
    <mergeCell ref="VYC1:VYJ1"/>
    <mergeCell ref="VYK1:VYR1"/>
    <mergeCell ref="VYS1:VYZ1"/>
    <mergeCell ref="VVI1:VVP1"/>
    <mergeCell ref="VVQ1:VVX1"/>
    <mergeCell ref="VVY1:VWF1"/>
    <mergeCell ref="VWG1:VWN1"/>
    <mergeCell ref="VWO1:VWV1"/>
    <mergeCell ref="VWW1:VXD1"/>
    <mergeCell ref="VTM1:VTT1"/>
    <mergeCell ref="VTU1:VUB1"/>
    <mergeCell ref="VUC1:VUJ1"/>
    <mergeCell ref="VUK1:VUR1"/>
    <mergeCell ref="VUS1:VUZ1"/>
    <mergeCell ref="VVA1:VVH1"/>
    <mergeCell ref="VRQ1:VRX1"/>
    <mergeCell ref="VRY1:VSF1"/>
    <mergeCell ref="VSG1:VSN1"/>
    <mergeCell ref="VSO1:VSV1"/>
    <mergeCell ref="VSW1:VTD1"/>
    <mergeCell ref="VTE1:VTL1"/>
    <mergeCell ref="VPU1:VQB1"/>
    <mergeCell ref="VQC1:VQJ1"/>
    <mergeCell ref="VQK1:VQR1"/>
    <mergeCell ref="VQS1:VQZ1"/>
    <mergeCell ref="VRA1:VRH1"/>
    <mergeCell ref="VRI1:VRP1"/>
    <mergeCell ref="VNY1:VOF1"/>
    <mergeCell ref="VOG1:VON1"/>
    <mergeCell ref="VOO1:VOV1"/>
    <mergeCell ref="VOW1:VPD1"/>
    <mergeCell ref="VPE1:VPL1"/>
    <mergeCell ref="VPM1:VPT1"/>
    <mergeCell ref="VMC1:VMJ1"/>
    <mergeCell ref="VMK1:VMR1"/>
    <mergeCell ref="VMS1:VMZ1"/>
    <mergeCell ref="VNA1:VNH1"/>
    <mergeCell ref="VNI1:VNP1"/>
    <mergeCell ref="VNQ1:VNX1"/>
    <mergeCell ref="VKG1:VKN1"/>
    <mergeCell ref="VKO1:VKV1"/>
    <mergeCell ref="VKW1:VLD1"/>
    <mergeCell ref="VLE1:VLL1"/>
    <mergeCell ref="VLM1:VLT1"/>
    <mergeCell ref="VLU1:VMB1"/>
    <mergeCell ref="VIK1:VIR1"/>
    <mergeCell ref="VIS1:VIZ1"/>
    <mergeCell ref="VJA1:VJH1"/>
    <mergeCell ref="VJI1:VJP1"/>
    <mergeCell ref="VJQ1:VJX1"/>
    <mergeCell ref="VJY1:VKF1"/>
    <mergeCell ref="VGO1:VGV1"/>
    <mergeCell ref="VGW1:VHD1"/>
    <mergeCell ref="VHE1:VHL1"/>
    <mergeCell ref="VHM1:VHT1"/>
    <mergeCell ref="VHU1:VIB1"/>
    <mergeCell ref="VIC1:VIJ1"/>
    <mergeCell ref="VES1:VEZ1"/>
    <mergeCell ref="VFA1:VFH1"/>
    <mergeCell ref="VFI1:VFP1"/>
    <mergeCell ref="VFQ1:VFX1"/>
    <mergeCell ref="VFY1:VGF1"/>
    <mergeCell ref="VGG1:VGN1"/>
    <mergeCell ref="VCW1:VDD1"/>
    <mergeCell ref="VDE1:VDL1"/>
    <mergeCell ref="VDM1:VDT1"/>
    <mergeCell ref="VDU1:VEB1"/>
    <mergeCell ref="VEC1:VEJ1"/>
    <mergeCell ref="VEK1:VER1"/>
    <mergeCell ref="VBA1:VBH1"/>
    <mergeCell ref="VBI1:VBP1"/>
    <mergeCell ref="VBQ1:VBX1"/>
    <mergeCell ref="VBY1:VCF1"/>
    <mergeCell ref="VCG1:VCN1"/>
    <mergeCell ref="VCO1:VCV1"/>
    <mergeCell ref="UZE1:UZL1"/>
    <mergeCell ref="UZM1:UZT1"/>
    <mergeCell ref="UZU1:VAB1"/>
    <mergeCell ref="VAC1:VAJ1"/>
    <mergeCell ref="VAK1:VAR1"/>
    <mergeCell ref="VAS1:VAZ1"/>
    <mergeCell ref="UXI1:UXP1"/>
    <mergeCell ref="UXQ1:UXX1"/>
    <mergeCell ref="UXY1:UYF1"/>
    <mergeCell ref="UYG1:UYN1"/>
    <mergeCell ref="UYO1:UYV1"/>
    <mergeCell ref="UYW1:UZD1"/>
    <mergeCell ref="UVM1:UVT1"/>
    <mergeCell ref="UVU1:UWB1"/>
    <mergeCell ref="UWC1:UWJ1"/>
    <mergeCell ref="UWK1:UWR1"/>
    <mergeCell ref="UWS1:UWZ1"/>
    <mergeCell ref="UXA1:UXH1"/>
    <mergeCell ref="UTQ1:UTX1"/>
    <mergeCell ref="UTY1:UUF1"/>
    <mergeCell ref="UUG1:UUN1"/>
    <mergeCell ref="UUO1:UUV1"/>
    <mergeCell ref="UUW1:UVD1"/>
    <mergeCell ref="UVE1:UVL1"/>
    <mergeCell ref="URU1:USB1"/>
    <mergeCell ref="USC1:USJ1"/>
    <mergeCell ref="USK1:USR1"/>
    <mergeCell ref="USS1:USZ1"/>
    <mergeCell ref="UTA1:UTH1"/>
    <mergeCell ref="UTI1:UTP1"/>
    <mergeCell ref="UPY1:UQF1"/>
    <mergeCell ref="UQG1:UQN1"/>
    <mergeCell ref="UQO1:UQV1"/>
    <mergeCell ref="UQW1:URD1"/>
    <mergeCell ref="URE1:URL1"/>
    <mergeCell ref="URM1:URT1"/>
    <mergeCell ref="UOC1:UOJ1"/>
    <mergeCell ref="UOK1:UOR1"/>
    <mergeCell ref="UOS1:UOZ1"/>
    <mergeCell ref="UPA1:UPH1"/>
    <mergeCell ref="UPI1:UPP1"/>
    <mergeCell ref="UPQ1:UPX1"/>
    <mergeCell ref="UMG1:UMN1"/>
    <mergeCell ref="UMO1:UMV1"/>
    <mergeCell ref="UMW1:UND1"/>
    <mergeCell ref="UNE1:UNL1"/>
    <mergeCell ref="UNM1:UNT1"/>
    <mergeCell ref="UNU1:UOB1"/>
    <mergeCell ref="UKK1:UKR1"/>
    <mergeCell ref="UKS1:UKZ1"/>
    <mergeCell ref="ULA1:ULH1"/>
    <mergeCell ref="ULI1:ULP1"/>
    <mergeCell ref="ULQ1:ULX1"/>
    <mergeCell ref="ULY1:UMF1"/>
    <mergeCell ref="UIO1:UIV1"/>
    <mergeCell ref="UIW1:UJD1"/>
    <mergeCell ref="UJE1:UJL1"/>
    <mergeCell ref="UJM1:UJT1"/>
    <mergeCell ref="UJU1:UKB1"/>
    <mergeCell ref="UKC1:UKJ1"/>
    <mergeCell ref="UGS1:UGZ1"/>
    <mergeCell ref="UHA1:UHH1"/>
    <mergeCell ref="UHI1:UHP1"/>
    <mergeCell ref="UHQ1:UHX1"/>
    <mergeCell ref="UHY1:UIF1"/>
    <mergeCell ref="UIG1:UIN1"/>
    <mergeCell ref="UEW1:UFD1"/>
    <mergeCell ref="UFE1:UFL1"/>
    <mergeCell ref="UFM1:UFT1"/>
    <mergeCell ref="UFU1:UGB1"/>
    <mergeCell ref="UGC1:UGJ1"/>
    <mergeCell ref="UGK1:UGR1"/>
    <mergeCell ref="UDA1:UDH1"/>
    <mergeCell ref="UDI1:UDP1"/>
    <mergeCell ref="UDQ1:UDX1"/>
    <mergeCell ref="UDY1:UEF1"/>
    <mergeCell ref="UEG1:UEN1"/>
    <mergeCell ref="UEO1:UEV1"/>
    <mergeCell ref="UBE1:UBL1"/>
    <mergeCell ref="UBM1:UBT1"/>
    <mergeCell ref="UBU1:UCB1"/>
    <mergeCell ref="UCC1:UCJ1"/>
    <mergeCell ref="UCK1:UCR1"/>
    <mergeCell ref="UCS1:UCZ1"/>
    <mergeCell ref="TZI1:TZP1"/>
    <mergeCell ref="TZQ1:TZX1"/>
    <mergeCell ref="TZY1:UAF1"/>
    <mergeCell ref="UAG1:UAN1"/>
    <mergeCell ref="UAO1:UAV1"/>
    <mergeCell ref="UAW1:UBD1"/>
    <mergeCell ref="TXM1:TXT1"/>
    <mergeCell ref="TXU1:TYB1"/>
    <mergeCell ref="TYC1:TYJ1"/>
    <mergeCell ref="TYK1:TYR1"/>
    <mergeCell ref="TYS1:TYZ1"/>
    <mergeCell ref="TZA1:TZH1"/>
    <mergeCell ref="TVQ1:TVX1"/>
    <mergeCell ref="TVY1:TWF1"/>
    <mergeCell ref="TWG1:TWN1"/>
    <mergeCell ref="TWO1:TWV1"/>
    <mergeCell ref="TWW1:TXD1"/>
    <mergeCell ref="TXE1:TXL1"/>
    <mergeCell ref="TTU1:TUB1"/>
    <mergeCell ref="TUC1:TUJ1"/>
    <mergeCell ref="TUK1:TUR1"/>
    <mergeCell ref="TUS1:TUZ1"/>
    <mergeCell ref="TVA1:TVH1"/>
    <mergeCell ref="TVI1:TVP1"/>
    <mergeCell ref="TRY1:TSF1"/>
    <mergeCell ref="TSG1:TSN1"/>
    <mergeCell ref="TSO1:TSV1"/>
    <mergeCell ref="TSW1:TTD1"/>
    <mergeCell ref="TTE1:TTL1"/>
    <mergeCell ref="TTM1:TTT1"/>
    <mergeCell ref="TQC1:TQJ1"/>
    <mergeCell ref="TQK1:TQR1"/>
    <mergeCell ref="TQS1:TQZ1"/>
    <mergeCell ref="TRA1:TRH1"/>
    <mergeCell ref="TRI1:TRP1"/>
    <mergeCell ref="TRQ1:TRX1"/>
    <mergeCell ref="TOG1:TON1"/>
    <mergeCell ref="TOO1:TOV1"/>
    <mergeCell ref="TOW1:TPD1"/>
    <mergeCell ref="TPE1:TPL1"/>
    <mergeCell ref="TPM1:TPT1"/>
    <mergeCell ref="TPU1:TQB1"/>
    <mergeCell ref="TMK1:TMR1"/>
    <mergeCell ref="TMS1:TMZ1"/>
    <mergeCell ref="TNA1:TNH1"/>
    <mergeCell ref="TNI1:TNP1"/>
    <mergeCell ref="TNQ1:TNX1"/>
    <mergeCell ref="TNY1:TOF1"/>
    <mergeCell ref="TKO1:TKV1"/>
    <mergeCell ref="TKW1:TLD1"/>
    <mergeCell ref="TLE1:TLL1"/>
    <mergeCell ref="TLM1:TLT1"/>
    <mergeCell ref="TLU1:TMB1"/>
    <mergeCell ref="TMC1:TMJ1"/>
    <mergeCell ref="TIS1:TIZ1"/>
    <mergeCell ref="TJA1:TJH1"/>
    <mergeCell ref="TJI1:TJP1"/>
    <mergeCell ref="TJQ1:TJX1"/>
    <mergeCell ref="TJY1:TKF1"/>
    <mergeCell ref="TKG1:TKN1"/>
    <mergeCell ref="TGW1:THD1"/>
    <mergeCell ref="THE1:THL1"/>
    <mergeCell ref="THM1:THT1"/>
    <mergeCell ref="THU1:TIB1"/>
    <mergeCell ref="TIC1:TIJ1"/>
    <mergeCell ref="TIK1:TIR1"/>
    <mergeCell ref="TFA1:TFH1"/>
    <mergeCell ref="TFI1:TFP1"/>
    <mergeCell ref="TFQ1:TFX1"/>
    <mergeCell ref="TFY1:TGF1"/>
    <mergeCell ref="TGG1:TGN1"/>
    <mergeCell ref="TGO1:TGV1"/>
    <mergeCell ref="TDE1:TDL1"/>
    <mergeCell ref="TDM1:TDT1"/>
    <mergeCell ref="TDU1:TEB1"/>
    <mergeCell ref="TEC1:TEJ1"/>
    <mergeCell ref="TEK1:TER1"/>
    <mergeCell ref="TES1:TEZ1"/>
    <mergeCell ref="TBI1:TBP1"/>
    <mergeCell ref="TBQ1:TBX1"/>
    <mergeCell ref="TBY1:TCF1"/>
    <mergeCell ref="TCG1:TCN1"/>
    <mergeCell ref="TCO1:TCV1"/>
    <mergeCell ref="TCW1:TDD1"/>
    <mergeCell ref="SZM1:SZT1"/>
    <mergeCell ref="SZU1:TAB1"/>
    <mergeCell ref="TAC1:TAJ1"/>
    <mergeCell ref="TAK1:TAR1"/>
    <mergeCell ref="TAS1:TAZ1"/>
    <mergeCell ref="TBA1:TBH1"/>
    <mergeCell ref="SXQ1:SXX1"/>
    <mergeCell ref="SXY1:SYF1"/>
    <mergeCell ref="SYG1:SYN1"/>
    <mergeCell ref="SYO1:SYV1"/>
    <mergeCell ref="SYW1:SZD1"/>
    <mergeCell ref="SZE1:SZL1"/>
    <mergeCell ref="SVU1:SWB1"/>
    <mergeCell ref="SWC1:SWJ1"/>
    <mergeCell ref="SWK1:SWR1"/>
    <mergeCell ref="SWS1:SWZ1"/>
    <mergeCell ref="SXA1:SXH1"/>
    <mergeCell ref="SXI1:SXP1"/>
    <mergeCell ref="STY1:SUF1"/>
    <mergeCell ref="SUG1:SUN1"/>
    <mergeCell ref="SUO1:SUV1"/>
    <mergeCell ref="SUW1:SVD1"/>
    <mergeCell ref="SVE1:SVL1"/>
    <mergeCell ref="SVM1:SVT1"/>
    <mergeCell ref="SSC1:SSJ1"/>
    <mergeCell ref="SSK1:SSR1"/>
    <mergeCell ref="SSS1:SSZ1"/>
    <mergeCell ref="STA1:STH1"/>
    <mergeCell ref="STI1:STP1"/>
    <mergeCell ref="STQ1:STX1"/>
    <mergeCell ref="SQG1:SQN1"/>
    <mergeCell ref="SQO1:SQV1"/>
    <mergeCell ref="SQW1:SRD1"/>
    <mergeCell ref="SRE1:SRL1"/>
    <mergeCell ref="SRM1:SRT1"/>
    <mergeCell ref="SRU1:SSB1"/>
    <mergeCell ref="SOK1:SOR1"/>
    <mergeCell ref="SOS1:SOZ1"/>
    <mergeCell ref="SPA1:SPH1"/>
    <mergeCell ref="SPI1:SPP1"/>
    <mergeCell ref="SPQ1:SPX1"/>
    <mergeCell ref="SPY1:SQF1"/>
    <mergeCell ref="SMO1:SMV1"/>
    <mergeCell ref="SMW1:SND1"/>
    <mergeCell ref="SNE1:SNL1"/>
    <mergeCell ref="SNM1:SNT1"/>
    <mergeCell ref="SNU1:SOB1"/>
    <mergeCell ref="SOC1:SOJ1"/>
    <mergeCell ref="SKS1:SKZ1"/>
    <mergeCell ref="SLA1:SLH1"/>
    <mergeCell ref="SLI1:SLP1"/>
    <mergeCell ref="SLQ1:SLX1"/>
    <mergeCell ref="SLY1:SMF1"/>
    <mergeCell ref="SMG1:SMN1"/>
    <mergeCell ref="SIW1:SJD1"/>
    <mergeCell ref="SJE1:SJL1"/>
    <mergeCell ref="SJM1:SJT1"/>
    <mergeCell ref="SJU1:SKB1"/>
    <mergeCell ref="SKC1:SKJ1"/>
    <mergeCell ref="SKK1:SKR1"/>
    <mergeCell ref="SHA1:SHH1"/>
    <mergeCell ref="SHI1:SHP1"/>
    <mergeCell ref="SHQ1:SHX1"/>
    <mergeCell ref="SHY1:SIF1"/>
    <mergeCell ref="SIG1:SIN1"/>
    <mergeCell ref="SIO1:SIV1"/>
    <mergeCell ref="SFE1:SFL1"/>
    <mergeCell ref="SFM1:SFT1"/>
    <mergeCell ref="SFU1:SGB1"/>
    <mergeCell ref="SGC1:SGJ1"/>
    <mergeCell ref="SGK1:SGR1"/>
    <mergeCell ref="SGS1:SGZ1"/>
    <mergeCell ref="SDI1:SDP1"/>
    <mergeCell ref="SDQ1:SDX1"/>
    <mergeCell ref="SDY1:SEF1"/>
    <mergeCell ref="SEG1:SEN1"/>
    <mergeCell ref="SEO1:SEV1"/>
    <mergeCell ref="SEW1:SFD1"/>
    <mergeCell ref="SBM1:SBT1"/>
    <mergeCell ref="SBU1:SCB1"/>
    <mergeCell ref="SCC1:SCJ1"/>
    <mergeCell ref="SCK1:SCR1"/>
    <mergeCell ref="SCS1:SCZ1"/>
    <mergeCell ref="SDA1:SDH1"/>
    <mergeCell ref="RZQ1:RZX1"/>
    <mergeCell ref="RZY1:SAF1"/>
    <mergeCell ref="SAG1:SAN1"/>
    <mergeCell ref="SAO1:SAV1"/>
    <mergeCell ref="SAW1:SBD1"/>
    <mergeCell ref="SBE1:SBL1"/>
    <mergeCell ref="RXU1:RYB1"/>
    <mergeCell ref="RYC1:RYJ1"/>
    <mergeCell ref="RYK1:RYR1"/>
    <mergeCell ref="RYS1:RYZ1"/>
    <mergeCell ref="RZA1:RZH1"/>
    <mergeCell ref="RZI1:RZP1"/>
    <mergeCell ref="RVY1:RWF1"/>
    <mergeCell ref="RWG1:RWN1"/>
    <mergeCell ref="RWO1:RWV1"/>
    <mergeCell ref="RWW1:RXD1"/>
    <mergeCell ref="RXE1:RXL1"/>
    <mergeCell ref="RXM1:RXT1"/>
    <mergeCell ref="RUC1:RUJ1"/>
    <mergeCell ref="RUK1:RUR1"/>
    <mergeCell ref="RUS1:RUZ1"/>
    <mergeCell ref="RVA1:RVH1"/>
    <mergeCell ref="RVI1:RVP1"/>
    <mergeCell ref="RVQ1:RVX1"/>
    <mergeCell ref="RSG1:RSN1"/>
    <mergeCell ref="RSO1:RSV1"/>
    <mergeCell ref="RSW1:RTD1"/>
    <mergeCell ref="RTE1:RTL1"/>
    <mergeCell ref="RTM1:RTT1"/>
    <mergeCell ref="RTU1:RUB1"/>
    <mergeCell ref="RQK1:RQR1"/>
    <mergeCell ref="RQS1:RQZ1"/>
    <mergeCell ref="RRA1:RRH1"/>
    <mergeCell ref="RRI1:RRP1"/>
    <mergeCell ref="RRQ1:RRX1"/>
    <mergeCell ref="RRY1:RSF1"/>
    <mergeCell ref="ROO1:ROV1"/>
    <mergeCell ref="ROW1:RPD1"/>
    <mergeCell ref="RPE1:RPL1"/>
    <mergeCell ref="RPM1:RPT1"/>
    <mergeCell ref="RPU1:RQB1"/>
    <mergeCell ref="RQC1:RQJ1"/>
    <mergeCell ref="RMS1:RMZ1"/>
    <mergeCell ref="RNA1:RNH1"/>
    <mergeCell ref="RNI1:RNP1"/>
    <mergeCell ref="RNQ1:RNX1"/>
    <mergeCell ref="RNY1:ROF1"/>
    <mergeCell ref="ROG1:RON1"/>
    <mergeCell ref="RKW1:RLD1"/>
    <mergeCell ref="RLE1:RLL1"/>
    <mergeCell ref="RLM1:RLT1"/>
    <mergeCell ref="RLU1:RMB1"/>
    <mergeCell ref="RMC1:RMJ1"/>
    <mergeCell ref="RMK1:RMR1"/>
    <mergeCell ref="RJA1:RJH1"/>
    <mergeCell ref="RJI1:RJP1"/>
    <mergeCell ref="RJQ1:RJX1"/>
    <mergeCell ref="RJY1:RKF1"/>
    <mergeCell ref="RKG1:RKN1"/>
    <mergeCell ref="RKO1:RKV1"/>
    <mergeCell ref="RHE1:RHL1"/>
    <mergeCell ref="RHM1:RHT1"/>
    <mergeCell ref="RHU1:RIB1"/>
    <mergeCell ref="RIC1:RIJ1"/>
    <mergeCell ref="RIK1:RIR1"/>
    <mergeCell ref="RIS1:RIZ1"/>
    <mergeCell ref="RFI1:RFP1"/>
    <mergeCell ref="RFQ1:RFX1"/>
    <mergeCell ref="RFY1:RGF1"/>
    <mergeCell ref="RGG1:RGN1"/>
    <mergeCell ref="RGO1:RGV1"/>
    <mergeCell ref="RGW1:RHD1"/>
    <mergeCell ref="RDM1:RDT1"/>
    <mergeCell ref="RDU1:REB1"/>
    <mergeCell ref="REC1:REJ1"/>
    <mergeCell ref="REK1:RER1"/>
    <mergeCell ref="RES1:REZ1"/>
    <mergeCell ref="RFA1:RFH1"/>
    <mergeCell ref="RBQ1:RBX1"/>
    <mergeCell ref="RBY1:RCF1"/>
    <mergeCell ref="RCG1:RCN1"/>
    <mergeCell ref="RCO1:RCV1"/>
    <mergeCell ref="RCW1:RDD1"/>
    <mergeCell ref="RDE1:RDL1"/>
    <mergeCell ref="QZU1:RAB1"/>
    <mergeCell ref="RAC1:RAJ1"/>
    <mergeCell ref="RAK1:RAR1"/>
    <mergeCell ref="RAS1:RAZ1"/>
    <mergeCell ref="RBA1:RBH1"/>
    <mergeCell ref="RBI1:RBP1"/>
    <mergeCell ref="QXY1:QYF1"/>
    <mergeCell ref="QYG1:QYN1"/>
    <mergeCell ref="QYO1:QYV1"/>
    <mergeCell ref="QYW1:QZD1"/>
    <mergeCell ref="QZE1:QZL1"/>
    <mergeCell ref="QZM1:QZT1"/>
    <mergeCell ref="QWC1:QWJ1"/>
    <mergeCell ref="QWK1:QWR1"/>
    <mergeCell ref="QWS1:QWZ1"/>
    <mergeCell ref="QXA1:QXH1"/>
    <mergeCell ref="QXI1:QXP1"/>
    <mergeCell ref="QXQ1:QXX1"/>
    <mergeCell ref="QUG1:QUN1"/>
    <mergeCell ref="QUO1:QUV1"/>
    <mergeCell ref="QUW1:QVD1"/>
    <mergeCell ref="QVE1:QVL1"/>
    <mergeCell ref="QVM1:QVT1"/>
    <mergeCell ref="QVU1:QWB1"/>
    <mergeCell ref="QSK1:QSR1"/>
    <mergeCell ref="QSS1:QSZ1"/>
    <mergeCell ref="QTA1:QTH1"/>
    <mergeCell ref="QTI1:QTP1"/>
    <mergeCell ref="QTQ1:QTX1"/>
    <mergeCell ref="QTY1:QUF1"/>
    <mergeCell ref="QQO1:QQV1"/>
    <mergeCell ref="QQW1:QRD1"/>
    <mergeCell ref="QRE1:QRL1"/>
    <mergeCell ref="QRM1:QRT1"/>
    <mergeCell ref="QRU1:QSB1"/>
    <mergeCell ref="QSC1:QSJ1"/>
    <mergeCell ref="QOS1:QOZ1"/>
    <mergeCell ref="QPA1:QPH1"/>
    <mergeCell ref="QPI1:QPP1"/>
    <mergeCell ref="QPQ1:QPX1"/>
    <mergeCell ref="QPY1:QQF1"/>
    <mergeCell ref="QQG1:QQN1"/>
    <mergeCell ref="QMW1:QND1"/>
    <mergeCell ref="QNE1:QNL1"/>
    <mergeCell ref="QNM1:QNT1"/>
    <mergeCell ref="QNU1:QOB1"/>
    <mergeCell ref="QOC1:QOJ1"/>
    <mergeCell ref="QOK1:QOR1"/>
    <mergeCell ref="QLA1:QLH1"/>
    <mergeCell ref="QLI1:QLP1"/>
    <mergeCell ref="QLQ1:QLX1"/>
    <mergeCell ref="QLY1:QMF1"/>
    <mergeCell ref="QMG1:QMN1"/>
    <mergeCell ref="QMO1:QMV1"/>
    <mergeCell ref="QJE1:QJL1"/>
    <mergeCell ref="QJM1:QJT1"/>
    <mergeCell ref="QJU1:QKB1"/>
    <mergeCell ref="QKC1:QKJ1"/>
    <mergeCell ref="QKK1:QKR1"/>
    <mergeCell ref="QKS1:QKZ1"/>
    <mergeCell ref="QHI1:QHP1"/>
    <mergeCell ref="QHQ1:QHX1"/>
    <mergeCell ref="QHY1:QIF1"/>
    <mergeCell ref="QIG1:QIN1"/>
    <mergeCell ref="QIO1:QIV1"/>
    <mergeCell ref="QIW1:QJD1"/>
    <mergeCell ref="QFM1:QFT1"/>
    <mergeCell ref="QFU1:QGB1"/>
    <mergeCell ref="QGC1:QGJ1"/>
    <mergeCell ref="QGK1:QGR1"/>
    <mergeCell ref="QGS1:QGZ1"/>
    <mergeCell ref="QHA1:QHH1"/>
    <mergeCell ref="QDQ1:QDX1"/>
    <mergeCell ref="QDY1:QEF1"/>
    <mergeCell ref="QEG1:QEN1"/>
    <mergeCell ref="QEO1:QEV1"/>
    <mergeCell ref="QEW1:QFD1"/>
    <mergeCell ref="QFE1:QFL1"/>
    <mergeCell ref="QBU1:QCB1"/>
    <mergeCell ref="QCC1:QCJ1"/>
    <mergeCell ref="QCK1:QCR1"/>
    <mergeCell ref="QCS1:QCZ1"/>
    <mergeCell ref="QDA1:QDH1"/>
    <mergeCell ref="QDI1:QDP1"/>
    <mergeCell ref="PZY1:QAF1"/>
    <mergeCell ref="QAG1:QAN1"/>
    <mergeCell ref="QAO1:QAV1"/>
    <mergeCell ref="QAW1:QBD1"/>
    <mergeCell ref="QBE1:QBL1"/>
    <mergeCell ref="QBM1:QBT1"/>
    <mergeCell ref="PYC1:PYJ1"/>
    <mergeCell ref="PYK1:PYR1"/>
    <mergeCell ref="PYS1:PYZ1"/>
    <mergeCell ref="PZA1:PZH1"/>
    <mergeCell ref="PZI1:PZP1"/>
    <mergeCell ref="PZQ1:PZX1"/>
    <mergeCell ref="PWG1:PWN1"/>
    <mergeCell ref="PWO1:PWV1"/>
    <mergeCell ref="PWW1:PXD1"/>
    <mergeCell ref="PXE1:PXL1"/>
    <mergeCell ref="PXM1:PXT1"/>
    <mergeCell ref="PXU1:PYB1"/>
    <mergeCell ref="PUK1:PUR1"/>
    <mergeCell ref="PUS1:PUZ1"/>
    <mergeCell ref="PVA1:PVH1"/>
    <mergeCell ref="PVI1:PVP1"/>
    <mergeCell ref="PVQ1:PVX1"/>
    <mergeCell ref="PVY1:PWF1"/>
    <mergeCell ref="PSO1:PSV1"/>
    <mergeCell ref="PSW1:PTD1"/>
    <mergeCell ref="PTE1:PTL1"/>
    <mergeCell ref="PTM1:PTT1"/>
    <mergeCell ref="PTU1:PUB1"/>
    <mergeCell ref="PUC1:PUJ1"/>
    <mergeCell ref="PQS1:PQZ1"/>
    <mergeCell ref="PRA1:PRH1"/>
    <mergeCell ref="PRI1:PRP1"/>
    <mergeCell ref="PRQ1:PRX1"/>
    <mergeCell ref="PRY1:PSF1"/>
    <mergeCell ref="PSG1:PSN1"/>
    <mergeCell ref="POW1:PPD1"/>
    <mergeCell ref="PPE1:PPL1"/>
    <mergeCell ref="PPM1:PPT1"/>
    <mergeCell ref="PPU1:PQB1"/>
    <mergeCell ref="PQC1:PQJ1"/>
    <mergeCell ref="PQK1:PQR1"/>
    <mergeCell ref="PNA1:PNH1"/>
    <mergeCell ref="PNI1:PNP1"/>
    <mergeCell ref="PNQ1:PNX1"/>
    <mergeCell ref="PNY1:POF1"/>
    <mergeCell ref="POG1:PON1"/>
    <mergeCell ref="POO1:POV1"/>
    <mergeCell ref="PLE1:PLL1"/>
    <mergeCell ref="PLM1:PLT1"/>
    <mergeCell ref="PLU1:PMB1"/>
    <mergeCell ref="PMC1:PMJ1"/>
    <mergeCell ref="PMK1:PMR1"/>
    <mergeCell ref="PMS1:PMZ1"/>
    <mergeCell ref="PJI1:PJP1"/>
    <mergeCell ref="PJQ1:PJX1"/>
    <mergeCell ref="PJY1:PKF1"/>
    <mergeCell ref="PKG1:PKN1"/>
    <mergeCell ref="PKO1:PKV1"/>
    <mergeCell ref="PKW1:PLD1"/>
    <mergeCell ref="PHM1:PHT1"/>
    <mergeCell ref="PHU1:PIB1"/>
    <mergeCell ref="PIC1:PIJ1"/>
    <mergeCell ref="PIK1:PIR1"/>
    <mergeCell ref="PIS1:PIZ1"/>
    <mergeCell ref="PJA1:PJH1"/>
    <mergeCell ref="PFQ1:PFX1"/>
    <mergeCell ref="PFY1:PGF1"/>
    <mergeCell ref="PGG1:PGN1"/>
    <mergeCell ref="PGO1:PGV1"/>
    <mergeCell ref="PGW1:PHD1"/>
    <mergeCell ref="PHE1:PHL1"/>
    <mergeCell ref="PDU1:PEB1"/>
    <mergeCell ref="PEC1:PEJ1"/>
    <mergeCell ref="PEK1:PER1"/>
    <mergeCell ref="PES1:PEZ1"/>
    <mergeCell ref="PFA1:PFH1"/>
    <mergeCell ref="PFI1:PFP1"/>
    <mergeCell ref="PBY1:PCF1"/>
    <mergeCell ref="PCG1:PCN1"/>
    <mergeCell ref="PCO1:PCV1"/>
    <mergeCell ref="PCW1:PDD1"/>
    <mergeCell ref="PDE1:PDL1"/>
    <mergeCell ref="PDM1:PDT1"/>
    <mergeCell ref="PAC1:PAJ1"/>
    <mergeCell ref="PAK1:PAR1"/>
    <mergeCell ref="PAS1:PAZ1"/>
    <mergeCell ref="PBA1:PBH1"/>
    <mergeCell ref="PBI1:PBP1"/>
    <mergeCell ref="PBQ1:PBX1"/>
    <mergeCell ref="OYG1:OYN1"/>
    <mergeCell ref="OYO1:OYV1"/>
    <mergeCell ref="OYW1:OZD1"/>
    <mergeCell ref="OZE1:OZL1"/>
    <mergeCell ref="OZM1:OZT1"/>
    <mergeCell ref="OZU1:PAB1"/>
    <mergeCell ref="OWK1:OWR1"/>
    <mergeCell ref="OWS1:OWZ1"/>
    <mergeCell ref="OXA1:OXH1"/>
    <mergeCell ref="OXI1:OXP1"/>
    <mergeCell ref="OXQ1:OXX1"/>
    <mergeCell ref="OXY1:OYF1"/>
    <mergeCell ref="OUO1:OUV1"/>
    <mergeCell ref="OUW1:OVD1"/>
    <mergeCell ref="OVE1:OVL1"/>
    <mergeCell ref="OVM1:OVT1"/>
    <mergeCell ref="OVU1:OWB1"/>
    <mergeCell ref="OWC1:OWJ1"/>
    <mergeCell ref="OSS1:OSZ1"/>
    <mergeCell ref="OTA1:OTH1"/>
    <mergeCell ref="OTI1:OTP1"/>
    <mergeCell ref="OTQ1:OTX1"/>
    <mergeCell ref="OTY1:OUF1"/>
    <mergeCell ref="OUG1:OUN1"/>
    <mergeCell ref="OQW1:ORD1"/>
    <mergeCell ref="ORE1:ORL1"/>
    <mergeCell ref="ORM1:ORT1"/>
    <mergeCell ref="ORU1:OSB1"/>
    <mergeCell ref="OSC1:OSJ1"/>
    <mergeCell ref="OSK1:OSR1"/>
    <mergeCell ref="OPA1:OPH1"/>
    <mergeCell ref="OPI1:OPP1"/>
    <mergeCell ref="OPQ1:OPX1"/>
    <mergeCell ref="OPY1:OQF1"/>
    <mergeCell ref="OQG1:OQN1"/>
    <mergeCell ref="OQO1:OQV1"/>
    <mergeCell ref="ONE1:ONL1"/>
    <mergeCell ref="ONM1:ONT1"/>
    <mergeCell ref="ONU1:OOB1"/>
    <mergeCell ref="OOC1:OOJ1"/>
    <mergeCell ref="OOK1:OOR1"/>
    <mergeCell ref="OOS1:OOZ1"/>
    <mergeCell ref="OLI1:OLP1"/>
    <mergeCell ref="OLQ1:OLX1"/>
    <mergeCell ref="OLY1:OMF1"/>
    <mergeCell ref="OMG1:OMN1"/>
    <mergeCell ref="OMO1:OMV1"/>
    <mergeCell ref="OMW1:OND1"/>
    <mergeCell ref="OJM1:OJT1"/>
    <mergeCell ref="OJU1:OKB1"/>
    <mergeCell ref="OKC1:OKJ1"/>
    <mergeCell ref="OKK1:OKR1"/>
    <mergeCell ref="OKS1:OKZ1"/>
    <mergeCell ref="OLA1:OLH1"/>
    <mergeCell ref="OHQ1:OHX1"/>
    <mergeCell ref="OHY1:OIF1"/>
    <mergeCell ref="OIG1:OIN1"/>
    <mergeCell ref="OIO1:OIV1"/>
    <mergeCell ref="OIW1:OJD1"/>
    <mergeCell ref="OJE1:OJL1"/>
    <mergeCell ref="OFU1:OGB1"/>
    <mergeCell ref="OGC1:OGJ1"/>
    <mergeCell ref="OGK1:OGR1"/>
    <mergeCell ref="OGS1:OGZ1"/>
    <mergeCell ref="OHA1:OHH1"/>
    <mergeCell ref="OHI1:OHP1"/>
    <mergeCell ref="ODY1:OEF1"/>
    <mergeCell ref="OEG1:OEN1"/>
    <mergeCell ref="OEO1:OEV1"/>
    <mergeCell ref="OEW1:OFD1"/>
    <mergeCell ref="OFE1:OFL1"/>
    <mergeCell ref="OFM1:OFT1"/>
    <mergeCell ref="OCC1:OCJ1"/>
    <mergeCell ref="OCK1:OCR1"/>
    <mergeCell ref="OCS1:OCZ1"/>
    <mergeCell ref="ODA1:ODH1"/>
    <mergeCell ref="ODI1:ODP1"/>
    <mergeCell ref="ODQ1:ODX1"/>
    <mergeCell ref="OAG1:OAN1"/>
    <mergeCell ref="OAO1:OAV1"/>
    <mergeCell ref="OAW1:OBD1"/>
    <mergeCell ref="OBE1:OBL1"/>
    <mergeCell ref="OBM1:OBT1"/>
    <mergeCell ref="OBU1:OCB1"/>
    <mergeCell ref="NYK1:NYR1"/>
    <mergeCell ref="NYS1:NYZ1"/>
    <mergeCell ref="NZA1:NZH1"/>
    <mergeCell ref="NZI1:NZP1"/>
    <mergeCell ref="NZQ1:NZX1"/>
    <mergeCell ref="NZY1:OAF1"/>
    <mergeCell ref="NWO1:NWV1"/>
    <mergeCell ref="NWW1:NXD1"/>
    <mergeCell ref="NXE1:NXL1"/>
    <mergeCell ref="NXM1:NXT1"/>
    <mergeCell ref="NXU1:NYB1"/>
    <mergeCell ref="NYC1:NYJ1"/>
    <mergeCell ref="NUS1:NUZ1"/>
    <mergeCell ref="NVA1:NVH1"/>
    <mergeCell ref="NVI1:NVP1"/>
    <mergeCell ref="NVQ1:NVX1"/>
    <mergeCell ref="NVY1:NWF1"/>
    <mergeCell ref="NWG1:NWN1"/>
    <mergeCell ref="NSW1:NTD1"/>
    <mergeCell ref="NTE1:NTL1"/>
    <mergeCell ref="NTM1:NTT1"/>
    <mergeCell ref="NTU1:NUB1"/>
    <mergeCell ref="NUC1:NUJ1"/>
    <mergeCell ref="NUK1:NUR1"/>
    <mergeCell ref="NRA1:NRH1"/>
    <mergeCell ref="NRI1:NRP1"/>
    <mergeCell ref="NRQ1:NRX1"/>
    <mergeCell ref="NRY1:NSF1"/>
    <mergeCell ref="NSG1:NSN1"/>
    <mergeCell ref="NSO1:NSV1"/>
    <mergeCell ref="NPE1:NPL1"/>
    <mergeCell ref="NPM1:NPT1"/>
    <mergeCell ref="NPU1:NQB1"/>
    <mergeCell ref="NQC1:NQJ1"/>
    <mergeCell ref="NQK1:NQR1"/>
    <mergeCell ref="NQS1:NQZ1"/>
    <mergeCell ref="NNI1:NNP1"/>
    <mergeCell ref="NNQ1:NNX1"/>
    <mergeCell ref="NNY1:NOF1"/>
    <mergeCell ref="NOG1:NON1"/>
    <mergeCell ref="NOO1:NOV1"/>
    <mergeCell ref="NOW1:NPD1"/>
    <mergeCell ref="NLM1:NLT1"/>
    <mergeCell ref="NLU1:NMB1"/>
    <mergeCell ref="NMC1:NMJ1"/>
    <mergeCell ref="NMK1:NMR1"/>
    <mergeCell ref="NMS1:NMZ1"/>
    <mergeCell ref="NNA1:NNH1"/>
    <mergeCell ref="NJQ1:NJX1"/>
    <mergeCell ref="NJY1:NKF1"/>
    <mergeCell ref="NKG1:NKN1"/>
    <mergeCell ref="NKO1:NKV1"/>
    <mergeCell ref="NKW1:NLD1"/>
    <mergeCell ref="NLE1:NLL1"/>
    <mergeCell ref="NHU1:NIB1"/>
    <mergeCell ref="NIC1:NIJ1"/>
    <mergeCell ref="NIK1:NIR1"/>
    <mergeCell ref="NIS1:NIZ1"/>
    <mergeCell ref="NJA1:NJH1"/>
    <mergeCell ref="NJI1:NJP1"/>
    <mergeCell ref="NFY1:NGF1"/>
    <mergeCell ref="NGG1:NGN1"/>
    <mergeCell ref="NGO1:NGV1"/>
    <mergeCell ref="NGW1:NHD1"/>
    <mergeCell ref="NHE1:NHL1"/>
    <mergeCell ref="NHM1:NHT1"/>
    <mergeCell ref="NEC1:NEJ1"/>
    <mergeCell ref="NEK1:NER1"/>
    <mergeCell ref="NES1:NEZ1"/>
    <mergeCell ref="NFA1:NFH1"/>
    <mergeCell ref="NFI1:NFP1"/>
    <mergeCell ref="NFQ1:NFX1"/>
    <mergeCell ref="NCG1:NCN1"/>
    <mergeCell ref="NCO1:NCV1"/>
    <mergeCell ref="NCW1:NDD1"/>
    <mergeCell ref="NDE1:NDL1"/>
    <mergeCell ref="NDM1:NDT1"/>
    <mergeCell ref="NDU1:NEB1"/>
    <mergeCell ref="NAK1:NAR1"/>
    <mergeCell ref="NAS1:NAZ1"/>
    <mergeCell ref="NBA1:NBH1"/>
    <mergeCell ref="NBI1:NBP1"/>
    <mergeCell ref="NBQ1:NBX1"/>
    <mergeCell ref="NBY1:NCF1"/>
    <mergeCell ref="MYO1:MYV1"/>
    <mergeCell ref="MYW1:MZD1"/>
    <mergeCell ref="MZE1:MZL1"/>
    <mergeCell ref="MZM1:MZT1"/>
    <mergeCell ref="MZU1:NAB1"/>
    <mergeCell ref="NAC1:NAJ1"/>
    <mergeCell ref="MWS1:MWZ1"/>
    <mergeCell ref="MXA1:MXH1"/>
    <mergeCell ref="MXI1:MXP1"/>
    <mergeCell ref="MXQ1:MXX1"/>
    <mergeCell ref="MXY1:MYF1"/>
    <mergeCell ref="MYG1:MYN1"/>
    <mergeCell ref="MUW1:MVD1"/>
    <mergeCell ref="MVE1:MVL1"/>
    <mergeCell ref="MVM1:MVT1"/>
    <mergeCell ref="MVU1:MWB1"/>
    <mergeCell ref="MWC1:MWJ1"/>
    <mergeCell ref="MWK1:MWR1"/>
    <mergeCell ref="MTA1:MTH1"/>
    <mergeCell ref="MTI1:MTP1"/>
    <mergeCell ref="MTQ1:MTX1"/>
    <mergeCell ref="MTY1:MUF1"/>
    <mergeCell ref="MUG1:MUN1"/>
    <mergeCell ref="MUO1:MUV1"/>
    <mergeCell ref="MRE1:MRL1"/>
    <mergeCell ref="MRM1:MRT1"/>
    <mergeCell ref="MRU1:MSB1"/>
    <mergeCell ref="MSC1:MSJ1"/>
    <mergeCell ref="MSK1:MSR1"/>
    <mergeCell ref="MSS1:MSZ1"/>
    <mergeCell ref="MPI1:MPP1"/>
    <mergeCell ref="MPQ1:MPX1"/>
    <mergeCell ref="MPY1:MQF1"/>
    <mergeCell ref="MQG1:MQN1"/>
    <mergeCell ref="MQO1:MQV1"/>
    <mergeCell ref="MQW1:MRD1"/>
    <mergeCell ref="MNM1:MNT1"/>
    <mergeCell ref="MNU1:MOB1"/>
    <mergeCell ref="MOC1:MOJ1"/>
    <mergeCell ref="MOK1:MOR1"/>
    <mergeCell ref="MOS1:MOZ1"/>
    <mergeCell ref="MPA1:MPH1"/>
    <mergeCell ref="MLQ1:MLX1"/>
    <mergeCell ref="MLY1:MMF1"/>
    <mergeCell ref="MMG1:MMN1"/>
    <mergeCell ref="MMO1:MMV1"/>
    <mergeCell ref="MMW1:MND1"/>
    <mergeCell ref="MNE1:MNL1"/>
    <mergeCell ref="MJU1:MKB1"/>
    <mergeCell ref="MKC1:MKJ1"/>
    <mergeCell ref="MKK1:MKR1"/>
    <mergeCell ref="MKS1:MKZ1"/>
    <mergeCell ref="MLA1:MLH1"/>
    <mergeCell ref="MLI1:MLP1"/>
    <mergeCell ref="MHY1:MIF1"/>
    <mergeCell ref="MIG1:MIN1"/>
    <mergeCell ref="MIO1:MIV1"/>
    <mergeCell ref="MIW1:MJD1"/>
    <mergeCell ref="MJE1:MJL1"/>
    <mergeCell ref="MJM1:MJT1"/>
    <mergeCell ref="MGC1:MGJ1"/>
    <mergeCell ref="MGK1:MGR1"/>
    <mergeCell ref="MGS1:MGZ1"/>
    <mergeCell ref="MHA1:MHH1"/>
    <mergeCell ref="MHI1:MHP1"/>
    <mergeCell ref="MHQ1:MHX1"/>
    <mergeCell ref="MEG1:MEN1"/>
    <mergeCell ref="MEO1:MEV1"/>
    <mergeCell ref="MEW1:MFD1"/>
    <mergeCell ref="MFE1:MFL1"/>
    <mergeCell ref="MFM1:MFT1"/>
    <mergeCell ref="MFU1:MGB1"/>
    <mergeCell ref="MCK1:MCR1"/>
    <mergeCell ref="MCS1:MCZ1"/>
    <mergeCell ref="MDA1:MDH1"/>
    <mergeCell ref="MDI1:MDP1"/>
    <mergeCell ref="MDQ1:MDX1"/>
    <mergeCell ref="MDY1:MEF1"/>
    <mergeCell ref="MAO1:MAV1"/>
    <mergeCell ref="MAW1:MBD1"/>
    <mergeCell ref="MBE1:MBL1"/>
    <mergeCell ref="MBM1:MBT1"/>
    <mergeCell ref="MBU1:MCB1"/>
    <mergeCell ref="MCC1:MCJ1"/>
    <mergeCell ref="LYS1:LYZ1"/>
    <mergeCell ref="LZA1:LZH1"/>
    <mergeCell ref="LZI1:LZP1"/>
    <mergeCell ref="LZQ1:LZX1"/>
    <mergeCell ref="LZY1:MAF1"/>
    <mergeCell ref="MAG1:MAN1"/>
    <mergeCell ref="LWW1:LXD1"/>
    <mergeCell ref="LXE1:LXL1"/>
    <mergeCell ref="LXM1:LXT1"/>
    <mergeCell ref="LXU1:LYB1"/>
    <mergeCell ref="LYC1:LYJ1"/>
    <mergeCell ref="LYK1:LYR1"/>
    <mergeCell ref="LVA1:LVH1"/>
    <mergeCell ref="LVI1:LVP1"/>
    <mergeCell ref="LVQ1:LVX1"/>
    <mergeCell ref="LVY1:LWF1"/>
    <mergeCell ref="LWG1:LWN1"/>
    <mergeCell ref="LWO1:LWV1"/>
    <mergeCell ref="LTE1:LTL1"/>
    <mergeCell ref="LTM1:LTT1"/>
    <mergeCell ref="LTU1:LUB1"/>
    <mergeCell ref="LUC1:LUJ1"/>
    <mergeCell ref="LUK1:LUR1"/>
    <mergeCell ref="LUS1:LUZ1"/>
    <mergeCell ref="LRI1:LRP1"/>
    <mergeCell ref="LRQ1:LRX1"/>
    <mergeCell ref="LRY1:LSF1"/>
    <mergeCell ref="LSG1:LSN1"/>
    <mergeCell ref="LSO1:LSV1"/>
    <mergeCell ref="LSW1:LTD1"/>
    <mergeCell ref="LPM1:LPT1"/>
    <mergeCell ref="LPU1:LQB1"/>
    <mergeCell ref="LQC1:LQJ1"/>
    <mergeCell ref="LQK1:LQR1"/>
    <mergeCell ref="LQS1:LQZ1"/>
    <mergeCell ref="LRA1:LRH1"/>
    <mergeCell ref="LNQ1:LNX1"/>
    <mergeCell ref="LNY1:LOF1"/>
    <mergeCell ref="LOG1:LON1"/>
    <mergeCell ref="LOO1:LOV1"/>
    <mergeCell ref="LOW1:LPD1"/>
    <mergeCell ref="LPE1:LPL1"/>
    <mergeCell ref="LLU1:LMB1"/>
    <mergeCell ref="LMC1:LMJ1"/>
    <mergeCell ref="LMK1:LMR1"/>
    <mergeCell ref="LMS1:LMZ1"/>
    <mergeCell ref="LNA1:LNH1"/>
    <mergeCell ref="LNI1:LNP1"/>
    <mergeCell ref="LJY1:LKF1"/>
    <mergeCell ref="LKG1:LKN1"/>
    <mergeCell ref="LKO1:LKV1"/>
    <mergeCell ref="LKW1:LLD1"/>
    <mergeCell ref="LLE1:LLL1"/>
    <mergeCell ref="LLM1:LLT1"/>
    <mergeCell ref="LIC1:LIJ1"/>
    <mergeCell ref="LIK1:LIR1"/>
    <mergeCell ref="LIS1:LIZ1"/>
    <mergeCell ref="LJA1:LJH1"/>
    <mergeCell ref="LJI1:LJP1"/>
    <mergeCell ref="LJQ1:LJX1"/>
    <mergeCell ref="LGG1:LGN1"/>
    <mergeCell ref="LGO1:LGV1"/>
    <mergeCell ref="LGW1:LHD1"/>
    <mergeCell ref="LHE1:LHL1"/>
    <mergeCell ref="LHM1:LHT1"/>
    <mergeCell ref="LHU1:LIB1"/>
    <mergeCell ref="LEK1:LER1"/>
    <mergeCell ref="LES1:LEZ1"/>
    <mergeCell ref="LFA1:LFH1"/>
    <mergeCell ref="LFI1:LFP1"/>
    <mergeCell ref="LFQ1:LFX1"/>
    <mergeCell ref="LFY1:LGF1"/>
    <mergeCell ref="LCO1:LCV1"/>
    <mergeCell ref="LCW1:LDD1"/>
    <mergeCell ref="LDE1:LDL1"/>
    <mergeCell ref="LDM1:LDT1"/>
    <mergeCell ref="LDU1:LEB1"/>
    <mergeCell ref="LEC1:LEJ1"/>
    <mergeCell ref="LAS1:LAZ1"/>
    <mergeCell ref="LBA1:LBH1"/>
    <mergeCell ref="LBI1:LBP1"/>
    <mergeCell ref="LBQ1:LBX1"/>
    <mergeCell ref="LBY1:LCF1"/>
    <mergeCell ref="LCG1:LCN1"/>
    <mergeCell ref="KYW1:KZD1"/>
    <mergeCell ref="KZE1:KZL1"/>
    <mergeCell ref="KZM1:KZT1"/>
    <mergeCell ref="KZU1:LAB1"/>
    <mergeCell ref="LAC1:LAJ1"/>
    <mergeCell ref="LAK1:LAR1"/>
    <mergeCell ref="KXA1:KXH1"/>
    <mergeCell ref="KXI1:KXP1"/>
    <mergeCell ref="KXQ1:KXX1"/>
    <mergeCell ref="KXY1:KYF1"/>
    <mergeCell ref="KYG1:KYN1"/>
    <mergeCell ref="KYO1:KYV1"/>
    <mergeCell ref="KVE1:KVL1"/>
    <mergeCell ref="KVM1:KVT1"/>
    <mergeCell ref="KVU1:KWB1"/>
    <mergeCell ref="KWC1:KWJ1"/>
    <mergeCell ref="KWK1:KWR1"/>
    <mergeCell ref="KWS1:KWZ1"/>
    <mergeCell ref="KTI1:KTP1"/>
    <mergeCell ref="KTQ1:KTX1"/>
    <mergeCell ref="KTY1:KUF1"/>
    <mergeCell ref="KUG1:KUN1"/>
    <mergeCell ref="KUO1:KUV1"/>
    <mergeCell ref="KUW1:KVD1"/>
    <mergeCell ref="KRM1:KRT1"/>
    <mergeCell ref="KRU1:KSB1"/>
    <mergeCell ref="KSC1:KSJ1"/>
    <mergeCell ref="KSK1:KSR1"/>
    <mergeCell ref="KSS1:KSZ1"/>
    <mergeCell ref="KTA1:KTH1"/>
    <mergeCell ref="KPQ1:KPX1"/>
    <mergeCell ref="KPY1:KQF1"/>
    <mergeCell ref="KQG1:KQN1"/>
    <mergeCell ref="KQO1:KQV1"/>
    <mergeCell ref="KQW1:KRD1"/>
    <mergeCell ref="KRE1:KRL1"/>
    <mergeCell ref="KNU1:KOB1"/>
    <mergeCell ref="KOC1:KOJ1"/>
    <mergeCell ref="KOK1:KOR1"/>
    <mergeCell ref="KOS1:KOZ1"/>
    <mergeCell ref="KPA1:KPH1"/>
    <mergeCell ref="KPI1:KPP1"/>
    <mergeCell ref="KLY1:KMF1"/>
    <mergeCell ref="KMG1:KMN1"/>
    <mergeCell ref="KMO1:KMV1"/>
    <mergeCell ref="KMW1:KND1"/>
    <mergeCell ref="KNE1:KNL1"/>
    <mergeCell ref="KNM1:KNT1"/>
    <mergeCell ref="KKC1:KKJ1"/>
    <mergeCell ref="KKK1:KKR1"/>
    <mergeCell ref="KKS1:KKZ1"/>
    <mergeCell ref="KLA1:KLH1"/>
    <mergeCell ref="KLI1:KLP1"/>
    <mergeCell ref="KLQ1:KLX1"/>
    <mergeCell ref="KIG1:KIN1"/>
    <mergeCell ref="KIO1:KIV1"/>
    <mergeCell ref="KIW1:KJD1"/>
    <mergeCell ref="KJE1:KJL1"/>
    <mergeCell ref="KJM1:KJT1"/>
    <mergeCell ref="KJU1:KKB1"/>
    <mergeCell ref="KGK1:KGR1"/>
    <mergeCell ref="KGS1:KGZ1"/>
    <mergeCell ref="KHA1:KHH1"/>
    <mergeCell ref="KHI1:KHP1"/>
    <mergeCell ref="KHQ1:KHX1"/>
    <mergeCell ref="KHY1:KIF1"/>
    <mergeCell ref="KEO1:KEV1"/>
    <mergeCell ref="KEW1:KFD1"/>
    <mergeCell ref="KFE1:KFL1"/>
    <mergeCell ref="KFM1:KFT1"/>
    <mergeCell ref="KFU1:KGB1"/>
    <mergeCell ref="KGC1:KGJ1"/>
    <mergeCell ref="KCS1:KCZ1"/>
    <mergeCell ref="KDA1:KDH1"/>
    <mergeCell ref="KDI1:KDP1"/>
    <mergeCell ref="KDQ1:KDX1"/>
    <mergeCell ref="KDY1:KEF1"/>
    <mergeCell ref="KEG1:KEN1"/>
    <mergeCell ref="KAW1:KBD1"/>
    <mergeCell ref="KBE1:KBL1"/>
    <mergeCell ref="KBM1:KBT1"/>
    <mergeCell ref="KBU1:KCB1"/>
    <mergeCell ref="KCC1:KCJ1"/>
    <mergeCell ref="KCK1:KCR1"/>
    <mergeCell ref="JZA1:JZH1"/>
    <mergeCell ref="JZI1:JZP1"/>
    <mergeCell ref="JZQ1:JZX1"/>
    <mergeCell ref="JZY1:KAF1"/>
    <mergeCell ref="KAG1:KAN1"/>
    <mergeCell ref="KAO1:KAV1"/>
    <mergeCell ref="JXE1:JXL1"/>
    <mergeCell ref="JXM1:JXT1"/>
    <mergeCell ref="JXU1:JYB1"/>
    <mergeCell ref="JYC1:JYJ1"/>
    <mergeCell ref="JYK1:JYR1"/>
    <mergeCell ref="JYS1:JYZ1"/>
    <mergeCell ref="JVI1:JVP1"/>
    <mergeCell ref="JVQ1:JVX1"/>
    <mergeCell ref="JVY1:JWF1"/>
    <mergeCell ref="JWG1:JWN1"/>
    <mergeCell ref="JWO1:JWV1"/>
    <mergeCell ref="JWW1:JXD1"/>
    <mergeCell ref="JTM1:JTT1"/>
    <mergeCell ref="JTU1:JUB1"/>
    <mergeCell ref="JUC1:JUJ1"/>
    <mergeCell ref="JUK1:JUR1"/>
    <mergeCell ref="JUS1:JUZ1"/>
    <mergeCell ref="JVA1:JVH1"/>
    <mergeCell ref="JRQ1:JRX1"/>
    <mergeCell ref="JRY1:JSF1"/>
    <mergeCell ref="JSG1:JSN1"/>
    <mergeCell ref="JSO1:JSV1"/>
    <mergeCell ref="JSW1:JTD1"/>
    <mergeCell ref="JTE1:JTL1"/>
    <mergeCell ref="JPU1:JQB1"/>
    <mergeCell ref="JQC1:JQJ1"/>
    <mergeCell ref="JQK1:JQR1"/>
    <mergeCell ref="JQS1:JQZ1"/>
    <mergeCell ref="JRA1:JRH1"/>
    <mergeCell ref="JRI1:JRP1"/>
    <mergeCell ref="JNY1:JOF1"/>
    <mergeCell ref="JOG1:JON1"/>
    <mergeCell ref="JOO1:JOV1"/>
    <mergeCell ref="JOW1:JPD1"/>
    <mergeCell ref="JPE1:JPL1"/>
    <mergeCell ref="JPM1:JPT1"/>
    <mergeCell ref="JMC1:JMJ1"/>
    <mergeCell ref="JMK1:JMR1"/>
    <mergeCell ref="JMS1:JMZ1"/>
    <mergeCell ref="JNA1:JNH1"/>
    <mergeCell ref="JNI1:JNP1"/>
    <mergeCell ref="JNQ1:JNX1"/>
    <mergeCell ref="JKG1:JKN1"/>
    <mergeCell ref="JKO1:JKV1"/>
    <mergeCell ref="JKW1:JLD1"/>
    <mergeCell ref="JLE1:JLL1"/>
    <mergeCell ref="JLM1:JLT1"/>
    <mergeCell ref="JLU1:JMB1"/>
    <mergeCell ref="JIK1:JIR1"/>
    <mergeCell ref="JIS1:JIZ1"/>
    <mergeCell ref="JJA1:JJH1"/>
    <mergeCell ref="JJI1:JJP1"/>
    <mergeCell ref="JJQ1:JJX1"/>
    <mergeCell ref="JJY1:JKF1"/>
    <mergeCell ref="JGO1:JGV1"/>
    <mergeCell ref="JGW1:JHD1"/>
    <mergeCell ref="JHE1:JHL1"/>
    <mergeCell ref="JHM1:JHT1"/>
    <mergeCell ref="JHU1:JIB1"/>
    <mergeCell ref="JIC1:JIJ1"/>
    <mergeCell ref="JES1:JEZ1"/>
    <mergeCell ref="JFA1:JFH1"/>
    <mergeCell ref="JFI1:JFP1"/>
    <mergeCell ref="JFQ1:JFX1"/>
    <mergeCell ref="JFY1:JGF1"/>
    <mergeCell ref="JGG1:JGN1"/>
    <mergeCell ref="JCW1:JDD1"/>
    <mergeCell ref="JDE1:JDL1"/>
    <mergeCell ref="JDM1:JDT1"/>
    <mergeCell ref="JDU1:JEB1"/>
    <mergeCell ref="JEC1:JEJ1"/>
    <mergeCell ref="JEK1:JER1"/>
    <mergeCell ref="JBA1:JBH1"/>
    <mergeCell ref="JBI1:JBP1"/>
    <mergeCell ref="JBQ1:JBX1"/>
    <mergeCell ref="JBY1:JCF1"/>
    <mergeCell ref="JCG1:JCN1"/>
    <mergeCell ref="JCO1:JCV1"/>
    <mergeCell ref="IZE1:IZL1"/>
    <mergeCell ref="IZM1:IZT1"/>
    <mergeCell ref="IZU1:JAB1"/>
    <mergeCell ref="JAC1:JAJ1"/>
    <mergeCell ref="JAK1:JAR1"/>
    <mergeCell ref="JAS1:JAZ1"/>
    <mergeCell ref="IXI1:IXP1"/>
    <mergeCell ref="IXQ1:IXX1"/>
    <mergeCell ref="IXY1:IYF1"/>
    <mergeCell ref="IYG1:IYN1"/>
    <mergeCell ref="IYO1:IYV1"/>
    <mergeCell ref="IYW1:IZD1"/>
    <mergeCell ref="IVM1:IVT1"/>
    <mergeCell ref="IVU1:IWB1"/>
    <mergeCell ref="IWC1:IWJ1"/>
    <mergeCell ref="IWK1:IWR1"/>
    <mergeCell ref="IWS1:IWZ1"/>
    <mergeCell ref="IXA1:IXH1"/>
    <mergeCell ref="ITQ1:ITX1"/>
    <mergeCell ref="ITY1:IUF1"/>
    <mergeCell ref="IUG1:IUN1"/>
    <mergeCell ref="IUO1:IUV1"/>
    <mergeCell ref="IUW1:IVD1"/>
    <mergeCell ref="IVE1:IVL1"/>
    <mergeCell ref="IRU1:ISB1"/>
    <mergeCell ref="ISC1:ISJ1"/>
    <mergeCell ref="ISK1:ISR1"/>
    <mergeCell ref="ISS1:ISZ1"/>
    <mergeCell ref="ITA1:ITH1"/>
    <mergeCell ref="ITI1:ITP1"/>
    <mergeCell ref="IPY1:IQF1"/>
    <mergeCell ref="IQG1:IQN1"/>
    <mergeCell ref="IQO1:IQV1"/>
    <mergeCell ref="IQW1:IRD1"/>
    <mergeCell ref="IRE1:IRL1"/>
    <mergeCell ref="IRM1:IRT1"/>
    <mergeCell ref="IOC1:IOJ1"/>
    <mergeCell ref="IOK1:IOR1"/>
    <mergeCell ref="IOS1:IOZ1"/>
    <mergeCell ref="IPA1:IPH1"/>
    <mergeCell ref="IPI1:IPP1"/>
    <mergeCell ref="IPQ1:IPX1"/>
    <mergeCell ref="IMG1:IMN1"/>
    <mergeCell ref="IMO1:IMV1"/>
    <mergeCell ref="IMW1:IND1"/>
    <mergeCell ref="INE1:INL1"/>
    <mergeCell ref="INM1:INT1"/>
    <mergeCell ref="INU1:IOB1"/>
    <mergeCell ref="IKK1:IKR1"/>
    <mergeCell ref="IKS1:IKZ1"/>
    <mergeCell ref="ILA1:ILH1"/>
    <mergeCell ref="ILI1:ILP1"/>
    <mergeCell ref="ILQ1:ILX1"/>
    <mergeCell ref="ILY1:IMF1"/>
    <mergeCell ref="IIO1:IIV1"/>
    <mergeCell ref="IIW1:IJD1"/>
    <mergeCell ref="IJE1:IJL1"/>
    <mergeCell ref="IJM1:IJT1"/>
    <mergeCell ref="IJU1:IKB1"/>
    <mergeCell ref="IKC1:IKJ1"/>
    <mergeCell ref="IGS1:IGZ1"/>
    <mergeCell ref="IHA1:IHH1"/>
    <mergeCell ref="IHI1:IHP1"/>
    <mergeCell ref="IHQ1:IHX1"/>
    <mergeCell ref="IHY1:IIF1"/>
    <mergeCell ref="IIG1:IIN1"/>
    <mergeCell ref="IEW1:IFD1"/>
    <mergeCell ref="IFE1:IFL1"/>
    <mergeCell ref="IFM1:IFT1"/>
    <mergeCell ref="IFU1:IGB1"/>
    <mergeCell ref="IGC1:IGJ1"/>
    <mergeCell ref="IGK1:IGR1"/>
    <mergeCell ref="IDA1:IDH1"/>
    <mergeCell ref="IDI1:IDP1"/>
    <mergeCell ref="IDQ1:IDX1"/>
    <mergeCell ref="IDY1:IEF1"/>
    <mergeCell ref="IEG1:IEN1"/>
    <mergeCell ref="IEO1:IEV1"/>
    <mergeCell ref="IBE1:IBL1"/>
    <mergeCell ref="IBM1:IBT1"/>
    <mergeCell ref="IBU1:ICB1"/>
    <mergeCell ref="ICC1:ICJ1"/>
    <mergeCell ref="ICK1:ICR1"/>
    <mergeCell ref="ICS1:ICZ1"/>
    <mergeCell ref="HZI1:HZP1"/>
    <mergeCell ref="HZQ1:HZX1"/>
    <mergeCell ref="HZY1:IAF1"/>
    <mergeCell ref="IAG1:IAN1"/>
    <mergeCell ref="IAO1:IAV1"/>
    <mergeCell ref="IAW1:IBD1"/>
    <mergeCell ref="HXM1:HXT1"/>
    <mergeCell ref="HXU1:HYB1"/>
    <mergeCell ref="HYC1:HYJ1"/>
    <mergeCell ref="HYK1:HYR1"/>
    <mergeCell ref="HYS1:HYZ1"/>
    <mergeCell ref="HZA1:HZH1"/>
    <mergeCell ref="HVQ1:HVX1"/>
    <mergeCell ref="HVY1:HWF1"/>
    <mergeCell ref="HWG1:HWN1"/>
    <mergeCell ref="HWO1:HWV1"/>
    <mergeCell ref="HWW1:HXD1"/>
    <mergeCell ref="HXE1:HXL1"/>
    <mergeCell ref="HTU1:HUB1"/>
    <mergeCell ref="HUC1:HUJ1"/>
    <mergeCell ref="HUK1:HUR1"/>
    <mergeCell ref="HUS1:HUZ1"/>
    <mergeCell ref="HVA1:HVH1"/>
    <mergeCell ref="HVI1:HVP1"/>
    <mergeCell ref="HRY1:HSF1"/>
    <mergeCell ref="HSG1:HSN1"/>
    <mergeCell ref="HSO1:HSV1"/>
    <mergeCell ref="HSW1:HTD1"/>
    <mergeCell ref="HTE1:HTL1"/>
    <mergeCell ref="HTM1:HTT1"/>
    <mergeCell ref="HQC1:HQJ1"/>
    <mergeCell ref="HQK1:HQR1"/>
    <mergeCell ref="HQS1:HQZ1"/>
    <mergeCell ref="HRA1:HRH1"/>
    <mergeCell ref="HRI1:HRP1"/>
    <mergeCell ref="HRQ1:HRX1"/>
    <mergeCell ref="HOG1:HON1"/>
    <mergeCell ref="HOO1:HOV1"/>
    <mergeCell ref="HOW1:HPD1"/>
    <mergeCell ref="HPE1:HPL1"/>
    <mergeCell ref="HPM1:HPT1"/>
    <mergeCell ref="HPU1:HQB1"/>
    <mergeCell ref="HMK1:HMR1"/>
    <mergeCell ref="HMS1:HMZ1"/>
    <mergeCell ref="HNA1:HNH1"/>
    <mergeCell ref="HNI1:HNP1"/>
    <mergeCell ref="HNQ1:HNX1"/>
    <mergeCell ref="HNY1:HOF1"/>
    <mergeCell ref="HKO1:HKV1"/>
    <mergeCell ref="HKW1:HLD1"/>
    <mergeCell ref="HLE1:HLL1"/>
    <mergeCell ref="HLM1:HLT1"/>
    <mergeCell ref="HLU1:HMB1"/>
    <mergeCell ref="HMC1:HMJ1"/>
    <mergeCell ref="HIS1:HIZ1"/>
    <mergeCell ref="HJA1:HJH1"/>
    <mergeCell ref="HJI1:HJP1"/>
    <mergeCell ref="HJQ1:HJX1"/>
    <mergeCell ref="HJY1:HKF1"/>
    <mergeCell ref="HKG1:HKN1"/>
    <mergeCell ref="HGW1:HHD1"/>
    <mergeCell ref="HHE1:HHL1"/>
    <mergeCell ref="HHM1:HHT1"/>
    <mergeCell ref="HHU1:HIB1"/>
    <mergeCell ref="HIC1:HIJ1"/>
    <mergeCell ref="HIK1:HIR1"/>
    <mergeCell ref="HFA1:HFH1"/>
    <mergeCell ref="HFI1:HFP1"/>
    <mergeCell ref="HFQ1:HFX1"/>
    <mergeCell ref="HFY1:HGF1"/>
    <mergeCell ref="HGG1:HGN1"/>
    <mergeCell ref="HGO1:HGV1"/>
    <mergeCell ref="HDE1:HDL1"/>
    <mergeCell ref="HDM1:HDT1"/>
    <mergeCell ref="HDU1:HEB1"/>
    <mergeCell ref="HEC1:HEJ1"/>
    <mergeCell ref="HEK1:HER1"/>
    <mergeCell ref="HES1:HEZ1"/>
    <mergeCell ref="HBI1:HBP1"/>
    <mergeCell ref="HBQ1:HBX1"/>
    <mergeCell ref="HBY1:HCF1"/>
    <mergeCell ref="HCG1:HCN1"/>
    <mergeCell ref="HCO1:HCV1"/>
    <mergeCell ref="HCW1:HDD1"/>
    <mergeCell ref="GZM1:GZT1"/>
    <mergeCell ref="GZU1:HAB1"/>
    <mergeCell ref="HAC1:HAJ1"/>
    <mergeCell ref="HAK1:HAR1"/>
    <mergeCell ref="HAS1:HAZ1"/>
    <mergeCell ref="HBA1:HBH1"/>
    <mergeCell ref="GXQ1:GXX1"/>
    <mergeCell ref="GXY1:GYF1"/>
    <mergeCell ref="GYG1:GYN1"/>
    <mergeCell ref="GYO1:GYV1"/>
    <mergeCell ref="GYW1:GZD1"/>
    <mergeCell ref="GZE1:GZL1"/>
    <mergeCell ref="GVU1:GWB1"/>
    <mergeCell ref="GWC1:GWJ1"/>
    <mergeCell ref="GWK1:GWR1"/>
    <mergeCell ref="GWS1:GWZ1"/>
    <mergeCell ref="GXA1:GXH1"/>
    <mergeCell ref="GXI1:GXP1"/>
    <mergeCell ref="GTY1:GUF1"/>
    <mergeCell ref="GUG1:GUN1"/>
    <mergeCell ref="GUO1:GUV1"/>
    <mergeCell ref="GUW1:GVD1"/>
    <mergeCell ref="GVE1:GVL1"/>
    <mergeCell ref="GVM1:GVT1"/>
    <mergeCell ref="GSC1:GSJ1"/>
    <mergeCell ref="GSK1:GSR1"/>
    <mergeCell ref="GSS1:GSZ1"/>
    <mergeCell ref="GTA1:GTH1"/>
    <mergeCell ref="GTI1:GTP1"/>
    <mergeCell ref="GTQ1:GTX1"/>
    <mergeCell ref="GQG1:GQN1"/>
    <mergeCell ref="GQO1:GQV1"/>
    <mergeCell ref="GQW1:GRD1"/>
    <mergeCell ref="GRE1:GRL1"/>
    <mergeCell ref="GRM1:GRT1"/>
    <mergeCell ref="GRU1:GSB1"/>
    <mergeCell ref="GOK1:GOR1"/>
    <mergeCell ref="GOS1:GOZ1"/>
    <mergeCell ref="GPA1:GPH1"/>
    <mergeCell ref="GPI1:GPP1"/>
    <mergeCell ref="GPQ1:GPX1"/>
    <mergeCell ref="GPY1:GQF1"/>
    <mergeCell ref="GMO1:GMV1"/>
    <mergeCell ref="GMW1:GND1"/>
    <mergeCell ref="GNE1:GNL1"/>
    <mergeCell ref="GNM1:GNT1"/>
    <mergeCell ref="GNU1:GOB1"/>
    <mergeCell ref="GOC1:GOJ1"/>
    <mergeCell ref="GKS1:GKZ1"/>
    <mergeCell ref="GLA1:GLH1"/>
    <mergeCell ref="GLI1:GLP1"/>
    <mergeCell ref="GLQ1:GLX1"/>
    <mergeCell ref="GLY1:GMF1"/>
    <mergeCell ref="GMG1:GMN1"/>
    <mergeCell ref="GIW1:GJD1"/>
    <mergeCell ref="GJE1:GJL1"/>
    <mergeCell ref="GJM1:GJT1"/>
    <mergeCell ref="GJU1:GKB1"/>
    <mergeCell ref="GKC1:GKJ1"/>
    <mergeCell ref="GKK1:GKR1"/>
    <mergeCell ref="GHA1:GHH1"/>
    <mergeCell ref="GHI1:GHP1"/>
    <mergeCell ref="GHQ1:GHX1"/>
    <mergeCell ref="GHY1:GIF1"/>
    <mergeCell ref="GIG1:GIN1"/>
    <mergeCell ref="GIO1:GIV1"/>
    <mergeCell ref="GFE1:GFL1"/>
    <mergeCell ref="GFM1:GFT1"/>
    <mergeCell ref="GFU1:GGB1"/>
    <mergeCell ref="GGC1:GGJ1"/>
    <mergeCell ref="GGK1:GGR1"/>
    <mergeCell ref="GGS1:GGZ1"/>
    <mergeCell ref="GDI1:GDP1"/>
    <mergeCell ref="GDQ1:GDX1"/>
    <mergeCell ref="GDY1:GEF1"/>
    <mergeCell ref="GEG1:GEN1"/>
    <mergeCell ref="GEO1:GEV1"/>
    <mergeCell ref="GEW1:GFD1"/>
    <mergeCell ref="GBM1:GBT1"/>
    <mergeCell ref="GBU1:GCB1"/>
    <mergeCell ref="GCC1:GCJ1"/>
    <mergeCell ref="GCK1:GCR1"/>
    <mergeCell ref="GCS1:GCZ1"/>
    <mergeCell ref="GDA1:GDH1"/>
    <mergeCell ref="FZQ1:FZX1"/>
    <mergeCell ref="FZY1:GAF1"/>
    <mergeCell ref="GAG1:GAN1"/>
    <mergeCell ref="GAO1:GAV1"/>
    <mergeCell ref="GAW1:GBD1"/>
    <mergeCell ref="GBE1:GBL1"/>
    <mergeCell ref="FXU1:FYB1"/>
    <mergeCell ref="FYC1:FYJ1"/>
    <mergeCell ref="FYK1:FYR1"/>
    <mergeCell ref="FYS1:FYZ1"/>
    <mergeCell ref="FZA1:FZH1"/>
    <mergeCell ref="FZI1:FZP1"/>
    <mergeCell ref="FVY1:FWF1"/>
    <mergeCell ref="FWG1:FWN1"/>
    <mergeCell ref="FWO1:FWV1"/>
    <mergeCell ref="FWW1:FXD1"/>
    <mergeCell ref="FXE1:FXL1"/>
    <mergeCell ref="FXM1:FXT1"/>
    <mergeCell ref="FUC1:FUJ1"/>
    <mergeCell ref="FUK1:FUR1"/>
    <mergeCell ref="FUS1:FUZ1"/>
    <mergeCell ref="FVA1:FVH1"/>
    <mergeCell ref="FVI1:FVP1"/>
    <mergeCell ref="FVQ1:FVX1"/>
    <mergeCell ref="FSG1:FSN1"/>
    <mergeCell ref="FSO1:FSV1"/>
    <mergeCell ref="FSW1:FTD1"/>
    <mergeCell ref="FTE1:FTL1"/>
    <mergeCell ref="FTM1:FTT1"/>
    <mergeCell ref="FTU1:FUB1"/>
    <mergeCell ref="FQK1:FQR1"/>
    <mergeCell ref="FQS1:FQZ1"/>
    <mergeCell ref="FRA1:FRH1"/>
    <mergeCell ref="FRI1:FRP1"/>
    <mergeCell ref="FRQ1:FRX1"/>
    <mergeCell ref="FRY1:FSF1"/>
    <mergeCell ref="FOO1:FOV1"/>
    <mergeCell ref="FOW1:FPD1"/>
    <mergeCell ref="FPE1:FPL1"/>
    <mergeCell ref="FPM1:FPT1"/>
    <mergeCell ref="FPU1:FQB1"/>
    <mergeCell ref="FQC1:FQJ1"/>
    <mergeCell ref="FMS1:FMZ1"/>
    <mergeCell ref="FNA1:FNH1"/>
    <mergeCell ref="FNI1:FNP1"/>
    <mergeCell ref="FNQ1:FNX1"/>
    <mergeCell ref="FNY1:FOF1"/>
    <mergeCell ref="FOG1:FON1"/>
    <mergeCell ref="FKW1:FLD1"/>
    <mergeCell ref="FLE1:FLL1"/>
    <mergeCell ref="FLM1:FLT1"/>
    <mergeCell ref="FLU1:FMB1"/>
    <mergeCell ref="FMC1:FMJ1"/>
    <mergeCell ref="FMK1:FMR1"/>
    <mergeCell ref="FJA1:FJH1"/>
    <mergeCell ref="FJI1:FJP1"/>
    <mergeCell ref="FJQ1:FJX1"/>
    <mergeCell ref="FJY1:FKF1"/>
    <mergeCell ref="FKG1:FKN1"/>
    <mergeCell ref="FKO1:FKV1"/>
    <mergeCell ref="FHE1:FHL1"/>
    <mergeCell ref="FHM1:FHT1"/>
    <mergeCell ref="FHU1:FIB1"/>
    <mergeCell ref="FIC1:FIJ1"/>
    <mergeCell ref="FIK1:FIR1"/>
    <mergeCell ref="FIS1:FIZ1"/>
    <mergeCell ref="FFI1:FFP1"/>
    <mergeCell ref="FFQ1:FFX1"/>
    <mergeCell ref="FFY1:FGF1"/>
    <mergeCell ref="FGG1:FGN1"/>
    <mergeCell ref="FGO1:FGV1"/>
    <mergeCell ref="FGW1:FHD1"/>
    <mergeCell ref="FDM1:FDT1"/>
    <mergeCell ref="FDU1:FEB1"/>
    <mergeCell ref="FEC1:FEJ1"/>
    <mergeCell ref="FEK1:FER1"/>
    <mergeCell ref="FES1:FEZ1"/>
    <mergeCell ref="FFA1:FFH1"/>
    <mergeCell ref="FBQ1:FBX1"/>
    <mergeCell ref="FBY1:FCF1"/>
    <mergeCell ref="FCG1:FCN1"/>
    <mergeCell ref="FCO1:FCV1"/>
    <mergeCell ref="FCW1:FDD1"/>
    <mergeCell ref="FDE1:FDL1"/>
    <mergeCell ref="EZU1:FAB1"/>
    <mergeCell ref="FAC1:FAJ1"/>
    <mergeCell ref="FAK1:FAR1"/>
    <mergeCell ref="FAS1:FAZ1"/>
    <mergeCell ref="FBA1:FBH1"/>
    <mergeCell ref="FBI1:FBP1"/>
    <mergeCell ref="EXY1:EYF1"/>
    <mergeCell ref="EYG1:EYN1"/>
    <mergeCell ref="EYO1:EYV1"/>
    <mergeCell ref="EYW1:EZD1"/>
    <mergeCell ref="EZE1:EZL1"/>
    <mergeCell ref="EZM1:EZT1"/>
    <mergeCell ref="EWC1:EWJ1"/>
    <mergeCell ref="EWK1:EWR1"/>
    <mergeCell ref="EWS1:EWZ1"/>
    <mergeCell ref="EXA1:EXH1"/>
    <mergeCell ref="EXI1:EXP1"/>
    <mergeCell ref="EXQ1:EXX1"/>
    <mergeCell ref="EUG1:EUN1"/>
    <mergeCell ref="EUO1:EUV1"/>
    <mergeCell ref="EUW1:EVD1"/>
    <mergeCell ref="EVE1:EVL1"/>
    <mergeCell ref="EVM1:EVT1"/>
    <mergeCell ref="EVU1:EWB1"/>
    <mergeCell ref="ESK1:ESR1"/>
    <mergeCell ref="ESS1:ESZ1"/>
    <mergeCell ref="ETA1:ETH1"/>
    <mergeCell ref="ETI1:ETP1"/>
    <mergeCell ref="ETQ1:ETX1"/>
    <mergeCell ref="ETY1:EUF1"/>
    <mergeCell ref="EQO1:EQV1"/>
    <mergeCell ref="EQW1:ERD1"/>
    <mergeCell ref="ERE1:ERL1"/>
    <mergeCell ref="ERM1:ERT1"/>
    <mergeCell ref="ERU1:ESB1"/>
    <mergeCell ref="ESC1:ESJ1"/>
    <mergeCell ref="EOS1:EOZ1"/>
    <mergeCell ref="EPA1:EPH1"/>
    <mergeCell ref="EPI1:EPP1"/>
    <mergeCell ref="EPQ1:EPX1"/>
    <mergeCell ref="EPY1:EQF1"/>
    <mergeCell ref="EQG1:EQN1"/>
    <mergeCell ref="EMW1:END1"/>
    <mergeCell ref="ENE1:ENL1"/>
    <mergeCell ref="ENM1:ENT1"/>
    <mergeCell ref="ENU1:EOB1"/>
    <mergeCell ref="EOC1:EOJ1"/>
    <mergeCell ref="EOK1:EOR1"/>
    <mergeCell ref="ELA1:ELH1"/>
    <mergeCell ref="ELI1:ELP1"/>
    <mergeCell ref="ELQ1:ELX1"/>
    <mergeCell ref="ELY1:EMF1"/>
    <mergeCell ref="EMG1:EMN1"/>
    <mergeCell ref="EMO1:EMV1"/>
    <mergeCell ref="EJE1:EJL1"/>
    <mergeCell ref="EJM1:EJT1"/>
    <mergeCell ref="EJU1:EKB1"/>
    <mergeCell ref="EKC1:EKJ1"/>
    <mergeCell ref="EKK1:EKR1"/>
    <mergeCell ref="EKS1:EKZ1"/>
    <mergeCell ref="EHI1:EHP1"/>
    <mergeCell ref="EHQ1:EHX1"/>
    <mergeCell ref="EHY1:EIF1"/>
    <mergeCell ref="EIG1:EIN1"/>
    <mergeCell ref="EIO1:EIV1"/>
    <mergeCell ref="EIW1:EJD1"/>
    <mergeCell ref="EFM1:EFT1"/>
    <mergeCell ref="EFU1:EGB1"/>
    <mergeCell ref="EGC1:EGJ1"/>
    <mergeCell ref="EGK1:EGR1"/>
    <mergeCell ref="EGS1:EGZ1"/>
    <mergeCell ref="EHA1:EHH1"/>
    <mergeCell ref="EDQ1:EDX1"/>
    <mergeCell ref="EDY1:EEF1"/>
    <mergeCell ref="EEG1:EEN1"/>
    <mergeCell ref="EEO1:EEV1"/>
    <mergeCell ref="EEW1:EFD1"/>
    <mergeCell ref="EFE1:EFL1"/>
    <mergeCell ref="EBU1:ECB1"/>
    <mergeCell ref="ECC1:ECJ1"/>
    <mergeCell ref="ECK1:ECR1"/>
    <mergeCell ref="ECS1:ECZ1"/>
    <mergeCell ref="EDA1:EDH1"/>
    <mergeCell ref="EDI1:EDP1"/>
    <mergeCell ref="DZY1:EAF1"/>
    <mergeCell ref="EAG1:EAN1"/>
    <mergeCell ref="EAO1:EAV1"/>
    <mergeCell ref="EAW1:EBD1"/>
    <mergeCell ref="EBE1:EBL1"/>
    <mergeCell ref="EBM1:EBT1"/>
    <mergeCell ref="DYC1:DYJ1"/>
    <mergeCell ref="DYK1:DYR1"/>
    <mergeCell ref="DYS1:DYZ1"/>
    <mergeCell ref="DZA1:DZH1"/>
    <mergeCell ref="DZI1:DZP1"/>
    <mergeCell ref="DZQ1:DZX1"/>
    <mergeCell ref="DWG1:DWN1"/>
    <mergeCell ref="DWO1:DWV1"/>
    <mergeCell ref="DWW1:DXD1"/>
    <mergeCell ref="DXE1:DXL1"/>
    <mergeCell ref="DXM1:DXT1"/>
    <mergeCell ref="DXU1:DYB1"/>
    <mergeCell ref="DUK1:DUR1"/>
    <mergeCell ref="DUS1:DUZ1"/>
    <mergeCell ref="DVA1:DVH1"/>
    <mergeCell ref="DVI1:DVP1"/>
    <mergeCell ref="DVQ1:DVX1"/>
    <mergeCell ref="DVY1:DWF1"/>
    <mergeCell ref="DSO1:DSV1"/>
    <mergeCell ref="DSW1:DTD1"/>
    <mergeCell ref="DTE1:DTL1"/>
    <mergeCell ref="DTM1:DTT1"/>
    <mergeCell ref="DTU1:DUB1"/>
    <mergeCell ref="DUC1:DUJ1"/>
    <mergeCell ref="DQS1:DQZ1"/>
    <mergeCell ref="DRA1:DRH1"/>
    <mergeCell ref="DRI1:DRP1"/>
    <mergeCell ref="DRQ1:DRX1"/>
    <mergeCell ref="DRY1:DSF1"/>
    <mergeCell ref="DSG1:DSN1"/>
    <mergeCell ref="DOW1:DPD1"/>
    <mergeCell ref="DPE1:DPL1"/>
    <mergeCell ref="DPM1:DPT1"/>
    <mergeCell ref="DPU1:DQB1"/>
    <mergeCell ref="DQC1:DQJ1"/>
    <mergeCell ref="DQK1:DQR1"/>
    <mergeCell ref="DNA1:DNH1"/>
    <mergeCell ref="DNI1:DNP1"/>
    <mergeCell ref="DNQ1:DNX1"/>
    <mergeCell ref="DNY1:DOF1"/>
    <mergeCell ref="DOG1:DON1"/>
    <mergeCell ref="DOO1:DOV1"/>
    <mergeCell ref="DLE1:DLL1"/>
    <mergeCell ref="DLM1:DLT1"/>
    <mergeCell ref="DLU1:DMB1"/>
    <mergeCell ref="DMC1:DMJ1"/>
    <mergeCell ref="DMK1:DMR1"/>
    <mergeCell ref="DMS1:DMZ1"/>
    <mergeCell ref="DJI1:DJP1"/>
    <mergeCell ref="DJQ1:DJX1"/>
    <mergeCell ref="DJY1:DKF1"/>
    <mergeCell ref="DKG1:DKN1"/>
    <mergeCell ref="DKO1:DKV1"/>
    <mergeCell ref="DKW1:DLD1"/>
    <mergeCell ref="DHM1:DHT1"/>
    <mergeCell ref="DHU1:DIB1"/>
    <mergeCell ref="DIC1:DIJ1"/>
    <mergeCell ref="DIK1:DIR1"/>
    <mergeCell ref="DIS1:DIZ1"/>
    <mergeCell ref="DJA1:DJH1"/>
    <mergeCell ref="DFQ1:DFX1"/>
    <mergeCell ref="DFY1:DGF1"/>
    <mergeCell ref="DGG1:DGN1"/>
    <mergeCell ref="DGO1:DGV1"/>
    <mergeCell ref="DGW1:DHD1"/>
    <mergeCell ref="DHE1:DHL1"/>
    <mergeCell ref="DDU1:DEB1"/>
    <mergeCell ref="DEC1:DEJ1"/>
    <mergeCell ref="DEK1:DER1"/>
    <mergeCell ref="DES1:DEZ1"/>
    <mergeCell ref="DFA1:DFH1"/>
    <mergeCell ref="DFI1:DFP1"/>
    <mergeCell ref="DBY1:DCF1"/>
    <mergeCell ref="DCG1:DCN1"/>
    <mergeCell ref="DCO1:DCV1"/>
    <mergeCell ref="DCW1:DDD1"/>
    <mergeCell ref="DDE1:DDL1"/>
    <mergeCell ref="DDM1:DDT1"/>
    <mergeCell ref="DAC1:DAJ1"/>
    <mergeCell ref="DAK1:DAR1"/>
    <mergeCell ref="DAS1:DAZ1"/>
    <mergeCell ref="DBA1:DBH1"/>
    <mergeCell ref="DBI1:DBP1"/>
    <mergeCell ref="DBQ1:DBX1"/>
    <mergeCell ref="CYG1:CYN1"/>
    <mergeCell ref="CYO1:CYV1"/>
    <mergeCell ref="CYW1:CZD1"/>
    <mergeCell ref="CZE1:CZL1"/>
    <mergeCell ref="CZM1:CZT1"/>
    <mergeCell ref="CZU1:DAB1"/>
    <mergeCell ref="CWK1:CWR1"/>
    <mergeCell ref="CWS1:CWZ1"/>
    <mergeCell ref="CXA1:CXH1"/>
    <mergeCell ref="CXI1:CXP1"/>
    <mergeCell ref="CXQ1:CXX1"/>
    <mergeCell ref="CXY1:CYF1"/>
    <mergeCell ref="CUO1:CUV1"/>
    <mergeCell ref="CUW1:CVD1"/>
    <mergeCell ref="CVE1:CVL1"/>
    <mergeCell ref="CVM1:CVT1"/>
    <mergeCell ref="CVU1:CWB1"/>
    <mergeCell ref="CWC1:CWJ1"/>
    <mergeCell ref="CSS1:CSZ1"/>
    <mergeCell ref="CTA1:CTH1"/>
    <mergeCell ref="CTI1:CTP1"/>
    <mergeCell ref="CTQ1:CTX1"/>
    <mergeCell ref="CTY1:CUF1"/>
    <mergeCell ref="CUG1:CUN1"/>
    <mergeCell ref="CQW1:CRD1"/>
    <mergeCell ref="CRE1:CRL1"/>
    <mergeCell ref="CRM1:CRT1"/>
    <mergeCell ref="CRU1:CSB1"/>
    <mergeCell ref="CSC1:CSJ1"/>
    <mergeCell ref="CSK1:CSR1"/>
    <mergeCell ref="CPA1:CPH1"/>
    <mergeCell ref="CPI1:CPP1"/>
    <mergeCell ref="CPQ1:CPX1"/>
    <mergeCell ref="CPY1:CQF1"/>
    <mergeCell ref="CQG1:CQN1"/>
    <mergeCell ref="CQO1:CQV1"/>
    <mergeCell ref="CNE1:CNL1"/>
    <mergeCell ref="CNM1:CNT1"/>
    <mergeCell ref="CNU1:COB1"/>
    <mergeCell ref="COC1:COJ1"/>
    <mergeCell ref="COK1:COR1"/>
    <mergeCell ref="COS1:COZ1"/>
    <mergeCell ref="CLI1:CLP1"/>
    <mergeCell ref="CLQ1:CLX1"/>
    <mergeCell ref="CLY1:CMF1"/>
    <mergeCell ref="CMG1:CMN1"/>
    <mergeCell ref="CMO1:CMV1"/>
    <mergeCell ref="CMW1:CND1"/>
    <mergeCell ref="CJM1:CJT1"/>
    <mergeCell ref="CJU1:CKB1"/>
    <mergeCell ref="CKC1:CKJ1"/>
    <mergeCell ref="CKK1:CKR1"/>
    <mergeCell ref="CKS1:CKZ1"/>
    <mergeCell ref="CLA1:CLH1"/>
    <mergeCell ref="CHQ1:CHX1"/>
    <mergeCell ref="CHY1:CIF1"/>
    <mergeCell ref="CIG1:CIN1"/>
    <mergeCell ref="CIO1:CIV1"/>
    <mergeCell ref="CIW1:CJD1"/>
    <mergeCell ref="CJE1:CJL1"/>
    <mergeCell ref="CFU1:CGB1"/>
    <mergeCell ref="CGC1:CGJ1"/>
    <mergeCell ref="CGK1:CGR1"/>
    <mergeCell ref="CGS1:CGZ1"/>
    <mergeCell ref="CHA1:CHH1"/>
    <mergeCell ref="CHI1:CHP1"/>
    <mergeCell ref="CDY1:CEF1"/>
    <mergeCell ref="CEG1:CEN1"/>
    <mergeCell ref="CEO1:CEV1"/>
    <mergeCell ref="CEW1:CFD1"/>
    <mergeCell ref="CFE1:CFL1"/>
    <mergeCell ref="CFM1:CFT1"/>
    <mergeCell ref="CCC1:CCJ1"/>
    <mergeCell ref="CCK1:CCR1"/>
    <mergeCell ref="CCS1:CCZ1"/>
    <mergeCell ref="CDA1:CDH1"/>
    <mergeCell ref="CDI1:CDP1"/>
    <mergeCell ref="CDQ1:CDX1"/>
    <mergeCell ref="CAG1:CAN1"/>
    <mergeCell ref="CAO1:CAV1"/>
    <mergeCell ref="CAW1:CBD1"/>
    <mergeCell ref="CBE1:CBL1"/>
    <mergeCell ref="CBM1:CBT1"/>
    <mergeCell ref="CBU1:CCB1"/>
    <mergeCell ref="BYK1:BYR1"/>
    <mergeCell ref="BYS1:BYZ1"/>
    <mergeCell ref="BZA1:BZH1"/>
    <mergeCell ref="BZI1:BZP1"/>
    <mergeCell ref="BZQ1:BZX1"/>
    <mergeCell ref="BZY1:CAF1"/>
    <mergeCell ref="BWO1:BWV1"/>
    <mergeCell ref="BWW1:BXD1"/>
    <mergeCell ref="BXE1:BXL1"/>
    <mergeCell ref="BXM1:BXT1"/>
    <mergeCell ref="BXU1:BYB1"/>
    <mergeCell ref="BYC1:BYJ1"/>
    <mergeCell ref="BUS1:BUZ1"/>
    <mergeCell ref="BVA1:BVH1"/>
    <mergeCell ref="BVI1:BVP1"/>
    <mergeCell ref="BVQ1:BVX1"/>
    <mergeCell ref="BVY1:BWF1"/>
    <mergeCell ref="BWG1:BWN1"/>
    <mergeCell ref="BSW1:BTD1"/>
    <mergeCell ref="BTE1:BTL1"/>
    <mergeCell ref="BTM1:BTT1"/>
    <mergeCell ref="BTU1:BUB1"/>
    <mergeCell ref="BUC1:BUJ1"/>
    <mergeCell ref="BUK1:BUR1"/>
    <mergeCell ref="BRA1:BRH1"/>
    <mergeCell ref="BRI1:BRP1"/>
    <mergeCell ref="BRQ1:BRX1"/>
    <mergeCell ref="BRY1:BSF1"/>
    <mergeCell ref="BSG1:BSN1"/>
    <mergeCell ref="BSO1:BSV1"/>
    <mergeCell ref="BPE1:BPL1"/>
    <mergeCell ref="BPM1:BPT1"/>
    <mergeCell ref="BPU1:BQB1"/>
    <mergeCell ref="BQC1:BQJ1"/>
    <mergeCell ref="BQK1:BQR1"/>
    <mergeCell ref="BQS1:BQZ1"/>
    <mergeCell ref="BNI1:BNP1"/>
    <mergeCell ref="BNQ1:BNX1"/>
    <mergeCell ref="BNY1:BOF1"/>
    <mergeCell ref="BOG1:BON1"/>
    <mergeCell ref="BOO1:BOV1"/>
    <mergeCell ref="BOW1:BPD1"/>
    <mergeCell ref="BLM1:BLT1"/>
    <mergeCell ref="BLU1:BMB1"/>
    <mergeCell ref="BMC1:BMJ1"/>
    <mergeCell ref="BMK1:BMR1"/>
    <mergeCell ref="BMS1:BMZ1"/>
    <mergeCell ref="BNA1:BNH1"/>
    <mergeCell ref="BJQ1:BJX1"/>
    <mergeCell ref="BJY1:BKF1"/>
    <mergeCell ref="BKG1:BKN1"/>
    <mergeCell ref="BKO1:BKV1"/>
    <mergeCell ref="BKW1:BLD1"/>
    <mergeCell ref="BLE1:BLL1"/>
    <mergeCell ref="BHU1:BIB1"/>
    <mergeCell ref="BIC1:BIJ1"/>
    <mergeCell ref="BIK1:BIR1"/>
    <mergeCell ref="BIS1:BIZ1"/>
    <mergeCell ref="BJA1:BJH1"/>
    <mergeCell ref="BJI1:BJP1"/>
    <mergeCell ref="BFY1:BGF1"/>
    <mergeCell ref="BGG1:BGN1"/>
    <mergeCell ref="BGO1:BGV1"/>
    <mergeCell ref="BGW1:BHD1"/>
    <mergeCell ref="BHE1:BHL1"/>
    <mergeCell ref="BHM1:BHT1"/>
    <mergeCell ref="BEC1:BEJ1"/>
    <mergeCell ref="BEK1:BER1"/>
    <mergeCell ref="BES1:BEZ1"/>
    <mergeCell ref="BFA1:BFH1"/>
    <mergeCell ref="BFI1:BFP1"/>
    <mergeCell ref="BFQ1:BFX1"/>
    <mergeCell ref="BCG1:BCN1"/>
    <mergeCell ref="BCO1:BCV1"/>
    <mergeCell ref="BCW1:BDD1"/>
    <mergeCell ref="BDE1:BDL1"/>
    <mergeCell ref="BDM1:BDT1"/>
    <mergeCell ref="BDU1:BEB1"/>
    <mergeCell ref="BAK1:BAR1"/>
    <mergeCell ref="BAS1:BAZ1"/>
    <mergeCell ref="BBA1:BBH1"/>
    <mergeCell ref="BBI1:BBP1"/>
    <mergeCell ref="BBQ1:BBX1"/>
    <mergeCell ref="BBY1:BCF1"/>
    <mergeCell ref="AYO1:AYV1"/>
    <mergeCell ref="AYW1:AZD1"/>
    <mergeCell ref="AZE1:AZL1"/>
    <mergeCell ref="AZM1:AZT1"/>
    <mergeCell ref="AZU1:BAB1"/>
    <mergeCell ref="BAC1:BAJ1"/>
    <mergeCell ref="AWS1:AWZ1"/>
    <mergeCell ref="AXA1:AXH1"/>
    <mergeCell ref="AXI1:AXP1"/>
    <mergeCell ref="AXQ1:AXX1"/>
    <mergeCell ref="AXY1:AYF1"/>
    <mergeCell ref="AYG1:AYN1"/>
    <mergeCell ref="AUW1:AVD1"/>
    <mergeCell ref="AVE1:AVL1"/>
    <mergeCell ref="AVM1:AVT1"/>
    <mergeCell ref="AVU1:AWB1"/>
    <mergeCell ref="AWC1:AWJ1"/>
    <mergeCell ref="AWK1:AWR1"/>
    <mergeCell ref="ATA1:ATH1"/>
    <mergeCell ref="ATI1:ATP1"/>
    <mergeCell ref="ATQ1:ATX1"/>
    <mergeCell ref="ATY1:AUF1"/>
    <mergeCell ref="AUG1:AUN1"/>
    <mergeCell ref="AUO1:AUV1"/>
    <mergeCell ref="ARE1:ARL1"/>
    <mergeCell ref="ARM1:ART1"/>
    <mergeCell ref="ARU1:ASB1"/>
    <mergeCell ref="ASC1:ASJ1"/>
    <mergeCell ref="ASK1:ASR1"/>
    <mergeCell ref="ASS1:ASZ1"/>
    <mergeCell ref="API1:APP1"/>
    <mergeCell ref="APQ1:APX1"/>
    <mergeCell ref="APY1:AQF1"/>
    <mergeCell ref="AQG1:AQN1"/>
    <mergeCell ref="AQO1:AQV1"/>
    <mergeCell ref="AQW1:ARD1"/>
    <mergeCell ref="ANM1:ANT1"/>
    <mergeCell ref="ANU1:AOB1"/>
    <mergeCell ref="AOC1:AOJ1"/>
    <mergeCell ref="AOK1:AOR1"/>
    <mergeCell ref="AOS1:AOZ1"/>
    <mergeCell ref="APA1:APH1"/>
    <mergeCell ref="ALQ1:ALX1"/>
    <mergeCell ref="ALY1:AMF1"/>
    <mergeCell ref="AMG1:AMN1"/>
    <mergeCell ref="AMO1:AMV1"/>
    <mergeCell ref="AMW1:AND1"/>
    <mergeCell ref="ANE1:ANL1"/>
    <mergeCell ref="AJU1:AKB1"/>
    <mergeCell ref="AKC1:AKJ1"/>
    <mergeCell ref="AKK1:AKR1"/>
    <mergeCell ref="AKS1:AKZ1"/>
    <mergeCell ref="ALA1:ALH1"/>
    <mergeCell ref="ALI1:ALP1"/>
    <mergeCell ref="AHY1:AIF1"/>
    <mergeCell ref="AIG1:AIN1"/>
    <mergeCell ref="AIO1:AIV1"/>
    <mergeCell ref="AIW1:AJD1"/>
    <mergeCell ref="AJE1:AJL1"/>
    <mergeCell ref="AJM1:AJT1"/>
    <mergeCell ref="AGC1:AGJ1"/>
    <mergeCell ref="AGK1:AGR1"/>
    <mergeCell ref="AGS1:AGZ1"/>
    <mergeCell ref="AHA1:AHH1"/>
    <mergeCell ref="AHI1:AHP1"/>
    <mergeCell ref="AHQ1:AHX1"/>
    <mergeCell ref="AEG1:AEN1"/>
    <mergeCell ref="AEO1:AEV1"/>
    <mergeCell ref="AEW1:AFD1"/>
    <mergeCell ref="AFE1:AFL1"/>
    <mergeCell ref="AFM1:AFT1"/>
    <mergeCell ref="AFU1:AGB1"/>
    <mergeCell ref="ACS1:ACZ1"/>
    <mergeCell ref="ADA1:ADH1"/>
    <mergeCell ref="ADI1:ADP1"/>
    <mergeCell ref="ADQ1:ADX1"/>
    <mergeCell ref="ADY1:AEF1"/>
    <mergeCell ref="AAO1:AAV1"/>
    <mergeCell ref="AAW1:ABD1"/>
    <mergeCell ref="ABE1:ABL1"/>
    <mergeCell ref="ABM1:ABT1"/>
    <mergeCell ref="ABU1:ACB1"/>
    <mergeCell ref="ACC1:ACJ1"/>
    <mergeCell ref="YS1:YZ1"/>
    <mergeCell ref="ZA1:ZH1"/>
    <mergeCell ref="ZI1:ZP1"/>
    <mergeCell ref="ZQ1:ZX1"/>
    <mergeCell ref="ZY1:AAF1"/>
    <mergeCell ref="AAG1:AAN1"/>
    <mergeCell ref="XM1:XT1"/>
    <mergeCell ref="XU1:YB1"/>
    <mergeCell ref="YC1:YJ1"/>
    <mergeCell ref="YK1:YR1"/>
    <mergeCell ref="VA1:VH1"/>
    <mergeCell ref="VI1:VP1"/>
    <mergeCell ref="VQ1:VX1"/>
    <mergeCell ref="VY1:WF1"/>
    <mergeCell ref="WG1:WN1"/>
    <mergeCell ref="WO1:WV1"/>
    <mergeCell ref="TE1:TL1"/>
    <mergeCell ref="TM1:TT1"/>
    <mergeCell ref="TU1:UB1"/>
    <mergeCell ref="UC1:UJ1"/>
    <mergeCell ref="UK1:UR1"/>
    <mergeCell ref="US1:UZ1"/>
    <mergeCell ref="ACK1:ACR1"/>
    <mergeCell ref="SG1:SN1"/>
    <mergeCell ref="SO1:SV1"/>
    <mergeCell ref="SW1:TD1"/>
    <mergeCell ref="PM1:PT1"/>
    <mergeCell ref="PU1:QB1"/>
    <mergeCell ref="QC1:QJ1"/>
    <mergeCell ref="QK1:QR1"/>
    <mergeCell ref="QS1:QZ1"/>
    <mergeCell ref="RA1:RH1"/>
    <mergeCell ref="NQ1:NX1"/>
    <mergeCell ref="NY1:OF1"/>
    <mergeCell ref="OG1:ON1"/>
    <mergeCell ref="OO1:OV1"/>
    <mergeCell ref="OW1:PD1"/>
    <mergeCell ref="PE1:PL1"/>
    <mergeCell ref="WW1:XD1"/>
    <mergeCell ref="XE1:XL1"/>
    <mergeCell ref="NA1:NH1"/>
    <mergeCell ref="NI1:NP1"/>
    <mergeCell ref="JY1:KF1"/>
    <mergeCell ref="KG1:KN1"/>
    <mergeCell ref="KO1:KV1"/>
    <mergeCell ref="KW1:LD1"/>
    <mergeCell ref="LE1:LL1"/>
    <mergeCell ref="LM1:LT1"/>
    <mergeCell ref="IC1:IJ1"/>
    <mergeCell ref="IK1:IR1"/>
    <mergeCell ref="IS1:IZ1"/>
    <mergeCell ref="JA1:JH1"/>
    <mergeCell ref="JI1:JP1"/>
    <mergeCell ref="JQ1:JX1"/>
    <mergeCell ref="RI1:RP1"/>
    <mergeCell ref="RQ1:RX1"/>
    <mergeCell ref="RY1:SF1"/>
    <mergeCell ref="HU1:IB1"/>
    <mergeCell ref="EK1:ER1"/>
    <mergeCell ref="ES1:EZ1"/>
    <mergeCell ref="FA1:FH1"/>
    <mergeCell ref="FI1:FP1"/>
    <mergeCell ref="FQ1:FX1"/>
    <mergeCell ref="FY1:GF1"/>
    <mergeCell ref="CO1:CV1"/>
    <mergeCell ref="CW1:DD1"/>
    <mergeCell ref="DE1:DL1"/>
    <mergeCell ref="DM1:DT1"/>
    <mergeCell ref="DU1:EB1"/>
    <mergeCell ref="EC1:EJ1"/>
    <mergeCell ref="LU1:MB1"/>
    <mergeCell ref="MC1:MJ1"/>
    <mergeCell ref="MK1:MR1"/>
    <mergeCell ref="MS1:MZ1"/>
    <mergeCell ref="AS1:AZ1"/>
    <mergeCell ref="BA1:BH1"/>
    <mergeCell ref="BI1:BP1"/>
    <mergeCell ref="BQ1:BX1"/>
    <mergeCell ref="BY1:CF1"/>
    <mergeCell ref="CG1:CN1"/>
    <mergeCell ref="A1:D1"/>
    <mergeCell ref="E1:L1"/>
    <mergeCell ref="M1:T1"/>
    <mergeCell ref="U1:AB1"/>
    <mergeCell ref="AC1:AJ1"/>
    <mergeCell ref="AK1:AR1"/>
    <mergeCell ref="GG1:GN1"/>
    <mergeCell ref="GO1:GV1"/>
    <mergeCell ref="GW1:HD1"/>
    <mergeCell ref="HE1:HL1"/>
    <mergeCell ref="HM1:HT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43996-2689-4062-97BA-A5D0ECA540C8}">
  <sheetPr>
    <tabColor theme="4" tint="0.39997558519241921"/>
  </sheetPr>
  <dimension ref="A1:AH33"/>
  <sheetViews>
    <sheetView showGridLines="0" topLeftCell="B10" zoomScale="83" zoomScaleNormal="85" workbookViewId="0">
      <selection sqref="A1:J1"/>
    </sheetView>
  </sheetViews>
  <sheetFormatPr defaultRowHeight="15" x14ac:dyDescent="0.25"/>
  <cols>
    <col min="1" max="1" width="25.140625" customWidth="1"/>
    <col min="2" max="2" width="31.5703125" customWidth="1"/>
    <col min="3" max="3" width="19.42578125" customWidth="1"/>
    <col min="4" max="6" width="14" customWidth="1"/>
    <col min="7" max="7" width="16" customWidth="1"/>
    <col min="8" max="8" width="18" customWidth="1"/>
    <col min="9" max="10" width="14" customWidth="1"/>
  </cols>
  <sheetData>
    <row r="1" spans="1:34" ht="26.1" customHeight="1" x14ac:dyDescent="0.25">
      <c r="A1" s="191" t="s">
        <v>194</v>
      </c>
      <c r="B1" s="191"/>
      <c r="C1" s="191"/>
      <c r="D1" s="191"/>
      <c r="E1" s="191"/>
      <c r="F1" s="191"/>
      <c r="G1" s="191"/>
      <c r="H1" s="191"/>
      <c r="I1" s="191"/>
      <c r="J1" s="191"/>
    </row>
    <row r="2" spans="1:34" ht="15.95" customHeight="1" x14ac:dyDescent="0.25">
      <c r="A2" s="220" t="s">
        <v>195</v>
      </c>
      <c r="B2" s="181"/>
      <c r="C2" s="181"/>
      <c r="D2" s="181"/>
      <c r="E2" s="181"/>
      <c r="F2" s="181"/>
      <c r="G2" s="181"/>
      <c r="H2" s="181"/>
      <c r="I2" s="181"/>
      <c r="J2" s="181"/>
    </row>
    <row r="3" spans="1:34" x14ac:dyDescent="0.25">
      <c r="A3" s="223" t="s">
        <v>196</v>
      </c>
      <c r="B3" s="223"/>
      <c r="C3" s="223"/>
      <c r="D3" s="223"/>
      <c r="E3" s="223"/>
      <c r="F3" s="223"/>
      <c r="G3" s="223"/>
      <c r="H3" s="223"/>
      <c r="I3" s="223"/>
      <c r="J3" s="223"/>
    </row>
    <row r="4" spans="1:34" ht="21" customHeight="1" x14ac:dyDescent="0.25">
      <c r="A4" s="100" t="s">
        <v>197</v>
      </c>
      <c r="B4" s="100" t="s">
        <v>198</v>
      </c>
      <c r="C4" s="100" t="s">
        <v>199</v>
      </c>
      <c r="D4" s="100" t="s">
        <v>200</v>
      </c>
      <c r="E4" s="100" t="s">
        <v>201</v>
      </c>
      <c r="F4" s="100" t="s">
        <v>202</v>
      </c>
      <c r="G4" s="100" t="s">
        <v>203</v>
      </c>
      <c r="H4" s="100" t="s">
        <v>204</v>
      </c>
      <c r="I4" s="100" t="s">
        <v>205</v>
      </c>
      <c r="J4" s="100" t="s">
        <v>206</v>
      </c>
    </row>
    <row r="5" spans="1:34" x14ac:dyDescent="0.25">
      <c r="A5" s="101" t="s">
        <v>207</v>
      </c>
      <c r="B5" s="102">
        <v>0.64300000000000002</v>
      </c>
      <c r="C5" s="101" t="s">
        <v>208</v>
      </c>
      <c r="D5" s="102">
        <v>75.86</v>
      </c>
      <c r="E5" s="102">
        <v>18.48</v>
      </c>
      <c r="F5" s="102">
        <v>5.66</v>
      </c>
      <c r="G5" s="102">
        <v>2.3071000000000002</v>
      </c>
      <c r="H5" s="102">
        <v>0.99509999999999998</v>
      </c>
      <c r="I5" s="101" t="s">
        <v>209</v>
      </c>
      <c r="J5" s="101">
        <v>74</v>
      </c>
    </row>
    <row r="6" spans="1:34" x14ac:dyDescent="0.25">
      <c r="A6" s="82" t="s">
        <v>210</v>
      </c>
      <c r="B6" s="84">
        <v>0.63</v>
      </c>
      <c r="C6" s="82" t="s">
        <v>208</v>
      </c>
      <c r="D6" s="84">
        <v>56.64</v>
      </c>
      <c r="E6" s="84">
        <v>24.06</v>
      </c>
      <c r="F6" s="84">
        <v>19.3</v>
      </c>
      <c r="G6" s="84">
        <v>1.7224999999999999</v>
      </c>
      <c r="H6" s="84">
        <v>0.99960000000000004</v>
      </c>
      <c r="I6" s="82" t="s">
        <v>209</v>
      </c>
      <c r="J6" s="82">
        <v>74</v>
      </c>
    </row>
    <row r="7" spans="1:34" x14ac:dyDescent="0.25">
      <c r="A7" s="89" t="s">
        <v>211</v>
      </c>
      <c r="B7" s="90">
        <v>0.66900000000000004</v>
      </c>
      <c r="C7" s="89" t="s">
        <v>208</v>
      </c>
      <c r="D7" s="90">
        <v>87.65</v>
      </c>
      <c r="E7" s="90">
        <v>9.65</v>
      </c>
      <c r="F7" s="90">
        <v>2.69</v>
      </c>
      <c r="G7" s="90">
        <v>2.6656</v>
      </c>
      <c r="H7" s="90">
        <v>1</v>
      </c>
      <c r="I7" s="89" t="s">
        <v>209</v>
      </c>
      <c r="J7" s="89">
        <v>74</v>
      </c>
    </row>
    <row r="8" spans="1:34" x14ac:dyDescent="0.25">
      <c r="A8" s="82" t="s">
        <v>212</v>
      </c>
      <c r="B8" s="84">
        <v>0.59399999999999997</v>
      </c>
      <c r="C8" s="82" t="s">
        <v>213</v>
      </c>
      <c r="D8" s="84">
        <v>73.010000000000005</v>
      </c>
      <c r="E8" s="84">
        <v>23.49</v>
      </c>
      <c r="F8" s="84">
        <v>3.5</v>
      </c>
      <c r="G8" s="84">
        <v>2.2204000000000002</v>
      </c>
      <c r="H8" s="84">
        <v>0.99619999999999997</v>
      </c>
      <c r="I8" s="82" t="s">
        <v>209</v>
      </c>
      <c r="J8" s="82">
        <v>74</v>
      </c>
    </row>
    <row r="11" spans="1:34" x14ac:dyDescent="0.25">
      <c r="A11" s="223" t="s">
        <v>214</v>
      </c>
      <c r="B11" s="223"/>
      <c r="C11" s="223"/>
      <c r="F11" s="215" t="s">
        <v>215</v>
      </c>
      <c r="G11" s="215"/>
      <c r="H11" s="215"/>
      <c r="I11" s="215"/>
      <c r="J11" s="215"/>
    </row>
    <row r="12" spans="1:34" x14ac:dyDescent="0.25">
      <c r="A12" s="100" t="s">
        <v>197</v>
      </c>
      <c r="B12" s="100" t="s">
        <v>216</v>
      </c>
      <c r="C12" s="100" t="s">
        <v>217</v>
      </c>
    </row>
    <row r="13" spans="1:34" x14ac:dyDescent="0.25">
      <c r="A13" s="103" t="s">
        <v>207</v>
      </c>
      <c r="B13" s="103" t="s">
        <v>176</v>
      </c>
      <c r="C13" s="104">
        <v>0.61770000000000003</v>
      </c>
    </row>
    <row r="14" spans="1:34" x14ac:dyDescent="0.25">
      <c r="A14" s="82" t="s">
        <v>207</v>
      </c>
      <c r="B14" s="82" t="s">
        <v>177</v>
      </c>
      <c r="C14" s="84">
        <v>0.5968</v>
      </c>
      <c r="F14" s="221"/>
      <c r="G14" s="221"/>
      <c r="H14" s="221"/>
      <c r="I14" s="221"/>
      <c r="J14" s="221"/>
    </row>
    <row r="15" spans="1:34" s="105" customFormat="1" x14ac:dyDescent="0.25">
      <c r="A15" s="89" t="s">
        <v>207</v>
      </c>
      <c r="B15" s="89" t="s">
        <v>178</v>
      </c>
      <c r="C15" s="90">
        <v>-0.51219999999999999</v>
      </c>
      <c r="F15"/>
      <c r="G15"/>
      <c r="H15"/>
      <c r="I15"/>
      <c r="J15"/>
      <c r="K15"/>
      <c r="L15"/>
      <c r="M15"/>
      <c r="N15"/>
      <c r="O15"/>
      <c r="P15"/>
      <c r="Q15"/>
      <c r="R15"/>
      <c r="S15"/>
      <c r="T15"/>
      <c r="U15"/>
      <c r="V15"/>
      <c r="W15"/>
      <c r="X15"/>
      <c r="Y15"/>
      <c r="Z15"/>
      <c r="AA15"/>
      <c r="AB15"/>
      <c r="AC15"/>
      <c r="AD15"/>
      <c r="AE15"/>
      <c r="AF15"/>
      <c r="AG15"/>
      <c r="AH15"/>
    </row>
    <row r="16" spans="1:34" x14ac:dyDescent="0.25">
      <c r="A16" s="82" t="s">
        <v>210</v>
      </c>
      <c r="B16" s="82" t="s">
        <v>181</v>
      </c>
      <c r="C16" s="84">
        <v>0.54520000000000002</v>
      </c>
    </row>
    <row r="17" spans="1:33" x14ac:dyDescent="0.25">
      <c r="A17" s="85" t="s">
        <v>210</v>
      </c>
      <c r="B17" s="85" t="s">
        <v>182</v>
      </c>
      <c r="C17" s="86">
        <v>0.57369999999999999</v>
      </c>
    </row>
    <row r="18" spans="1:33" x14ac:dyDescent="0.25">
      <c r="A18" s="82" t="s">
        <v>210</v>
      </c>
      <c r="B18" s="82" t="s">
        <v>183</v>
      </c>
      <c r="C18" s="84">
        <v>0.61119999999999997</v>
      </c>
    </row>
    <row r="19" spans="1:33" x14ac:dyDescent="0.25">
      <c r="A19" s="85" t="s">
        <v>211</v>
      </c>
      <c r="B19" s="85" t="s">
        <v>186</v>
      </c>
      <c r="C19" s="86">
        <v>0.59970000000000001</v>
      </c>
    </row>
    <row r="20" spans="1:33" x14ac:dyDescent="0.25">
      <c r="A20" s="82" t="s">
        <v>211</v>
      </c>
      <c r="B20" s="82" t="s">
        <v>187</v>
      </c>
      <c r="C20" s="84">
        <v>0.57269999999999999</v>
      </c>
    </row>
    <row r="21" spans="1:33" x14ac:dyDescent="0.25">
      <c r="A21" s="85" t="s">
        <v>211</v>
      </c>
      <c r="B21" s="85" t="s">
        <v>188</v>
      </c>
      <c r="C21" s="86">
        <v>0.55889999999999995</v>
      </c>
    </row>
    <row r="22" spans="1:33" x14ac:dyDescent="0.25">
      <c r="A22" s="82" t="s">
        <v>212</v>
      </c>
      <c r="B22" s="82" t="s">
        <v>191</v>
      </c>
      <c r="C22" s="84">
        <v>0.4461</v>
      </c>
    </row>
    <row r="23" spans="1:33" x14ac:dyDescent="0.25">
      <c r="A23" s="85" t="s">
        <v>212</v>
      </c>
      <c r="B23" s="85" t="s">
        <v>192</v>
      </c>
      <c r="C23" s="86">
        <v>0.63490000000000002</v>
      </c>
    </row>
    <row r="24" spans="1:33" x14ac:dyDescent="0.25">
      <c r="A24" s="82" t="s">
        <v>212</v>
      </c>
      <c r="B24" s="82" t="s">
        <v>193</v>
      </c>
      <c r="C24" s="84">
        <v>0.63080000000000003</v>
      </c>
    </row>
    <row r="25" spans="1:33" x14ac:dyDescent="0.25">
      <c r="A25" s="77"/>
      <c r="B25" s="77"/>
      <c r="C25" s="77"/>
    </row>
    <row r="32" spans="1:33" x14ac:dyDescent="0.25">
      <c r="J32" s="77"/>
      <c r="K32" s="77"/>
      <c r="L32" s="77"/>
      <c r="M32" s="77"/>
      <c r="N32" s="77"/>
      <c r="O32" s="77"/>
      <c r="P32" s="77"/>
      <c r="Q32" s="77"/>
      <c r="R32" s="77"/>
      <c r="S32" s="77"/>
      <c r="T32" s="77"/>
      <c r="U32" s="77"/>
      <c r="V32" s="77"/>
      <c r="W32" s="77"/>
      <c r="X32" s="77"/>
      <c r="Y32" s="77"/>
      <c r="Z32" s="77"/>
      <c r="AA32" s="77"/>
      <c r="AB32" s="77"/>
      <c r="AC32" s="77"/>
      <c r="AD32" s="77"/>
      <c r="AE32" s="77"/>
      <c r="AF32" s="77"/>
      <c r="AG32" s="77"/>
    </row>
    <row r="33" spans="7:33" ht="18.75" x14ac:dyDescent="0.3">
      <c r="G33" s="222" t="s">
        <v>163</v>
      </c>
      <c r="H33" s="222"/>
      <c r="I33" s="222"/>
      <c r="J33" s="148"/>
      <c r="K33" s="148"/>
      <c r="L33" s="148"/>
      <c r="M33" s="148"/>
      <c r="N33" s="148"/>
      <c r="O33" s="148"/>
      <c r="P33" s="148"/>
      <c r="Q33" s="148"/>
      <c r="R33" s="148"/>
      <c r="S33" s="148"/>
      <c r="T33" s="148"/>
      <c r="U33" s="148"/>
      <c r="V33" s="148"/>
      <c r="W33" s="148"/>
      <c r="X33" s="148"/>
      <c r="Y33" s="148"/>
      <c r="Z33" s="148"/>
      <c r="AA33" s="148"/>
      <c r="AB33" s="148"/>
      <c r="AC33" s="148"/>
      <c r="AD33" s="148"/>
      <c r="AE33" s="77"/>
      <c r="AF33" s="77"/>
      <c r="AG33" s="77"/>
    </row>
  </sheetData>
  <mergeCells count="7">
    <mergeCell ref="F14:J14"/>
    <mergeCell ref="G33:I33"/>
    <mergeCell ref="A1:J1"/>
    <mergeCell ref="A2:J2"/>
    <mergeCell ref="A3:J3"/>
    <mergeCell ref="A11:C11"/>
    <mergeCell ref="F11:J11"/>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E5219-6518-4B51-8BC3-5916D7A4E7B7}">
  <sheetPr>
    <tabColor theme="4" tint="0.39997558519241921"/>
  </sheetPr>
  <dimension ref="A1:BL45"/>
  <sheetViews>
    <sheetView showGridLines="0" topLeftCell="A8" zoomScale="67" zoomScaleNormal="100" workbookViewId="0">
      <selection activeCell="CA38" sqref="CA38"/>
    </sheetView>
  </sheetViews>
  <sheetFormatPr defaultRowHeight="15" x14ac:dyDescent="0.25"/>
  <cols>
    <col min="1" max="89" width="3" customWidth="1"/>
  </cols>
  <sheetData>
    <row r="1" spans="1:64" ht="26.1" customHeight="1" x14ac:dyDescent="0.25">
      <c r="A1" s="225" t="s">
        <v>218</v>
      </c>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5"/>
      <c r="AD1" s="225"/>
      <c r="AE1" s="225"/>
      <c r="AF1" s="225"/>
      <c r="AG1" s="225"/>
      <c r="AH1" s="225"/>
      <c r="AI1" s="225"/>
      <c r="AJ1" s="225"/>
      <c r="AK1" s="225"/>
      <c r="AL1" s="225"/>
      <c r="AM1" s="225"/>
      <c r="AN1" s="225"/>
      <c r="AO1" s="225"/>
      <c r="AP1" s="225"/>
      <c r="AQ1" s="225"/>
      <c r="AR1" s="225"/>
      <c r="AS1" s="225"/>
      <c r="AT1" s="225"/>
      <c r="AU1" s="225"/>
      <c r="AV1" s="225"/>
      <c r="AW1" s="225"/>
      <c r="AX1" s="225"/>
      <c r="AY1" s="225"/>
      <c r="AZ1" s="225"/>
      <c r="BA1" s="225"/>
      <c r="BB1" s="225"/>
      <c r="BC1" s="225"/>
      <c r="BD1" s="225"/>
      <c r="BE1" s="225"/>
      <c r="BF1" s="225"/>
      <c r="BG1" s="225"/>
      <c r="BH1" s="225"/>
      <c r="BI1" s="225"/>
      <c r="BJ1" s="225"/>
      <c r="BK1" s="225"/>
      <c r="BL1" s="225"/>
    </row>
    <row r="2" spans="1:64" ht="15.95" customHeight="1" x14ac:dyDescent="0.25">
      <c r="A2" s="214"/>
      <c r="B2" s="214"/>
      <c r="C2" s="214"/>
      <c r="D2" s="214"/>
      <c r="E2" s="214"/>
      <c r="F2" s="214"/>
      <c r="G2" s="214"/>
      <c r="H2" s="214"/>
      <c r="I2" s="214"/>
      <c r="J2" s="214"/>
      <c r="K2" s="214"/>
      <c r="L2" s="214"/>
      <c r="M2" s="214"/>
      <c r="N2" s="214"/>
    </row>
    <row r="5" spans="1:64" x14ac:dyDescent="0.25">
      <c r="C5" s="224" t="s">
        <v>219</v>
      </c>
      <c r="D5" s="224"/>
      <c r="E5" s="224"/>
      <c r="F5" s="224"/>
      <c r="G5" s="224"/>
      <c r="H5" s="224"/>
      <c r="I5" s="224"/>
      <c r="J5" s="224"/>
      <c r="K5" s="224"/>
      <c r="L5" s="224"/>
      <c r="M5" s="224"/>
      <c r="N5" s="224"/>
      <c r="O5" s="224"/>
      <c r="P5" s="224"/>
      <c r="Q5" s="224"/>
      <c r="R5" s="224"/>
      <c r="S5" s="224"/>
      <c r="T5" s="224"/>
      <c r="U5" s="224"/>
      <c r="AM5" s="224" t="s">
        <v>220</v>
      </c>
      <c r="AN5" s="209"/>
      <c r="AO5" s="209"/>
      <c r="AP5" s="209"/>
      <c r="AQ5" s="209"/>
      <c r="AR5" s="209"/>
      <c r="AS5" s="209"/>
      <c r="AT5" s="209"/>
      <c r="AU5" s="209"/>
      <c r="AV5" s="209"/>
      <c r="AW5" s="209"/>
      <c r="AX5" s="209"/>
      <c r="AY5" s="209"/>
      <c r="AZ5" s="209"/>
      <c r="BA5" s="209"/>
      <c r="BB5" s="209"/>
      <c r="BC5" s="209"/>
      <c r="BD5" s="209"/>
      <c r="BE5" s="209"/>
    </row>
    <row r="24" spans="4:62" ht="18.75" x14ac:dyDescent="0.3">
      <c r="D24" s="222" t="s">
        <v>163</v>
      </c>
      <c r="E24" s="222"/>
      <c r="F24" s="222"/>
      <c r="G24" s="222"/>
      <c r="H24" s="222"/>
      <c r="I24" s="222"/>
      <c r="J24" s="222"/>
      <c r="K24" s="222"/>
      <c r="L24" s="222"/>
      <c r="M24" s="222"/>
      <c r="N24" s="222"/>
      <c r="O24" s="222"/>
      <c r="P24" s="222"/>
      <c r="Q24" s="222"/>
      <c r="R24" s="222"/>
      <c r="S24" s="222"/>
      <c r="T24" s="222"/>
      <c r="U24" s="222"/>
      <c r="V24" s="222"/>
      <c r="W24" s="222"/>
      <c r="X24" s="222"/>
      <c r="Y24" s="222"/>
      <c r="Z24" s="222"/>
      <c r="AA24" s="222"/>
      <c r="AL24" s="222" t="s">
        <v>163</v>
      </c>
      <c r="AM24" s="222"/>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222"/>
    </row>
    <row r="27" spans="4:62" x14ac:dyDescent="0.25">
      <c r="D27" s="224" t="s">
        <v>221</v>
      </c>
      <c r="E27" s="224"/>
      <c r="F27" s="224"/>
      <c r="G27" s="224"/>
      <c r="H27" s="224"/>
      <c r="I27" s="224"/>
      <c r="J27" s="224"/>
      <c r="K27" s="224"/>
      <c r="L27" s="224"/>
      <c r="M27" s="224"/>
      <c r="N27" s="224"/>
      <c r="O27" s="224"/>
      <c r="P27" s="224"/>
      <c r="Q27" s="224"/>
      <c r="R27" s="224"/>
      <c r="S27" s="224"/>
      <c r="T27" s="224"/>
      <c r="U27" s="224"/>
      <c r="V27" s="224"/>
      <c r="AM27" s="224" t="s">
        <v>222</v>
      </c>
      <c r="AN27" s="224"/>
      <c r="AO27" s="224"/>
      <c r="AP27" s="224"/>
      <c r="AQ27" s="224"/>
      <c r="AR27" s="224"/>
      <c r="AS27" s="224"/>
      <c r="AT27" s="224"/>
      <c r="AU27" s="224"/>
      <c r="AV27" s="224"/>
      <c r="AW27" s="224"/>
      <c r="AX27" s="224"/>
      <c r="AY27" s="224"/>
      <c r="AZ27" s="224"/>
      <c r="BA27" s="224"/>
      <c r="BB27" s="224"/>
      <c r="BC27" s="224"/>
      <c r="BD27" s="224"/>
      <c r="BE27" s="224"/>
      <c r="BF27" s="224"/>
      <c r="BG27" s="224"/>
      <c r="BH27" s="224"/>
      <c r="BI27" s="224"/>
      <c r="BJ27" s="224"/>
    </row>
    <row r="45" spans="4:62" ht="18.75" x14ac:dyDescent="0.3">
      <c r="D45" s="222" t="s">
        <v>163</v>
      </c>
      <c r="E45" s="222"/>
      <c r="F45" s="222"/>
      <c r="G45" s="222"/>
      <c r="H45" s="222"/>
      <c r="I45" s="222"/>
      <c r="J45" s="222"/>
      <c r="K45" s="222"/>
      <c r="L45" s="222"/>
      <c r="M45" s="222"/>
      <c r="N45" s="222"/>
      <c r="O45" s="222"/>
      <c r="P45" s="222"/>
      <c r="Q45" s="222"/>
      <c r="R45" s="222"/>
      <c r="S45" s="222"/>
      <c r="T45" s="222"/>
      <c r="U45" s="222"/>
      <c r="V45" s="222"/>
      <c r="W45" s="222"/>
      <c r="X45" s="222"/>
      <c r="Y45" s="222"/>
      <c r="Z45" s="222"/>
      <c r="AA45" s="222"/>
      <c r="AM45" s="222" t="s">
        <v>163</v>
      </c>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2"/>
    </row>
  </sheetData>
  <mergeCells count="10">
    <mergeCell ref="AM45:BJ45"/>
    <mergeCell ref="D45:AA45"/>
    <mergeCell ref="D27:V27"/>
    <mergeCell ref="A1:BL1"/>
    <mergeCell ref="A2:N2"/>
    <mergeCell ref="C5:U5"/>
    <mergeCell ref="AM5:BE5"/>
    <mergeCell ref="AM27:BJ27"/>
    <mergeCell ref="D24:AA24"/>
    <mergeCell ref="AL24:BI24"/>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5E8AC-A8F6-44AD-98B2-4E9505498A37}">
  <sheetPr>
    <tabColor theme="5" tint="0.39997558519241921"/>
  </sheetPr>
  <dimension ref="A1:J10"/>
  <sheetViews>
    <sheetView showGridLines="0" topLeftCell="H1" zoomScale="86" zoomScaleNormal="130" workbookViewId="0">
      <selection activeCell="L9" sqref="L9"/>
    </sheetView>
  </sheetViews>
  <sheetFormatPr defaultRowHeight="15" x14ac:dyDescent="0.25"/>
  <cols>
    <col min="1" max="1" width="17.85546875" customWidth="1"/>
    <col min="2" max="10" width="13" customWidth="1"/>
  </cols>
  <sheetData>
    <row r="1" spans="1:10" ht="30" customHeight="1" x14ac:dyDescent="0.25">
      <c r="A1" s="191" t="s">
        <v>223</v>
      </c>
      <c r="B1" s="191"/>
      <c r="C1" s="191"/>
      <c r="D1" s="191"/>
      <c r="E1" s="191"/>
      <c r="F1" s="191"/>
      <c r="G1" s="191"/>
      <c r="H1" s="191"/>
      <c r="I1" s="191"/>
      <c r="J1" s="191"/>
    </row>
    <row r="2" spans="1:10" s="77" customFormat="1" ht="18" customHeight="1" x14ac:dyDescent="0.25">
      <c r="A2" s="183"/>
      <c r="B2" s="184"/>
      <c r="C2" s="184"/>
      <c r="D2" s="184"/>
      <c r="E2" s="184"/>
      <c r="F2" s="184"/>
      <c r="G2" s="184"/>
      <c r="H2" s="184"/>
      <c r="I2" s="184"/>
      <c r="J2" s="184"/>
    </row>
    <row r="3" spans="1:10" ht="21" customHeight="1" thickBot="1" x14ac:dyDescent="0.3">
      <c r="A3" s="4" t="s">
        <v>224</v>
      </c>
      <c r="B3" s="4" t="s">
        <v>225</v>
      </c>
      <c r="C3" s="4" t="s">
        <v>226</v>
      </c>
      <c r="D3" s="4" t="s">
        <v>227</v>
      </c>
      <c r="E3" s="4" t="s">
        <v>228</v>
      </c>
      <c r="F3" s="4" t="s">
        <v>229</v>
      </c>
      <c r="G3" s="4" t="s">
        <v>230</v>
      </c>
      <c r="H3" s="4" t="s">
        <v>231</v>
      </c>
      <c r="I3" s="4" t="s">
        <v>232</v>
      </c>
      <c r="J3" s="4" t="s">
        <v>233</v>
      </c>
    </row>
    <row r="4" spans="1:10" x14ac:dyDescent="0.25">
      <c r="A4" s="106" t="s">
        <v>234</v>
      </c>
      <c r="B4" s="106">
        <v>59</v>
      </c>
      <c r="C4" s="107">
        <v>0.86</v>
      </c>
      <c r="D4" s="107">
        <v>1.54</v>
      </c>
      <c r="E4" s="107">
        <v>11.93</v>
      </c>
      <c r="F4" s="107">
        <v>-0.09</v>
      </c>
      <c r="G4" s="107">
        <v>-0.52</v>
      </c>
      <c r="H4" s="107">
        <v>0.99</v>
      </c>
      <c r="I4" s="107">
        <v>0.82530000000000003</v>
      </c>
      <c r="J4" s="108" t="s">
        <v>235</v>
      </c>
    </row>
    <row r="5" spans="1:10" x14ac:dyDescent="0.25">
      <c r="A5" s="109" t="s">
        <v>236</v>
      </c>
      <c r="B5" s="109">
        <v>74</v>
      </c>
      <c r="C5" s="110">
        <v>-0.1</v>
      </c>
      <c r="D5" s="110">
        <v>-7.0000000000000007E-2</v>
      </c>
      <c r="E5" s="110">
        <v>0.15</v>
      </c>
      <c r="F5" s="110">
        <v>-1.45</v>
      </c>
      <c r="G5" s="110">
        <v>3.26</v>
      </c>
      <c r="H5" s="110">
        <v>0.9</v>
      </c>
      <c r="I5" s="110">
        <v>0</v>
      </c>
      <c r="J5" s="111" t="s">
        <v>209</v>
      </c>
    </row>
    <row r="6" spans="1:10" x14ac:dyDescent="0.25">
      <c r="A6" s="106" t="s">
        <v>237</v>
      </c>
      <c r="B6" s="106">
        <v>74</v>
      </c>
      <c r="C6" s="107">
        <v>-0.4</v>
      </c>
      <c r="D6" s="107">
        <v>-0.15</v>
      </c>
      <c r="E6" s="107">
        <v>0.64</v>
      </c>
      <c r="F6" s="107">
        <v>-2.12</v>
      </c>
      <c r="G6" s="107">
        <v>5.45</v>
      </c>
      <c r="H6" s="107">
        <v>0.77</v>
      </c>
      <c r="I6" s="107">
        <v>0</v>
      </c>
      <c r="J6" s="111" t="s">
        <v>209</v>
      </c>
    </row>
    <row r="7" spans="1:10" x14ac:dyDescent="0.25">
      <c r="A7" s="109" t="s">
        <v>238</v>
      </c>
      <c r="B7" s="109">
        <v>74</v>
      </c>
      <c r="C7" s="110">
        <v>-7.0000000000000007E-2</v>
      </c>
      <c r="D7" s="110">
        <v>0.01</v>
      </c>
      <c r="E7" s="110">
        <v>0.33</v>
      </c>
      <c r="F7" s="110">
        <v>-0.75</v>
      </c>
      <c r="G7" s="110">
        <v>2.64</v>
      </c>
      <c r="H7" s="110">
        <v>0.9</v>
      </c>
      <c r="I7" s="110">
        <v>0</v>
      </c>
      <c r="J7" s="111" t="s">
        <v>209</v>
      </c>
    </row>
    <row r="8" spans="1:10" x14ac:dyDescent="0.25">
      <c r="A8" s="106" t="s">
        <v>239</v>
      </c>
      <c r="B8" s="106">
        <v>74</v>
      </c>
      <c r="C8" s="107">
        <v>58.05</v>
      </c>
      <c r="D8" s="107">
        <v>58.81</v>
      </c>
      <c r="E8" s="107">
        <v>14.68</v>
      </c>
      <c r="F8" s="107">
        <v>-0.06</v>
      </c>
      <c r="G8" s="107">
        <v>-0.23</v>
      </c>
      <c r="H8" s="107">
        <v>0.99</v>
      </c>
      <c r="I8" s="107">
        <v>0.59819999999999995</v>
      </c>
      <c r="J8" s="108" t="s">
        <v>235</v>
      </c>
    </row>
    <row r="10" spans="1:10" ht="92.25" customHeight="1" x14ac:dyDescent="0.25">
      <c r="A10" s="226" t="s">
        <v>372</v>
      </c>
      <c r="B10" s="181"/>
      <c r="C10" s="181"/>
      <c r="D10" s="181"/>
      <c r="E10" s="181"/>
      <c r="F10" s="181"/>
      <c r="G10" s="181"/>
      <c r="H10" s="181"/>
      <c r="I10" s="181"/>
      <c r="J10" s="181"/>
    </row>
  </sheetData>
  <mergeCells count="3">
    <mergeCell ref="A1:J1"/>
    <mergeCell ref="A2:J2"/>
    <mergeCell ref="A10:J10"/>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81977-029C-4E8F-AB32-709891D211CC}">
  <sheetPr>
    <tabColor theme="5" tint="0.39997558519241921"/>
  </sheetPr>
  <dimension ref="A1:Q13"/>
  <sheetViews>
    <sheetView showGridLines="0" topLeftCell="I1" zoomScale="96" workbookViewId="0">
      <selection activeCell="A8" sqref="A8:G8"/>
    </sheetView>
  </sheetViews>
  <sheetFormatPr defaultRowHeight="15" x14ac:dyDescent="0.25"/>
  <cols>
    <col min="1" max="1" width="27.7109375" customWidth="1"/>
    <col min="2" max="7" width="13" customWidth="1"/>
  </cols>
  <sheetData>
    <row r="1" spans="1:17" ht="16.5" customHeight="1" x14ac:dyDescent="0.25">
      <c r="A1" s="191" t="s">
        <v>240</v>
      </c>
      <c r="B1" s="191"/>
      <c r="C1" s="191"/>
      <c r="D1" s="191"/>
      <c r="E1" s="191"/>
      <c r="F1" s="191"/>
      <c r="G1" s="191"/>
      <c r="J1" s="228" t="s">
        <v>289</v>
      </c>
      <c r="K1" s="228"/>
      <c r="L1" s="228"/>
      <c r="M1" s="228"/>
      <c r="N1" s="228"/>
      <c r="O1" s="228"/>
      <c r="P1" s="228"/>
    </row>
    <row r="2" spans="1:17" ht="18" customHeight="1" x14ac:dyDescent="0.25">
      <c r="A2" s="227" t="s">
        <v>241</v>
      </c>
      <c r="B2" s="184"/>
      <c r="C2" s="184"/>
      <c r="D2" s="184"/>
      <c r="E2" s="184"/>
      <c r="F2" s="184"/>
      <c r="G2" s="184"/>
    </row>
    <row r="3" spans="1:17" ht="18.75" customHeight="1" thickBot="1" x14ac:dyDescent="0.3">
      <c r="A3" s="4" t="s">
        <v>242</v>
      </c>
      <c r="B3" s="4" t="s">
        <v>225</v>
      </c>
      <c r="C3" s="4" t="s">
        <v>243</v>
      </c>
      <c r="D3" s="4" t="s">
        <v>244</v>
      </c>
      <c r="E3" s="4" t="s">
        <v>245</v>
      </c>
      <c r="F3" s="4" t="s">
        <v>246</v>
      </c>
      <c r="G3" s="4" t="s">
        <v>247</v>
      </c>
    </row>
    <row r="4" spans="1:17" ht="17.25" customHeight="1" x14ac:dyDescent="0.25">
      <c r="A4" s="106" t="s">
        <v>248</v>
      </c>
      <c r="B4" s="106">
        <v>59</v>
      </c>
      <c r="C4" s="112">
        <v>0.39</v>
      </c>
      <c r="D4" s="112">
        <v>2.0000000000000001E-4</v>
      </c>
      <c r="E4" s="106" t="s">
        <v>373</v>
      </c>
      <c r="F4" s="107">
        <v>0.14000000000000001</v>
      </c>
      <c r="G4" s="107">
        <v>0.57999999999999996</v>
      </c>
    </row>
    <row r="5" spans="1:17" x14ac:dyDescent="0.25">
      <c r="A5" s="109" t="s">
        <v>250</v>
      </c>
      <c r="B5" s="109">
        <v>59</v>
      </c>
      <c r="C5" s="112">
        <v>0.39</v>
      </c>
      <c r="D5" s="112">
        <v>1E-4</v>
      </c>
      <c r="E5" s="109" t="s">
        <v>373</v>
      </c>
      <c r="F5" s="110">
        <v>0.15</v>
      </c>
      <c r="G5" s="110">
        <v>0.59</v>
      </c>
    </row>
    <row r="6" spans="1:17" x14ac:dyDescent="0.25">
      <c r="A6" s="106" t="s">
        <v>251</v>
      </c>
      <c r="B6" s="106">
        <v>59</v>
      </c>
      <c r="C6" s="112">
        <v>0.44</v>
      </c>
      <c r="D6" s="112">
        <v>0</v>
      </c>
      <c r="E6" s="106" t="s">
        <v>249</v>
      </c>
      <c r="F6" s="107">
        <v>0.21</v>
      </c>
      <c r="G6" s="107">
        <v>0.62</v>
      </c>
    </row>
    <row r="8" spans="1:17" ht="92.25" customHeight="1" x14ac:dyDescent="0.25">
      <c r="A8" s="226" t="s">
        <v>374</v>
      </c>
      <c r="B8" s="181"/>
      <c r="C8" s="181"/>
      <c r="D8" s="181"/>
      <c r="E8" s="181"/>
      <c r="F8" s="181"/>
      <c r="G8" s="181"/>
    </row>
    <row r="13" spans="1:17" x14ac:dyDescent="0.25">
      <c r="M13" s="216" t="s">
        <v>163</v>
      </c>
      <c r="N13" s="216"/>
      <c r="O13" s="216"/>
      <c r="P13" s="216"/>
      <c r="Q13" s="216"/>
    </row>
  </sheetData>
  <mergeCells count="5">
    <mergeCell ref="A1:G1"/>
    <mergeCell ref="A2:G2"/>
    <mergeCell ref="A8:G8"/>
    <mergeCell ref="J1:P1"/>
    <mergeCell ref="M13:Q13"/>
  </mergeCell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77576-DA9F-492F-B51A-63BF5D389A51}">
  <sheetPr>
    <tabColor theme="5" tint="0.39997558519241921"/>
  </sheetPr>
  <dimension ref="A1:S20"/>
  <sheetViews>
    <sheetView showGridLines="0" topLeftCell="H1" zoomScale="118" workbookViewId="0">
      <selection activeCell="U8" sqref="U8"/>
    </sheetView>
  </sheetViews>
  <sheetFormatPr defaultRowHeight="15" x14ac:dyDescent="0.25"/>
  <cols>
    <col min="1" max="1" width="22" customWidth="1"/>
    <col min="2" max="2" width="20.140625" customWidth="1"/>
    <col min="3" max="5" width="13" customWidth="1"/>
    <col min="15" max="15" width="11.140625" customWidth="1"/>
  </cols>
  <sheetData>
    <row r="1" spans="1:19" ht="30" customHeight="1" x14ac:dyDescent="0.3">
      <c r="A1" s="191" t="s">
        <v>252</v>
      </c>
      <c r="B1" s="191"/>
      <c r="C1" s="191"/>
      <c r="D1" s="191"/>
      <c r="E1" s="191"/>
      <c r="J1" s="230" t="s">
        <v>253</v>
      </c>
      <c r="K1" s="230"/>
      <c r="L1" s="230"/>
      <c r="M1" s="230"/>
      <c r="N1" s="230"/>
      <c r="O1" s="230"/>
      <c r="P1" s="230"/>
    </row>
    <row r="2" spans="1:19" ht="18" customHeight="1" x14ac:dyDescent="0.25">
      <c r="A2" s="183" t="s">
        <v>254</v>
      </c>
      <c r="B2" s="184"/>
      <c r="C2" s="184"/>
      <c r="D2" s="184"/>
      <c r="E2" s="184"/>
    </row>
    <row r="3" spans="1:19" ht="26.1" customHeight="1" thickBot="1" x14ac:dyDescent="0.3">
      <c r="A3" s="4" t="s">
        <v>255</v>
      </c>
      <c r="B3" s="4" t="s">
        <v>256</v>
      </c>
      <c r="C3" s="4" t="s">
        <v>246</v>
      </c>
      <c r="D3" s="4" t="s">
        <v>247</v>
      </c>
      <c r="E3" s="4" t="s">
        <v>257</v>
      </c>
    </row>
    <row r="4" spans="1:19" x14ac:dyDescent="0.25">
      <c r="A4" s="106" t="s">
        <v>248</v>
      </c>
      <c r="B4" s="107">
        <v>0.38</v>
      </c>
      <c r="C4" s="107">
        <v>0.12</v>
      </c>
      <c r="D4" s="107">
        <v>0.6</v>
      </c>
      <c r="E4" s="108" t="s">
        <v>235</v>
      </c>
    </row>
    <row r="5" spans="1:19" x14ac:dyDescent="0.25">
      <c r="A5" s="109" t="s">
        <v>250</v>
      </c>
      <c r="B5" s="110">
        <v>0.39</v>
      </c>
      <c r="C5" s="110">
        <v>0.14000000000000001</v>
      </c>
      <c r="D5" s="110">
        <v>0.6</v>
      </c>
      <c r="E5" s="108" t="s">
        <v>235</v>
      </c>
    </row>
    <row r="6" spans="1:19" x14ac:dyDescent="0.25">
      <c r="A6" s="106" t="s">
        <v>251</v>
      </c>
      <c r="B6" s="107">
        <v>0.43</v>
      </c>
      <c r="C6" s="107">
        <v>0.17</v>
      </c>
      <c r="D6" s="107">
        <v>0.67</v>
      </c>
      <c r="E6" s="108" t="s">
        <v>235</v>
      </c>
    </row>
    <row r="8" spans="1:19" ht="70.5" customHeight="1" x14ac:dyDescent="0.25">
      <c r="A8" s="226" t="s">
        <v>258</v>
      </c>
      <c r="B8" s="181"/>
      <c r="C8" s="181"/>
      <c r="D8" s="181"/>
      <c r="E8" s="181"/>
    </row>
    <row r="14" spans="1:19" x14ac:dyDescent="0.25">
      <c r="M14" s="216" t="s">
        <v>163</v>
      </c>
      <c r="N14" s="216"/>
      <c r="O14" s="216"/>
      <c r="P14" s="216"/>
      <c r="Q14" s="216"/>
      <c r="R14" s="113"/>
      <c r="S14" s="113"/>
    </row>
    <row r="16" spans="1:19" x14ac:dyDescent="0.25">
      <c r="H16" s="229" t="s">
        <v>259</v>
      </c>
      <c r="I16" s="229"/>
      <c r="J16" s="229"/>
      <c r="K16" s="229"/>
      <c r="L16" s="229"/>
    </row>
    <row r="17" spans="8:12" x14ac:dyDescent="0.25">
      <c r="H17" s="229"/>
      <c r="I17" s="229"/>
      <c r="J17" s="229"/>
      <c r="K17" s="229"/>
      <c r="L17" s="229"/>
    </row>
    <row r="18" spans="8:12" x14ac:dyDescent="0.25">
      <c r="H18" s="229"/>
      <c r="I18" s="229"/>
      <c r="J18" s="229"/>
      <c r="K18" s="229"/>
      <c r="L18" s="229"/>
    </row>
    <row r="19" spans="8:12" x14ac:dyDescent="0.25">
      <c r="H19" s="229"/>
      <c r="I19" s="229"/>
      <c r="J19" s="229"/>
      <c r="K19" s="229"/>
      <c r="L19" s="229"/>
    </row>
    <row r="20" spans="8:12" x14ac:dyDescent="0.25">
      <c r="H20" s="229"/>
      <c r="I20" s="229"/>
      <c r="J20" s="229"/>
      <c r="K20" s="229"/>
      <c r="L20" s="229"/>
    </row>
  </sheetData>
  <mergeCells count="6">
    <mergeCell ref="H16:L20"/>
    <mergeCell ref="A1:E1"/>
    <mergeCell ref="J1:P1"/>
    <mergeCell ref="A2:E2"/>
    <mergeCell ref="A8:E8"/>
    <mergeCell ref="M14:Q14"/>
  </mergeCells>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3AC9E-5D45-4587-8529-A392A9253B4E}">
  <sheetPr>
    <tabColor theme="5" tint="0.39997558519241921"/>
  </sheetPr>
  <dimension ref="A1:K32"/>
  <sheetViews>
    <sheetView showGridLines="0" topLeftCell="C5" zoomScale="77" workbookViewId="0">
      <selection activeCell="J16" sqref="J16"/>
    </sheetView>
  </sheetViews>
  <sheetFormatPr defaultRowHeight="15" x14ac:dyDescent="0.25"/>
  <cols>
    <col min="1" max="1" width="31.140625" customWidth="1"/>
    <col min="2" max="2" width="33.5703125" customWidth="1"/>
    <col min="3" max="3" width="13" customWidth="1"/>
    <col min="4" max="4" width="13.28515625" customWidth="1"/>
    <col min="5" max="5" width="13" customWidth="1"/>
    <col min="11" max="11" width="9.140625" customWidth="1"/>
  </cols>
  <sheetData>
    <row r="1" spans="1:11" ht="30" customHeight="1" x14ac:dyDescent="0.25">
      <c r="A1" s="191" t="s">
        <v>260</v>
      </c>
      <c r="B1" s="191"/>
    </row>
    <row r="2" spans="1:11" s="77" customFormat="1" ht="12" customHeight="1" x14ac:dyDescent="0.25">
      <c r="A2" s="183"/>
      <c r="B2" s="183"/>
    </row>
    <row r="3" spans="1:11" ht="26.1" customHeight="1" thickBot="1" x14ac:dyDescent="0.3">
      <c r="A3" s="4" t="s">
        <v>261</v>
      </c>
      <c r="B3" s="4" t="s">
        <v>262</v>
      </c>
      <c r="E3" s="231" t="s">
        <v>392</v>
      </c>
      <c r="F3" s="231"/>
      <c r="G3" s="231"/>
      <c r="H3" s="231"/>
      <c r="I3" s="231"/>
      <c r="J3" s="231"/>
      <c r="K3" s="231"/>
    </row>
    <row r="4" spans="1:11" x14ac:dyDescent="0.25">
      <c r="A4" s="106" t="s">
        <v>375</v>
      </c>
      <c r="B4" s="116">
        <v>15</v>
      </c>
      <c r="E4" s="231"/>
      <c r="F4" s="231"/>
      <c r="G4" s="231"/>
      <c r="H4" s="231"/>
      <c r="I4" s="231"/>
      <c r="J4" s="231"/>
      <c r="K4" s="231"/>
    </row>
    <row r="5" spans="1:11" x14ac:dyDescent="0.25">
      <c r="A5" s="109" t="s">
        <v>158</v>
      </c>
      <c r="B5" s="117">
        <v>10</v>
      </c>
      <c r="E5" s="231"/>
      <c r="F5" s="231"/>
      <c r="G5" s="231"/>
      <c r="H5" s="231"/>
      <c r="I5" s="231"/>
      <c r="J5" s="231"/>
      <c r="K5" s="231"/>
    </row>
    <row r="6" spans="1:11" x14ac:dyDescent="0.25">
      <c r="A6" s="106" t="s">
        <v>263</v>
      </c>
      <c r="B6" s="116">
        <v>5</v>
      </c>
      <c r="E6" s="231"/>
      <c r="F6" s="231"/>
      <c r="G6" s="231"/>
      <c r="H6" s="231"/>
      <c r="I6" s="231"/>
      <c r="J6" s="231"/>
      <c r="K6" s="231"/>
    </row>
    <row r="7" spans="1:11" x14ac:dyDescent="0.25">
      <c r="A7" s="109" t="s">
        <v>264</v>
      </c>
      <c r="B7" s="110">
        <v>2.21</v>
      </c>
      <c r="E7" s="231"/>
      <c r="F7" s="231"/>
      <c r="G7" s="231"/>
      <c r="H7" s="231"/>
      <c r="I7" s="231"/>
      <c r="J7" s="231"/>
      <c r="K7" s="231"/>
    </row>
    <row r="8" spans="1:11" x14ac:dyDescent="0.25">
      <c r="A8" s="106" t="s">
        <v>265</v>
      </c>
      <c r="B8" s="107">
        <v>2.39</v>
      </c>
      <c r="E8" s="231"/>
      <c r="F8" s="231"/>
      <c r="G8" s="231"/>
      <c r="H8" s="231"/>
      <c r="I8" s="231"/>
      <c r="J8" s="231"/>
      <c r="K8" s="231"/>
    </row>
    <row r="9" spans="1:11" x14ac:dyDescent="0.25">
      <c r="A9" s="109" t="s">
        <v>266</v>
      </c>
      <c r="B9" s="117">
        <v>43</v>
      </c>
      <c r="E9" s="231"/>
      <c r="F9" s="231"/>
      <c r="G9" s="231"/>
      <c r="H9" s="231"/>
      <c r="I9" s="231"/>
      <c r="J9" s="231"/>
      <c r="K9" s="231"/>
    </row>
    <row r="10" spans="1:11" x14ac:dyDescent="0.25">
      <c r="A10" s="106" t="s">
        <v>267</v>
      </c>
      <c r="B10" s="118">
        <v>0.35909999999999997</v>
      </c>
      <c r="E10" s="231"/>
      <c r="F10" s="231"/>
      <c r="G10" s="231"/>
      <c r="H10" s="231"/>
      <c r="I10" s="231"/>
      <c r="J10" s="231"/>
      <c r="K10" s="231"/>
    </row>
    <row r="11" spans="1:11" x14ac:dyDescent="0.25">
      <c r="A11" s="109" t="s">
        <v>268</v>
      </c>
      <c r="B11" s="119">
        <v>0.17960000000000001</v>
      </c>
      <c r="E11" s="231"/>
      <c r="F11" s="231"/>
      <c r="G11" s="231"/>
      <c r="H11" s="231"/>
      <c r="I11" s="231"/>
      <c r="J11" s="231"/>
      <c r="K11" s="231"/>
    </row>
    <row r="12" spans="1:11" x14ac:dyDescent="0.25">
      <c r="A12" s="106" t="s">
        <v>269</v>
      </c>
      <c r="B12" s="107">
        <v>0.24</v>
      </c>
      <c r="E12" s="231"/>
      <c r="F12" s="231"/>
      <c r="G12" s="231"/>
      <c r="H12" s="231"/>
      <c r="I12" s="231"/>
      <c r="J12" s="231"/>
      <c r="K12" s="231"/>
    </row>
    <row r="15" spans="1:11" ht="21.75" customHeight="1" x14ac:dyDescent="0.25">
      <c r="A15" s="232" t="s">
        <v>270</v>
      </c>
      <c r="B15" s="232"/>
      <c r="C15" s="232"/>
      <c r="D15" s="232"/>
    </row>
    <row r="16" spans="1:11" s="77" customFormat="1" ht="12.75" customHeight="1" x14ac:dyDescent="0.25">
      <c r="A16" s="92"/>
      <c r="B16" s="92"/>
      <c r="C16" s="92"/>
      <c r="D16" s="92"/>
      <c r="E16" s="92"/>
    </row>
    <row r="17" spans="1:4" ht="24" customHeight="1" x14ac:dyDescent="0.25">
      <c r="A17" s="120" t="s">
        <v>9</v>
      </c>
      <c r="B17" s="120" t="s">
        <v>271</v>
      </c>
      <c r="C17" s="120" t="s">
        <v>272</v>
      </c>
      <c r="D17" s="120" t="s">
        <v>273</v>
      </c>
    </row>
    <row r="18" spans="1:4" x14ac:dyDescent="0.25">
      <c r="A18" s="121" t="s">
        <v>41</v>
      </c>
      <c r="B18" s="122">
        <v>67.150000000000006</v>
      </c>
      <c r="C18" s="122">
        <v>85.61</v>
      </c>
      <c r="D18" s="112">
        <v>18.46</v>
      </c>
    </row>
    <row r="19" spans="1:4" x14ac:dyDescent="0.25">
      <c r="A19" s="109" t="s">
        <v>42</v>
      </c>
      <c r="B19" s="110">
        <v>57.78</v>
      </c>
      <c r="C19" s="110">
        <v>71.760000000000005</v>
      </c>
      <c r="D19" s="112">
        <v>13.98</v>
      </c>
    </row>
    <row r="20" spans="1:4" x14ac:dyDescent="0.25">
      <c r="A20" s="123" t="s">
        <v>43</v>
      </c>
      <c r="B20" s="124">
        <v>41.68</v>
      </c>
      <c r="C20" s="124">
        <v>44.08</v>
      </c>
      <c r="D20" s="112">
        <v>2.39</v>
      </c>
    </row>
    <row r="21" spans="1:4" x14ac:dyDescent="0.25">
      <c r="A21" s="109" t="s">
        <v>44</v>
      </c>
      <c r="B21" s="110">
        <v>58.3</v>
      </c>
      <c r="C21" s="110">
        <v>52.32</v>
      </c>
      <c r="D21" s="125">
        <v>-5.97</v>
      </c>
    </row>
    <row r="22" spans="1:4" x14ac:dyDescent="0.25">
      <c r="A22" s="123" t="s">
        <v>45</v>
      </c>
      <c r="B22" s="124">
        <v>64.209999999999994</v>
      </c>
      <c r="C22" s="124">
        <v>64.010000000000005</v>
      </c>
      <c r="D22" s="125">
        <v>-0.2</v>
      </c>
    </row>
    <row r="23" spans="1:4" x14ac:dyDescent="0.25">
      <c r="A23" s="109" t="s">
        <v>46</v>
      </c>
      <c r="B23" s="110">
        <v>75.3</v>
      </c>
      <c r="C23" s="110">
        <v>57.14</v>
      </c>
      <c r="D23" s="125">
        <v>-18.16</v>
      </c>
    </row>
    <row r="24" spans="1:4" x14ac:dyDescent="0.25">
      <c r="A24" s="123" t="s">
        <v>47</v>
      </c>
      <c r="B24" s="124">
        <v>61.1</v>
      </c>
      <c r="C24" s="124">
        <v>62.54</v>
      </c>
      <c r="D24" s="112">
        <v>1.43</v>
      </c>
    </row>
    <row r="25" spans="1:4" x14ac:dyDescent="0.25">
      <c r="A25" s="109" t="s">
        <v>48</v>
      </c>
      <c r="B25" s="110">
        <v>39.29</v>
      </c>
      <c r="C25" s="110">
        <v>57.88</v>
      </c>
      <c r="D25" s="112">
        <v>18.579999999999998</v>
      </c>
    </row>
    <row r="26" spans="1:4" x14ac:dyDescent="0.25">
      <c r="A26" s="123" t="s">
        <v>49</v>
      </c>
      <c r="B26" s="124">
        <v>68.959999999999994</v>
      </c>
      <c r="C26" s="124">
        <v>77.209999999999994</v>
      </c>
      <c r="D26" s="112">
        <v>8.25</v>
      </c>
    </row>
    <row r="27" spans="1:4" x14ac:dyDescent="0.25">
      <c r="A27" s="109" t="s">
        <v>50</v>
      </c>
      <c r="B27" s="110">
        <v>52.09</v>
      </c>
      <c r="C27" s="110">
        <v>53.31</v>
      </c>
      <c r="D27" s="112">
        <v>1.22</v>
      </c>
    </row>
    <row r="28" spans="1:4" x14ac:dyDescent="0.25">
      <c r="A28" s="123" t="s">
        <v>51</v>
      </c>
      <c r="B28" s="124">
        <v>41.97</v>
      </c>
      <c r="C28" s="124">
        <v>30.29</v>
      </c>
      <c r="D28" s="125">
        <v>-11.68</v>
      </c>
    </row>
    <row r="29" spans="1:4" x14ac:dyDescent="0.25">
      <c r="A29" s="109" t="s">
        <v>52</v>
      </c>
      <c r="B29" s="110">
        <v>71.88</v>
      </c>
      <c r="C29" s="110">
        <v>46.06</v>
      </c>
      <c r="D29" s="125">
        <v>-25.82</v>
      </c>
    </row>
    <row r="30" spans="1:4" x14ac:dyDescent="0.25">
      <c r="A30" s="123" t="s">
        <v>53</v>
      </c>
      <c r="B30" s="124">
        <v>40.840000000000003</v>
      </c>
      <c r="C30" s="124">
        <v>64.849999999999994</v>
      </c>
      <c r="D30" s="112">
        <v>24.01</v>
      </c>
    </row>
    <row r="31" spans="1:4" x14ac:dyDescent="0.25">
      <c r="A31" s="109" t="s">
        <v>54</v>
      </c>
      <c r="B31" s="110">
        <v>65.86</v>
      </c>
      <c r="C31" s="110">
        <v>70.040000000000006</v>
      </c>
      <c r="D31" s="112">
        <v>4.18</v>
      </c>
    </row>
    <row r="32" spans="1:4" x14ac:dyDescent="0.25">
      <c r="A32" s="123" t="s">
        <v>55</v>
      </c>
      <c r="B32" s="124">
        <v>55.51</v>
      </c>
      <c r="C32" s="124">
        <v>57.9</v>
      </c>
      <c r="D32" s="112">
        <v>2.39</v>
      </c>
    </row>
  </sheetData>
  <mergeCells count="4">
    <mergeCell ref="A1:B1"/>
    <mergeCell ref="A2:B2"/>
    <mergeCell ref="E3:K12"/>
    <mergeCell ref="A15:D15"/>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55497-9E8B-49BC-95C5-68BB9AD18A5D}">
  <sheetPr>
    <tabColor theme="6" tint="0.39997558519241921"/>
  </sheetPr>
  <dimension ref="A1:R61"/>
  <sheetViews>
    <sheetView showGridLines="0" topLeftCell="C4" zoomScale="77" zoomScaleNormal="66" workbookViewId="0">
      <selection activeCell="L40" sqref="L40"/>
    </sheetView>
  </sheetViews>
  <sheetFormatPr defaultRowHeight="15" outlineLevelRow="1" x14ac:dyDescent="0.25"/>
  <cols>
    <col min="2" max="2" width="10" customWidth="1"/>
    <col min="3" max="3" width="100.140625" customWidth="1"/>
    <col min="4" max="13" width="14" customWidth="1"/>
    <col min="14" max="14" width="14" style="77" customWidth="1"/>
    <col min="15" max="18" width="14" customWidth="1"/>
  </cols>
  <sheetData>
    <row r="1" spans="2:18" ht="30" customHeight="1" x14ac:dyDescent="0.25">
      <c r="B1" s="234" t="s">
        <v>111</v>
      </c>
      <c r="C1" s="225"/>
      <c r="D1" s="225"/>
      <c r="E1" s="225"/>
      <c r="F1" s="225"/>
      <c r="G1" s="225"/>
      <c r="H1" s="225"/>
      <c r="I1" s="225"/>
      <c r="J1" s="225"/>
      <c r="K1" s="225"/>
      <c r="L1" s="225"/>
      <c r="M1" s="225"/>
      <c r="N1" s="225"/>
      <c r="O1" s="225"/>
      <c r="P1" s="225"/>
      <c r="Q1" s="225"/>
      <c r="R1" s="225"/>
    </row>
    <row r="2" spans="2:18" ht="21.95" customHeight="1" x14ac:dyDescent="0.25">
      <c r="B2" s="235"/>
      <c r="C2" s="181"/>
      <c r="D2" s="181"/>
      <c r="E2" s="181"/>
      <c r="F2" s="181"/>
      <c r="G2" s="181"/>
      <c r="H2" s="181"/>
      <c r="I2" s="181"/>
      <c r="J2" s="181"/>
      <c r="K2" s="181"/>
      <c r="L2" s="181"/>
      <c r="M2" s="181"/>
      <c r="N2" s="181"/>
      <c r="O2" s="181"/>
      <c r="P2" s="181"/>
      <c r="Q2" s="181"/>
      <c r="R2" s="181"/>
    </row>
    <row r="3" spans="2:18" ht="21.95" customHeight="1" x14ac:dyDescent="0.25">
      <c r="B3" s="236" t="s">
        <v>112</v>
      </c>
      <c r="C3" s="181"/>
      <c r="D3" s="181"/>
      <c r="E3" s="181"/>
      <c r="F3" s="181"/>
      <c r="G3" s="181"/>
      <c r="H3" s="181"/>
      <c r="I3" s="181"/>
      <c r="J3" s="181"/>
      <c r="K3" s="181"/>
      <c r="L3" s="181"/>
      <c r="M3" s="181"/>
      <c r="N3" s="181"/>
      <c r="O3" s="181"/>
      <c r="P3" s="181"/>
      <c r="Q3" s="181"/>
      <c r="R3" s="181"/>
    </row>
    <row r="4" spans="2:18" ht="20.100000000000001" customHeight="1" x14ac:dyDescent="0.25"/>
    <row r="5" spans="2:18" ht="21.95" customHeight="1" x14ac:dyDescent="0.25">
      <c r="B5" s="70" t="s">
        <v>113</v>
      </c>
      <c r="C5" s="70" t="s">
        <v>114</v>
      </c>
      <c r="D5" s="70" t="s">
        <v>41</v>
      </c>
      <c r="E5" s="70" t="s">
        <v>42</v>
      </c>
      <c r="F5" s="70" t="s">
        <v>43</v>
      </c>
      <c r="G5" s="70" t="s">
        <v>44</v>
      </c>
      <c r="H5" s="70" t="s">
        <v>45</v>
      </c>
      <c r="I5" s="70" t="s">
        <v>46</v>
      </c>
      <c r="J5" s="70" t="s">
        <v>47</v>
      </c>
      <c r="K5" s="70" t="s">
        <v>48</v>
      </c>
      <c r="L5" s="70" t="s">
        <v>49</v>
      </c>
      <c r="M5" s="70" t="s">
        <v>50</v>
      </c>
      <c r="N5" s="70" t="s">
        <v>51</v>
      </c>
      <c r="O5" s="70" t="s">
        <v>52</v>
      </c>
      <c r="P5" s="70" t="s">
        <v>53</v>
      </c>
      <c r="Q5" s="70" t="s">
        <v>54</v>
      </c>
      <c r="R5" s="70" t="s">
        <v>55</v>
      </c>
    </row>
    <row r="6" spans="2:18" ht="21.95" customHeight="1" x14ac:dyDescent="0.25">
      <c r="B6" s="71"/>
      <c r="C6" s="72"/>
      <c r="D6" s="73" t="s">
        <v>115</v>
      </c>
      <c r="E6" s="73" t="s">
        <v>115</v>
      </c>
      <c r="F6" s="73" t="s">
        <v>115</v>
      </c>
      <c r="G6" s="73" t="s">
        <v>115</v>
      </c>
      <c r="H6" s="73" t="s">
        <v>115</v>
      </c>
      <c r="I6" s="73" t="s">
        <v>115</v>
      </c>
      <c r="J6" s="73" t="s">
        <v>115</v>
      </c>
      <c r="K6" s="73" t="s">
        <v>115</v>
      </c>
      <c r="L6" s="73" t="s">
        <v>115</v>
      </c>
      <c r="M6" s="73" t="s">
        <v>115</v>
      </c>
      <c r="N6" s="73" t="s">
        <v>115</v>
      </c>
      <c r="O6" s="73" t="s">
        <v>115</v>
      </c>
      <c r="P6" s="73" t="s">
        <v>115</v>
      </c>
      <c r="Q6" s="73" t="s">
        <v>115</v>
      </c>
      <c r="R6" s="73" t="s">
        <v>115</v>
      </c>
    </row>
    <row r="7" spans="2:18" ht="21.95" customHeight="1" x14ac:dyDescent="0.25">
      <c r="B7" s="237" t="s">
        <v>116</v>
      </c>
      <c r="C7" s="238"/>
      <c r="D7" s="238"/>
      <c r="E7" s="238"/>
      <c r="F7" s="238"/>
      <c r="G7" s="238"/>
      <c r="H7" s="238"/>
      <c r="I7" s="238"/>
      <c r="J7" s="238"/>
      <c r="K7" s="238"/>
      <c r="L7" s="238"/>
      <c r="M7" s="238"/>
      <c r="N7" s="238"/>
      <c r="O7" s="238"/>
      <c r="P7" s="238"/>
      <c r="Q7" s="238"/>
      <c r="R7" s="238"/>
    </row>
    <row r="8" spans="2:18" ht="81" hidden="1" customHeight="1" outlineLevel="1" x14ac:dyDescent="0.25">
      <c r="B8" s="74">
        <v>1.1000000000000001</v>
      </c>
      <c r="C8" s="75" t="s">
        <v>117</v>
      </c>
      <c r="D8" s="76">
        <v>3</v>
      </c>
      <c r="E8" s="76">
        <v>3</v>
      </c>
      <c r="F8" s="76">
        <v>2</v>
      </c>
      <c r="G8" s="76">
        <v>3</v>
      </c>
      <c r="H8" s="76">
        <v>1</v>
      </c>
      <c r="I8" s="76">
        <v>2</v>
      </c>
      <c r="J8" s="76">
        <v>3</v>
      </c>
      <c r="K8" s="76">
        <v>3</v>
      </c>
      <c r="L8" s="76">
        <v>3</v>
      </c>
      <c r="M8" s="76">
        <v>3</v>
      </c>
      <c r="N8" s="76">
        <v>2</v>
      </c>
      <c r="O8" s="76">
        <v>3</v>
      </c>
      <c r="P8" s="76">
        <v>3</v>
      </c>
      <c r="Q8" s="76">
        <v>3</v>
      </c>
      <c r="R8" s="76">
        <v>3</v>
      </c>
    </row>
    <row r="9" spans="2:18" ht="81" hidden="1" customHeight="1" outlineLevel="1" x14ac:dyDescent="0.25">
      <c r="B9" s="74">
        <v>1.2</v>
      </c>
      <c r="C9" s="75" t="s">
        <v>118</v>
      </c>
      <c r="D9" s="76">
        <v>2</v>
      </c>
      <c r="E9" s="76">
        <v>3</v>
      </c>
      <c r="F9" s="76">
        <v>2</v>
      </c>
      <c r="G9" s="76">
        <v>2</v>
      </c>
      <c r="H9" s="76">
        <v>2</v>
      </c>
      <c r="I9" s="76">
        <v>2</v>
      </c>
      <c r="J9" s="76">
        <v>2</v>
      </c>
      <c r="K9" s="76">
        <v>2</v>
      </c>
      <c r="L9" s="76">
        <v>2</v>
      </c>
      <c r="M9" s="76">
        <v>3</v>
      </c>
      <c r="N9" s="76">
        <v>2</v>
      </c>
      <c r="O9" s="76">
        <v>2</v>
      </c>
      <c r="P9" s="76">
        <v>2</v>
      </c>
      <c r="Q9" s="76">
        <v>2</v>
      </c>
      <c r="R9" s="76">
        <v>3</v>
      </c>
    </row>
    <row r="10" spans="2:18" ht="84.75" hidden="1" customHeight="1" outlineLevel="1" x14ac:dyDescent="0.25">
      <c r="B10" s="74">
        <v>1.3</v>
      </c>
      <c r="C10" s="75" t="s">
        <v>119</v>
      </c>
      <c r="D10" s="76">
        <v>3</v>
      </c>
      <c r="E10" s="76">
        <v>0</v>
      </c>
      <c r="F10" s="76">
        <v>0</v>
      </c>
      <c r="G10" s="76">
        <v>0</v>
      </c>
      <c r="H10" s="76">
        <v>2</v>
      </c>
      <c r="I10" s="76">
        <v>2</v>
      </c>
      <c r="J10" s="76">
        <v>1</v>
      </c>
      <c r="K10" s="76">
        <v>1</v>
      </c>
      <c r="L10" s="76">
        <v>2</v>
      </c>
      <c r="M10" s="76">
        <v>1</v>
      </c>
      <c r="N10" s="76">
        <v>2</v>
      </c>
      <c r="O10" s="76">
        <v>2</v>
      </c>
      <c r="P10" s="76">
        <v>1</v>
      </c>
      <c r="Q10" s="76">
        <v>1</v>
      </c>
      <c r="R10" s="76">
        <v>2</v>
      </c>
    </row>
    <row r="11" spans="2:18" ht="81" hidden="1" customHeight="1" outlineLevel="1" x14ac:dyDescent="0.25">
      <c r="B11" s="74">
        <v>1.4</v>
      </c>
      <c r="C11" s="75" t="s">
        <v>120</v>
      </c>
      <c r="D11" s="76">
        <v>1</v>
      </c>
      <c r="E11" s="76">
        <v>2</v>
      </c>
      <c r="F11" s="76">
        <v>1</v>
      </c>
      <c r="G11" s="76">
        <v>1</v>
      </c>
      <c r="H11" s="76">
        <v>2</v>
      </c>
      <c r="I11" s="76">
        <v>2</v>
      </c>
      <c r="J11" s="76">
        <v>1</v>
      </c>
      <c r="K11" s="76">
        <v>1</v>
      </c>
      <c r="L11" s="76">
        <v>2</v>
      </c>
      <c r="M11" s="76">
        <v>1</v>
      </c>
      <c r="N11" s="76">
        <v>1</v>
      </c>
      <c r="O11" s="76">
        <v>1</v>
      </c>
      <c r="P11" s="76">
        <v>1</v>
      </c>
      <c r="Q11" s="76">
        <v>2</v>
      </c>
      <c r="R11" s="76">
        <v>2</v>
      </c>
    </row>
    <row r="12" spans="2:18" ht="21.95" customHeight="1" collapsed="1" x14ac:dyDescent="0.25">
      <c r="B12" s="237" t="s">
        <v>121</v>
      </c>
      <c r="C12" s="238"/>
      <c r="D12" s="238"/>
      <c r="E12" s="238"/>
      <c r="F12" s="238"/>
      <c r="G12" s="238"/>
      <c r="H12" s="238"/>
      <c r="I12" s="238"/>
      <c r="J12" s="238"/>
      <c r="K12" s="238"/>
      <c r="L12" s="238"/>
      <c r="M12" s="238"/>
      <c r="N12" s="238"/>
      <c r="O12" s="238"/>
      <c r="P12" s="238"/>
      <c r="Q12" s="238"/>
      <c r="R12" s="238"/>
    </row>
    <row r="13" spans="2:18" ht="82.5" hidden="1" customHeight="1" outlineLevel="1" x14ac:dyDescent="0.25">
      <c r="B13" s="74">
        <v>2.1</v>
      </c>
      <c r="C13" s="75" t="s">
        <v>122</v>
      </c>
      <c r="D13" s="76">
        <v>2</v>
      </c>
      <c r="E13" s="76">
        <v>3</v>
      </c>
      <c r="F13" s="76">
        <v>1</v>
      </c>
      <c r="G13" s="76">
        <v>1</v>
      </c>
      <c r="H13" s="76">
        <v>2</v>
      </c>
      <c r="I13" s="76">
        <v>2</v>
      </c>
      <c r="J13" s="76">
        <v>3</v>
      </c>
      <c r="K13" s="76">
        <v>2</v>
      </c>
      <c r="L13" s="76">
        <v>2</v>
      </c>
      <c r="M13" s="76">
        <v>1</v>
      </c>
      <c r="N13" s="76">
        <v>2</v>
      </c>
      <c r="O13" s="76">
        <v>2</v>
      </c>
      <c r="P13" s="76">
        <v>2</v>
      </c>
      <c r="Q13" s="76">
        <v>1</v>
      </c>
      <c r="R13" s="76">
        <v>1</v>
      </c>
    </row>
    <row r="14" spans="2:18" ht="81" hidden="1" customHeight="1" outlineLevel="1" x14ac:dyDescent="0.25">
      <c r="B14" s="74">
        <v>2.2000000000000002</v>
      </c>
      <c r="C14" s="75" t="s">
        <v>123</v>
      </c>
      <c r="D14" s="76">
        <v>3</v>
      </c>
      <c r="E14" s="76">
        <v>2</v>
      </c>
      <c r="F14" s="76">
        <v>3</v>
      </c>
      <c r="G14" s="76">
        <v>3</v>
      </c>
      <c r="H14" s="76">
        <v>1</v>
      </c>
      <c r="I14" s="76">
        <v>3</v>
      </c>
      <c r="J14" s="76">
        <v>3</v>
      </c>
      <c r="K14" s="76">
        <v>2</v>
      </c>
      <c r="L14" s="76">
        <v>3</v>
      </c>
      <c r="M14" s="76">
        <v>1</v>
      </c>
      <c r="N14" s="76">
        <v>2</v>
      </c>
      <c r="O14" s="76">
        <v>3</v>
      </c>
      <c r="P14" s="76">
        <v>3</v>
      </c>
      <c r="Q14" s="76">
        <v>3</v>
      </c>
      <c r="R14" s="76">
        <v>2</v>
      </c>
    </row>
    <row r="15" spans="2:18" ht="69.75" hidden="1" customHeight="1" outlineLevel="1" x14ac:dyDescent="0.25">
      <c r="B15" s="74">
        <v>2.2999999999999998</v>
      </c>
      <c r="C15" s="75" t="s">
        <v>124</v>
      </c>
      <c r="D15" s="76">
        <v>3</v>
      </c>
      <c r="E15" s="76">
        <v>3</v>
      </c>
      <c r="F15" s="76">
        <v>1</v>
      </c>
      <c r="G15" s="76">
        <v>3</v>
      </c>
      <c r="H15" s="76">
        <v>2</v>
      </c>
      <c r="I15" s="76">
        <v>1</v>
      </c>
      <c r="J15" s="76">
        <v>2</v>
      </c>
      <c r="K15" s="76">
        <v>3</v>
      </c>
      <c r="L15" s="76">
        <v>2</v>
      </c>
      <c r="M15" s="76">
        <v>2</v>
      </c>
      <c r="N15" s="76">
        <v>3</v>
      </c>
      <c r="O15" s="76">
        <v>2</v>
      </c>
      <c r="P15" s="76">
        <v>2</v>
      </c>
      <c r="Q15" s="76">
        <v>2</v>
      </c>
      <c r="R15" s="76">
        <v>3</v>
      </c>
    </row>
    <row r="16" spans="2:18" ht="107.25" hidden="1" customHeight="1" outlineLevel="1" x14ac:dyDescent="0.25">
      <c r="B16" s="74">
        <v>2.4</v>
      </c>
      <c r="C16" s="75" t="s">
        <v>125</v>
      </c>
      <c r="D16" s="76">
        <v>3</v>
      </c>
      <c r="E16" s="76">
        <v>2</v>
      </c>
      <c r="F16" s="76">
        <v>3</v>
      </c>
      <c r="G16" s="76">
        <v>2</v>
      </c>
      <c r="H16" s="76">
        <v>3</v>
      </c>
      <c r="I16" s="76">
        <v>3</v>
      </c>
      <c r="J16" s="76">
        <v>3</v>
      </c>
      <c r="K16" s="76">
        <v>3</v>
      </c>
      <c r="L16" s="76">
        <v>3</v>
      </c>
      <c r="M16" s="76">
        <v>3</v>
      </c>
      <c r="N16" s="76">
        <v>2</v>
      </c>
      <c r="O16" s="76">
        <v>3</v>
      </c>
      <c r="P16" s="76">
        <v>2</v>
      </c>
      <c r="Q16" s="76">
        <v>2</v>
      </c>
      <c r="R16" s="76">
        <v>3</v>
      </c>
    </row>
    <row r="17" spans="1:18" ht="22.5" customHeight="1" collapsed="1" x14ac:dyDescent="0.25">
      <c r="B17" s="237" t="s">
        <v>126</v>
      </c>
      <c r="C17" s="238"/>
      <c r="D17" s="238"/>
      <c r="E17" s="238"/>
      <c r="F17" s="238"/>
      <c r="G17" s="238"/>
      <c r="H17" s="238"/>
      <c r="I17" s="238"/>
      <c r="J17" s="238"/>
      <c r="K17" s="238"/>
      <c r="L17" s="238"/>
      <c r="M17" s="238"/>
      <c r="N17" s="238"/>
      <c r="O17" s="238"/>
      <c r="P17" s="238"/>
      <c r="Q17" s="238"/>
      <c r="R17" s="238"/>
    </row>
    <row r="18" spans="1:18" ht="100.5" hidden="1" customHeight="1" outlineLevel="1" x14ac:dyDescent="0.25">
      <c r="B18" s="74">
        <v>3.1</v>
      </c>
      <c r="C18" s="75" t="s">
        <v>127</v>
      </c>
      <c r="D18" s="76">
        <v>3</v>
      </c>
      <c r="E18" s="76">
        <v>3</v>
      </c>
      <c r="F18" s="76">
        <v>2</v>
      </c>
      <c r="G18" s="76">
        <v>2</v>
      </c>
      <c r="H18" s="76">
        <v>0</v>
      </c>
      <c r="I18" s="76">
        <v>2</v>
      </c>
      <c r="J18" s="76">
        <v>3</v>
      </c>
      <c r="K18" s="76">
        <v>2</v>
      </c>
      <c r="L18" s="76">
        <v>3</v>
      </c>
      <c r="M18" s="76">
        <v>3</v>
      </c>
      <c r="N18" s="76">
        <v>2</v>
      </c>
      <c r="O18" s="76">
        <v>3</v>
      </c>
      <c r="P18" s="76">
        <v>3</v>
      </c>
      <c r="Q18" s="76">
        <v>3</v>
      </c>
      <c r="R18" s="76">
        <v>2</v>
      </c>
    </row>
    <row r="19" spans="1:18" ht="105.75" hidden="1" customHeight="1" outlineLevel="1" x14ac:dyDescent="0.25">
      <c r="B19" s="74">
        <v>3.2</v>
      </c>
      <c r="C19" s="75" t="s">
        <v>128</v>
      </c>
      <c r="D19" s="76">
        <v>3</v>
      </c>
      <c r="E19" s="76">
        <v>3</v>
      </c>
      <c r="F19" s="76">
        <v>1</v>
      </c>
      <c r="G19" s="76">
        <v>3</v>
      </c>
      <c r="H19" s="76">
        <v>1</v>
      </c>
      <c r="I19" s="76">
        <v>0</v>
      </c>
      <c r="J19" s="76">
        <v>2</v>
      </c>
      <c r="K19" s="76">
        <v>3</v>
      </c>
      <c r="L19" s="76">
        <v>3</v>
      </c>
      <c r="M19" s="76">
        <v>2</v>
      </c>
      <c r="N19" s="76">
        <v>3</v>
      </c>
      <c r="O19" s="76">
        <v>2</v>
      </c>
      <c r="P19" s="76">
        <v>2</v>
      </c>
      <c r="Q19" s="76">
        <v>2</v>
      </c>
      <c r="R19" s="76">
        <v>3</v>
      </c>
    </row>
    <row r="20" spans="1:18" ht="94.5" hidden="1" customHeight="1" outlineLevel="1" x14ac:dyDescent="0.25">
      <c r="B20" s="74">
        <v>3.3</v>
      </c>
      <c r="C20" s="75" t="s">
        <v>129</v>
      </c>
      <c r="D20" s="76">
        <v>3</v>
      </c>
      <c r="E20" s="76">
        <v>3</v>
      </c>
      <c r="F20" s="76">
        <v>2</v>
      </c>
      <c r="G20" s="76">
        <v>3</v>
      </c>
      <c r="H20" s="76">
        <v>0</v>
      </c>
      <c r="I20" s="76">
        <v>1</v>
      </c>
      <c r="J20" s="76">
        <v>3</v>
      </c>
      <c r="K20" s="76">
        <v>2</v>
      </c>
      <c r="L20" s="76">
        <v>3</v>
      </c>
      <c r="M20" s="76">
        <v>2</v>
      </c>
      <c r="N20" s="76">
        <v>2</v>
      </c>
      <c r="O20" s="76">
        <v>3</v>
      </c>
      <c r="P20" s="76">
        <v>3</v>
      </c>
      <c r="Q20" s="76">
        <v>3</v>
      </c>
      <c r="R20" s="76">
        <v>0</v>
      </c>
    </row>
    <row r="21" spans="1:18" ht="100.5" hidden="1" customHeight="1" outlineLevel="1" x14ac:dyDescent="0.25">
      <c r="B21" s="74">
        <v>3.4</v>
      </c>
      <c r="C21" s="75" t="s">
        <v>130</v>
      </c>
      <c r="D21" s="76">
        <v>3</v>
      </c>
      <c r="E21" s="76">
        <v>2</v>
      </c>
      <c r="F21" s="76">
        <v>1</v>
      </c>
      <c r="G21" s="76">
        <v>0</v>
      </c>
      <c r="H21" s="76">
        <v>2</v>
      </c>
      <c r="I21" s="76">
        <v>2</v>
      </c>
      <c r="J21" s="76">
        <v>2</v>
      </c>
      <c r="K21" s="76">
        <v>2</v>
      </c>
      <c r="L21" s="76">
        <v>0</v>
      </c>
      <c r="M21" s="76">
        <v>3</v>
      </c>
      <c r="N21" s="76">
        <v>1</v>
      </c>
      <c r="O21" s="76">
        <v>0</v>
      </c>
      <c r="P21" s="76">
        <v>0</v>
      </c>
      <c r="Q21" s="76">
        <v>1</v>
      </c>
      <c r="R21" s="76">
        <v>2</v>
      </c>
    </row>
    <row r="22" spans="1:18" ht="21.95" customHeight="1" collapsed="1" x14ac:dyDescent="0.25">
      <c r="B22" s="237" t="s">
        <v>131</v>
      </c>
      <c r="C22" s="238"/>
      <c r="D22" s="238"/>
      <c r="E22" s="238"/>
      <c r="F22" s="238"/>
      <c r="G22" s="238"/>
      <c r="H22" s="238"/>
      <c r="I22" s="238"/>
      <c r="J22" s="238"/>
      <c r="K22" s="238"/>
      <c r="L22" s="238"/>
      <c r="M22" s="238"/>
      <c r="N22" s="238"/>
      <c r="O22" s="238"/>
      <c r="P22" s="238"/>
      <c r="Q22" s="238"/>
      <c r="R22" s="238"/>
    </row>
    <row r="23" spans="1:18" ht="64.5" hidden="1" customHeight="1" outlineLevel="1" x14ac:dyDescent="0.25">
      <c r="B23" s="74">
        <v>4.0999999999999996</v>
      </c>
      <c r="C23" s="75" t="s">
        <v>132</v>
      </c>
      <c r="D23" s="76">
        <v>3</v>
      </c>
      <c r="E23" s="76">
        <v>0</v>
      </c>
      <c r="F23" s="76">
        <v>0</v>
      </c>
      <c r="G23" s="76">
        <v>1</v>
      </c>
      <c r="H23" s="76">
        <v>0</v>
      </c>
      <c r="I23" s="76">
        <v>1</v>
      </c>
      <c r="J23" s="76">
        <v>1</v>
      </c>
      <c r="K23" s="76">
        <v>2</v>
      </c>
      <c r="L23" s="76">
        <v>2</v>
      </c>
      <c r="M23" s="76">
        <v>0</v>
      </c>
      <c r="N23" s="76">
        <v>0</v>
      </c>
      <c r="O23" s="76">
        <v>0</v>
      </c>
      <c r="P23" s="76">
        <v>1</v>
      </c>
      <c r="Q23" s="76">
        <v>0</v>
      </c>
      <c r="R23" s="76">
        <v>1</v>
      </c>
    </row>
    <row r="24" spans="1:18" ht="68.25" hidden="1" customHeight="1" outlineLevel="1" x14ac:dyDescent="0.25">
      <c r="B24" s="74">
        <v>4.2</v>
      </c>
      <c r="C24" s="75" t="s">
        <v>133</v>
      </c>
      <c r="D24" s="76">
        <v>3</v>
      </c>
      <c r="E24" s="76">
        <v>2</v>
      </c>
      <c r="F24" s="76">
        <v>2</v>
      </c>
      <c r="G24" s="76">
        <v>2</v>
      </c>
      <c r="H24" s="76">
        <v>1</v>
      </c>
      <c r="I24" s="76">
        <v>1</v>
      </c>
      <c r="J24" s="76">
        <v>3</v>
      </c>
      <c r="K24" s="76">
        <v>3</v>
      </c>
      <c r="L24" s="76">
        <v>3</v>
      </c>
      <c r="M24" s="76">
        <v>1</v>
      </c>
      <c r="N24" s="76">
        <v>2</v>
      </c>
      <c r="O24" s="76">
        <v>2</v>
      </c>
      <c r="P24" s="76">
        <v>2</v>
      </c>
      <c r="Q24" s="76">
        <v>2</v>
      </c>
      <c r="R24" s="76">
        <v>2</v>
      </c>
    </row>
    <row r="25" spans="1:18" ht="104.25" hidden="1" customHeight="1" outlineLevel="1" x14ac:dyDescent="0.25">
      <c r="B25" s="74">
        <v>4.3</v>
      </c>
      <c r="C25" s="75" t="s">
        <v>134</v>
      </c>
      <c r="D25" s="76">
        <v>2</v>
      </c>
      <c r="E25" s="76">
        <v>2</v>
      </c>
      <c r="F25" s="76">
        <v>1</v>
      </c>
      <c r="G25" s="76">
        <v>2</v>
      </c>
      <c r="H25" s="76">
        <v>2</v>
      </c>
      <c r="I25" s="76">
        <v>2</v>
      </c>
      <c r="J25" s="76">
        <v>2</v>
      </c>
      <c r="K25" s="76">
        <v>3</v>
      </c>
      <c r="L25" s="76">
        <v>2</v>
      </c>
      <c r="M25" s="76">
        <v>1</v>
      </c>
      <c r="N25" s="76">
        <v>2</v>
      </c>
      <c r="O25" s="76">
        <v>1</v>
      </c>
      <c r="P25" s="76">
        <v>2</v>
      </c>
      <c r="Q25" s="76">
        <v>3</v>
      </c>
      <c r="R25" s="76">
        <v>2</v>
      </c>
    </row>
    <row r="26" spans="1:18" ht="88.5" hidden="1" customHeight="1" outlineLevel="1" x14ac:dyDescent="0.25">
      <c r="B26" s="74">
        <v>4.4000000000000004</v>
      </c>
      <c r="C26" s="75" t="s">
        <v>135</v>
      </c>
      <c r="D26" s="76">
        <v>2</v>
      </c>
      <c r="E26" s="76">
        <v>3</v>
      </c>
      <c r="F26" s="76">
        <v>2</v>
      </c>
      <c r="G26" s="76">
        <v>1</v>
      </c>
      <c r="H26" s="76">
        <v>1</v>
      </c>
      <c r="I26" s="76">
        <v>2</v>
      </c>
      <c r="J26" s="76">
        <v>2</v>
      </c>
      <c r="K26" s="76">
        <v>1</v>
      </c>
      <c r="L26" s="76">
        <v>2</v>
      </c>
      <c r="M26" s="76">
        <v>1</v>
      </c>
      <c r="N26" s="76">
        <v>1</v>
      </c>
      <c r="O26" s="76">
        <v>2</v>
      </c>
      <c r="P26" s="76">
        <v>1</v>
      </c>
      <c r="Q26" s="76">
        <v>1</v>
      </c>
      <c r="R26" s="76">
        <v>1</v>
      </c>
    </row>
    <row r="27" spans="1:18" ht="15" customHeight="1" collapsed="1" x14ac:dyDescent="0.25"/>
    <row r="28" spans="1:18" ht="35.25" hidden="1" customHeight="1" x14ac:dyDescent="0.25">
      <c r="N28" s="162"/>
    </row>
    <row r="29" spans="1:18" ht="21.95" customHeight="1" x14ac:dyDescent="0.25">
      <c r="A29" s="77"/>
      <c r="B29" s="239" t="s">
        <v>136</v>
      </c>
      <c r="C29" s="240"/>
      <c r="D29" s="240"/>
      <c r="E29" s="240"/>
      <c r="F29" s="240"/>
      <c r="G29" s="240"/>
      <c r="H29" s="240"/>
      <c r="I29" s="240"/>
      <c r="J29" s="240"/>
      <c r="K29" s="240"/>
      <c r="L29" s="240"/>
      <c r="M29" s="240"/>
      <c r="N29" s="240"/>
      <c r="O29" s="240"/>
      <c r="P29" s="240"/>
      <c r="Q29" s="240"/>
      <c r="R29" s="240"/>
    </row>
    <row r="30" spans="1:18" s="77" customFormat="1" ht="20.100000000000001" customHeight="1" x14ac:dyDescent="0.25">
      <c r="A30"/>
      <c r="B30" s="241" t="s">
        <v>137</v>
      </c>
      <c r="C30" s="184"/>
      <c r="D30" s="78">
        <f t="shared" ref="D30:R30" si="0">IF(COUNT(D8:D11)=4,SUM(D8:D11),"")</f>
        <v>9</v>
      </c>
      <c r="E30" s="78">
        <f t="shared" si="0"/>
        <v>8</v>
      </c>
      <c r="F30" s="78">
        <f t="shared" si="0"/>
        <v>5</v>
      </c>
      <c r="G30" s="78">
        <f t="shared" si="0"/>
        <v>6</v>
      </c>
      <c r="H30" s="78">
        <f t="shared" si="0"/>
        <v>7</v>
      </c>
      <c r="I30" s="78">
        <f t="shared" si="0"/>
        <v>8</v>
      </c>
      <c r="J30" s="78">
        <f t="shared" si="0"/>
        <v>7</v>
      </c>
      <c r="K30" s="78">
        <f t="shared" si="0"/>
        <v>7</v>
      </c>
      <c r="L30" s="78">
        <f t="shared" si="0"/>
        <v>9</v>
      </c>
      <c r="M30" s="78">
        <f t="shared" si="0"/>
        <v>8</v>
      </c>
      <c r="N30" s="78">
        <f t="shared" si="0"/>
        <v>7</v>
      </c>
      <c r="O30" s="78">
        <f t="shared" si="0"/>
        <v>8</v>
      </c>
      <c r="P30" s="78">
        <f t="shared" si="0"/>
        <v>7</v>
      </c>
      <c r="Q30" s="78">
        <f t="shared" si="0"/>
        <v>8</v>
      </c>
      <c r="R30" s="78">
        <f t="shared" si="0"/>
        <v>10</v>
      </c>
    </row>
    <row r="31" spans="1:18" ht="20.100000000000001" customHeight="1" x14ac:dyDescent="0.25">
      <c r="A31" s="77"/>
      <c r="B31" s="233" t="s">
        <v>138</v>
      </c>
      <c r="C31" s="181"/>
      <c r="D31" s="79">
        <f>IF(D30="","",(D30/12)*100)</f>
        <v>75</v>
      </c>
      <c r="E31" s="79">
        <f t="shared" ref="E31:R31" si="1">IF(E30="","",(E30/12)*100)</f>
        <v>66.666666666666657</v>
      </c>
      <c r="F31" s="79">
        <f t="shared" si="1"/>
        <v>41.666666666666671</v>
      </c>
      <c r="G31" s="79">
        <f t="shared" si="1"/>
        <v>50</v>
      </c>
      <c r="H31" s="79">
        <f t="shared" si="1"/>
        <v>58.333333333333336</v>
      </c>
      <c r="I31" s="79">
        <f>IF(I30="","",(I30/12)*100)</f>
        <v>66.666666666666657</v>
      </c>
      <c r="J31" s="79">
        <f t="shared" si="1"/>
        <v>58.333333333333336</v>
      </c>
      <c r="K31" s="79">
        <f t="shared" si="1"/>
        <v>58.333333333333336</v>
      </c>
      <c r="L31" s="79">
        <f t="shared" si="1"/>
        <v>75</v>
      </c>
      <c r="M31" s="79">
        <f t="shared" si="1"/>
        <v>66.666666666666657</v>
      </c>
      <c r="N31" s="79">
        <f t="shared" si="1"/>
        <v>58.333333333333336</v>
      </c>
      <c r="O31" s="79">
        <f t="shared" si="1"/>
        <v>66.666666666666657</v>
      </c>
      <c r="P31" s="79">
        <f t="shared" si="1"/>
        <v>58.333333333333336</v>
      </c>
      <c r="Q31" s="79">
        <f t="shared" si="1"/>
        <v>66.666666666666657</v>
      </c>
      <c r="R31" s="79">
        <f t="shared" si="1"/>
        <v>83.333333333333343</v>
      </c>
    </row>
    <row r="32" spans="1:18" s="77" customFormat="1" ht="20.100000000000001" customHeight="1" x14ac:dyDescent="0.25">
      <c r="A32"/>
      <c r="B32" s="241" t="s">
        <v>139</v>
      </c>
      <c r="C32" s="184"/>
      <c r="D32" s="78">
        <f>IF(COUNT(D13:D16)=4,SUM(D13:D16),"")</f>
        <v>11</v>
      </c>
      <c r="E32" s="78">
        <f>IF(COUNT(E13:E16)=4,SUM(E13:E16),"")</f>
        <v>10</v>
      </c>
      <c r="F32" s="78">
        <f t="shared" ref="F32:R32" si="2">IF(COUNT(F13:F16)=4,SUM(F13:F16),"")</f>
        <v>8</v>
      </c>
      <c r="G32" s="78">
        <f t="shared" si="2"/>
        <v>9</v>
      </c>
      <c r="H32" s="78">
        <f t="shared" si="2"/>
        <v>8</v>
      </c>
      <c r="I32" s="78">
        <f t="shared" si="2"/>
        <v>9</v>
      </c>
      <c r="J32" s="78">
        <f t="shared" si="2"/>
        <v>11</v>
      </c>
      <c r="K32" s="78">
        <f t="shared" si="2"/>
        <v>10</v>
      </c>
      <c r="L32" s="78">
        <f t="shared" si="2"/>
        <v>10</v>
      </c>
      <c r="M32" s="78">
        <f t="shared" si="2"/>
        <v>7</v>
      </c>
      <c r="N32" s="78">
        <f t="shared" si="2"/>
        <v>9</v>
      </c>
      <c r="O32" s="78">
        <f t="shared" si="2"/>
        <v>10</v>
      </c>
      <c r="P32" s="78">
        <f t="shared" si="2"/>
        <v>9</v>
      </c>
      <c r="Q32" s="78">
        <f t="shared" si="2"/>
        <v>8</v>
      </c>
      <c r="R32" s="78">
        <f t="shared" si="2"/>
        <v>9</v>
      </c>
    </row>
    <row r="33" spans="1:18" ht="20.100000000000001" customHeight="1" x14ac:dyDescent="0.25">
      <c r="A33" s="77"/>
      <c r="B33" s="233" t="s">
        <v>140</v>
      </c>
      <c r="C33" s="181"/>
      <c r="D33" s="79">
        <f>IF(D32="","",(D32/12)*100)</f>
        <v>91.666666666666657</v>
      </c>
      <c r="E33" s="79">
        <f t="shared" ref="E33:R33" si="3">IF(E32="","",(E32/12)*100)</f>
        <v>83.333333333333343</v>
      </c>
      <c r="F33" s="79">
        <f t="shared" si="3"/>
        <v>66.666666666666657</v>
      </c>
      <c r="G33" s="79">
        <f t="shared" si="3"/>
        <v>75</v>
      </c>
      <c r="H33" s="79">
        <f t="shared" si="3"/>
        <v>66.666666666666657</v>
      </c>
      <c r="I33" s="79">
        <f t="shared" si="3"/>
        <v>75</v>
      </c>
      <c r="J33" s="79">
        <f t="shared" si="3"/>
        <v>91.666666666666657</v>
      </c>
      <c r="K33" s="79">
        <f t="shared" si="3"/>
        <v>83.333333333333343</v>
      </c>
      <c r="L33" s="79">
        <f t="shared" si="3"/>
        <v>83.333333333333343</v>
      </c>
      <c r="M33" s="79">
        <f t="shared" si="3"/>
        <v>58.333333333333336</v>
      </c>
      <c r="N33" s="79">
        <f t="shared" si="3"/>
        <v>75</v>
      </c>
      <c r="O33" s="79">
        <f t="shared" si="3"/>
        <v>83.333333333333343</v>
      </c>
      <c r="P33" s="79">
        <f t="shared" si="3"/>
        <v>75</v>
      </c>
      <c r="Q33" s="79">
        <f t="shared" si="3"/>
        <v>66.666666666666657</v>
      </c>
      <c r="R33" s="79">
        <f t="shared" si="3"/>
        <v>75</v>
      </c>
    </row>
    <row r="34" spans="1:18" s="77" customFormat="1" ht="20.100000000000001" customHeight="1" x14ac:dyDescent="0.25">
      <c r="A34"/>
      <c r="B34" s="241" t="s">
        <v>141</v>
      </c>
      <c r="C34" s="184"/>
      <c r="D34" s="78">
        <f t="shared" ref="D34:R34" si="4">IF(COUNT(D18:D21)=4,SUM(D18:D21),"")</f>
        <v>12</v>
      </c>
      <c r="E34" s="78">
        <f t="shared" si="4"/>
        <v>11</v>
      </c>
      <c r="F34" s="78">
        <f t="shared" si="4"/>
        <v>6</v>
      </c>
      <c r="G34" s="78">
        <f t="shared" si="4"/>
        <v>8</v>
      </c>
      <c r="H34" s="78">
        <f t="shared" si="4"/>
        <v>3</v>
      </c>
      <c r="I34" s="78">
        <f t="shared" si="4"/>
        <v>5</v>
      </c>
      <c r="J34" s="78">
        <f t="shared" si="4"/>
        <v>10</v>
      </c>
      <c r="K34" s="78">
        <f t="shared" si="4"/>
        <v>9</v>
      </c>
      <c r="L34" s="78">
        <f t="shared" si="4"/>
        <v>9</v>
      </c>
      <c r="M34" s="78">
        <f t="shared" si="4"/>
        <v>10</v>
      </c>
      <c r="N34" s="78">
        <f t="shared" si="4"/>
        <v>8</v>
      </c>
      <c r="O34" s="78">
        <f t="shared" si="4"/>
        <v>8</v>
      </c>
      <c r="P34" s="78">
        <f t="shared" si="4"/>
        <v>8</v>
      </c>
      <c r="Q34" s="78">
        <f t="shared" si="4"/>
        <v>9</v>
      </c>
      <c r="R34" s="78">
        <f t="shared" si="4"/>
        <v>7</v>
      </c>
    </row>
    <row r="35" spans="1:18" ht="20.100000000000001" customHeight="1" x14ac:dyDescent="0.25">
      <c r="A35" s="77"/>
      <c r="B35" s="233" t="s">
        <v>142</v>
      </c>
      <c r="C35" s="181"/>
      <c r="D35" s="79">
        <f>IF(D34="","",(D34/12)*100)</f>
        <v>100</v>
      </c>
      <c r="E35" s="79">
        <f t="shared" ref="E35:R35" si="5">IF(E34="","",(E34/12)*100)</f>
        <v>91.666666666666657</v>
      </c>
      <c r="F35" s="79">
        <f t="shared" si="5"/>
        <v>50</v>
      </c>
      <c r="G35" s="79">
        <f t="shared" si="5"/>
        <v>66.666666666666657</v>
      </c>
      <c r="H35" s="79">
        <f t="shared" si="5"/>
        <v>25</v>
      </c>
      <c r="I35" s="79">
        <f t="shared" si="5"/>
        <v>41.666666666666671</v>
      </c>
      <c r="J35" s="79">
        <f t="shared" si="5"/>
        <v>83.333333333333343</v>
      </c>
      <c r="K35" s="79">
        <f t="shared" si="5"/>
        <v>75</v>
      </c>
      <c r="L35" s="79">
        <f t="shared" si="5"/>
        <v>75</v>
      </c>
      <c r="M35" s="79">
        <f t="shared" si="5"/>
        <v>83.333333333333343</v>
      </c>
      <c r="N35" s="79">
        <f t="shared" si="5"/>
        <v>66.666666666666657</v>
      </c>
      <c r="O35" s="79">
        <f t="shared" si="5"/>
        <v>66.666666666666657</v>
      </c>
      <c r="P35" s="79">
        <f t="shared" si="5"/>
        <v>66.666666666666657</v>
      </c>
      <c r="Q35" s="79">
        <f t="shared" si="5"/>
        <v>75</v>
      </c>
      <c r="R35" s="79">
        <f t="shared" si="5"/>
        <v>58.333333333333336</v>
      </c>
    </row>
    <row r="36" spans="1:18" s="77" customFormat="1" ht="20.100000000000001" customHeight="1" x14ac:dyDescent="0.25">
      <c r="A36"/>
      <c r="B36" s="241" t="s">
        <v>143</v>
      </c>
      <c r="C36" s="184"/>
      <c r="D36" s="78">
        <f>IF(COUNT(D23:D26)=4,SUM(D23:D26),"")</f>
        <v>10</v>
      </c>
      <c r="E36" s="78">
        <f t="shared" ref="E36:R36" si="6">IF(COUNT(E23:E26)=4,SUM(E23:E26),"")</f>
        <v>7</v>
      </c>
      <c r="F36" s="78">
        <f t="shared" si="6"/>
        <v>5</v>
      </c>
      <c r="G36" s="78">
        <f t="shared" si="6"/>
        <v>6</v>
      </c>
      <c r="H36" s="78">
        <f t="shared" si="6"/>
        <v>4</v>
      </c>
      <c r="I36" s="78">
        <f t="shared" si="6"/>
        <v>6</v>
      </c>
      <c r="J36" s="78">
        <f t="shared" si="6"/>
        <v>8</v>
      </c>
      <c r="K36" s="78">
        <f t="shared" si="6"/>
        <v>9</v>
      </c>
      <c r="L36" s="78">
        <f t="shared" si="6"/>
        <v>9</v>
      </c>
      <c r="M36" s="78">
        <f t="shared" si="6"/>
        <v>3</v>
      </c>
      <c r="N36" s="78">
        <f t="shared" si="6"/>
        <v>5</v>
      </c>
      <c r="O36" s="78">
        <f t="shared" si="6"/>
        <v>5</v>
      </c>
      <c r="P36" s="78">
        <f t="shared" si="6"/>
        <v>6</v>
      </c>
      <c r="Q36" s="78">
        <f t="shared" si="6"/>
        <v>6</v>
      </c>
      <c r="R36" s="78">
        <f t="shared" si="6"/>
        <v>6</v>
      </c>
    </row>
    <row r="37" spans="1:18" ht="20.100000000000001" customHeight="1" x14ac:dyDescent="0.25">
      <c r="B37" s="233" t="s">
        <v>144</v>
      </c>
      <c r="C37" s="181"/>
      <c r="D37" s="79">
        <f>IF(D36="","",(D36/12)*100)</f>
        <v>83.333333333333343</v>
      </c>
      <c r="E37" s="79">
        <f t="shared" ref="E37:R37" si="7">IF(E36="","",(E36/12)*100)</f>
        <v>58.333333333333336</v>
      </c>
      <c r="F37" s="79">
        <f t="shared" si="7"/>
        <v>41.666666666666671</v>
      </c>
      <c r="G37" s="79">
        <f t="shared" si="7"/>
        <v>50</v>
      </c>
      <c r="H37" s="79">
        <f t="shared" si="7"/>
        <v>33.333333333333329</v>
      </c>
      <c r="I37" s="79">
        <f t="shared" si="7"/>
        <v>50</v>
      </c>
      <c r="J37" s="79">
        <f t="shared" si="7"/>
        <v>66.666666666666657</v>
      </c>
      <c r="K37" s="79">
        <f t="shared" si="7"/>
        <v>75</v>
      </c>
      <c r="L37" s="79">
        <f t="shared" si="7"/>
        <v>75</v>
      </c>
      <c r="M37" s="79">
        <f t="shared" si="7"/>
        <v>25</v>
      </c>
      <c r="N37" s="79">
        <f t="shared" si="7"/>
        <v>41.666666666666671</v>
      </c>
      <c r="O37" s="79">
        <f t="shared" si="7"/>
        <v>41.666666666666671</v>
      </c>
      <c r="P37" s="79">
        <f t="shared" si="7"/>
        <v>50</v>
      </c>
      <c r="Q37" s="79">
        <f t="shared" si="7"/>
        <v>50</v>
      </c>
      <c r="R37" s="79">
        <f t="shared" si="7"/>
        <v>50</v>
      </c>
    </row>
    <row r="38" spans="1:18" ht="20.100000000000001" customHeight="1" x14ac:dyDescent="0.25">
      <c r="B38" s="233" t="s">
        <v>145</v>
      </c>
      <c r="C38" s="181"/>
      <c r="D38" s="80">
        <f>IF(COUNT(D31,D33,D35,D37)=4,AVERAGE(D31,D33,D35,D37),"")</f>
        <v>87.5</v>
      </c>
      <c r="E38" s="80">
        <f>IF(COUNT(E31,E33,E35,E37)=4,AVERAGE(E31,E33,E35,E37),"")</f>
        <v>75</v>
      </c>
      <c r="F38" s="80">
        <f t="shared" ref="F38:R38" si="8">IF(COUNT(F31,F33,F35,F37)=4,AVERAGE(F31,F33,F35,F37),"")</f>
        <v>50</v>
      </c>
      <c r="G38" s="80">
        <f t="shared" si="8"/>
        <v>60.416666666666664</v>
      </c>
      <c r="H38" s="80">
        <f t="shared" si="8"/>
        <v>45.833333333333329</v>
      </c>
      <c r="I38" s="80">
        <f t="shared" si="8"/>
        <v>58.333333333333329</v>
      </c>
      <c r="J38" s="80">
        <f t="shared" si="8"/>
        <v>75</v>
      </c>
      <c r="K38" s="80">
        <f t="shared" si="8"/>
        <v>72.916666666666671</v>
      </c>
      <c r="L38" s="80">
        <f t="shared" si="8"/>
        <v>77.083333333333343</v>
      </c>
      <c r="M38" s="80">
        <f t="shared" si="8"/>
        <v>58.333333333333336</v>
      </c>
      <c r="N38" s="80">
        <f t="shared" si="8"/>
        <v>60.416666666666671</v>
      </c>
      <c r="O38" s="80">
        <f t="shared" si="8"/>
        <v>64.583333333333329</v>
      </c>
      <c r="P38" s="80">
        <f t="shared" si="8"/>
        <v>62.5</v>
      </c>
      <c r="Q38" s="80">
        <f t="shared" si="8"/>
        <v>64.583333333333329</v>
      </c>
      <c r="R38" s="80">
        <f t="shared" si="8"/>
        <v>66.666666666666671</v>
      </c>
    </row>
    <row r="39" spans="1:18" ht="20.100000000000001" customHeight="1" x14ac:dyDescent="0.25">
      <c r="N39"/>
    </row>
    <row r="40" spans="1:18" ht="20.100000000000001" customHeight="1" x14ac:dyDescent="0.25">
      <c r="N40" s="179"/>
    </row>
    <row r="41" spans="1:18" s="14" customFormat="1" ht="20.100000000000001" customHeight="1" x14ac:dyDescent="0.25">
      <c r="D41" s="176" t="s">
        <v>41</v>
      </c>
      <c r="E41" s="176" t="s">
        <v>42</v>
      </c>
      <c r="F41" s="176" t="s">
        <v>43</v>
      </c>
      <c r="G41" s="176" t="s">
        <v>44</v>
      </c>
      <c r="H41" s="176" t="s">
        <v>45</v>
      </c>
      <c r="I41" s="176" t="s">
        <v>46</v>
      </c>
      <c r="J41" s="176" t="s">
        <v>47</v>
      </c>
      <c r="K41" s="176" t="s">
        <v>48</v>
      </c>
      <c r="L41" s="176" t="s">
        <v>49</v>
      </c>
      <c r="M41" s="176" t="s">
        <v>50</v>
      </c>
      <c r="N41" s="176" t="s">
        <v>51</v>
      </c>
      <c r="O41" s="176" t="s">
        <v>52</v>
      </c>
      <c r="P41" s="176" t="s">
        <v>53</v>
      </c>
      <c r="Q41" s="176" t="s">
        <v>54</v>
      </c>
      <c r="R41" s="176" t="s">
        <v>55</v>
      </c>
    </row>
    <row r="42" spans="1:18" s="14" customFormat="1" ht="20.100000000000001" customHeight="1" x14ac:dyDescent="0.25">
      <c r="D42" s="177">
        <v>87.5</v>
      </c>
      <c r="E42" s="177">
        <v>75</v>
      </c>
      <c r="F42" s="177">
        <v>50</v>
      </c>
      <c r="G42" s="177">
        <v>60.416666666666664</v>
      </c>
      <c r="H42" s="177">
        <v>45.833333333333329</v>
      </c>
      <c r="I42" s="177">
        <v>58.333333333333329</v>
      </c>
      <c r="J42" s="177">
        <v>75</v>
      </c>
      <c r="K42" s="177">
        <v>72.916666666666671</v>
      </c>
      <c r="L42" s="177">
        <v>77.083333333333343</v>
      </c>
      <c r="M42" s="177">
        <v>58.333333333333336</v>
      </c>
      <c r="N42" s="177">
        <v>60.416666666666671</v>
      </c>
      <c r="O42" s="177">
        <v>64.583333333333329</v>
      </c>
      <c r="P42" s="177">
        <v>62.5</v>
      </c>
      <c r="Q42" s="177">
        <v>64.583333333333329</v>
      </c>
      <c r="R42" s="177">
        <v>66.666666666666671</v>
      </c>
    </row>
    <row r="43" spans="1:18" ht="20.100000000000001" customHeight="1" x14ac:dyDescent="0.25">
      <c r="D43" s="178"/>
      <c r="E43" s="178"/>
      <c r="F43" s="178"/>
      <c r="G43" s="178"/>
      <c r="H43" s="178"/>
      <c r="I43" s="178"/>
      <c r="J43" s="178"/>
      <c r="K43" s="178"/>
      <c r="L43" s="178"/>
      <c r="M43" s="178"/>
      <c r="N43" s="178"/>
      <c r="O43" s="178"/>
      <c r="P43" s="178"/>
      <c r="Q43" s="178"/>
      <c r="R43" s="178"/>
    </row>
    <row r="44" spans="1:18" ht="20.100000000000001" customHeight="1" x14ac:dyDescent="0.25"/>
    <row r="45" spans="1:18" ht="20.100000000000001" customHeight="1" x14ac:dyDescent="0.25"/>
    <row r="61" spans="13:13" ht="26.25" x14ac:dyDescent="0.4">
      <c r="M61" s="81" t="s">
        <v>146</v>
      </c>
    </row>
  </sheetData>
  <mergeCells count="17">
    <mergeCell ref="B34:C34"/>
    <mergeCell ref="B35:C35"/>
    <mergeCell ref="B36:C36"/>
    <mergeCell ref="B37:C37"/>
    <mergeCell ref="B38:C38"/>
    <mergeCell ref="B33:C33"/>
    <mergeCell ref="B1:R1"/>
    <mergeCell ref="B2:R2"/>
    <mergeCell ref="B3:R3"/>
    <mergeCell ref="B7:R7"/>
    <mergeCell ref="B12:R12"/>
    <mergeCell ref="B17:R17"/>
    <mergeCell ref="B22:R22"/>
    <mergeCell ref="B29:R29"/>
    <mergeCell ref="B30:C30"/>
    <mergeCell ref="B31:C31"/>
    <mergeCell ref="B32:C32"/>
  </mergeCells>
  <conditionalFormatting sqref="D38:R38">
    <cfRule type="cellIs" dxfId="4" priority="2" operator="lessThan">
      <formula>25</formula>
    </cfRule>
    <cfRule type="cellIs" dxfId="3" priority="3" operator="between">
      <formula>25</formula>
      <formula>49.999</formula>
    </cfRule>
    <cfRule type="cellIs" dxfId="2" priority="4" operator="between">
      <formula>50</formula>
      <formula>74.999</formula>
    </cfRule>
    <cfRule type="cellIs" dxfId="1" priority="5" operator="greaterThanOrEqual">
      <formula>75</formula>
    </cfRule>
  </conditionalFormatting>
  <conditionalFormatting sqref="F40">
    <cfRule type="cellIs" dxfId="0" priority="1" operator="greaterThan">
      <formula>70</formula>
    </cfRule>
  </conditionalFormatting>
  <dataValidations count="3">
    <dataValidation type="list" errorStyle="warning" allowBlank="1" showInputMessage="1" showErrorMessage="1" promptTitle="Score " sqref="D23:R26" xr:uid="{238DE9E7-EB8C-46DC-8338-F31D53BEC68F}">
      <formula1>"0,1,2,3"</formula1>
    </dataValidation>
    <dataValidation type="list" allowBlank="1" showInputMessage="1" showErrorMessage="1" errorTitle="Valeur invalide" error="Veuillez sélectionner uniquement 0, 1, 2 ou 3." promptTitle="Score " sqref="D8:R11 D13:R16" xr:uid="{81EDA841-8C6D-49A5-8DF5-C615FCF758D8}">
      <formula1>"0,1,2,3"</formula1>
    </dataValidation>
    <dataValidation type="list" errorStyle="warning" allowBlank="1" showInputMessage="1" showErrorMessage="1" promptTitle="Score" sqref="D18:R21" xr:uid="{2E9EFFBA-82D6-4B39-A1AB-5E1B67E34558}">
      <formula1>"0,1,2,3"</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E00D4-450C-4153-AA95-50D80E597B45}">
  <sheetPr>
    <tabColor theme="6" tint="0.39997558519241921"/>
  </sheetPr>
  <dimension ref="A1:P25"/>
  <sheetViews>
    <sheetView showGridLines="0" topLeftCell="I3" zoomScale="84" zoomScaleNormal="82" workbookViewId="0">
      <selection activeCell="D14" sqref="D14"/>
    </sheetView>
  </sheetViews>
  <sheetFormatPr defaultRowHeight="15" x14ac:dyDescent="0.25"/>
  <cols>
    <col min="1" max="1" width="25.5703125" customWidth="1"/>
    <col min="2" max="2" width="13" customWidth="1"/>
    <col min="3" max="3" width="29.140625" customWidth="1"/>
    <col min="4" max="7" width="13" customWidth="1"/>
    <col min="16" max="16" width="15.7109375" customWidth="1"/>
  </cols>
  <sheetData>
    <row r="1" spans="1:16" ht="30" customHeight="1" x14ac:dyDescent="0.25">
      <c r="A1" s="191" t="s">
        <v>274</v>
      </c>
      <c r="B1" s="191"/>
      <c r="C1" s="191"/>
      <c r="D1" s="191"/>
      <c r="E1" s="191"/>
      <c r="F1" s="191"/>
      <c r="G1" s="191"/>
    </row>
    <row r="2" spans="1:16" ht="21" customHeight="1" x14ac:dyDescent="0.3">
      <c r="J2" s="230" t="s">
        <v>275</v>
      </c>
      <c r="K2" s="230"/>
      <c r="L2" s="230"/>
      <c r="M2" s="230"/>
      <c r="N2" s="230"/>
      <c r="O2" s="230"/>
      <c r="P2" s="230"/>
    </row>
    <row r="3" spans="1:16" ht="26.1" customHeight="1" thickBot="1" x14ac:dyDescent="0.3">
      <c r="A3" s="4" t="s">
        <v>255</v>
      </c>
      <c r="B3" s="4" t="s">
        <v>225</v>
      </c>
      <c r="C3" s="4" t="s">
        <v>243</v>
      </c>
      <c r="D3" s="4" t="s">
        <v>244</v>
      </c>
      <c r="E3" s="4" t="s">
        <v>245</v>
      </c>
      <c r="F3" s="4" t="s">
        <v>246</v>
      </c>
      <c r="G3" s="4" t="s">
        <v>247</v>
      </c>
      <c r="H3" s="126"/>
      <c r="I3" s="126"/>
      <c r="J3" s="127"/>
    </row>
    <row r="4" spans="1:16" ht="21" customHeight="1" x14ac:dyDescent="0.25">
      <c r="A4" s="123" t="s">
        <v>396</v>
      </c>
      <c r="B4" s="123">
        <v>15</v>
      </c>
      <c r="C4" s="112">
        <v>0.67</v>
      </c>
      <c r="D4" s="128">
        <v>6.7999999999999996E-3</v>
      </c>
      <c r="E4" s="129" t="s">
        <v>373</v>
      </c>
      <c r="F4" s="124">
        <v>0.23</v>
      </c>
      <c r="G4" s="124">
        <v>0.88</v>
      </c>
      <c r="J4" s="130"/>
    </row>
    <row r="5" spans="1:16" x14ac:dyDescent="0.25">
      <c r="E5" s="131"/>
      <c r="J5" s="130"/>
    </row>
    <row r="6" spans="1:16" ht="19.5" customHeight="1" x14ac:dyDescent="0.25">
      <c r="I6" s="131"/>
      <c r="J6" s="130"/>
    </row>
    <row r="7" spans="1:16" ht="80.25" customHeight="1" x14ac:dyDescent="0.25">
      <c r="A7" s="231" t="s">
        <v>397</v>
      </c>
      <c r="B7" s="231"/>
      <c r="C7" s="231"/>
      <c r="D7" s="231"/>
      <c r="E7" s="231"/>
      <c r="F7" s="231"/>
      <c r="G7" s="231"/>
      <c r="H7" s="132"/>
      <c r="I7" s="132"/>
      <c r="J7" s="133"/>
    </row>
    <row r="8" spans="1:16" ht="17.25" customHeight="1" x14ac:dyDescent="0.25">
      <c r="D8" s="134"/>
      <c r="E8" s="132"/>
      <c r="F8" s="133"/>
    </row>
    <row r="11" spans="1:16" x14ac:dyDescent="0.25">
      <c r="C11" s="126"/>
    </row>
    <row r="20" spans="12:16" x14ac:dyDescent="0.25">
      <c r="L20" s="216" t="s">
        <v>163</v>
      </c>
      <c r="M20" s="216"/>
      <c r="N20" s="216"/>
      <c r="O20" s="216"/>
      <c r="P20" s="216"/>
    </row>
    <row r="25" spans="12:16" ht="36" customHeight="1" x14ac:dyDescent="0.25"/>
  </sheetData>
  <mergeCells count="4">
    <mergeCell ref="A1:G1"/>
    <mergeCell ref="J2:P2"/>
    <mergeCell ref="A7:G7"/>
    <mergeCell ref="L20:P20"/>
  </mergeCells>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44DBC-3271-43F9-BB6C-F177280AD8E5}">
  <sheetPr>
    <tabColor rgb="FF00B050"/>
  </sheetPr>
  <dimension ref="A1:E11"/>
  <sheetViews>
    <sheetView showGridLines="0" zoomScale="106" workbookViewId="0">
      <selection activeCell="D9" sqref="D9"/>
    </sheetView>
  </sheetViews>
  <sheetFormatPr defaultRowHeight="15" x14ac:dyDescent="0.25"/>
  <cols>
    <col min="1" max="1" width="55.42578125" customWidth="1"/>
    <col min="2" max="2" width="20" customWidth="1"/>
    <col min="3" max="3" width="32" customWidth="1"/>
    <col min="4" max="4" width="22" customWidth="1"/>
    <col min="5" max="5" width="32" customWidth="1"/>
  </cols>
  <sheetData>
    <row r="1" spans="1:5" ht="30" customHeight="1" x14ac:dyDescent="0.25">
      <c r="A1" s="191" t="s">
        <v>360</v>
      </c>
      <c r="B1" s="191"/>
      <c r="C1" s="191"/>
      <c r="D1" s="191"/>
      <c r="E1" s="191"/>
    </row>
    <row r="2" spans="1:5" ht="19.5" customHeight="1" x14ac:dyDescent="0.25"/>
    <row r="3" spans="1:5" ht="23.25" customHeight="1" thickBot="1" x14ac:dyDescent="0.3">
      <c r="A3" s="4" t="s">
        <v>276</v>
      </c>
      <c r="B3" s="4" t="s">
        <v>277</v>
      </c>
      <c r="C3" s="4" t="s">
        <v>278</v>
      </c>
      <c r="D3" s="4" t="s">
        <v>279</v>
      </c>
      <c r="E3" s="4" t="s">
        <v>280</v>
      </c>
    </row>
    <row r="4" spans="1:5" x14ac:dyDescent="0.25">
      <c r="A4" s="106" t="s">
        <v>380</v>
      </c>
      <c r="B4" s="106" t="s">
        <v>281</v>
      </c>
      <c r="C4" s="106" t="s">
        <v>378</v>
      </c>
      <c r="D4" s="106" t="s">
        <v>377</v>
      </c>
      <c r="E4" s="108" t="s">
        <v>282</v>
      </c>
    </row>
    <row r="5" spans="1:5" x14ac:dyDescent="0.25">
      <c r="A5" s="109" t="s">
        <v>381</v>
      </c>
      <c r="B5" s="109" t="s">
        <v>283</v>
      </c>
      <c r="C5" s="109" t="s">
        <v>284</v>
      </c>
      <c r="D5" s="109" t="s">
        <v>285</v>
      </c>
      <c r="E5" s="108" t="s">
        <v>286</v>
      </c>
    </row>
    <row r="6" spans="1:5" x14ac:dyDescent="0.25">
      <c r="A6" s="106" t="s">
        <v>393</v>
      </c>
      <c r="B6" s="106" t="s">
        <v>287</v>
      </c>
      <c r="C6" s="106" t="s">
        <v>376</v>
      </c>
      <c r="D6" s="106">
        <v>0.35909999999999997</v>
      </c>
      <c r="E6" s="111" t="s">
        <v>288</v>
      </c>
    </row>
    <row r="7" spans="1:5" x14ac:dyDescent="0.25">
      <c r="A7" s="109" t="s">
        <v>394</v>
      </c>
      <c r="B7" s="109" t="s">
        <v>281</v>
      </c>
      <c r="C7" s="109" t="s">
        <v>379</v>
      </c>
      <c r="D7" s="109">
        <v>0.01</v>
      </c>
      <c r="E7" s="108" t="s">
        <v>282</v>
      </c>
    </row>
    <row r="11" spans="1:5" ht="78" customHeight="1" x14ac:dyDescent="0.25">
      <c r="A11" s="242" t="s">
        <v>395</v>
      </c>
      <c r="B11" s="243"/>
      <c r="C11" s="243"/>
      <c r="D11" s="243"/>
      <c r="E11" s="243"/>
    </row>
  </sheetData>
  <mergeCells count="2">
    <mergeCell ref="A1:E1"/>
    <mergeCell ref="A11:E1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52173-D9CB-40A7-8B8B-5359EC487B72}">
  <sheetPr>
    <tabColor rgb="FF7030A0"/>
  </sheetPr>
  <dimension ref="A1:I20"/>
  <sheetViews>
    <sheetView showGridLines="0" topLeftCell="G1" zoomScale="98" workbookViewId="0">
      <selection activeCell="F9" sqref="F9"/>
    </sheetView>
  </sheetViews>
  <sheetFormatPr defaultRowHeight="15" x14ac:dyDescent="0.25"/>
  <cols>
    <col min="1" max="1" width="13" customWidth="1"/>
    <col min="2" max="2" width="25.42578125" customWidth="1"/>
    <col min="3" max="3" width="16.42578125" customWidth="1"/>
    <col min="4" max="4" width="16.7109375" customWidth="1"/>
    <col min="5" max="5" width="19.140625" customWidth="1"/>
    <col min="6" max="6" width="18.5703125" customWidth="1"/>
    <col min="7" max="7" width="16" customWidth="1"/>
  </cols>
  <sheetData>
    <row r="1" spans="1:9" ht="30" customHeight="1" x14ac:dyDescent="0.25">
      <c r="A1" s="191" t="s">
        <v>290</v>
      </c>
      <c r="B1" s="191"/>
      <c r="C1" s="191"/>
      <c r="D1" s="191"/>
      <c r="E1" s="191"/>
      <c r="F1" s="191"/>
      <c r="G1" s="191"/>
    </row>
    <row r="2" spans="1:9" ht="18" customHeight="1" x14ac:dyDescent="0.25">
      <c r="A2" s="227" t="s">
        <v>291</v>
      </c>
      <c r="B2" s="184"/>
      <c r="C2" s="184"/>
      <c r="D2" s="184"/>
      <c r="E2" s="184"/>
      <c r="F2" s="184"/>
      <c r="G2" s="184"/>
    </row>
    <row r="3" spans="1:9" ht="26.1" customHeight="1" thickBot="1" x14ac:dyDescent="0.3">
      <c r="A3" s="4" t="s">
        <v>9</v>
      </c>
      <c r="B3" s="4" t="s">
        <v>174</v>
      </c>
      <c r="C3" s="4" t="s">
        <v>179</v>
      </c>
      <c r="D3" s="4" t="s">
        <v>292</v>
      </c>
      <c r="E3" s="4" t="s">
        <v>293</v>
      </c>
      <c r="F3" s="4" t="s">
        <v>294</v>
      </c>
      <c r="G3" s="4" t="s">
        <v>295</v>
      </c>
    </row>
    <row r="4" spans="1:9" x14ac:dyDescent="0.25">
      <c r="A4" s="106" t="s">
        <v>43</v>
      </c>
      <c r="B4" s="107">
        <v>29.62</v>
      </c>
      <c r="C4" s="107">
        <v>58.49</v>
      </c>
      <c r="D4" s="107">
        <v>23.05</v>
      </c>
      <c r="E4" s="107">
        <v>74.09</v>
      </c>
      <c r="F4" s="163" t="s">
        <v>296</v>
      </c>
      <c r="G4" s="107">
        <v>46.31</v>
      </c>
    </row>
    <row r="5" spans="1:9" x14ac:dyDescent="0.25">
      <c r="A5" s="109" t="s">
        <v>52</v>
      </c>
      <c r="B5" s="110">
        <v>38.64</v>
      </c>
      <c r="C5" s="110">
        <v>13.2</v>
      </c>
      <c r="D5" s="110">
        <v>64.989999999999995</v>
      </c>
      <c r="E5" s="110">
        <v>43.48</v>
      </c>
      <c r="F5" s="163" t="s">
        <v>296</v>
      </c>
      <c r="G5" s="110">
        <v>40.08</v>
      </c>
    </row>
    <row r="6" spans="1:9" x14ac:dyDescent="0.25">
      <c r="A6" s="106" t="s">
        <v>51</v>
      </c>
      <c r="B6" s="107">
        <v>24.73</v>
      </c>
      <c r="C6" s="107">
        <v>0</v>
      </c>
      <c r="D6" s="107">
        <v>44.95</v>
      </c>
      <c r="E6" s="107">
        <v>2.79</v>
      </c>
      <c r="F6" s="163" t="s">
        <v>296</v>
      </c>
      <c r="G6" s="107">
        <v>18.12</v>
      </c>
    </row>
    <row r="7" spans="1:9" x14ac:dyDescent="0.25">
      <c r="A7" s="109" t="s">
        <v>54</v>
      </c>
      <c r="B7" s="110">
        <v>77.22</v>
      </c>
      <c r="C7" s="110">
        <v>22.74</v>
      </c>
      <c r="D7" s="110">
        <v>93.67</v>
      </c>
      <c r="E7" s="110">
        <v>56.1</v>
      </c>
      <c r="F7" s="164" t="s">
        <v>297</v>
      </c>
      <c r="G7" s="110">
        <v>62.43</v>
      </c>
    </row>
    <row r="8" spans="1:9" x14ac:dyDescent="0.25">
      <c r="A8" s="106" t="s">
        <v>46</v>
      </c>
      <c r="B8" s="107">
        <v>83.64</v>
      </c>
      <c r="C8" s="107">
        <v>9.6199999999999992</v>
      </c>
      <c r="D8" s="107">
        <v>98.19</v>
      </c>
      <c r="E8" s="107">
        <v>0</v>
      </c>
      <c r="F8" s="164" t="s">
        <v>297</v>
      </c>
      <c r="G8" s="107">
        <v>47.86</v>
      </c>
    </row>
    <row r="9" spans="1:9" x14ac:dyDescent="0.25">
      <c r="A9" s="109" t="s">
        <v>41</v>
      </c>
      <c r="B9" s="110">
        <v>62.87</v>
      </c>
      <c r="C9" s="110">
        <v>93.46</v>
      </c>
      <c r="D9" s="110">
        <v>91.95</v>
      </c>
      <c r="E9" s="110">
        <v>100</v>
      </c>
      <c r="F9" s="165" t="s">
        <v>298</v>
      </c>
      <c r="G9" s="110">
        <v>87.07</v>
      </c>
    </row>
    <row r="10" spans="1:9" x14ac:dyDescent="0.25">
      <c r="A10" s="106" t="s">
        <v>42</v>
      </c>
      <c r="B10" s="107">
        <v>53.62</v>
      </c>
      <c r="C10" s="107">
        <v>99.46</v>
      </c>
      <c r="D10" s="107">
        <v>74.400000000000006</v>
      </c>
      <c r="E10" s="107">
        <v>86.23</v>
      </c>
      <c r="F10" s="165" t="s">
        <v>298</v>
      </c>
      <c r="G10" s="107">
        <v>78.430000000000007</v>
      </c>
    </row>
    <row r="11" spans="1:9" x14ac:dyDescent="0.25">
      <c r="A11" s="109" t="s">
        <v>49</v>
      </c>
      <c r="B11" s="110">
        <v>75.849999999999994</v>
      </c>
      <c r="C11" s="110">
        <v>71.41</v>
      </c>
      <c r="D11" s="110">
        <v>89.73</v>
      </c>
      <c r="E11" s="110">
        <v>72.930000000000007</v>
      </c>
      <c r="F11" s="165" t="s">
        <v>298</v>
      </c>
      <c r="G11" s="110">
        <v>77.48</v>
      </c>
    </row>
    <row r="12" spans="1:9" x14ac:dyDescent="0.25">
      <c r="A12" s="106" t="s">
        <v>47</v>
      </c>
      <c r="B12" s="107">
        <v>51.31</v>
      </c>
      <c r="C12" s="107">
        <v>68.86</v>
      </c>
      <c r="D12" s="107">
        <v>68.87</v>
      </c>
      <c r="E12" s="107">
        <v>78.98</v>
      </c>
      <c r="F12" s="165" t="s">
        <v>298</v>
      </c>
      <c r="G12" s="107">
        <v>67</v>
      </c>
    </row>
    <row r="13" spans="1:9" x14ac:dyDescent="0.25">
      <c r="A13" s="109" t="s">
        <v>45</v>
      </c>
      <c r="B13" s="110">
        <v>49.38</v>
      </c>
      <c r="C13" s="110">
        <v>68.48</v>
      </c>
      <c r="D13" s="110">
        <v>67.55</v>
      </c>
      <c r="E13" s="110">
        <v>74.87</v>
      </c>
      <c r="F13" s="165" t="s">
        <v>298</v>
      </c>
      <c r="G13" s="110">
        <v>65.069999999999993</v>
      </c>
      <c r="I13" s="135"/>
    </row>
    <row r="14" spans="1:9" x14ac:dyDescent="0.25">
      <c r="A14" s="106" t="s">
        <v>53</v>
      </c>
      <c r="B14" s="107">
        <v>51.15</v>
      </c>
      <c r="C14" s="107">
        <v>56.08</v>
      </c>
      <c r="D14" s="107">
        <v>88.62</v>
      </c>
      <c r="E14" s="107">
        <v>59.79</v>
      </c>
      <c r="F14" s="165" t="s">
        <v>298</v>
      </c>
      <c r="G14" s="107">
        <v>63.91</v>
      </c>
    </row>
    <row r="15" spans="1:9" x14ac:dyDescent="0.25">
      <c r="A15" s="109" t="s">
        <v>48</v>
      </c>
      <c r="B15" s="110">
        <v>57.42</v>
      </c>
      <c r="C15" s="110">
        <v>82.65</v>
      </c>
      <c r="D15" s="110">
        <v>66.73</v>
      </c>
      <c r="E15" s="110">
        <v>47.81</v>
      </c>
      <c r="F15" s="165" t="s">
        <v>298</v>
      </c>
      <c r="G15" s="110">
        <v>63.65</v>
      </c>
    </row>
    <row r="16" spans="1:9" x14ac:dyDescent="0.25">
      <c r="A16" s="106" t="s">
        <v>55</v>
      </c>
      <c r="B16" s="107">
        <v>69.89</v>
      </c>
      <c r="C16" s="107">
        <v>40.74</v>
      </c>
      <c r="D16" s="107">
        <v>77.56</v>
      </c>
      <c r="E16" s="107">
        <v>52.37</v>
      </c>
      <c r="F16" s="165" t="s">
        <v>298</v>
      </c>
      <c r="G16" s="107">
        <v>60.14</v>
      </c>
    </row>
    <row r="17" spans="1:7" x14ac:dyDescent="0.25">
      <c r="A17" s="109" t="s">
        <v>44</v>
      </c>
      <c r="B17" s="110">
        <v>55.56</v>
      </c>
      <c r="C17" s="110">
        <v>52.91</v>
      </c>
      <c r="D17" s="110">
        <v>67.819999999999993</v>
      </c>
      <c r="E17" s="110">
        <v>59.45</v>
      </c>
      <c r="F17" s="165" t="s">
        <v>298</v>
      </c>
      <c r="G17" s="110">
        <v>58.94</v>
      </c>
    </row>
    <row r="18" spans="1:7" x14ac:dyDescent="0.25">
      <c r="A18" s="106" t="s">
        <v>50</v>
      </c>
      <c r="B18" s="107">
        <v>62.09</v>
      </c>
      <c r="C18" s="107">
        <v>46.09</v>
      </c>
      <c r="D18" s="107">
        <v>67.94</v>
      </c>
      <c r="E18" s="107">
        <v>58.6</v>
      </c>
      <c r="F18" s="165" t="s">
        <v>298</v>
      </c>
      <c r="G18" s="107">
        <v>58.68</v>
      </c>
    </row>
    <row r="20" spans="1:7" ht="72" customHeight="1" x14ac:dyDescent="0.35">
      <c r="A20" s="244" t="s">
        <v>382</v>
      </c>
      <c r="B20" s="245"/>
      <c r="C20" s="245"/>
      <c r="D20" s="245"/>
      <c r="E20" s="245"/>
      <c r="F20" s="245"/>
      <c r="G20" s="245"/>
    </row>
  </sheetData>
  <mergeCells count="3">
    <mergeCell ref="A1:G1"/>
    <mergeCell ref="A2:G2"/>
    <mergeCell ref="A20:G20"/>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8D85D-0F85-4B45-8B63-A7B8292CE6DC}">
  <sheetPr>
    <tabColor rgb="FF7030A0"/>
  </sheetPr>
  <dimension ref="A1:U22"/>
  <sheetViews>
    <sheetView showGridLines="0" topLeftCell="J8" zoomScale="79" workbookViewId="0">
      <selection activeCell="F12" sqref="F12"/>
    </sheetView>
  </sheetViews>
  <sheetFormatPr defaultRowHeight="15" x14ac:dyDescent="0.25"/>
  <cols>
    <col min="1" max="1" width="16" customWidth="1"/>
    <col min="2" max="2" width="21" customWidth="1"/>
    <col min="3" max="3" width="20.5703125" customWidth="1"/>
    <col min="4" max="4" width="24" customWidth="1"/>
    <col min="5" max="5" width="19.5703125" customWidth="1"/>
    <col min="6" max="6" width="21" customWidth="1"/>
    <col min="7" max="7" width="24.7109375" customWidth="1"/>
    <col min="10" max="10" width="9" customWidth="1"/>
    <col min="11" max="11" width="2.5703125" hidden="1" customWidth="1"/>
    <col min="12" max="12" width="15.140625" customWidth="1"/>
    <col min="15" max="15" width="18.7109375" customWidth="1"/>
    <col min="18" max="18" width="13.5703125" customWidth="1"/>
    <col min="19" max="19" width="22.28515625" customWidth="1"/>
  </cols>
  <sheetData>
    <row r="1" spans="1:21" ht="30" customHeight="1" x14ac:dyDescent="0.25">
      <c r="A1" s="191" t="s">
        <v>299</v>
      </c>
      <c r="B1" s="191"/>
      <c r="C1" s="191"/>
      <c r="D1" s="191"/>
      <c r="E1" s="191"/>
      <c r="F1" s="191"/>
      <c r="G1" s="191"/>
      <c r="M1" s="246" t="s">
        <v>300</v>
      </c>
      <c r="N1" s="246"/>
      <c r="O1" s="246"/>
      <c r="P1" s="246"/>
      <c r="Q1" s="246"/>
      <c r="R1" s="246"/>
      <c r="S1" s="246"/>
    </row>
    <row r="2" spans="1:21" ht="18" customHeight="1" x14ac:dyDescent="0.25">
      <c r="A2" s="247"/>
      <c r="B2" s="247"/>
      <c r="C2" s="247"/>
      <c r="D2" s="247"/>
      <c r="E2" s="247"/>
      <c r="F2" s="247"/>
      <c r="G2" s="247"/>
    </row>
    <row r="3" spans="1:21" ht="26.1" customHeight="1" thickBot="1" x14ac:dyDescent="0.3">
      <c r="A3" s="4" t="s">
        <v>294</v>
      </c>
      <c r="B3" s="4" t="s">
        <v>301</v>
      </c>
      <c r="C3" s="4" t="s">
        <v>174</v>
      </c>
      <c r="D3" s="4" t="s">
        <v>179</v>
      </c>
      <c r="E3" s="4" t="s">
        <v>292</v>
      </c>
      <c r="F3" s="4" t="s">
        <v>293</v>
      </c>
      <c r="G3" s="4" t="s">
        <v>166</v>
      </c>
    </row>
    <row r="4" spans="1:21" x14ac:dyDescent="0.25">
      <c r="A4" s="106" t="s">
        <v>296</v>
      </c>
      <c r="B4" s="166">
        <v>3</v>
      </c>
      <c r="C4" s="167">
        <v>31</v>
      </c>
      <c r="D4" s="167">
        <v>23.9</v>
      </c>
      <c r="E4" s="167">
        <v>44.33</v>
      </c>
      <c r="F4" s="167">
        <v>40.119999999999997</v>
      </c>
      <c r="G4" s="167">
        <v>34.840000000000003</v>
      </c>
    </row>
    <row r="5" spans="1:21" x14ac:dyDescent="0.25">
      <c r="A5" s="109" t="s">
        <v>297</v>
      </c>
      <c r="B5" s="170">
        <v>2</v>
      </c>
      <c r="C5" s="171">
        <v>80.430000000000007</v>
      </c>
      <c r="D5" s="171">
        <v>16.18</v>
      </c>
      <c r="E5" s="171">
        <v>95.93</v>
      </c>
      <c r="F5" s="171">
        <v>28.05</v>
      </c>
      <c r="G5" s="171">
        <v>55.14</v>
      </c>
    </row>
    <row r="6" spans="1:21" x14ac:dyDescent="0.25">
      <c r="A6" s="106" t="s">
        <v>298</v>
      </c>
      <c r="B6" s="166">
        <v>10</v>
      </c>
      <c r="C6" s="167">
        <v>58.91</v>
      </c>
      <c r="D6" s="167">
        <v>68.010000000000005</v>
      </c>
      <c r="E6" s="167">
        <v>76.12</v>
      </c>
      <c r="F6" s="167">
        <v>69.099999999999994</v>
      </c>
      <c r="G6" s="167">
        <v>68.040000000000006</v>
      </c>
    </row>
    <row r="7" spans="1:21" s="77" customFormat="1" x14ac:dyDescent="0.25">
      <c r="A7" s="114"/>
      <c r="B7" s="114"/>
      <c r="C7" s="115"/>
      <c r="D7" s="115"/>
      <c r="E7" s="115"/>
      <c r="F7" s="115"/>
      <c r="G7" s="115"/>
    </row>
    <row r="8" spans="1:21" s="77" customFormat="1" ht="81" customHeight="1" x14ac:dyDescent="0.25">
      <c r="A8" s="248" t="s">
        <v>383</v>
      </c>
      <c r="B8" s="248"/>
      <c r="C8" s="248"/>
      <c r="D8" s="248"/>
      <c r="E8" s="248"/>
      <c r="F8" s="248"/>
      <c r="G8" s="248"/>
    </row>
    <row r="10" spans="1:21" ht="21.95" customHeight="1" x14ac:dyDescent="0.25">
      <c r="A10" s="191" t="s">
        <v>302</v>
      </c>
      <c r="B10" s="191"/>
      <c r="C10" s="191"/>
      <c r="D10" s="191"/>
      <c r="E10" s="191"/>
      <c r="F10" s="191"/>
      <c r="G10" s="191"/>
    </row>
    <row r="11" spans="1:21" s="77" customFormat="1" ht="14.25" customHeight="1" x14ac:dyDescent="0.25">
      <c r="A11" s="92"/>
      <c r="B11" s="92"/>
      <c r="C11" s="92"/>
      <c r="D11" s="92"/>
      <c r="E11" s="92"/>
      <c r="F11" s="92"/>
      <c r="G11" s="92"/>
    </row>
    <row r="12" spans="1:21" ht="26.1" customHeight="1" thickBot="1" x14ac:dyDescent="0.3">
      <c r="A12" s="4" t="s">
        <v>294</v>
      </c>
      <c r="B12" s="4" t="s">
        <v>94</v>
      </c>
      <c r="C12" s="4" t="s">
        <v>89</v>
      </c>
      <c r="D12" s="4" t="s">
        <v>303</v>
      </c>
    </row>
    <row r="13" spans="1:21" x14ac:dyDescent="0.25">
      <c r="A13" s="106" t="s">
        <v>296</v>
      </c>
      <c r="B13" s="136">
        <f>(1/B4)</f>
        <v>0.33333333333333331</v>
      </c>
      <c r="C13" s="136">
        <f>2/B4</f>
        <v>0.66666666666666663</v>
      </c>
      <c r="D13" s="136">
        <f>0/B4</f>
        <v>0</v>
      </c>
    </row>
    <row r="14" spans="1:21" x14ac:dyDescent="0.25">
      <c r="A14" s="109" t="s">
        <v>297</v>
      </c>
      <c r="B14" s="137">
        <f>0/B5</f>
        <v>0</v>
      </c>
      <c r="C14" s="137">
        <f>2/2</f>
        <v>1</v>
      </c>
      <c r="D14" s="137">
        <f>0/B5</f>
        <v>0</v>
      </c>
    </row>
    <row r="15" spans="1:21" x14ac:dyDescent="0.25">
      <c r="A15" s="106" t="s">
        <v>298</v>
      </c>
      <c r="B15" s="136">
        <f>3/B6</f>
        <v>0.3</v>
      </c>
      <c r="C15" s="136">
        <f>4/B6</f>
        <v>0.4</v>
      </c>
      <c r="D15" s="136">
        <f>3/B6</f>
        <v>0.3</v>
      </c>
    </row>
    <row r="16" spans="1:21" x14ac:dyDescent="0.25">
      <c r="Q16" s="216" t="s">
        <v>163</v>
      </c>
      <c r="R16" s="216"/>
      <c r="S16" s="216"/>
      <c r="T16" s="216"/>
      <c r="U16" s="216"/>
    </row>
    <row r="17" spans="1:18" ht="151.5" customHeight="1" x14ac:dyDescent="0.25">
      <c r="A17" s="246" t="s">
        <v>384</v>
      </c>
      <c r="B17" s="246"/>
      <c r="C17" s="246"/>
      <c r="D17" s="246"/>
      <c r="E17" s="246"/>
      <c r="F17" s="246"/>
      <c r="G17" s="246"/>
      <c r="L17" s="246" t="s">
        <v>385</v>
      </c>
      <c r="M17" s="246"/>
      <c r="N17" s="246"/>
      <c r="O17" s="246"/>
      <c r="P17" s="246"/>
      <c r="Q17" s="246"/>
      <c r="R17" s="246"/>
    </row>
    <row r="18" spans="1:18" ht="15.75" customHeight="1" x14ac:dyDescent="0.25">
      <c r="L18" s="138"/>
      <c r="M18" s="138"/>
      <c r="N18" s="138"/>
      <c r="O18" s="138"/>
      <c r="P18" s="138"/>
      <c r="Q18" s="138"/>
      <c r="R18" s="138"/>
    </row>
    <row r="19" spans="1:18" ht="46.5" customHeight="1" x14ac:dyDescent="0.25">
      <c r="L19" s="138"/>
      <c r="M19" s="138"/>
      <c r="N19" s="138"/>
      <c r="O19" s="138"/>
      <c r="P19" s="138"/>
      <c r="Q19" s="138"/>
      <c r="R19" s="138"/>
    </row>
    <row r="20" spans="1:18" ht="15.75" customHeight="1" x14ac:dyDescent="0.25">
      <c r="L20" s="138"/>
      <c r="M20" s="138"/>
      <c r="N20" s="138"/>
      <c r="O20" s="138"/>
      <c r="P20" s="138"/>
      <c r="Q20" s="138"/>
      <c r="R20" s="138"/>
    </row>
    <row r="21" spans="1:18" ht="15.75" customHeight="1" x14ac:dyDescent="0.25">
      <c r="L21" s="138"/>
      <c r="M21" s="138"/>
      <c r="N21" s="138"/>
      <c r="O21" s="138"/>
      <c r="P21" s="138"/>
      <c r="Q21" s="138"/>
      <c r="R21" s="138"/>
    </row>
    <row r="22" spans="1:18" ht="15.75" customHeight="1" x14ac:dyDescent="0.25"/>
  </sheetData>
  <mergeCells count="8">
    <mergeCell ref="A17:G17"/>
    <mergeCell ref="L17:R17"/>
    <mergeCell ref="A1:G1"/>
    <mergeCell ref="M1:S1"/>
    <mergeCell ref="A2:G2"/>
    <mergeCell ref="A8:G8"/>
    <mergeCell ref="A10:G10"/>
    <mergeCell ref="Q16:U16"/>
  </mergeCells>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71ED1-5B23-448C-8018-F2C86EA6A68C}">
  <sheetPr>
    <tabColor rgb="FF7030A0"/>
  </sheetPr>
  <dimension ref="A1:C8"/>
  <sheetViews>
    <sheetView showGridLines="0" zoomScale="92" workbookViewId="0">
      <selection activeCell="A8" sqref="A8:C8"/>
    </sheetView>
  </sheetViews>
  <sheetFormatPr defaultRowHeight="15" x14ac:dyDescent="0.25"/>
  <cols>
    <col min="1" max="1" width="15.85546875" customWidth="1"/>
    <col min="2" max="2" width="16.28515625" customWidth="1"/>
    <col min="3" max="3" width="32.140625" customWidth="1"/>
  </cols>
  <sheetData>
    <row r="1" spans="1:3" ht="30" customHeight="1" x14ac:dyDescent="0.25">
      <c r="A1" s="191" t="s">
        <v>304</v>
      </c>
      <c r="B1" s="191"/>
      <c r="C1" s="191"/>
    </row>
    <row r="2" spans="1:3" ht="18" customHeight="1" x14ac:dyDescent="0.25">
      <c r="A2" s="183"/>
      <c r="B2" s="184"/>
      <c r="C2" s="184"/>
    </row>
    <row r="3" spans="1:3" ht="26.1" customHeight="1" thickBot="1" x14ac:dyDescent="0.3">
      <c r="A3" s="4" t="s">
        <v>305</v>
      </c>
      <c r="B3" s="4" t="s">
        <v>306</v>
      </c>
      <c r="C3" s="4" t="s">
        <v>307</v>
      </c>
    </row>
    <row r="4" spans="1:3" x14ac:dyDescent="0.25">
      <c r="A4" s="123">
        <v>2</v>
      </c>
      <c r="B4" s="124">
        <v>0.39</v>
      </c>
      <c r="C4" s="124">
        <v>37.65</v>
      </c>
    </row>
    <row r="5" spans="1:3" x14ac:dyDescent="0.25">
      <c r="A5" s="139">
        <v>3</v>
      </c>
      <c r="B5" s="140">
        <v>0.36</v>
      </c>
      <c r="C5" s="140">
        <v>23.73</v>
      </c>
    </row>
    <row r="6" spans="1:3" x14ac:dyDescent="0.25">
      <c r="A6" s="123">
        <v>4</v>
      </c>
      <c r="B6" s="124">
        <v>0.36</v>
      </c>
      <c r="C6" s="124">
        <v>17.3</v>
      </c>
    </row>
    <row r="8" spans="1:3" ht="203.25" customHeight="1" x14ac:dyDescent="0.25">
      <c r="A8" s="246" t="s">
        <v>386</v>
      </c>
      <c r="B8" s="246"/>
      <c r="C8" s="246"/>
    </row>
  </sheetData>
  <mergeCells count="3">
    <mergeCell ref="A1:C1"/>
    <mergeCell ref="A2:C2"/>
    <mergeCell ref="A8:C8"/>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E0701-68C9-4E4D-B057-BF7B36ECEE5D}">
  <sheetPr>
    <tabColor rgb="FF7030A0"/>
  </sheetPr>
  <dimension ref="A1:U20"/>
  <sheetViews>
    <sheetView showGridLines="0" topLeftCell="J1" zoomScale="74" workbookViewId="0">
      <selection activeCell="N18" sqref="N18"/>
    </sheetView>
  </sheetViews>
  <sheetFormatPr defaultRowHeight="15" x14ac:dyDescent="0.25"/>
  <cols>
    <col min="1" max="1" width="13" customWidth="1"/>
    <col min="2" max="2" width="22.7109375" customWidth="1"/>
    <col min="3" max="3" width="13" customWidth="1"/>
    <col min="4" max="4" width="19.85546875" customWidth="1"/>
    <col min="5" max="5" width="19.140625" customWidth="1"/>
    <col min="6" max="6" width="13" customWidth="1"/>
    <col min="10" max="10" width="19.85546875" customWidth="1"/>
    <col min="16" max="16" width="2.85546875" customWidth="1"/>
    <col min="18" max="18" width="8.5703125" customWidth="1"/>
    <col min="19" max="19" width="9.140625" hidden="1" customWidth="1"/>
    <col min="21" max="21" width="26.140625" customWidth="1"/>
  </cols>
  <sheetData>
    <row r="1" spans="1:19" ht="30" customHeight="1" x14ac:dyDescent="0.25">
      <c r="A1" s="191" t="s">
        <v>308</v>
      </c>
      <c r="B1" s="191"/>
      <c r="C1" s="191"/>
      <c r="D1" s="191"/>
      <c r="E1" s="191"/>
      <c r="F1" s="191"/>
      <c r="K1" s="246" t="s">
        <v>313</v>
      </c>
      <c r="L1" s="246"/>
      <c r="M1" s="246"/>
      <c r="N1" s="246"/>
      <c r="O1" s="246"/>
      <c r="P1" s="246"/>
      <c r="Q1" s="246"/>
      <c r="R1" s="246"/>
      <c r="S1" s="246"/>
    </row>
    <row r="2" spans="1:19" s="77" customFormat="1" ht="18" customHeight="1" x14ac:dyDescent="0.25">
      <c r="A2" s="183"/>
      <c r="B2" s="184"/>
      <c r="C2" s="184"/>
      <c r="D2" s="184"/>
      <c r="E2" s="184"/>
      <c r="F2" s="184"/>
    </row>
    <row r="3" spans="1:19" ht="26.1" customHeight="1" thickBot="1" x14ac:dyDescent="0.3">
      <c r="A3" s="4" t="s">
        <v>9</v>
      </c>
      <c r="B3" s="4" t="s">
        <v>10</v>
      </c>
      <c r="C3" s="4" t="s">
        <v>309</v>
      </c>
      <c r="D3" s="4" t="s">
        <v>310</v>
      </c>
      <c r="E3" s="4" t="s">
        <v>311</v>
      </c>
      <c r="F3" s="4" t="s">
        <v>312</v>
      </c>
    </row>
    <row r="4" spans="1:19" x14ac:dyDescent="0.25">
      <c r="A4" s="106" t="s">
        <v>42</v>
      </c>
      <c r="B4" s="106" t="s">
        <v>94</v>
      </c>
      <c r="C4" s="107">
        <v>78.430000000000007</v>
      </c>
      <c r="D4" s="107">
        <v>64.36</v>
      </c>
      <c r="E4" s="168">
        <v>14.07</v>
      </c>
      <c r="F4" s="165" t="s">
        <v>314</v>
      </c>
    </row>
    <row r="5" spans="1:19" x14ac:dyDescent="0.25">
      <c r="A5" s="109" t="s">
        <v>45</v>
      </c>
      <c r="B5" s="109" t="s">
        <v>94</v>
      </c>
      <c r="C5" s="110">
        <v>65.069999999999993</v>
      </c>
      <c r="D5" s="110">
        <v>64.36</v>
      </c>
      <c r="E5" s="168">
        <v>0.71</v>
      </c>
      <c r="F5" s="165" t="s">
        <v>314</v>
      </c>
    </row>
    <row r="6" spans="1:19" x14ac:dyDescent="0.25">
      <c r="A6" s="106" t="s">
        <v>48</v>
      </c>
      <c r="B6" s="106" t="s">
        <v>94</v>
      </c>
      <c r="C6" s="107">
        <v>63.65</v>
      </c>
      <c r="D6" s="107">
        <v>64.36</v>
      </c>
      <c r="E6" s="169">
        <v>-0.71</v>
      </c>
      <c r="F6" s="163" t="s">
        <v>315</v>
      </c>
    </row>
    <row r="7" spans="1:19" x14ac:dyDescent="0.25">
      <c r="A7" s="109" t="s">
        <v>52</v>
      </c>
      <c r="B7" s="109" t="s">
        <v>94</v>
      </c>
      <c r="C7" s="110">
        <v>40.08</v>
      </c>
      <c r="D7" s="110">
        <v>64.36</v>
      </c>
      <c r="E7" s="169">
        <v>-24.28</v>
      </c>
      <c r="F7" s="163" t="s">
        <v>315</v>
      </c>
    </row>
    <row r="8" spans="1:19" x14ac:dyDescent="0.25">
      <c r="A8" s="106" t="s">
        <v>49</v>
      </c>
      <c r="B8" s="106" t="s">
        <v>89</v>
      </c>
      <c r="C8" s="107">
        <v>77.48</v>
      </c>
      <c r="D8" s="107">
        <v>58.81</v>
      </c>
      <c r="E8" s="168">
        <v>18.670000000000002</v>
      </c>
      <c r="F8" s="165" t="s">
        <v>314</v>
      </c>
    </row>
    <row r="9" spans="1:19" x14ac:dyDescent="0.25">
      <c r="A9" s="109" t="s">
        <v>54</v>
      </c>
      <c r="B9" s="109" t="s">
        <v>89</v>
      </c>
      <c r="C9" s="110">
        <v>62.43</v>
      </c>
      <c r="D9" s="110">
        <v>58.81</v>
      </c>
      <c r="E9" s="168">
        <v>3.62</v>
      </c>
      <c r="F9" s="165" t="s">
        <v>314</v>
      </c>
    </row>
    <row r="10" spans="1:19" x14ac:dyDescent="0.25">
      <c r="A10" s="106" t="s">
        <v>55</v>
      </c>
      <c r="B10" s="106" t="s">
        <v>89</v>
      </c>
      <c r="C10" s="107">
        <v>60.14</v>
      </c>
      <c r="D10" s="107">
        <v>58.81</v>
      </c>
      <c r="E10" s="168">
        <v>1.33</v>
      </c>
      <c r="F10" s="165" t="s">
        <v>314</v>
      </c>
    </row>
    <row r="11" spans="1:19" x14ac:dyDescent="0.25">
      <c r="A11" s="109" t="s">
        <v>44</v>
      </c>
      <c r="B11" s="109" t="s">
        <v>89</v>
      </c>
      <c r="C11" s="110">
        <v>58.94</v>
      </c>
      <c r="D11" s="110">
        <v>58.81</v>
      </c>
      <c r="E11" s="168">
        <v>0.13</v>
      </c>
      <c r="F11" s="165" t="s">
        <v>314</v>
      </c>
    </row>
    <row r="12" spans="1:19" x14ac:dyDescent="0.25">
      <c r="A12" s="106" t="s">
        <v>50</v>
      </c>
      <c r="B12" s="106" t="s">
        <v>89</v>
      </c>
      <c r="C12" s="107">
        <v>58.68</v>
      </c>
      <c r="D12" s="107">
        <v>58.81</v>
      </c>
      <c r="E12" s="169">
        <v>-0.13</v>
      </c>
      <c r="F12" s="163" t="s">
        <v>315</v>
      </c>
    </row>
    <row r="13" spans="1:19" x14ac:dyDescent="0.25">
      <c r="A13" s="109" t="s">
        <v>46</v>
      </c>
      <c r="B13" s="109" t="s">
        <v>89</v>
      </c>
      <c r="C13" s="110">
        <v>47.86</v>
      </c>
      <c r="D13" s="110">
        <v>58.81</v>
      </c>
      <c r="E13" s="169">
        <v>-10.95</v>
      </c>
      <c r="F13" s="163" t="s">
        <v>315</v>
      </c>
    </row>
    <row r="14" spans="1:19" x14ac:dyDescent="0.25">
      <c r="A14" s="106" t="s">
        <v>43</v>
      </c>
      <c r="B14" s="106" t="s">
        <v>89</v>
      </c>
      <c r="C14" s="107">
        <v>46.31</v>
      </c>
      <c r="D14" s="107">
        <v>58.81</v>
      </c>
      <c r="E14" s="169">
        <v>-12.5</v>
      </c>
      <c r="F14" s="163" t="s">
        <v>315</v>
      </c>
    </row>
    <row r="15" spans="1:19" x14ac:dyDescent="0.25">
      <c r="A15" s="109" t="s">
        <v>51</v>
      </c>
      <c r="B15" s="109" t="s">
        <v>89</v>
      </c>
      <c r="C15" s="110">
        <v>18.12</v>
      </c>
      <c r="D15" s="110">
        <v>58.81</v>
      </c>
      <c r="E15" s="169">
        <v>-40.69</v>
      </c>
      <c r="F15" s="163" t="s">
        <v>315</v>
      </c>
    </row>
    <row r="16" spans="1:19" x14ac:dyDescent="0.25">
      <c r="A16" s="106" t="s">
        <v>41</v>
      </c>
      <c r="B16" s="106" t="s">
        <v>92</v>
      </c>
      <c r="C16" s="107">
        <v>87.07</v>
      </c>
      <c r="D16" s="107">
        <v>67</v>
      </c>
      <c r="E16" s="168">
        <v>20.07</v>
      </c>
      <c r="F16" s="165" t="s">
        <v>314</v>
      </c>
    </row>
    <row r="17" spans="1:21" x14ac:dyDescent="0.25">
      <c r="A17" s="109" t="s">
        <v>47</v>
      </c>
      <c r="B17" s="109" t="s">
        <v>92</v>
      </c>
      <c r="C17" s="110">
        <v>67</v>
      </c>
      <c r="D17" s="110">
        <v>67</v>
      </c>
      <c r="E17" s="168">
        <v>0</v>
      </c>
      <c r="F17" s="165" t="s">
        <v>314</v>
      </c>
    </row>
    <row r="18" spans="1:21" x14ac:dyDescent="0.25">
      <c r="A18" s="106" t="s">
        <v>53</v>
      </c>
      <c r="B18" s="106" t="s">
        <v>92</v>
      </c>
      <c r="C18" s="107">
        <v>63.91</v>
      </c>
      <c r="D18" s="107">
        <v>67</v>
      </c>
      <c r="E18" s="169">
        <v>-3.09</v>
      </c>
      <c r="F18" s="163" t="s">
        <v>315</v>
      </c>
    </row>
    <row r="19" spans="1:21" x14ac:dyDescent="0.25">
      <c r="Q19" s="216" t="s">
        <v>163</v>
      </c>
      <c r="R19" s="216"/>
      <c r="S19" s="216"/>
      <c r="T19" s="216"/>
      <c r="U19" s="216"/>
    </row>
    <row r="20" spans="1:21" ht="180.75" customHeight="1" x14ac:dyDescent="0.25">
      <c r="A20" s="246" t="s">
        <v>387</v>
      </c>
      <c r="B20" s="246"/>
      <c r="C20" s="246"/>
      <c r="D20" s="246"/>
      <c r="E20" s="246"/>
      <c r="F20" s="246"/>
      <c r="J20" s="246" t="s">
        <v>388</v>
      </c>
      <c r="K20" s="246"/>
      <c r="L20" s="246"/>
      <c r="M20" s="246"/>
      <c r="N20" s="246"/>
      <c r="O20" s="246"/>
      <c r="S20" s="249"/>
      <c r="T20" s="249"/>
    </row>
  </sheetData>
  <mergeCells count="7">
    <mergeCell ref="A1:F1"/>
    <mergeCell ref="A2:F2"/>
    <mergeCell ref="K1:S1"/>
    <mergeCell ref="Q19:U19"/>
    <mergeCell ref="A20:F20"/>
    <mergeCell ref="J20:O20"/>
    <mergeCell ref="S20:T20"/>
  </mergeCells>
  <pageMargins left="0.75" right="0.75" top="1" bottom="1" header="0.5" footer="0.5"/>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47A6E-E6D2-430E-B19C-2D0808F9122D}">
  <sheetPr>
    <tabColor rgb="FF0070C0"/>
  </sheetPr>
  <dimension ref="A1:F22"/>
  <sheetViews>
    <sheetView showGridLines="0" topLeftCell="A3" zoomScale="103" zoomScaleNormal="88" workbookViewId="0">
      <selection activeCell="H22" sqref="H22"/>
    </sheetView>
  </sheetViews>
  <sheetFormatPr defaultRowHeight="15" x14ac:dyDescent="0.25"/>
  <cols>
    <col min="1" max="1" width="13" customWidth="1"/>
    <col min="2" max="2" width="23.85546875" customWidth="1"/>
    <col min="3" max="3" width="13" customWidth="1"/>
    <col min="4" max="4" width="17.42578125" customWidth="1"/>
    <col min="5" max="6" width="17" customWidth="1"/>
  </cols>
  <sheetData>
    <row r="1" spans="1:6" ht="30" customHeight="1" x14ac:dyDescent="0.25">
      <c r="A1" s="191" t="s">
        <v>316</v>
      </c>
      <c r="B1" s="191"/>
      <c r="C1" s="191"/>
      <c r="D1" s="191"/>
      <c r="E1" s="191"/>
      <c r="F1" s="191"/>
    </row>
    <row r="2" spans="1:6" ht="18" customHeight="1" x14ac:dyDescent="0.25">
      <c r="A2" s="183"/>
      <c r="B2" s="184"/>
      <c r="C2" s="184"/>
      <c r="D2" s="184"/>
      <c r="E2" s="184"/>
      <c r="F2" s="184"/>
    </row>
    <row r="3" spans="1:6" ht="26.1" customHeight="1" thickBot="1" x14ac:dyDescent="0.3">
      <c r="A3" s="4" t="s">
        <v>317</v>
      </c>
      <c r="B3" s="4" t="s">
        <v>10</v>
      </c>
      <c r="C3" s="4" t="s">
        <v>318</v>
      </c>
      <c r="D3" s="4" t="s">
        <v>319</v>
      </c>
      <c r="E3" s="4" t="s">
        <v>320</v>
      </c>
      <c r="F3" s="4" t="s">
        <v>321</v>
      </c>
    </row>
    <row r="4" spans="1:6" x14ac:dyDescent="0.25">
      <c r="A4" s="174" t="s">
        <v>41</v>
      </c>
      <c r="B4" s="106" t="s">
        <v>92</v>
      </c>
      <c r="C4" s="107">
        <v>87.07</v>
      </c>
      <c r="D4" s="107">
        <v>87.5</v>
      </c>
      <c r="E4" s="172">
        <v>87.2</v>
      </c>
      <c r="F4" s="165" t="s">
        <v>322</v>
      </c>
    </row>
    <row r="5" spans="1:6" x14ac:dyDescent="0.25">
      <c r="A5" s="175" t="s">
        <v>42</v>
      </c>
      <c r="B5" s="109" t="s">
        <v>94</v>
      </c>
      <c r="C5" s="110">
        <v>78.430000000000007</v>
      </c>
      <c r="D5" s="110">
        <v>75</v>
      </c>
      <c r="E5" s="173">
        <v>77.400000000000006</v>
      </c>
      <c r="F5" s="165" t="s">
        <v>322</v>
      </c>
    </row>
    <row r="6" spans="1:6" x14ac:dyDescent="0.25">
      <c r="A6" s="174" t="s">
        <v>49</v>
      </c>
      <c r="B6" s="106" t="s">
        <v>89</v>
      </c>
      <c r="C6" s="107">
        <v>77.48</v>
      </c>
      <c r="D6" s="107">
        <v>77.08</v>
      </c>
      <c r="E6" s="172">
        <v>77.36</v>
      </c>
      <c r="F6" s="165" t="s">
        <v>322</v>
      </c>
    </row>
    <row r="7" spans="1:6" x14ac:dyDescent="0.25">
      <c r="A7" s="175" t="s">
        <v>47</v>
      </c>
      <c r="B7" s="109" t="s">
        <v>92</v>
      </c>
      <c r="C7" s="110">
        <v>67</v>
      </c>
      <c r="D7" s="110">
        <v>75</v>
      </c>
      <c r="E7" s="173">
        <v>69.400000000000006</v>
      </c>
      <c r="F7" s="165" t="s">
        <v>322</v>
      </c>
    </row>
    <row r="8" spans="1:6" x14ac:dyDescent="0.25">
      <c r="A8" s="174" t="s">
        <v>48</v>
      </c>
      <c r="B8" s="106" t="s">
        <v>94</v>
      </c>
      <c r="C8" s="107">
        <v>63.65</v>
      </c>
      <c r="D8" s="107">
        <v>72.92</v>
      </c>
      <c r="E8" s="172">
        <v>66.430000000000007</v>
      </c>
      <c r="F8" s="165" t="s">
        <v>322</v>
      </c>
    </row>
    <row r="9" spans="1:6" x14ac:dyDescent="0.25">
      <c r="A9" s="175" t="s">
        <v>53</v>
      </c>
      <c r="B9" s="109" t="s">
        <v>92</v>
      </c>
      <c r="C9" s="110">
        <v>63.91</v>
      </c>
      <c r="D9" s="110">
        <v>62.5</v>
      </c>
      <c r="E9" s="173">
        <v>63.49</v>
      </c>
      <c r="F9" s="165" t="s">
        <v>322</v>
      </c>
    </row>
    <row r="10" spans="1:6" x14ac:dyDescent="0.25">
      <c r="A10" s="174" t="s">
        <v>54</v>
      </c>
      <c r="B10" s="106" t="s">
        <v>89</v>
      </c>
      <c r="C10" s="107">
        <v>62.43</v>
      </c>
      <c r="D10" s="107">
        <v>64.58</v>
      </c>
      <c r="E10" s="172">
        <v>63.08</v>
      </c>
      <c r="F10" s="164" t="s">
        <v>323</v>
      </c>
    </row>
    <row r="11" spans="1:6" x14ac:dyDescent="0.25">
      <c r="A11" s="175" t="s">
        <v>55</v>
      </c>
      <c r="B11" s="109" t="s">
        <v>89</v>
      </c>
      <c r="C11" s="110">
        <v>60.14</v>
      </c>
      <c r="D11" s="110">
        <v>66.67</v>
      </c>
      <c r="E11" s="173">
        <v>62.1</v>
      </c>
      <c r="F11" s="164" t="s">
        <v>323</v>
      </c>
    </row>
    <row r="12" spans="1:6" x14ac:dyDescent="0.25">
      <c r="A12" s="174" t="s">
        <v>44</v>
      </c>
      <c r="B12" s="106" t="s">
        <v>89</v>
      </c>
      <c r="C12" s="107">
        <v>58.94</v>
      </c>
      <c r="D12" s="107">
        <v>60.42</v>
      </c>
      <c r="E12" s="172">
        <v>59.38</v>
      </c>
      <c r="F12" s="164" t="s">
        <v>323</v>
      </c>
    </row>
    <row r="13" spans="1:6" x14ac:dyDescent="0.25">
      <c r="A13" s="175" t="s">
        <v>45</v>
      </c>
      <c r="B13" s="109" t="s">
        <v>94</v>
      </c>
      <c r="C13" s="110">
        <v>65.069999999999993</v>
      </c>
      <c r="D13" s="110">
        <v>45.8</v>
      </c>
      <c r="E13" s="173">
        <v>59.29</v>
      </c>
      <c r="F13" s="164" t="s">
        <v>323</v>
      </c>
    </row>
    <row r="14" spans="1:6" x14ac:dyDescent="0.25">
      <c r="A14" s="174" t="s">
        <v>50</v>
      </c>
      <c r="B14" s="106" t="s">
        <v>89</v>
      </c>
      <c r="C14" s="107">
        <v>58.68</v>
      </c>
      <c r="D14" s="107">
        <v>58.33</v>
      </c>
      <c r="E14" s="172">
        <v>58.58</v>
      </c>
      <c r="F14" s="164" t="s">
        <v>323</v>
      </c>
    </row>
    <row r="15" spans="1:6" x14ac:dyDescent="0.25">
      <c r="A15" s="175" t="s">
        <v>46</v>
      </c>
      <c r="B15" s="109" t="s">
        <v>89</v>
      </c>
      <c r="C15" s="110">
        <v>47.86</v>
      </c>
      <c r="D15" s="110">
        <v>58.3</v>
      </c>
      <c r="E15" s="173">
        <v>50.99</v>
      </c>
      <c r="F15" s="163" t="s">
        <v>324</v>
      </c>
    </row>
    <row r="16" spans="1:6" x14ac:dyDescent="0.25">
      <c r="A16" s="174" t="s">
        <v>52</v>
      </c>
      <c r="B16" s="106" t="s">
        <v>94</v>
      </c>
      <c r="C16" s="107">
        <v>40.08</v>
      </c>
      <c r="D16" s="107">
        <v>64.58</v>
      </c>
      <c r="E16" s="172">
        <v>47.43</v>
      </c>
      <c r="F16" s="163" t="s">
        <v>324</v>
      </c>
    </row>
    <row r="17" spans="1:6" x14ac:dyDescent="0.25">
      <c r="A17" s="175" t="s">
        <v>43</v>
      </c>
      <c r="B17" s="109" t="s">
        <v>89</v>
      </c>
      <c r="C17" s="110">
        <v>46.31</v>
      </c>
      <c r="D17" s="110">
        <v>50</v>
      </c>
      <c r="E17" s="173">
        <v>47.42</v>
      </c>
      <c r="F17" s="163" t="s">
        <v>324</v>
      </c>
    </row>
    <row r="18" spans="1:6" x14ac:dyDescent="0.25">
      <c r="A18" s="174" t="s">
        <v>51</v>
      </c>
      <c r="B18" s="106" t="s">
        <v>89</v>
      </c>
      <c r="C18" s="107">
        <v>18.12</v>
      </c>
      <c r="D18" s="107">
        <v>60.4</v>
      </c>
      <c r="E18" s="172">
        <v>30.8</v>
      </c>
      <c r="F18" s="163" t="s">
        <v>324</v>
      </c>
    </row>
    <row r="20" spans="1:6" ht="50.1" customHeight="1" x14ac:dyDescent="0.25">
      <c r="A20" s="226" t="s">
        <v>389</v>
      </c>
      <c r="B20" s="181"/>
      <c r="C20" s="181"/>
      <c r="D20" s="181"/>
      <c r="E20" s="181"/>
      <c r="F20" s="181"/>
    </row>
    <row r="22" spans="1:6" ht="93.75" customHeight="1" x14ac:dyDescent="0.25">
      <c r="A22" s="226" t="s">
        <v>391</v>
      </c>
      <c r="B22" s="181"/>
      <c r="C22" s="181"/>
      <c r="D22" s="181"/>
      <c r="E22" s="181"/>
      <c r="F22" s="181"/>
    </row>
  </sheetData>
  <mergeCells count="4">
    <mergeCell ref="A1:F1"/>
    <mergeCell ref="A2:F2"/>
    <mergeCell ref="A20:F20"/>
    <mergeCell ref="A22:F22"/>
  </mergeCells>
  <pageMargins left="0.75" right="0.75" top="1" bottom="1" header="0.5" footer="0.5"/>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1760A-A652-4278-AB00-EE8D5F4164FE}">
  <sheetPr>
    <tabColor rgb="FF0070C0"/>
  </sheetPr>
  <dimension ref="A1:H20"/>
  <sheetViews>
    <sheetView showGridLines="0" topLeftCell="F1" zoomScale="76" workbookViewId="0">
      <selection activeCell="I15" sqref="I15"/>
    </sheetView>
  </sheetViews>
  <sheetFormatPr defaultRowHeight="15" x14ac:dyDescent="0.25"/>
  <cols>
    <col min="1" max="1" width="13" customWidth="1"/>
    <col min="2" max="2" width="23.85546875" customWidth="1"/>
    <col min="3" max="3" width="24.140625" customWidth="1"/>
    <col min="4" max="4" width="24" customWidth="1"/>
    <col min="5" max="5" width="22.5703125" customWidth="1"/>
    <col min="6" max="6" width="19.42578125" customWidth="1"/>
    <col min="7" max="7" width="27" customWidth="1"/>
    <col min="8" max="8" width="14" customWidth="1"/>
  </cols>
  <sheetData>
    <row r="1" spans="1:8" ht="30" customHeight="1" x14ac:dyDescent="0.25">
      <c r="A1" s="191" t="s">
        <v>325</v>
      </c>
      <c r="B1" s="191"/>
      <c r="C1" s="191"/>
      <c r="D1" s="191"/>
      <c r="E1" s="191"/>
      <c r="F1" s="191"/>
      <c r="G1" s="191"/>
      <c r="H1" s="142"/>
    </row>
    <row r="2" spans="1:8" ht="18" customHeight="1" x14ac:dyDescent="0.25">
      <c r="A2" s="183"/>
      <c r="B2" s="184"/>
      <c r="C2" s="184"/>
      <c r="D2" s="184"/>
      <c r="E2" s="184"/>
      <c r="F2" s="184"/>
      <c r="G2" s="184"/>
      <c r="H2" s="184"/>
    </row>
    <row r="3" spans="1:8" ht="26.1" customHeight="1" thickBot="1" x14ac:dyDescent="0.3">
      <c r="A3" s="4" t="s">
        <v>317</v>
      </c>
      <c r="B3" s="4" t="s">
        <v>326</v>
      </c>
      <c r="C3" s="4" t="s">
        <v>327</v>
      </c>
      <c r="D3" s="4" t="s">
        <v>328</v>
      </c>
      <c r="E3" s="4" t="s">
        <v>329</v>
      </c>
      <c r="F3" s="4" t="s">
        <v>330</v>
      </c>
      <c r="G3" s="4" t="s">
        <v>331</v>
      </c>
    </row>
    <row r="4" spans="1:8" x14ac:dyDescent="0.25">
      <c r="A4" s="106" t="s">
        <v>41</v>
      </c>
      <c r="B4" s="107">
        <v>87.2</v>
      </c>
      <c r="C4" s="108" t="s">
        <v>322</v>
      </c>
      <c r="D4" s="107">
        <v>87.24</v>
      </c>
      <c r="E4" s="108" t="s">
        <v>322</v>
      </c>
      <c r="F4" s="107">
        <v>87.28</v>
      </c>
      <c r="G4" s="108" t="s">
        <v>322</v>
      </c>
    </row>
    <row r="5" spans="1:8" x14ac:dyDescent="0.25">
      <c r="A5" s="109" t="s">
        <v>42</v>
      </c>
      <c r="B5" s="110">
        <v>77.400000000000006</v>
      </c>
      <c r="C5" s="108" t="s">
        <v>322</v>
      </c>
      <c r="D5" s="110">
        <v>77.06</v>
      </c>
      <c r="E5" s="108" t="s">
        <v>322</v>
      </c>
      <c r="F5" s="110">
        <v>76.72</v>
      </c>
      <c r="G5" s="108" t="s">
        <v>322</v>
      </c>
    </row>
    <row r="6" spans="1:8" x14ac:dyDescent="0.25">
      <c r="A6" s="106" t="s">
        <v>49</v>
      </c>
      <c r="B6" s="107">
        <v>77.36</v>
      </c>
      <c r="C6" s="108" t="s">
        <v>322</v>
      </c>
      <c r="D6" s="107">
        <v>77.319999999999993</v>
      </c>
      <c r="E6" s="108" t="s">
        <v>322</v>
      </c>
      <c r="F6" s="107">
        <v>77.28</v>
      </c>
      <c r="G6" s="108" t="s">
        <v>322</v>
      </c>
    </row>
    <row r="7" spans="1:8" x14ac:dyDescent="0.25">
      <c r="A7" s="109" t="s">
        <v>47</v>
      </c>
      <c r="B7" s="110">
        <v>69.400000000000006</v>
      </c>
      <c r="C7" s="108" t="s">
        <v>322</v>
      </c>
      <c r="D7" s="110">
        <v>70.2</v>
      </c>
      <c r="E7" s="108" t="s">
        <v>322</v>
      </c>
      <c r="F7" s="110">
        <v>71</v>
      </c>
      <c r="G7" s="108" t="s">
        <v>322</v>
      </c>
    </row>
    <row r="8" spans="1:8" x14ac:dyDescent="0.25">
      <c r="A8" s="106" t="s">
        <v>48</v>
      </c>
      <c r="B8" s="107">
        <v>66.430000000000007</v>
      </c>
      <c r="C8" s="108" t="s">
        <v>322</v>
      </c>
      <c r="D8" s="107">
        <v>67.36</v>
      </c>
      <c r="E8" s="108" t="s">
        <v>322</v>
      </c>
      <c r="F8" s="107">
        <v>68.28</v>
      </c>
      <c r="G8" s="108" t="s">
        <v>322</v>
      </c>
    </row>
    <row r="9" spans="1:8" x14ac:dyDescent="0.25">
      <c r="A9" s="109" t="s">
        <v>53</v>
      </c>
      <c r="B9" s="110">
        <v>63.49</v>
      </c>
      <c r="C9" s="108" t="s">
        <v>322</v>
      </c>
      <c r="D9" s="110">
        <v>63.35</v>
      </c>
      <c r="E9" s="141" t="s">
        <v>323</v>
      </c>
      <c r="F9" s="110">
        <v>63.2</v>
      </c>
      <c r="G9" s="141" t="s">
        <v>323</v>
      </c>
    </row>
    <row r="10" spans="1:8" x14ac:dyDescent="0.25">
      <c r="A10" s="106" t="s">
        <v>54</v>
      </c>
      <c r="B10" s="107">
        <v>63.08</v>
      </c>
      <c r="C10" s="141" t="s">
        <v>323</v>
      </c>
      <c r="D10" s="107">
        <v>63.29</v>
      </c>
      <c r="E10" s="141" t="s">
        <v>323</v>
      </c>
      <c r="F10" s="107">
        <v>63.51</v>
      </c>
      <c r="G10" s="108" t="s">
        <v>322</v>
      </c>
    </row>
    <row r="11" spans="1:8" x14ac:dyDescent="0.25">
      <c r="A11" s="109" t="s">
        <v>55</v>
      </c>
      <c r="B11" s="110">
        <v>62.1</v>
      </c>
      <c r="C11" s="141" t="s">
        <v>323</v>
      </c>
      <c r="D11" s="110">
        <v>62.75</v>
      </c>
      <c r="E11" s="141" t="s">
        <v>323</v>
      </c>
      <c r="F11" s="110">
        <v>63.4</v>
      </c>
      <c r="G11" s="141" t="s">
        <v>323</v>
      </c>
    </row>
    <row r="12" spans="1:8" x14ac:dyDescent="0.25">
      <c r="A12" s="106" t="s">
        <v>44</v>
      </c>
      <c r="B12" s="107">
        <v>59.38</v>
      </c>
      <c r="C12" s="141" t="s">
        <v>323</v>
      </c>
      <c r="D12" s="107">
        <v>59.53</v>
      </c>
      <c r="E12" s="141" t="s">
        <v>323</v>
      </c>
      <c r="F12" s="107">
        <v>59.68</v>
      </c>
      <c r="G12" s="141" t="s">
        <v>323</v>
      </c>
    </row>
    <row r="13" spans="1:8" x14ac:dyDescent="0.25">
      <c r="A13" s="109" t="s">
        <v>45</v>
      </c>
      <c r="B13" s="110">
        <v>59.29</v>
      </c>
      <c r="C13" s="141" t="s">
        <v>323</v>
      </c>
      <c r="D13" s="110">
        <v>57.36</v>
      </c>
      <c r="E13" s="111" t="s">
        <v>324</v>
      </c>
      <c r="F13" s="110">
        <v>55.43</v>
      </c>
      <c r="G13" s="111" t="s">
        <v>324</v>
      </c>
    </row>
    <row r="14" spans="1:8" x14ac:dyDescent="0.25">
      <c r="A14" s="106" t="s">
        <v>50</v>
      </c>
      <c r="B14" s="107">
        <v>58.58</v>
      </c>
      <c r="C14" s="141" t="s">
        <v>323</v>
      </c>
      <c r="D14" s="107">
        <v>58.54</v>
      </c>
      <c r="E14" s="111" t="s">
        <v>324</v>
      </c>
      <c r="F14" s="107">
        <v>58.51</v>
      </c>
      <c r="G14" s="111" t="s">
        <v>324</v>
      </c>
    </row>
    <row r="15" spans="1:8" x14ac:dyDescent="0.25">
      <c r="A15" s="109" t="s">
        <v>46</v>
      </c>
      <c r="B15" s="110">
        <v>50.99</v>
      </c>
      <c r="C15" s="111" t="s">
        <v>324</v>
      </c>
      <c r="D15" s="110">
        <v>52.04</v>
      </c>
      <c r="E15" s="111" t="s">
        <v>324</v>
      </c>
      <c r="F15" s="110">
        <v>53.08</v>
      </c>
      <c r="G15" s="111" t="s">
        <v>324</v>
      </c>
    </row>
    <row r="16" spans="1:8" x14ac:dyDescent="0.25">
      <c r="A16" s="106" t="s">
        <v>52</v>
      </c>
      <c r="B16" s="107">
        <v>47.43</v>
      </c>
      <c r="C16" s="111" t="s">
        <v>324</v>
      </c>
      <c r="D16" s="107">
        <v>49.88</v>
      </c>
      <c r="E16" s="111" t="s">
        <v>324</v>
      </c>
      <c r="F16" s="107">
        <v>52.33</v>
      </c>
      <c r="G16" s="111" t="s">
        <v>324</v>
      </c>
    </row>
    <row r="17" spans="1:8" x14ac:dyDescent="0.25">
      <c r="A17" s="109" t="s">
        <v>43</v>
      </c>
      <c r="B17" s="110">
        <v>47.42</v>
      </c>
      <c r="C17" s="111" t="s">
        <v>324</v>
      </c>
      <c r="D17" s="110">
        <v>47.79</v>
      </c>
      <c r="E17" s="111" t="s">
        <v>324</v>
      </c>
      <c r="F17" s="110">
        <v>48.16</v>
      </c>
      <c r="G17" s="111" t="s">
        <v>324</v>
      </c>
    </row>
    <row r="18" spans="1:8" x14ac:dyDescent="0.25">
      <c r="A18" s="106" t="s">
        <v>51</v>
      </c>
      <c r="B18" s="107">
        <v>30.8</v>
      </c>
      <c r="C18" s="111" t="s">
        <v>324</v>
      </c>
      <c r="D18" s="107">
        <v>35.03</v>
      </c>
      <c r="E18" s="111" t="s">
        <v>324</v>
      </c>
      <c r="F18" s="107">
        <v>39.26</v>
      </c>
      <c r="G18" s="111" t="s">
        <v>324</v>
      </c>
    </row>
    <row r="20" spans="1:8" ht="99.75" customHeight="1" x14ac:dyDescent="0.3">
      <c r="A20" s="250" t="s">
        <v>390</v>
      </c>
      <c r="B20" s="251"/>
      <c r="C20" s="251"/>
      <c r="D20" s="251"/>
      <c r="E20" s="251"/>
      <c r="F20" s="251"/>
      <c r="G20" s="251"/>
      <c r="H20" s="251"/>
    </row>
  </sheetData>
  <mergeCells count="3">
    <mergeCell ref="A1:G1"/>
    <mergeCell ref="A2:H2"/>
    <mergeCell ref="A20:H20"/>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B29BB-3C1A-4624-8A4B-3127D8149776}">
  <sheetPr>
    <tabColor rgb="FF0070C0"/>
  </sheetPr>
  <dimension ref="A1:L16"/>
  <sheetViews>
    <sheetView showGridLines="0" topLeftCell="A12" zoomScale="87" workbookViewId="0">
      <selection activeCell="O12" sqref="O12"/>
    </sheetView>
  </sheetViews>
  <sheetFormatPr defaultRowHeight="15" x14ac:dyDescent="0.25"/>
  <cols>
    <col min="1" max="1" width="19.7109375" customWidth="1"/>
    <col min="2" max="2" width="26" customWidth="1"/>
    <col min="3" max="3" width="13" customWidth="1"/>
    <col min="4" max="4" width="16" customWidth="1"/>
    <col min="5" max="5" width="15" customWidth="1"/>
    <col min="6" max="6" width="17.85546875" customWidth="1"/>
    <col min="7" max="8" width="17" customWidth="1"/>
    <col min="9" max="10" width="13" customWidth="1"/>
    <col min="11" max="11" width="15" customWidth="1"/>
    <col min="12" max="12" width="16.7109375" customWidth="1"/>
  </cols>
  <sheetData>
    <row r="1" spans="1:12" ht="30" customHeight="1" x14ac:dyDescent="0.25">
      <c r="A1" s="191" t="s">
        <v>332</v>
      </c>
      <c r="B1" s="191"/>
      <c r="C1" s="191"/>
      <c r="D1" s="191"/>
      <c r="E1" s="191"/>
      <c r="F1" s="191"/>
    </row>
    <row r="2" spans="1:12" ht="18" customHeight="1" x14ac:dyDescent="0.25">
      <c r="A2" s="255" t="s">
        <v>333</v>
      </c>
      <c r="B2" s="256"/>
      <c r="C2" s="256"/>
      <c r="D2" s="256"/>
      <c r="E2" s="256"/>
      <c r="F2" s="256"/>
    </row>
    <row r="3" spans="1:12" ht="8.1" customHeight="1" x14ac:dyDescent="0.25"/>
    <row r="4" spans="1:12" ht="26.1" customHeight="1" thickBot="1" x14ac:dyDescent="0.3">
      <c r="A4" s="4" t="s">
        <v>109</v>
      </c>
      <c r="B4" s="4" t="s">
        <v>10</v>
      </c>
      <c r="C4" s="4" t="s">
        <v>334</v>
      </c>
      <c r="D4" s="4" t="s">
        <v>335</v>
      </c>
      <c r="E4" s="4" t="s">
        <v>320</v>
      </c>
      <c r="F4" s="4" t="s">
        <v>321</v>
      </c>
      <c r="G4" s="4" t="s">
        <v>61</v>
      </c>
      <c r="H4" s="4" t="s">
        <v>336</v>
      </c>
      <c r="I4" s="4" t="s">
        <v>337</v>
      </c>
      <c r="J4" s="4" t="s">
        <v>338</v>
      </c>
    </row>
    <row r="5" spans="1:12" x14ac:dyDescent="0.25">
      <c r="A5" s="106" t="s">
        <v>41</v>
      </c>
      <c r="B5" s="106" t="s">
        <v>92</v>
      </c>
      <c r="C5" s="107">
        <v>87.07</v>
      </c>
      <c r="D5" s="107">
        <v>87.5</v>
      </c>
      <c r="E5" s="172">
        <v>87.2</v>
      </c>
      <c r="F5" s="108" t="s">
        <v>322</v>
      </c>
      <c r="G5" s="107">
        <v>62.87</v>
      </c>
      <c r="H5" s="107">
        <v>93.46</v>
      </c>
      <c r="I5" s="107">
        <v>91.95</v>
      </c>
      <c r="J5" s="107">
        <v>100</v>
      </c>
    </row>
    <row r="6" spans="1:12" x14ac:dyDescent="0.25">
      <c r="A6" s="109" t="s">
        <v>44</v>
      </c>
      <c r="B6" s="109" t="s">
        <v>89</v>
      </c>
      <c r="C6" s="110">
        <v>58.94</v>
      </c>
      <c r="D6" s="110">
        <v>60.42</v>
      </c>
      <c r="E6" s="173">
        <v>59.38</v>
      </c>
      <c r="F6" s="141" t="s">
        <v>323</v>
      </c>
      <c r="G6" s="110">
        <v>55.56</v>
      </c>
      <c r="H6" s="110">
        <v>52.91</v>
      </c>
      <c r="I6" s="110">
        <v>67.819999999999993</v>
      </c>
      <c r="J6" s="110">
        <v>59.45</v>
      </c>
    </row>
    <row r="7" spans="1:12" x14ac:dyDescent="0.25">
      <c r="A7" s="106" t="s">
        <v>51</v>
      </c>
      <c r="B7" s="106" t="s">
        <v>89</v>
      </c>
      <c r="C7" s="107">
        <v>18.12</v>
      </c>
      <c r="D7" s="107">
        <v>60.4</v>
      </c>
      <c r="E7" s="172">
        <v>30.8</v>
      </c>
      <c r="F7" s="111" t="s">
        <v>324</v>
      </c>
      <c r="G7" s="107">
        <v>24.73</v>
      </c>
      <c r="H7" s="107">
        <v>0</v>
      </c>
      <c r="I7" s="107">
        <v>44.95</v>
      </c>
      <c r="J7" s="107">
        <v>2.79</v>
      </c>
    </row>
    <row r="10" spans="1:12" ht="36" customHeight="1" x14ac:dyDescent="0.25">
      <c r="A10" s="257" t="s">
        <v>339</v>
      </c>
      <c r="B10" s="257"/>
      <c r="C10" s="257"/>
      <c r="D10" s="257"/>
      <c r="E10" s="257"/>
      <c r="F10" s="257"/>
      <c r="G10" s="257"/>
      <c r="H10" s="257"/>
      <c r="I10" s="257"/>
      <c r="J10" s="257"/>
      <c r="K10" s="257"/>
      <c r="L10" s="257"/>
    </row>
    <row r="11" spans="1:12" s="77" customFormat="1" ht="16.5" customHeight="1" x14ac:dyDescent="0.25">
      <c r="A11" s="143"/>
      <c r="B11" s="143"/>
      <c r="C11" s="143"/>
      <c r="D11" s="143"/>
      <c r="E11" s="143"/>
      <c r="F11" s="143"/>
      <c r="G11" s="143"/>
      <c r="H11" s="143"/>
      <c r="I11" s="143"/>
      <c r="J11" s="143"/>
      <c r="K11" s="143"/>
      <c r="L11" s="143"/>
    </row>
    <row r="12" spans="1:12" ht="159" customHeight="1" x14ac:dyDescent="0.25">
      <c r="A12" s="258" t="s">
        <v>41</v>
      </c>
      <c r="B12" s="258"/>
      <c r="C12" s="259" t="s">
        <v>340</v>
      </c>
      <c r="D12" s="259"/>
      <c r="E12" s="259"/>
      <c r="F12" s="259"/>
      <c r="G12" s="259"/>
      <c r="H12" s="259"/>
      <c r="I12" s="259"/>
      <c r="J12" s="259"/>
      <c r="K12" s="259"/>
      <c r="L12" s="259"/>
    </row>
    <row r="13" spans="1:12" s="77" customFormat="1" ht="15.75" customHeight="1" x14ac:dyDescent="0.25">
      <c r="A13" s="144"/>
      <c r="B13" s="144"/>
      <c r="C13" s="145"/>
      <c r="D13" s="145"/>
      <c r="E13" s="145"/>
      <c r="F13" s="145"/>
      <c r="G13" s="145"/>
      <c r="H13" s="145"/>
      <c r="I13" s="145"/>
      <c r="J13" s="145"/>
      <c r="K13" s="145"/>
      <c r="L13" s="145"/>
    </row>
    <row r="14" spans="1:12" ht="111" customHeight="1" x14ac:dyDescent="0.25">
      <c r="A14" s="260" t="s">
        <v>44</v>
      </c>
      <c r="B14" s="260"/>
      <c r="C14" s="261" t="s">
        <v>398</v>
      </c>
      <c r="D14" s="262"/>
      <c r="E14" s="262"/>
      <c r="F14" s="262"/>
      <c r="G14" s="262"/>
      <c r="H14" s="262"/>
      <c r="I14" s="262"/>
      <c r="J14" s="262"/>
      <c r="K14" s="262"/>
      <c r="L14" s="262"/>
    </row>
    <row r="15" spans="1:12" s="77" customFormat="1" ht="18.75" customHeight="1" x14ac:dyDescent="0.25">
      <c r="A15" s="144"/>
      <c r="B15" s="144"/>
      <c r="C15" s="146"/>
      <c r="D15" s="147"/>
      <c r="E15" s="147"/>
      <c r="F15" s="147"/>
      <c r="G15" s="147"/>
      <c r="H15" s="147"/>
      <c r="I15" s="147"/>
      <c r="J15" s="147"/>
      <c r="K15" s="147"/>
      <c r="L15" s="147"/>
    </row>
    <row r="16" spans="1:12" ht="173.25" customHeight="1" x14ac:dyDescent="0.25">
      <c r="A16" s="252" t="s">
        <v>51</v>
      </c>
      <c r="B16" s="252"/>
      <c r="C16" s="253" t="s">
        <v>341</v>
      </c>
      <c r="D16" s="254"/>
      <c r="E16" s="254"/>
      <c r="F16" s="254"/>
      <c r="G16" s="254"/>
      <c r="H16" s="254"/>
      <c r="I16" s="254"/>
      <c r="J16" s="254"/>
      <c r="K16" s="254"/>
      <c r="L16" s="254"/>
    </row>
  </sheetData>
  <mergeCells count="9">
    <mergeCell ref="A16:B16"/>
    <mergeCell ref="C16:L16"/>
    <mergeCell ref="A1:F1"/>
    <mergeCell ref="A2:F2"/>
    <mergeCell ref="A10:L10"/>
    <mergeCell ref="A12:B12"/>
    <mergeCell ref="C12:L12"/>
    <mergeCell ref="A14:B14"/>
    <mergeCell ref="C14:L14"/>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27136-D02D-4E69-A6B4-EDEA39931375}">
  <sheetPr>
    <tabColor rgb="FF0070C0"/>
  </sheetPr>
  <dimension ref="A1:J63"/>
  <sheetViews>
    <sheetView showGridLines="0" tabSelected="1" topLeftCell="A61" zoomScale="80" zoomScaleNormal="100" workbookViewId="0">
      <selection activeCell="M57" sqref="M57"/>
    </sheetView>
  </sheetViews>
  <sheetFormatPr defaultRowHeight="15" x14ac:dyDescent="0.25"/>
  <sheetData>
    <row r="1" spans="1:10" ht="30" customHeight="1" x14ac:dyDescent="0.25">
      <c r="A1" s="182" t="s">
        <v>342</v>
      </c>
      <c r="B1" s="181"/>
      <c r="C1" s="181"/>
      <c r="D1" s="181"/>
      <c r="E1" s="181"/>
      <c r="F1" s="181"/>
      <c r="G1" s="181"/>
      <c r="H1" s="181"/>
      <c r="I1" s="181"/>
      <c r="J1" s="181"/>
    </row>
    <row r="2" spans="1:10" ht="18" customHeight="1" x14ac:dyDescent="0.25">
      <c r="A2" s="183"/>
      <c r="B2" s="184"/>
      <c r="C2" s="184"/>
      <c r="D2" s="184"/>
      <c r="E2" s="184"/>
      <c r="F2" s="184"/>
      <c r="G2" s="184"/>
      <c r="H2" s="184"/>
      <c r="I2" s="184"/>
      <c r="J2" s="184"/>
    </row>
    <row r="3" spans="1:10" ht="21.95" customHeight="1" x14ac:dyDescent="0.25">
      <c r="A3" s="180" t="s">
        <v>343</v>
      </c>
      <c r="B3" s="181"/>
      <c r="C3" s="181"/>
      <c r="D3" s="181"/>
      <c r="E3" s="181"/>
      <c r="F3" s="181"/>
      <c r="G3" s="181"/>
      <c r="H3" s="181"/>
      <c r="I3" s="181"/>
      <c r="J3" s="181"/>
    </row>
    <row r="23" spans="1:10" ht="21.95" customHeight="1" x14ac:dyDescent="0.25">
      <c r="A23" s="180" t="s">
        <v>344</v>
      </c>
      <c r="B23" s="181"/>
      <c r="C23" s="181"/>
      <c r="D23" s="181"/>
      <c r="E23" s="181"/>
      <c r="F23" s="181"/>
      <c r="G23" s="181"/>
      <c r="H23" s="181"/>
      <c r="I23" s="181"/>
      <c r="J23" s="181"/>
    </row>
    <row r="43" spans="1:10" ht="21.95" customHeight="1" x14ac:dyDescent="0.25">
      <c r="A43" s="180" t="s">
        <v>345</v>
      </c>
      <c r="B43" s="181"/>
      <c r="C43" s="181"/>
      <c r="D43" s="181"/>
      <c r="E43" s="181"/>
      <c r="F43" s="181"/>
      <c r="G43" s="181"/>
      <c r="H43" s="181"/>
      <c r="I43" s="181"/>
      <c r="J43" s="181"/>
    </row>
    <row r="63" spans="1:10" ht="21.95" customHeight="1" x14ac:dyDescent="0.25">
      <c r="A63" s="180" t="s">
        <v>332</v>
      </c>
      <c r="B63" s="181"/>
      <c r="C63" s="181"/>
      <c r="D63" s="181"/>
      <c r="E63" s="181"/>
      <c r="F63" s="181"/>
      <c r="G63" s="181"/>
      <c r="H63" s="181"/>
      <c r="I63" s="181"/>
      <c r="J63" s="181"/>
    </row>
  </sheetData>
  <mergeCells count="6">
    <mergeCell ref="A63:J63"/>
    <mergeCell ref="A1:J1"/>
    <mergeCell ref="A2:J2"/>
    <mergeCell ref="A3:J3"/>
    <mergeCell ref="A23:J23"/>
    <mergeCell ref="A43:J43"/>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vt:i4>
      </vt:variant>
    </vt:vector>
  </HeadingPairs>
  <TitlesOfParts>
    <vt:vector size="26" baseType="lpstr">
      <vt:lpstr>Cover</vt:lpstr>
      <vt:lpstr>FRI-Dataset</vt:lpstr>
      <vt:lpstr>Formula_Dictionary</vt:lpstr>
      <vt:lpstr>Sector_Grouping</vt:lpstr>
      <vt:lpstr>FRI Results</vt:lpstr>
      <vt:lpstr>FRI by Firm</vt:lpstr>
      <vt:lpstr>Pillar_CorrelationAnalysis</vt:lpstr>
      <vt:lpstr>PCA_Diagnostic </vt:lpstr>
      <vt:lpstr>FRI_Visualizations</vt:lpstr>
      <vt:lpstr>Descriptives</vt:lpstr>
      <vt:lpstr>Spearman</vt:lpstr>
      <vt:lpstr>Bootstrap</vt:lpstr>
      <vt:lpstr>Wilcoxon</vt:lpstr>
      <vt:lpstr>Governance_Score</vt:lpstr>
      <vt:lpstr>G_score vs FRI</vt:lpstr>
      <vt:lpstr>Synthesis</vt:lpstr>
      <vt:lpstr>Cluster_firms</vt:lpstr>
      <vt:lpstr>Cluster_summary</vt:lpstr>
      <vt:lpstr>Silhouette</vt:lpstr>
      <vt:lpstr>Benchmarking</vt:lpstr>
      <vt:lpstr>Decision table</vt:lpstr>
      <vt:lpstr>SensitivityAnalysis</vt:lpstr>
      <vt:lpstr>Case study</vt:lpstr>
      <vt:lpstr>Decision Framework – Charts</vt:lpstr>
      <vt:lpstr>'FRI-Dataset'!Days</vt:lpstr>
      <vt:lpstr>Governance_Score!Print_Titles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khalifasalma</dc:creator>
  <cp:lastModifiedBy>khalifasalma</cp:lastModifiedBy>
  <dcterms:created xsi:type="dcterms:W3CDTF">2026-05-25T00:13:19Z</dcterms:created>
  <dcterms:modified xsi:type="dcterms:W3CDTF">2026-06-03T22:24:42Z</dcterms:modified>
</cp:coreProperties>
</file>